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C:\Users\05828\OneDrive - Development Bank of Southern Africa\Asbestos Batch 3 - SCM Documents\Asbestos 3 x Batches\Batch 3 - Asbestos\Cluster 4\BOQ\"/>
    </mc:Choice>
  </mc:AlternateContent>
  <xr:revisionPtr revIDLastSave="0" documentId="13_ncr:1_{832C8113-718B-4D5A-A8A3-A2BEA94A76A0}" xr6:coauthVersionLast="47" xr6:coauthVersionMax="47" xr10:uidLastSave="{00000000-0000-0000-0000-000000000000}"/>
  <bookViews>
    <workbookView xWindow="-110" yWindow="-110" windowWidth="19420" windowHeight="11620" tabRatio="868" xr2:uid="{00000000-000D-0000-FFFF-FFFF00000000}"/>
  </bookViews>
  <sheets>
    <sheet name="Celokuhle UnPriced" sheetId="45" r:id="rId1"/>
    <sheet name="SNP Kitchen" sheetId="32" state="hidden" r:id="rId2"/>
    <sheet name="Borehole" sheetId="31" state="hidden" r:id="rId3"/>
    <sheet name="New" sheetId="30" state="hidden" r:id="rId4"/>
    <sheet name="Combined" sheetId="29" state="hidden" r:id="rId5"/>
    <sheet name="Blk 8 Toilet" sheetId="25" state="hidden" r:id="rId6"/>
    <sheet name="Blk 10 leaners Toilet" sheetId="26" state="hidden" r:id="rId7"/>
    <sheet name="Blk 9 Toilet" sheetId="27" state="hidden" r:id="rId8"/>
    <sheet name="Blk 11 Guard H" sheetId="28" state="hidden" r:id="rId9"/>
  </sheets>
  <definedNames>
    <definedName name="_xlnm._FilterDatabase" localSheetId="0" hidden="1">'Celokuhle UnPriced'!$A$1:$M$13097</definedName>
    <definedName name="_xlnm.Print_Area" localSheetId="2">Borehole!$A$1:$G$97</definedName>
    <definedName name="_xlnm.Print_Area" localSheetId="0">'Celokuhle UnPriced'!$A$1:$F$13680</definedName>
    <definedName name="_xlnm.Print_Area" localSheetId="4">Combined!$A$1:$G$2868</definedName>
    <definedName name="_xlnm.Print_Area" localSheetId="3">New!$A$1:$F$1044</definedName>
    <definedName name="_xlnm.Print_Titles" localSheetId="0">'Celokuhle UnPriced'!$1:$2</definedName>
    <definedName name="_xlnm.Print_Titles" localSheetId="4">Combined!$1:$2</definedName>
    <definedName name="_xlnm.Print_Titles" localSheetId="3">New!$1:$2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520" i="45" l="1"/>
  <c r="F13515" i="45"/>
  <c r="F13510" i="45"/>
  <c r="F13504" i="45"/>
  <c r="B13556" i="45"/>
  <c r="B13554" i="45"/>
  <c r="B13557" i="45"/>
  <c r="B13343" i="45"/>
  <c r="B13407" i="45"/>
  <c r="B13281" i="45"/>
  <c r="B13344" i="45"/>
  <c r="B13408" i="45"/>
  <c r="B13411" i="45"/>
  <c r="B13480" i="45"/>
  <c r="B13151" i="45"/>
  <c r="D13121" i="45"/>
  <c r="D13115" i="45"/>
  <c r="D13109" i="45"/>
  <c r="D13099" i="45"/>
  <c r="D13103" i="45"/>
  <c r="D13093" i="45"/>
  <c r="D13087" i="45"/>
  <c r="B13080" i="45"/>
  <c r="B13150" i="45"/>
  <c r="D13072" i="45"/>
  <c r="D13066" i="45"/>
  <c r="D13046" i="45"/>
  <c r="D13058" i="45"/>
  <c r="D13042" i="45"/>
  <c r="D13038" i="45"/>
  <c r="D13032" i="45"/>
  <c r="D13026" i="45"/>
  <c r="D13024" i="45"/>
  <c r="D12992" i="45"/>
  <c r="B12950" i="45"/>
  <c r="B12877" i="45"/>
  <c r="B12807" i="45"/>
  <c r="D12757" i="45"/>
  <c r="D12759" i="45"/>
  <c r="D12745" i="45"/>
  <c r="B12737" i="45"/>
  <c r="B12667" i="45"/>
  <c r="B12591" i="45"/>
  <c r="B12521" i="45"/>
  <c r="B12459" i="45"/>
  <c r="B12389" i="45"/>
  <c r="B12315" i="45"/>
  <c r="B12245" i="45"/>
  <c r="J12196" i="45"/>
  <c r="I12196" i="45"/>
  <c r="H12196" i="45"/>
  <c r="B12174" i="45"/>
  <c r="B12104" i="45"/>
  <c r="B12031" i="45"/>
  <c r="B11961" i="45"/>
  <c r="B11896" i="45"/>
  <c r="B11827" i="45"/>
  <c r="D11783" i="45"/>
  <c r="D11767" i="45"/>
  <c r="D11773" i="45"/>
  <c r="D12184" i="45"/>
  <c r="D12212" i="45"/>
  <c r="B11759" i="45"/>
  <c r="B11689" i="45"/>
  <c r="D11645" i="45"/>
  <c r="D11635" i="45"/>
  <c r="B11627" i="45"/>
  <c r="B11557" i="45"/>
  <c r="D11516" i="45"/>
  <c r="I11504" i="45"/>
  <c r="H11504" i="45"/>
  <c r="K11502" i="45"/>
  <c r="I11502" i="45"/>
  <c r="H11502" i="45"/>
  <c r="B11492" i="45"/>
  <c r="B11422" i="45"/>
  <c r="D11367" i="45"/>
  <c r="J11359" i="45"/>
  <c r="I11359" i="45"/>
  <c r="H11359" i="45"/>
  <c r="B11278" i="45"/>
  <c r="B11281" i="45"/>
  <c r="D11199" i="45"/>
  <c r="D11197" i="45"/>
  <c r="H11171" i="45"/>
  <c r="K11163" i="45"/>
  <c r="I11163" i="45"/>
  <c r="H11163" i="45"/>
  <c r="K11157" i="45"/>
  <c r="I11157" i="45"/>
  <c r="H11157" i="45"/>
  <c r="K11155" i="45"/>
  <c r="I11155" i="45"/>
  <c r="H11155" i="45"/>
  <c r="B11145" i="45"/>
  <c r="B11075" i="45"/>
  <c r="B11000" i="45"/>
  <c r="B11071" i="45"/>
  <c r="B10929" i="45"/>
  <c r="B10932" i="45"/>
  <c r="H10879" i="45"/>
  <c r="H10837" i="45"/>
  <c r="H10824" i="45"/>
  <c r="J10822" i="45"/>
  <c r="I10822" i="45"/>
  <c r="H10822" i="45"/>
  <c r="J10806" i="45"/>
  <c r="I10806" i="45"/>
  <c r="H10806" i="45"/>
  <c r="B10716" i="45"/>
  <c r="B10719" i="45"/>
  <c r="J10710" i="45"/>
  <c r="I10710" i="45"/>
  <c r="H10710" i="45"/>
  <c r="J10706" i="45"/>
  <c r="I10706" i="45"/>
  <c r="H10706" i="45"/>
  <c r="H10694" i="45"/>
  <c r="I10694" i="45"/>
  <c r="J10684" i="45"/>
  <c r="I10684" i="45"/>
  <c r="H10684" i="45"/>
  <c r="K10683" i="45"/>
  <c r="J10682" i="45"/>
  <c r="I10682" i="45"/>
  <c r="H10682" i="45"/>
  <c r="H10662" i="45"/>
  <c r="B10652" i="45"/>
  <c r="B10717" i="45"/>
  <c r="B10651" i="45"/>
  <c r="J10645" i="45"/>
  <c r="I10645" i="45"/>
  <c r="H10645" i="45"/>
  <c r="J10639" i="45"/>
  <c r="I10639" i="45"/>
  <c r="H10639" i="45"/>
  <c r="J10631" i="45"/>
  <c r="I10631" i="45"/>
  <c r="H10631" i="45"/>
  <c r="K10617" i="45"/>
  <c r="I10617" i="45"/>
  <c r="H10617" i="45"/>
  <c r="H10613" i="45"/>
  <c r="K10595" i="45"/>
  <c r="I10595" i="45"/>
  <c r="H10595" i="45"/>
  <c r="L10594" i="45"/>
  <c r="K10593" i="45"/>
  <c r="I10593" i="45"/>
  <c r="H10593" i="45"/>
  <c r="D10579" i="45"/>
  <c r="D10570" i="45"/>
  <c r="J10564" i="45"/>
  <c r="I10564" i="45"/>
  <c r="H10564" i="45"/>
  <c r="J10560" i="45"/>
  <c r="I10560" i="45"/>
  <c r="H10560" i="45"/>
  <c r="J10559" i="45"/>
  <c r="I10559" i="45"/>
  <c r="H10559" i="45"/>
  <c r="J10558" i="45"/>
  <c r="I10558" i="45"/>
  <c r="H10558" i="45"/>
  <c r="J10557" i="45"/>
  <c r="I10557" i="45"/>
  <c r="H10557" i="45"/>
  <c r="J10539" i="45"/>
  <c r="I10539" i="45"/>
  <c r="H10539" i="45"/>
  <c r="B10525" i="45"/>
  <c r="B10452" i="45"/>
  <c r="B10382" i="45"/>
  <c r="D10344" i="45"/>
  <c r="D10332" i="45"/>
  <c r="D10328" i="45"/>
  <c r="D10322" i="45"/>
  <c r="B10314" i="45"/>
  <c r="B10244" i="45"/>
  <c r="B10168" i="45"/>
  <c r="B10098" i="45"/>
  <c r="B10031" i="45"/>
  <c r="B9961" i="45"/>
  <c r="D9914" i="45"/>
  <c r="D9906" i="45"/>
  <c r="D10320" i="45"/>
  <c r="D9900" i="45"/>
  <c r="D9898" i="45"/>
  <c r="D9930" i="45"/>
  <c r="B9890" i="45"/>
  <c r="B9820" i="45"/>
  <c r="B9750" i="45"/>
  <c r="B9680" i="45"/>
  <c r="H9640" i="45"/>
  <c r="H9622" i="45"/>
  <c r="H9626" i="45"/>
  <c r="B9614" i="45"/>
  <c r="B9544" i="45"/>
  <c r="D9496" i="45"/>
  <c r="H9484" i="45"/>
  <c r="B9476" i="45"/>
  <c r="B9406" i="45"/>
  <c r="B9402" i="45"/>
  <c r="B9405" i="45"/>
  <c r="H9363" i="45"/>
  <c r="H9362" i="45"/>
  <c r="H9361" i="45"/>
  <c r="H9350" i="45"/>
  <c r="B9333" i="45"/>
  <c r="B9260" i="45"/>
  <c r="B9190" i="45"/>
  <c r="D9140" i="45"/>
  <c r="D9136" i="45"/>
  <c r="D9130" i="45"/>
  <c r="B9122" i="45"/>
  <c r="B9052" i="45"/>
  <c r="B8976" i="45"/>
  <c r="B8906" i="45"/>
  <c r="B8839" i="45"/>
  <c r="B8769" i="45"/>
  <c r="D8722" i="45"/>
  <c r="D9134" i="45"/>
  <c r="D8714" i="45"/>
  <c r="D8706" i="45"/>
  <c r="D8738" i="45"/>
  <c r="B8698" i="45"/>
  <c r="B8628" i="45"/>
  <c r="B8558" i="45"/>
  <c r="B8488" i="45"/>
  <c r="B8422" i="45"/>
  <c r="B8352" i="45"/>
  <c r="D8304" i="45"/>
  <c r="H8292" i="45"/>
  <c r="B8284" i="45"/>
  <c r="B8214" i="45"/>
  <c r="B8210" i="45"/>
  <c r="B8283" i="45"/>
  <c r="B8348" i="45"/>
  <c r="H8171" i="45"/>
  <c r="H8170" i="45"/>
  <c r="H8169" i="45"/>
  <c r="B8141" i="45"/>
  <c r="B8068" i="45"/>
  <c r="B7998" i="45"/>
  <c r="D7946" i="45"/>
  <c r="D7938" i="45"/>
  <c r="B7932" i="45"/>
  <c r="B7862" i="45"/>
  <c r="B7786" i="45"/>
  <c r="B7716" i="45"/>
  <c r="B7647" i="45"/>
  <c r="B7577" i="45"/>
  <c r="D7539" i="45"/>
  <c r="B7505" i="45"/>
  <c r="B7435" i="45"/>
  <c r="B7362" i="45"/>
  <c r="B7294" i="45"/>
  <c r="B7225" i="45"/>
  <c r="B7155" i="45"/>
  <c r="B7089" i="45"/>
  <c r="B7019" i="45"/>
  <c r="B7015" i="45"/>
  <c r="D6971" i="45"/>
  <c r="B6951" i="45"/>
  <c r="B6881" i="45"/>
  <c r="B6807" i="45"/>
  <c r="B6739" i="45"/>
  <c r="G6710" i="45"/>
  <c r="D6706" i="45"/>
  <c r="D6698" i="45"/>
  <c r="D6688" i="45"/>
  <c r="B6668" i="45"/>
  <c r="B6598" i="45"/>
  <c r="B6594" i="45"/>
  <c r="B6597" i="45"/>
  <c r="D6551" i="45"/>
  <c r="D6557" i="45"/>
  <c r="H6535" i="45"/>
  <c r="H6543" i="45"/>
  <c r="B6527" i="45"/>
  <c r="B6457" i="45"/>
  <c r="B6453" i="45"/>
  <c r="B6382" i="45"/>
  <c r="B6309" i="45"/>
  <c r="B6239" i="45"/>
  <c r="D6187" i="45"/>
  <c r="D6179" i="45"/>
  <c r="B6173" i="45"/>
  <c r="B6103" i="45"/>
  <c r="B6027" i="45"/>
  <c r="B5957" i="45"/>
  <c r="B5888" i="45"/>
  <c r="B5818" i="45"/>
  <c r="H5766" i="45"/>
  <c r="H5760" i="45"/>
  <c r="B5746" i="45"/>
  <c r="B5676" i="45"/>
  <c r="B5603" i="45"/>
  <c r="B5535" i="45"/>
  <c r="H5484" i="45"/>
  <c r="H5478" i="45"/>
  <c r="D5472" i="45"/>
  <c r="B5466" i="45"/>
  <c r="B5396" i="45"/>
  <c r="B5330" i="45"/>
  <c r="B5260" i="45"/>
  <c r="B5256" i="45"/>
  <c r="B5329" i="45"/>
  <c r="B5392" i="45"/>
  <c r="B5465" i="45"/>
  <c r="D5212" i="45"/>
  <c r="B5192" i="45"/>
  <c r="B5122" i="45"/>
  <c r="H5056" i="45"/>
  <c r="B5048" i="45"/>
  <c r="B4980" i="45"/>
  <c r="G4951" i="45"/>
  <c r="D4947" i="45"/>
  <c r="D4939" i="45"/>
  <c r="D4929" i="45"/>
  <c r="D4951" i="45"/>
  <c r="B4909" i="45"/>
  <c r="B4839" i="45"/>
  <c r="B4835" i="45"/>
  <c r="D4792" i="45"/>
  <c r="D4798" i="45"/>
  <c r="H4776" i="45"/>
  <c r="H4784" i="45"/>
  <c r="B4768" i="45"/>
  <c r="B4698" i="45"/>
  <c r="B4694" i="45"/>
  <c r="D4651" i="45"/>
  <c r="H4647" i="45"/>
  <c r="H4645" i="45"/>
  <c r="B4550" i="45"/>
  <c r="B4480" i="45"/>
  <c r="B4413" i="45"/>
  <c r="B4343" i="45"/>
  <c r="B4267" i="45"/>
  <c r="B4198" i="45"/>
  <c r="B4129" i="45"/>
  <c r="B4059" i="45"/>
  <c r="B3987" i="45"/>
  <c r="B3917" i="45"/>
  <c r="B3844" i="45"/>
  <c r="B3776" i="45"/>
  <c r="B3707" i="45"/>
  <c r="B3637" i="45"/>
  <c r="B3633" i="45"/>
  <c r="B3636" i="45"/>
  <c r="B3569" i="45"/>
  <c r="B3499" i="45"/>
  <c r="D3451" i="45"/>
  <c r="G3449" i="45"/>
  <c r="G3443" i="45"/>
  <c r="G3441" i="45"/>
  <c r="G3439" i="45"/>
  <c r="G3437" i="45"/>
  <c r="B3431" i="45"/>
  <c r="B3361" i="45"/>
  <c r="B3287" i="45"/>
  <c r="B3286" i="45"/>
  <c r="B3357" i="45"/>
  <c r="B3217" i="45"/>
  <c r="B3213" i="45"/>
  <c r="B3216" i="45"/>
  <c r="B3143" i="45"/>
  <c r="B3070" i="45"/>
  <c r="B3001" i="45"/>
  <c r="G2960" i="45"/>
  <c r="G2955" i="45"/>
  <c r="G2954" i="45"/>
  <c r="G2950" i="45"/>
  <c r="G2945" i="45"/>
  <c r="G2944" i="45"/>
  <c r="G2939" i="45"/>
  <c r="G2938" i="45"/>
  <c r="B2934" i="45"/>
  <c r="B2865" i="45"/>
  <c r="G2797" i="45"/>
  <c r="B2789" i="45"/>
  <c r="B2721" i="45"/>
  <c r="G2667" i="45"/>
  <c r="G2665" i="45"/>
  <c r="G2664" i="45"/>
  <c r="G2663" i="45"/>
  <c r="G2661" i="45"/>
  <c r="G2659" i="45"/>
  <c r="B2653" i="45"/>
  <c r="B2585" i="45"/>
  <c r="G2537" i="45"/>
  <c r="G2536" i="45"/>
  <c r="G2529" i="45"/>
  <c r="G2528" i="45"/>
  <c r="G2521" i="45"/>
  <c r="G2520" i="45"/>
  <c r="B2514" i="45"/>
  <c r="B2446" i="45"/>
  <c r="B2374" i="45"/>
  <c r="B2306" i="45"/>
  <c r="G2264" i="45"/>
  <c r="G2262" i="45"/>
  <c r="B2240" i="45"/>
  <c r="B2172" i="45"/>
  <c r="D2125" i="45"/>
  <c r="G2123" i="45"/>
  <c r="G2117" i="45"/>
  <c r="G2115" i="45"/>
  <c r="G2113" i="45"/>
  <c r="G2111" i="45"/>
  <c r="B2105" i="45"/>
  <c r="B2036" i="45"/>
  <c r="B1963" i="45"/>
  <c r="B1895" i="45"/>
  <c r="G1866" i="45"/>
  <c r="B1824" i="45"/>
  <c r="B1756" i="45"/>
  <c r="G1722" i="45"/>
  <c r="B1686" i="45"/>
  <c r="B1617" i="45"/>
  <c r="B1613" i="45"/>
  <c r="B1616" i="45"/>
  <c r="G1571" i="45"/>
  <c r="G1570" i="45"/>
  <c r="G1569" i="45"/>
  <c r="G1568" i="45"/>
  <c r="B1471" i="45"/>
  <c r="B1544" i="45"/>
  <c r="B1401" i="45"/>
  <c r="B1470" i="45"/>
  <c r="C1294" i="45"/>
  <c r="C1296" i="45"/>
  <c r="C1298" i="45"/>
  <c r="C1300" i="45"/>
  <c r="C1302" i="45"/>
  <c r="C1304" i="45"/>
  <c r="C1306" i="45"/>
  <c r="C1308" i="45"/>
  <c r="C1310" i="45"/>
  <c r="C1312" i="45"/>
  <c r="C1314" i="45"/>
  <c r="C1316" i="45"/>
  <c r="C1318" i="45"/>
  <c r="C1320" i="45"/>
  <c r="C1322" i="45"/>
  <c r="C1324" i="45"/>
  <c r="C1326" i="45"/>
  <c r="C1328" i="45"/>
  <c r="C1330" i="45"/>
  <c r="C1332" i="45"/>
  <c r="C1334" i="45"/>
  <c r="C1336" i="45"/>
  <c r="K10706" i="45"/>
  <c r="K10645" i="45"/>
  <c r="B5259" i="45"/>
  <c r="K10631" i="45"/>
  <c r="B3706" i="45"/>
  <c r="B3913" i="45"/>
  <c r="B3916" i="45"/>
  <c r="K10822" i="45"/>
  <c r="L11157" i="45"/>
  <c r="B8213" i="45"/>
  <c r="B1685" i="45"/>
  <c r="B1752" i="45"/>
  <c r="B1823" i="45"/>
  <c r="B1891" i="45"/>
  <c r="K10557" i="45"/>
  <c r="L10593" i="45"/>
  <c r="L10617" i="45"/>
  <c r="K10682" i="45"/>
  <c r="K10806" i="45"/>
  <c r="L11502" i="45"/>
  <c r="B10790" i="45"/>
  <c r="B10720" i="45"/>
  <c r="G3451" i="45"/>
  <c r="K10539" i="45"/>
  <c r="K10684" i="45"/>
  <c r="K10559" i="45"/>
  <c r="B11351" i="45"/>
  <c r="K10560" i="45"/>
  <c r="L11155" i="45"/>
  <c r="L11163" i="45"/>
  <c r="B1474" i="45"/>
  <c r="K10558" i="45"/>
  <c r="K10564" i="45"/>
  <c r="G2554" i="45"/>
  <c r="G1587" i="45"/>
  <c r="G2278" i="45"/>
  <c r="G2962" i="45"/>
  <c r="B5672" i="45"/>
  <c r="B5531" i="45"/>
  <c r="B1473" i="45"/>
  <c r="B1543" i="45"/>
  <c r="B3430" i="45"/>
  <c r="B3495" i="45"/>
  <c r="B3360" i="45"/>
  <c r="B8421" i="45"/>
  <c r="B8484" i="45"/>
  <c r="B8351" i="45"/>
  <c r="K11359" i="45"/>
  <c r="D5754" i="45"/>
  <c r="D10326" i="45"/>
  <c r="K10639" i="45"/>
  <c r="B4908" i="45"/>
  <c r="B4976" i="45"/>
  <c r="B4838" i="45"/>
  <c r="B5395" i="45"/>
  <c r="D9128" i="45"/>
  <c r="G2125" i="45"/>
  <c r="B6526" i="45"/>
  <c r="B6456" i="45"/>
  <c r="B7088" i="45"/>
  <c r="B7151" i="45"/>
  <c r="B7018" i="45"/>
  <c r="D12190" i="45"/>
  <c r="B4767" i="45"/>
  <c r="B4697" i="45"/>
  <c r="L10595" i="45"/>
  <c r="B11144" i="45"/>
  <c r="B11074" i="45"/>
  <c r="K10710" i="45"/>
  <c r="B11001" i="45"/>
  <c r="K12196" i="45"/>
  <c r="D12751" i="45"/>
  <c r="B6667" i="45"/>
  <c r="B6735" i="45"/>
  <c r="B9475" i="45"/>
  <c r="B9540" i="45"/>
  <c r="B10789" i="45"/>
  <c r="B10855" i="45"/>
  <c r="D6710" i="45"/>
  <c r="D11655" i="45"/>
  <c r="G2390" i="45"/>
  <c r="B1755" i="45"/>
  <c r="B3986" i="45"/>
  <c r="B4055" i="45"/>
  <c r="B4128" i="45"/>
  <c r="B4194" i="45"/>
  <c r="B3772" i="45"/>
  <c r="B9543" i="45"/>
  <c r="B9613" i="45"/>
  <c r="B9676" i="45"/>
  <c r="B5602" i="45"/>
  <c r="B5534" i="45"/>
  <c r="B7224" i="45"/>
  <c r="B7154" i="45"/>
  <c r="B6806" i="45"/>
  <c r="B6877" i="45"/>
  <c r="B6738" i="45"/>
  <c r="B8487" i="45"/>
  <c r="B8557" i="45"/>
  <c r="B8624" i="45"/>
  <c r="B5675" i="45"/>
  <c r="B5745" i="45"/>
  <c r="B5814" i="45"/>
  <c r="B5047" i="45"/>
  <c r="B5118" i="45"/>
  <c r="B4979" i="45"/>
  <c r="B1962" i="45"/>
  <c r="B2032" i="45"/>
  <c r="B1894" i="45"/>
  <c r="D12749" i="45"/>
  <c r="B11209" i="45"/>
  <c r="B11277" i="45"/>
  <c r="D5780" i="45"/>
  <c r="B3498" i="45"/>
  <c r="B3568" i="45"/>
  <c r="B4058" i="45"/>
  <c r="B3843" i="45"/>
  <c r="B3775" i="45"/>
  <c r="B5817" i="45"/>
  <c r="B5887" i="45"/>
  <c r="B5953" i="45"/>
  <c r="B7290" i="45"/>
  <c r="B7431" i="45"/>
  <c r="B8697" i="45"/>
  <c r="B8765" i="45"/>
  <c r="B8627" i="45"/>
  <c r="D6183" i="45"/>
  <c r="B2035" i="45"/>
  <c r="B2104" i="45"/>
  <c r="B2168" i="45"/>
  <c r="B4197" i="45"/>
  <c r="B4266" i="45"/>
  <c r="B4339" i="45"/>
  <c r="B5121" i="45"/>
  <c r="B5191" i="45"/>
  <c r="B9749" i="45"/>
  <c r="B9816" i="45"/>
  <c r="B9679" i="45"/>
  <c r="B11350" i="45"/>
  <c r="B11418" i="45"/>
  <c r="B11280" i="45"/>
  <c r="B6880" i="45"/>
  <c r="B6950" i="45"/>
  <c r="B9819" i="45"/>
  <c r="B9889" i="45"/>
  <c r="B9957" i="45"/>
  <c r="B8768" i="45"/>
  <c r="B8838" i="45"/>
  <c r="B8902" i="45"/>
  <c r="B7504" i="45"/>
  <c r="B7573" i="45"/>
  <c r="B7434" i="45"/>
  <c r="B4342" i="45"/>
  <c r="B4412" i="45"/>
  <c r="B4476" i="45"/>
  <c r="B7293" i="45"/>
  <c r="B7361" i="45"/>
  <c r="B2239" i="45"/>
  <c r="B2302" i="45"/>
  <c r="B2171" i="45"/>
  <c r="B5956" i="45"/>
  <c r="B6026" i="45"/>
  <c r="B6099" i="45"/>
  <c r="B11491" i="45"/>
  <c r="B11421" i="45"/>
  <c r="B7646" i="45"/>
  <c r="B7712" i="45"/>
  <c r="B7576" i="45"/>
  <c r="B6102" i="45"/>
  <c r="B6172" i="45"/>
  <c r="B6235" i="45"/>
  <c r="B8975" i="45"/>
  <c r="B9048" i="45"/>
  <c r="B8905" i="45"/>
  <c r="B2305" i="45"/>
  <c r="B2373" i="45"/>
  <c r="B2442" i="45"/>
  <c r="B4549" i="45"/>
  <c r="B4552" i="45"/>
  <c r="B4622" i="45"/>
  <c r="B4479" i="45"/>
  <c r="B10030" i="45"/>
  <c r="B10094" i="45"/>
  <c r="B9960" i="45"/>
  <c r="B11553" i="45"/>
  <c r="B11685" i="45"/>
  <c r="B9121" i="45"/>
  <c r="B9186" i="45"/>
  <c r="B9051" i="45"/>
  <c r="B11626" i="45"/>
  <c r="B11556" i="45"/>
  <c r="B7785" i="45"/>
  <c r="B7858" i="45"/>
  <c r="B7715" i="45"/>
  <c r="B11688" i="45"/>
  <c r="B11758" i="45"/>
  <c r="B11823" i="45"/>
  <c r="B6308" i="45"/>
  <c r="B6311" i="45"/>
  <c r="B6381" i="45"/>
  <c r="B6238" i="45"/>
  <c r="B2513" i="45"/>
  <c r="B2581" i="45"/>
  <c r="B2445" i="45"/>
  <c r="B10097" i="45"/>
  <c r="B10167" i="45"/>
  <c r="B10240" i="45"/>
  <c r="B11826" i="45"/>
  <c r="B11895" i="45"/>
  <c r="B11957" i="45"/>
  <c r="B7931" i="45"/>
  <c r="B7994" i="45"/>
  <c r="B7861" i="45"/>
  <c r="B10313" i="45"/>
  <c r="B10378" i="45"/>
  <c r="B10243" i="45"/>
  <c r="B2584" i="45"/>
  <c r="B2652" i="45"/>
  <c r="B2717" i="45"/>
  <c r="B9259" i="45"/>
  <c r="B9263" i="45"/>
  <c r="B9332" i="45"/>
  <c r="B9189" i="45"/>
  <c r="B10381" i="45"/>
  <c r="B10451" i="45"/>
  <c r="B10454" i="45"/>
  <c r="B10524" i="45"/>
  <c r="B7997" i="45"/>
  <c r="B8067" i="45"/>
  <c r="B8070" i="45"/>
  <c r="B8140" i="45"/>
  <c r="B12030" i="45"/>
  <c r="B12100" i="45"/>
  <c r="B11960" i="45"/>
  <c r="B2720" i="45"/>
  <c r="B2788" i="45"/>
  <c r="B2861" i="45"/>
  <c r="B2864" i="45"/>
  <c r="B2933" i="45"/>
  <c r="B2997" i="45"/>
  <c r="B12173" i="45"/>
  <c r="B12241" i="45"/>
  <c r="B12103" i="45"/>
  <c r="B3069" i="45"/>
  <c r="B3072" i="45"/>
  <c r="B3142" i="45"/>
  <c r="B3000" i="45"/>
  <c r="B12244" i="45"/>
  <c r="B12314" i="45"/>
  <c r="B12385" i="45"/>
  <c r="B12879" i="45"/>
  <c r="B12949" i="45"/>
  <c r="B12458" i="45"/>
  <c r="B12517" i="45"/>
  <c r="B12388" i="45"/>
  <c r="B12520" i="45"/>
  <c r="B12590" i="45"/>
  <c r="B12663" i="45"/>
  <c r="B12736" i="45"/>
  <c r="B12803" i="45"/>
  <c r="B12666" i="45"/>
  <c r="B12806" i="45"/>
  <c r="B12876" i="45"/>
  <c r="F1505" i="32"/>
  <c r="F1497" i="32"/>
  <c r="F1495" i="32"/>
  <c r="F1416" i="32"/>
  <c r="F1404" i="32"/>
  <c r="F1398" i="32"/>
  <c r="F1395" i="32"/>
  <c r="F1393" i="32"/>
  <c r="F1391" i="32"/>
  <c r="F1388" i="32"/>
  <c r="F1385" i="32"/>
  <c r="F1380" i="32"/>
  <c r="F1373" i="32"/>
  <c r="F1371" i="32"/>
  <c r="F1362" i="32"/>
  <c r="F1353" i="32"/>
  <c r="F1285" i="32"/>
  <c r="F1261" i="32"/>
  <c r="F1255" i="32"/>
  <c r="F1253" i="32"/>
  <c r="F1249" i="32"/>
  <c r="F1239" i="32"/>
  <c r="F1233" i="32"/>
  <c r="F1228" i="32"/>
  <c r="F1224" i="32"/>
  <c r="F1222" i="32"/>
  <c r="F1220" i="32"/>
  <c r="F1216" i="32"/>
  <c r="F1212" i="32"/>
  <c r="F1202" i="32"/>
  <c r="F1200" i="32"/>
  <c r="F1195" i="32"/>
  <c r="F1189" i="32"/>
  <c r="F1185" i="32"/>
  <c r="F1183" i="32"/>
  <c r="F1181" i="32"/>
  <c r="F1179" i="32"/>
  <c r="F1177" i="32"/>
  <c r="F1175" i="32"/>
  <c r="F1171" i="32"/>
  <c r="F1169" i="32"/>
  <c r="F1165" i="32"/>
  <c r="F1159" i="32"/>
  <c r="F1155" i="32"/>
  <c r="F1149" i="32"/>
  <c r="F1124" i="32"/>
  <c r="F1121" i="32"/>
  <c r="F1112" i="32"/>
  <c r="F1110" i="32"/>
  <c r="D1108" i="32"/>
  <c r="F1108" i="32"/>
  <c r="F1106" i="32"/>
  <c r="F1103" i="32"/>
  <c r="D1101" i="32"/>
  <c r="F1101" i="32"/>
  <c r="F1036" i="32"/>
  <c r="F1034" i="32"/>
  <c r="F1024" i="32"/>
  <c r="F1018" i="32"/>
  <c r="F998" i="32"/>
  <c r="F986" i="32"/>
  <c r="F978" i="32"/>
  <c r="F974" i="32"/>
  <c r="F967" i="32"/>
  <c r="F891" i="32"/>
  <c r="F887" i="32"/>
  <c r="F882" i="32"/>
  <c r="F825" i="32"/>
  <c r="F823" i="32"/>
  <c r="F821" i="32"/>
  <c r="F775" i="32"/>
  <c r="F767" i="32"/>
  <c r="F762" i="32"/>
  <c r="F754" i="32"/>
  <c r="F716" i="32"/>
  <c r="F703" i="32"/>
  <c r="F698" i="32"/>
  <c r="F694" i="32"/>
  <c r="F684" i="32"/>
  <c r="F667" i="32"/>
  <c r="F663" i="32"/>
  <c r="F653" i="32"/>
  <c r="F641" i="32"/>
  <c r="F637" i="32"/>
  <c r="F635" i="32"/>
  <c r="F633" i="32"/>
  <c r="F631" i="32"/>
  <c r="F625" i="32"/>
  <c r="F623" i="32"/>
  <c r="F621" i="32"/>
  <c r="D591" i="32"/>
  <c r="F591" i="32"/>
  <c r="F580" i="32"/>
  <c r="F574" i="32"/>
  <c r="F571" i="32"/>
  <c r="F566" i="32"/>
  <c r="F564" i="32"/>
  <c r="F559" i="32"/>
  <c r="F556" i="32"/>
  <c r="F553" i="32"/>
  <c r="F511" i="32"/>
  <c r="F503" i="32"/>
  <c r="F492" i="32"/>
  <c r="F483" i="32"/>
  <c r="F449" i="32"/>
  <c r="F441" i="32"/>
  <c r="F437" i="32"/>
  <c r="F430" i="32"/>
  <c r="F428" i="32"/>
  <c r="F426" i="32"/>
  <c r="F424" i="32"/>
  <c r="F422" i="32"/>
  <c r="F411" i="32"/>
  <c r="F409" i="32"/>
  <c r="F398" i="32"/>
  <c r="F395" i="32"/>
  <c r="F388" i="32"/>
  <c r="F383" i="32"/>
  <c r="F379" i="32"/>
  <c r="F374" i="32"/>
  <c r="F369" i="32"/>
  <c r="F364" i="32"/>
  <c r="F357" i="32"/>
  <c r="F354" i="32"/>
  <c r="F351" i="32"/>
  <c r="F348" i="32"/>
  <c r="F346" i="32"/>
  <c r="F344" i="32"/>
  <c r="F278" i="32"/>
  <c r="F264" i="32"/>
  <c r="F261" i="32"/>
  <c r="F251" i="32"/>
  <c r="F244" i="32"/>
  <c r="F233" i="32"/>
  <c r="F223" i="32"/>
  <c r="F221" i="32"/>
  <c r="D219" i="32"/>
  <c r="F219" i="32"/>
  <c r="F215" i="32"/>
  <c r="F212" i="32"/>
  <c r="F177" i="32"/>
  <c r="F165" i="32"/>
  <c r="D162" i="32"/>
  <c r="F162" i="32"/>
  <c r="F155" i="32"/>
  <c r="F153" i="32"/>
  <c r="F151" i="32"/>
  <c r="F144" i="32"/>
  <c r="F141" i="32"/>
  <c r="F130" i="32"/>
  <c r="F121" i="32"/>
  <c r="F111" i="32"/>
  <c r="F105" i="32"/>
  <c r="F95" i="32"/>
  <c r="F89" i="32"/>
  <c r="F80" i="32"/>
  <c r="F74" i="32"/>
  <c r="F63" i="32"/>
  <c r="F56" i="32"/>
  <c r="F47" i="32"/>
  <c r="F38" i="32"/>
  <c r="F31" i="32"/>
  <c r="F26" i="32"/>
  <c r="F21" i="32"/>
  <c r="F17" i="32"/>
  <c r="F15" i="32"/>
  <c r="F11" i="32"/>
  <c r="F9" i="32"/>
  <c r="F600" i="32"/>
  <c r="F1489" i="32"/>
  <c r="F1067" i="32"/>
  <c r="F1501" i="32"/>
  <c r="F66" i="32"/>
  <c r="F69" i="32"/>
  <c r="F133" i="32"/>
  <c r="F136" i="32"/>
  <c r="F197" i="32"/>
  <c r="F1481" i="32"/>
  <c r="F669" i="32"/>
  <c r="F672" i="32"/>
  <c r="F733" i="32"/>
  <c r="F1491" i="32"/>
  <c r="F1407" i="32"/>
  <c r="F1409" i="32"/>
  <c r="F1470" i="32"/>
  <c r="F1507" i="32"/>
  <c r="F802" i="32"/>
  <c r="F1493" i="32"/>
  <c r="F267" i="32"/>
  <c r="F270" i="32"/>
  <c r="F332" i="32"/>
  <c r="F1483" i="32"/>
  <c r="F532" i="32"/>
  <c r="F1487" i="32"/>
  <c r="F1002" i="32"/>
  <c r="F1499" i="32"/>
  <c r="F401" i="32"/>
  <c r="F404" i="32"/>
  <c r="F466" i="32"/>
  <c r="F1485" i="32"/>
  <c r="F1138" i="32"/>
  <c r="F1143" i="32"/>
  <c r="F1205" i="32"/>
  <c r="F1210" i="32"/>
  <c r="F1271" i="32"/>
  <c r="F1503" i="32"/>
  <c r="F1533" i="32"/>
  <c r="F93" i="31"/>
  <c r="F89" i="31"/>
  <c r="F85" i="31"/>
  <c r="F81" i="31"/>
  <c r="F77" i="31"/>
  <c r="F75" i="31"/>
  <c r="F71" i="31"/>
  <c r="F69" i="31"/>
  <c r="F67" i="31"/>
  <c r="F65" i="31"/>
  <c r="F61" i="31"/>
  <c r="F57" i="31"/>
  <c r="F53" i="31"/>
  <c r="F51" i="31"/>
  <c r="F49" i="31"/>
  <c r="F47" i="31"/>
  <c r="F43" i="31"/>
  <c r="F39" i="31"/>
  <c r="F35" i="31"/>
  <c r="F31" i="31"/>
  <c r="F27" i="31"/>
  <c r="F25" i="31"/>
  <c r="F23" i="31"/>
  <c r="F19" i="31"/>
  <c r="F17" i="31"/>
  <c r="F13" i="31"/>
  <c r="F11" i="31"/>
  <c r="F7" i="31"/>
  <c r="G97" i="31"/>
  <c r="F97" i="31"/>
  <c r="A1020" i="30"/>
  <c r="A1021" i="30"/>
  <c r="A1022" i="30"/>
  <c r="A1023" i="30"/>
  <c r="A1024" i="30"/>
  <c r="A1025" i="30"/>
  <c r="A1026" i="30"/>
  <c r="A1027" i="30"/>
  <c r="A1028" i="30"/>
  <c r="A1029" i="30"/>
  <c r="A1030" i="30"/>
  <c r="A1031" i="30"/>
  <c r="A1032" i="30"/>
  <c r="A1033" i="30"/>
  <c r="E1001" i="30"/>
  <c r="B1033" i="30"/>
  <c r="E1013" i="30"/>
  <c r="F1013" i="30"/>
  <c r="F1011" i="30"/>
  <c r="F1006" i="30"/>
  <c r="F998" i="30"/>
  <c r="F995" i="30"/>
  <c r="E1008" i="30"/>
  <c r="F1008" i="30"/>
  <c r="E1003" i="30"/>
  <c r="F1003" i="30"/>
  <c r="F992" i="30"/>
  <c r="G988" i="30"/>
  <c r="G978" i="30"/>
  <c r="G977" i="30"/>
  <c r="G971" i="30"/>
  <c r="G972" i="30"/>
  <c r="G963" i="30"/>
  <c r="G927" i="30"/>
  <c r="G924" i="30"/>
  <c r="G903" i="30"/>
  <c r="F855" i="30"/>
  <c r="G839" i="30"/>
  <c r="G830" i="30"/>
  <c r="G797" i="30"/>
  <c r="G793" i="30"/>
  <c r="G787" i="30"/>
  <c r="G584" i="30"/>
  <c r="G578" i="30"/>
  <c r="G574" i="30"/>
  <c r="G572" i="30"/>
  <c r="G570" i="30"/>
  <c r="G559" i="30"/>
  <c r="D552" i="30"/>
  <c r="F552" i="30"/>
  <c r="G965" i="30"/>
  <c r="G911" i="30"/>
  <c r="G738" i="30"/>
  <c r="G582" i="30"/>
  <c r="F853" i="30"/>
  <c r="G741" i="30"/>
  <c r="G556" i="30"/>
  <c r="B1028" i="30"/>
  <c r="G905" i="30"/>
  <c r="G983" i="30"/>
  <c r="G895" i="30"/>
  <c r="F893" i="30"/>
  <c r="F891" i="30"/>
  <c r="D850" i="30"/>
  <c r="G848" i="30"/>
  <c r="G771" i="30"/>
  <c r="G764" i="30"/>
  <c r="G761" i="30"/>
  <c r="G754" i="30"/>
  <c r="G715" i="30"/>
  <c r="G707" i="30"/>
  <c r="G705" i="30"/>
  <c r="D595" i="30"/>
  <c r="G595" i="30"/>
  <c r="F559" i="30"/>
  <c r="G548" i="30"/>
  <c r="G550" i="30"/>
  <c r="G970" i="30"/>
  <c r="F970" i="30"/>
  <c r="G767" i="30"/>
  <c r="G713" i="30"/>
  <c r="F895" i="30"/>
  <c r="F1028" i="30"/>
  <c r="F1001" i="30"/>
  <c r="F1015" i="30"/>
  <c r="F1033" i="30"/>
  <c r="F988" i="30"/>
  <c r="F983" i="30"/>
  <c r="F978" i="30"/>
  <c r="F977" i="30"/>
  <c r="F971" i="30"/>
  <c r="F965" i="30"/>
  <c r="F963" i="30"/>
  <c r="F953" i="30"/>
  <c r="F955" i="30"/>
  <c r="F1031" i="30"/>
  <c r="F945" i="30"/>
  <c r="F935" i="30"/>
  <c r="F933" i="30"/>
  <c r="F931" i="30"/>
  <c r="F929" i="30"/>
  <c r="F927" i="30"/>
  <c r="F924" i="30"/>
  <c r="F913" i="30"/>
  <c r="F911" i="30"/>
  <c r="F905" i="30"/>
  <c r="F878" i="30"/>
  <c r="F875" i="30"/>
  <c r="F867" i="30"/>
  <c r="F865" i="30"/>
  <c r="F850" i="30"/>
  <c r="F848" i="30"/>
  <c r="F839" i="30"/>
  <c r="F835" i="30"/>
  <c r="F830" i="30"/>
  <c r="F815" i="30"/>
  <c r="F808" i="30"/>
  <c r="F803" i="30"/>
  <c r="F797" i="30"/>
  <c r="F793" i="30"/>
  <c r="F787" i="30"/>
  <c r="F778" i="30"/>
  <c r="F771" i="30"/>
  <c r="F767" i="30"/>
  <c r="F764" i="30"/>
  <c r="F761" i="30"/>
  <c r="F754" i="30"/>
  <c r="F745" i="30"/>
  <c r="F743" i="30"/>
  <c r="F741" i="30"/>
  <c r="F738" i="30"/>
  <c r="F722" i="30"/>
  <c r="F719" i="30"/>
  <c r="F715" i="30"/>
  <c r="F713" i="30"/>
  <c r="F707" i="30"/>
  <c r="F705" i="30"/>
  <c r="F694" i="30"/>
  <c r="F690" i="30"/>
  <c r="F687" i="30"/>
  <c r="F682" i="30"/>
  <c r="F675" i="30"/>
  <c r="F671" i="30"/>
  <c r="F664" i="30"/>
  <c r="F660" i="30"/>
  <c r="F658" i="30"/>
  <c r="F651" i="30"/>
  <c r="F648" i="30"/>
  <c r="F639" i="30"/>
  <c r="D630" i="30"/>
  <c r="F630" i="30"/>
  <c r="F624" i="30"/>
  <c r="F620" i="30"/>
  <c r="F618" i="30"/>
  <c r="F611" i="30"/>
  <c r="F608" i="30"/>
  <c r="F605" i="30"/>
  <c r="F601" i="30"/>
  <c r="F599" i="30"/>
  <c r="F595" i="30"/>
  <c r="F586" i="30"/>
  <c r="F584" i="30"/>
  <c r="F582" i="30"/>
  <c r="F578" i="30"/>
  <c r="F576" i="30"/>
  <c r="F574" i="30"/>
  <c r="F572" i="30"/>
  <c r="F570" i="30"/>
  <c r="J568" i="30"/>
  <c r="F568" i="30"/>
  <c r="F566" i="30"/>
  <c r="F563" i="30"/>
  <c r="F561" i="30"/>
  <c r="F556" i="30"/>
  <c r="F554" i="30"/>
  <c r="F550" i="30"/>
  <c r="F548" i="30"/>
  <c r="F546" i="30"/>
  <c r="F544" i="30"/>
  <c r="F539" i="30"/>
  <c r="F535" i="30"/>
  <c r="F533" i="30"/>
  <c r="F903" i="30"/>
  <c r="F915" i="30"/>
  <c r="F1029" i="30"/>
  <c r="F972" i="30"/>
  <c r="F990" i="30"/>
  <c r="F1032" i="30"/>
  <c r="F588" i="30"/>
  <c r="F1019" i="30"/>
  <c r="F756" i="30"/>
  <c r="F1023" i="30"/>
  <c r="F841" i="30"/>
  <c r="F1025" i="30"/>
  <c r="F858" i="30"/>
  <c r="F1026" i="30"/>
  <c r="F724" i="30"/>
  <c r="F1021" i="30"/>
  <c r="F947" i="30"/>
  <c r="F1030" i="30"/>
  <c r="F696" i="30"/>
  <c r="F1022" i="30"/>
  <c r="F880" i="30"/>
  <c r="F1027" i="30"/>
  <c r="F641" i="30"/>
  <c r="F1020" i="30"/>
  <c r="F820" i="30"/>
  <c r="F1024" i="30"/>
  <c r="E2832" i="29"/>
  <c r="G2832" i="29"/>
  <c r="F2834" i="29"/>
  <c r="F2856" i="29"/>
  <c r="G2830" i="29"/>
  <c r="G2826" i="29"/>
  <c r="G2825" i="29"/>
  <c r="E2824" i="29"/>
  <c r="E2827" i="29"/>
  <c r="G2827" i="29"/>
  <c r="G2821" i="29"/>
  <c r="G2820" i="29"/>
  <c r="G2819" i="29"/>
  <c r="G2818" i="29"/>
  <c r="G2816" i="29"/>
  <c r="F2815" i="29"/>
  <c r="G2815" i="29"/>
  <c r="F2806" i="29"/>
  <c r="F2804" i="29"/>
  <c r="F2802" i="29"/>
  <c r="F2800" i="29"/>
  <c r="F2798" i="29"/>
  <c r="F2796" i="29"/>
  <c r="F2794" i="29"/>
  <c r="F2792" i="29"/>
  <c r="G2786" i="29"/>
  <c r="G2806" i="29"/>
  <c r="G2776" i="29"/>
  <c r="G2775" i="29"/>
  <c r="G2770" i="29"/>
  <c r="G2769" i="29"/>
  <c r="G2764" i="29"/>
  <c r="G2763" i="29"/>
  <c r="D2750" i="29"/>
  <c r="G2750" i="29"/>
  <c r="G2740" i="29"/>
  <c r="G2742" i="29"/>
  <c r="G2802" i="29"/>
  <c r="G2732" i="29"/>
  <c r="G2722" i="29"/>
  <c r="G2720" i="29"/>
  <c r="G2719" i="29"/>
  <c r="G2718" i="29"/>
  <c r="G2717" i="29"/>
  <c r="G2715" i="29"/>
  <c r="D2712" i="29"/>
  <c r="G2712" i="29"/>
  <c r="G2701" i="29"/>
  <c r="G2699" i="29"/>
  <c r="D2693" i="29"/>
  <c r="G2682" i="29"/>
  <c r="G2680" i="29"/>
  <c r="G2677" i="29"/>
  <c r="G2669" i="29"/>
  <c r="G2667" i="29"/>
  <c r="G2657" i="29"/>
  <c r="G2660" i="29"/>
  <c r="G2794" i="29"/>
  <c r="G2648" i="29"/>
  <c r="G2644" i="29"/>
  <c r="G2624" i="29"/>
  <c r="G2618" i="29"/>
  <c r="G2614" i="29"/>
  <c r="D2594" i="29"/>
  <c r="G2594" i="29"/>
  <c r="D2592" i="29"/>
  <c r="G2592" i="29"/>
  <c r="G2588" i="29"/>
  <c r="G2586" i="29"/>
  <c r="G2581" i="29"/>
  <c r="G2579" i="29"/>
  <c r="G2577" i="29"/>
  <c r="D2575" i="29"/>
  <c r="G2575" i="29"/>
  <c r="G2571" i="29"/>
  <c r="D2560" i="29"/>
  <c r="D2566" i="29"/>
  <c r="G2566" i="29"/>
  <c r="F2548" i="29"/>
  <c r="F2546" i="29"/>
  <c r="F2544" i="29"/>
  <c r="F2542" i="29"/>
  <c r="F2540" i="29"/>
  <c r="F2538" i="29"/>
  <c r="F2536" i="29"/>
  <c r="F2534" i="29"/>
  <c r="F2532" i="29"/>
  <c r="F2530" i="29"/>
  <c r="G2524" i="29"/>
  <c r="G2548" i="29"/>
  <c r="G2514" i="29"/>
  <c r="G2513" i="29"/>
  <c r="D2507" i="29"/>
  <c r="G2507" i="29"/>
  <c r="G2506" i="29"/>
  <c r="G2501" i="29"/>
  <c r="G2500" i="29"/>
  <c r="D2494" i="29"/>
  <c r="G2494" i="29"/>
  <c r="D2488" i="29"/>
  <c r="G2488" i="29"/>
  <c r="G2482" i="29"/>
  <c r="D2481" i="29"/>
  <c r="G2481" i="29"/>
  <c r="G2471" i="29"/>
  <c r="G2473" i="29"/>
  <c r="G2544" i="29"/>
  <c r="G2463" i="29"/>
  <c r="G2448" i="29"/>
  <c r="G2447" i="29"/>
  <c r="G2446" i="29"/>
  <c r="G2445" i="29"/>
  <c r="G2443" i="29"/>
  <c r="G2440" i="29"/>
  <c r="G2429" i="29"/>
  <c r="G2417" i="29"/>
  <c r="G2414" i="29"/>
  <c r="G2406" i="29"/>
  <c r="G2404" i="29"/>
  <c r="G2395" i="29"/>
  <c r="G2397" i="29"/>
  <c r="G2536" i="29"/>
  <c r="G2386" i="29"/>
  <c r="G2382" i="29"/>
  <c r="G2377" i="29"/>
  <c r="G2388" i="29"/>
  <c r="G2534" i="29"/>
  <c r="G2348" i="29"/>
  <c r="D2342" i="29"/>
  <c r="D2512" i="29"/>
  <c r="G2512" i="29"/>
  <c r="G2338" i="29"/>
  <c r="G2332" i="29"/>
  <c r="G2320" i="29"/>
  <c r="G2311" i="29"/>
  <c r="G2309" i="29"/>
  <c r="G2307" i="29"/>
  <c r="D2304" i="29"/>
  <c r="G2304" i="29"/>
  <c r="G2286" i="29"/>
  <c r="D2284" i="29"/>
  <c r="D2427" i="29"/>
  <c r="G2427" i="29"/>
  <c r="G2282" i="29"/>
  <c r="G2278" i="29"/>
  <c r="G2276" i="29"/>
  <c r="G2272" i="29"/>
  <c r="G2270" i="29"/>
  <c r="G2268" i="29"/>
  <c r="G2265" i="29"/>
  <c r="G2261" i="29"/>
  <c r="G2256" i="29"/>
  <c r="D2253" i="29"/>
  <c r="G2253" i="29"/>
  <c r="F2238" i="29"/>
  <c r="F2236" i="29"/>
  <c r="F2234" i="29"/>
  <c r="F2232" i="29"/>
  <c r="F2230" i="29"/>
  <c r="F2228" i="29"/>
  <c r="F2226" i="29"/>
  <c r="F2224" i="29"/>
  <c r="F2222" i="29"/>
  <c r="F2220" i="29"/>
  <c r="G2214" i="29"/>
  <c r="G2238" i="29"/>
  <c r="G2204" i="29"/>
  <c r="G2203" i="29"/>
  <c r="D2202" i="29"/>
  <c r="G2202" i="29"/>
  <c r="D2197" i="29"/>
  <c r="G2197" i="29"/>
  <c r="G2196" i="29"/>
  <c r="G2191" i="29"/>
  <c r="G2190" i="29"/>
  <c r="D2184" i="29"/>
  <c r="G2184" i="29"/>
  <c r="G2178" i="29"/>
  <c r="D2177" i="29"/>
  <c r="G2177" i="29"/>
  <c r="G2171" i="29"/>
  <c r="D2170" i="29"/>
  <c r="G2170" i="29"/>
  <c r="G2160" i="29"/>
  <c r="G2162" i="29"/>
  <c r="G2234" i="29"/>
  <c r="G2152" i="29"/>
  <c r="G2140" i="29"/>
  <c r="G2134" i="29"/>
  <c r="G2133" i="29"/>
  <c r="G2132" i="29"/>
  <c r="G2131" i="29"/>
  <c r="G2129" i="29"/>
  <c r="G2126" i="29"/>
  <c r="G2115" i="29"/>
  <c r="G2113" i="29"/>
  <c r="G2117" i="29"/>
  <c r="G2230" i="29"/>
  <c r="G2103" i="29"/>
  <c r="G2100" i="29"/>
  <c r="G2092" i="29"/>
  <c r="G2090" i="29"/>
  <c r="G2081" i="29"/>
  <c r="G2083" i="29"/>
  <c r="G2226" i="29"/>
  <c r="G2072" i="29"/>
  <c r="G2068" i="29"/>
  <c r="G2063" i="29"/>
  <c r="G2074" i="29"/>
  <c r="G2224" i="29"/>
  <c r="G2034" i="29"/>
  <c r="G2029" i="29"/>
  <c r="G2023" i="29"/>
  <c r="G2019" i="29"/>
  <c r="G2013" i="29"/>
  <c r="G2001" i="29"/>
  <c r="G1992" i="29"/>
  <c r="G1990" i="29"/>
  <c r="G1988" i="29"/>
  <c r="D1967" i="29"/>
  <c r="G1967" i="29"/>
  <c r="D1965" i="29"/>
  <c r="G1965" i="29"/>
  <c r="D1963" i="29"/>
  <c r="D1985" i="29"/>
  <c r="G1985" i="29"/>
  <c r="G1959" i="29"/>
  <c r="G1957" i="29"/>
  <c r="G1953" i="29"/>
  <c r="G1951" i="29"/>
  <c r="G1949" i="29"/>
  <c r="G1946" i="29"/>
  <c r="G1942" i="29"/>
  <c r="G1938" i="29"/>
  <c r="D1933" i="29"/>
  <c r="G1933" i="29"/>
  <c r="D1930" i="29"/>
  <c r="G1930" i="29"/>
  <c r="F1916" i="29"/>
  <c r="F1914" i="29"/>
  <c r="F1912" i="29"/>
  <c r="F1910" i="29"/>
  <c r="F1908" i="29"/>
  <c r="F1906" i="29"/>
  <c r="F1904" i="29"/>
  <c r="F1902" i="29"/>
  <c r="F1900" i="29"/>
  <c r="F1898" i="29"/>
  <c r="G1890" i="29"/>
  <c r="G1916" i="29"/>
  <c r="G1880" i="29"/>
  <c r="G1879" i="29"/>
  <c r="D1878" i="29"/>
  <c r="G1878" i="29"/>
  <c r="D1873" i="29"/>
  <c r="G1873" i="29"/>
  <c r="G1872" i="29"/>
  <c r="G1867" i="29"/>
  <c r="G1866" i="29"/>
  <c r="D1860" i="29"/>
  <c r="G1860" i="29"/>
  <c r="G1854" i="29"/>
  <c r="D1853" i="29"/>
  <c r="G1853" i="29"/>
  <c r="D1846" i="29"/>
  <c r="G1846" i="29"/>
  <c r="G1836" i="29"/>
  <c r="G1838" i="29"/>
  <c r="G1912" i="29"/>
  <c r="G1828" i="29"/>
  <c r="G1813" i="29"/>
  <c r="G1812" i="29"/>
  <c r="G1811" i="29"/>
  <c r="G1810" i="29"/>
  <c r="G1808" i="29"/>
  <c r="G1805" i="29"/>
  <c r="G1794" i="29"/>
  <c r="G1792" i="29"/>
  <c r="D1786" i="29"/>
  <c r="G1786" i="29"/>
  <c r="D1784" i="29"/>
  <c r="D1847" i="29"/>
  <c r="G1847" i="29"/>
  <c r="G1774" i="29"/>
  <c r="G1771" i="29"/>
  <c r="G1763" i="29"/>
  <c r="G1761" i="29"/>
  <c r="G1751" i="29"/>
  <c r="G1749" i="29"/>
  <c r="G1740" i="29"/>
  <c r="D1736" i="29"/>
  <c r="G1736" i="29"/>
  <c r="G1730" i="29"/>
  <c r="G1725" i="29"/>
  <c r="G1694" i="29"/>
  <c r="G1687" i="29"/>
  <c r="G1682" i="29"/>
  <c r="G1676" i="29"/>
  <c r="G1672" i="29"/>
  <c r="G1666" i="29"/>
  <c r="D1658" i="29"/>
  <c r="G1658" i="29"/>
  <c r="D1654" i="29"/>
  <c r="G1654" i="29"/>
  <c r="D1651" i="29"/>
  <c r="G1651" i="29"/>
  <c r="D1648" i="29"/>
  <c r="G1648" i="29"/>
  <c r="G1641" i="29"/>
  <c r="G1632" i="29"/>
  <c r="G1630" i="29"/>
  <c r="G1628" i="29"/>
  <c r="G1625" i="29"/>
  <c r="G1609" i="29"/>
  <c r="D1606" i="29"/>
  <c r="G1606" i="29"/>
  <c r="D1605" i="29"/>
  <c r="G1605" i="29"/>
  <c r="D1599" i="29"/>
  <c r="G1599" i="29"/>
  <c r="G1598" i="29"/>
  <c r="D1585" i="29"/>
  <c r="G1585" i="29"/>
  <c r="D1583" i="29"/>
  <c r="G1583" i="29"/>
  <c r="D1581" i="29"/>
  <c r="G1581" i="29"/>
  <c r="G1577" i="29"/>
  <c r="G1575" i="29"/>
  <c r="G1571" i="29"/>
  <c r="G1569" i="29"/>
  <c r="D1567" i="29"/>
  <c r="G1567" i="29"/>
  <c r="G1565" i="29"/>
  <c r="G1562" i="29"/>
  <c r="G1558" i="29"/>
  <c r="G1554" i="29"/>
  <c r="D1549" i="29"/>
  <c r="G1549" i="29"/>
  <c r="D1546" i="29"/>
  <c r="G1546" i="29"/>
  <c r="G1540" i="29"/>
  <c r="G1535" i="29"/>
  <c r="G1533" i="29"/>
  <c r="F1520" i="29"/>
  <c r="F1518" i="29"/>
  <c r="F1516" i="29"/>
  <c r="F1514" i="29"/>
  <c r="F1512" i="29"/>
  <c r="F1510" i="29"/>
  <c r="F1508" i="29"/>
  <c r="F1506" i="29"/>
  <c r="F1504" i="29"/>
  <c r="F1502" i="29"/>
  <c r="F1500" i="29"/>
  <c r="F1498" i="29"/>
  <c r="F1496" i="29"/>
  <c r="F1523" i="29"/>
  <c r="F2846" i="29"/>
  <c r="G1492" i="29"/>
  <c r="G1520" i="29"/>
  <c r="G1482" i="29"/>
  <c r="G1481" i="29"/>
  <c r="D1480" i="29"/>
  <c r="G1480" i="29"/>
  <c r="D1475" i="29"/>
  <c r="G1475" i="29"/>
  <c r="G1474" i="29"/>
  <c r="G1469" i="29"/>
  <c r="G1468" i="29"/>
  <c r="D1462" i="29"/>
  <c r="G1462" i="29"/>
  <c r="G1456" i="29"/>
  <c r="D1455" i="29"/>
  <c r="G1455" i="29"/>
  <c r="D1448" i="29"/>
  <c r="G1448" i="29"/>
  <c r="G1438" i="29"/>
  <c r="G1440" i="29"/>
  <c r="G1516" i="29"/>
  <c r="G1430" i="29"/>
  <c r="G1418" i="29"/>
  <c r="G1412" i="29"/>
  <c r="G1411" i="29"/>
  <c r="G1410" i="29"/>
  <c r="G1409" i="29"/>
  <c r="G1407" i="29"/>
  <c r="G1404" i="29"/>
  <c r="G1393" i="29"/>
  <c r="G1391" i="29"/>
  <c r="D1385" i="29"/>
  <c r="G1385" i="29"/>
  <c r="D1383" i="29"/>
  <c r="G1383" i="29"/>
  <c r="F1373" i="29"/>
  <c r="G1375" i="29"/>
  <c r="G1510" i="29"/>
  <c r="F1371" i="29"/>
  <c r="G1358" i="29"/>
  <c r="G1355" i="29"/>
  <c r="G1347" i="29"/>
  <c r="G1345" i="29"/>
  <c r="G1335" i="29"/>
  <c r="G1338" i="29"/>
  <c r="G1506" i="29"/>
  <c r="G1333" i="29"/>
  <c r="G1324" i="29"/>
  <c r="D1320" i="29"/>
  <c r="G1320" i="29"/>
  <c r="G1314" i="29"/>
  <c r="G1309" i="29"/>
  <c r="G1278" i="29"/>
  <c r="G1271" i="29"/>
  <c r="G1266" i="29"/>
  <c r="G1260" i="29"/>
  <c r="G1256" i="29"/>
  <c r="G1250" i="29"/>
  <c r="D1242" i="29"/>
  <c r="G1242" i="29"/>
  <c r="D1238" i="29"/>
  <c r="G1238" i="29"/>
  <c r="D1235" i="29"/>
  <c r="G1235" i="29"/>
  <c r="D1232" i="29"/>
  <c r="G1232" i="29"/>
  <c r="G1225" i="29"/>
  <c r="G1216" i="29"/>
  <c r="G1214" i="29"/>
  <c r="G1212" i="29"/>
  <c r="G1209" i="29"/>
  <c r="G1193" i="29"/>
  <c r="D1190" i="29"/>
  <c r="G1190" i="29"/>
  <c r="D1189" i="29"/>
  <c r="G1189" i="29"/>
  <c r="D1183" i="29"/>
  <c r="G1183" i="29"/>
  <c r="G1182" i="29"/>
  <c r="D1169" i="29"/>
  <c r="G1169" i="29"/>
  <c r="D1167" i="29"/>
  <c r="G1167" i="29"/>
  <c r="D1165" i="29"/>
  <c r="G1165" i="29"/>
  <c r="G1161" i="29"/>
  <c r="G1159" i="29"/>
  <c r="G1155" i="29"/>
  <c r="G1153" i="29"/>
  <c r="D1151" i="29"/>
  <c r="G1151" i="29"/>
  <c r="G1149" i="29"/>
  <c r="G1146" i="29"/>
  <c r="G1142" i="29"/>
  <c r="G1138" i="29"/>
  <c r="D1133" i="29"/>
  <c r="G1133" i="29"/>
  <c r="D1130" i="29"/>
  <c r="G1130" i="29"/>
  <c r="G1124" i="29"/>
  <c r="G1119" i="29"/>
  <c r="G1117" i="29"/>
  <c r="G1105" i="29"/>
  <c r="G1083" i="29"/>
  <c r="G1081" i="29"/>
  <c r="G1074" i="29"/>
  <c r="F1074" i="29"/>
  <c r="F1105" i="29"/>
  <c r="G1066" i="29"/>
  <c r="G1103" i="29"/>
  <c r="F1064" i="29"/>
  <c r="F1063" i="29"/>
  <c r="D1062" i="29"/>
  <c r="F1062" i="29"/>
  <c r="D1057" i="29"/>
  <c r="F1057" i="29"/>
  <c r="F1056" i="29"/>
  <c r="F1051" i="29"/>
  <c r="F1050" i="29"/>
  <c r="D1044" i="29"/>
  <c r="F1044" i="29"/>
  <c r="F1038" i="29"/>
  <c r="D1037" i="29"/>
  <c r="F1037" i="29"/>
  <c r="D1030" i="29"/>
  <c r="F1030" i="29"/>
  <c r="G1022" i="29"/>
  <c r="G1101" i="29"/>
  <c r="F1020" i="29"/>
  <c r="F1022" i="29"/>
  <c r="F1101" i="29"/>
  <c r="G1014" i="29"/>
  <c r="G1099" i="29"/>
  <c r="F1012" i="29"/>
  <c r="F1000" i="29"/>
  <c r="F994" i="29"/>
  <c r="F993" i="29"/>
  <c r="F992" i="29"/>
  <c r="F991" i="29"/>
  <c r="F989" i="29"/>
  <c r="F986" i="29"/>
  <c r="G977" i="29"/>
  <c r="G1097" i="29"/>
  <c r="F975" i="29"/>
  <c r="F973" i="29"/>
  <c r="D967" i="29"/>
  <c r="F967" i="29"/>
  <c r="D965" i="29"/>
  <c r="D1031" i="29"/>
  <c r="F1031" i="29"/>
  <c r="G956" i="29"/>
  <c r="G1095" i="29"/>
  <c r="F954" i="29"/>
  <c r="F951" i="29"/>
  <c r="F943" i="29"/>
  <c r="F941" i="29"/>
  <c r="G934" i="29"/>
  <c r="G1093" i="29"/>
  <c r="F931" i="29"/>
  <c r="F929" i="29"/>
  <c r="F934" i="29"/>
  <c r="F1093" i="29"/>
  <c r="G922" i="29"/>
  <c r="G1091" i="29"/>
  <c r="F920" i="29"/>
  <c r="F916" i="29"/>
  <c r="F911" i="29"/>
  <c r="G895" i="29"/>
  <c r="G1089" i="29"/>
  <c r="F884" i="29"/>
  <c r="F877" i="29"/>
  <c r="F872" i="29"/>
  <c r="F866" i="29"/>
  <c r="F862" i="29"/>
  <c r="F856" i="29"/>
  <c r="F847" i="29"/>
  <c r="D840" i="29"/>
  <c r="F840" i="29"/>
  <c r="D836" i="29"/>
  <c r="F836" i="29"/>
  <c r="D833" i="29"/>
  <c r="F833" i="29"/>
  <c r="D830" i="29"/>
  <c r="F830" i="29"/>
  <c r="G825" i="29"/>
  <c r="G1087" i="29"/>
  <c r="F823" i="29"/>
  <c r="F814" i="29"/>
  <c r="F812" i="29"/>
  <c r="F810" i="29"/>
  <c r="F807" i="29"/>
  <c r="G793" i="29"/>
  <c r="G1085" i="29"/>
  <c r="F791" i="29"/>
  <c r="F788" i="29"/>
  <c r="D784" i="29"/>
  <c r="F784" i="29"/>
  <c r="D783" i="29"/>
  <c r="F783" i="29"/>
  <c r="D777" i="29"/>
  <c r="F777" i="29"/>
  <c r="F776" i="29"/>
  <c r="F765" i="29"/>
  <c r="F761" i="29"/>
  <c r="F757" i="29"/>
  <c r="F755" i="29"/>
  <c r="F753" i="29"/>
  <c r="F746" i="29"/>
  <c r="F743" i="29"/>
  <c r="D738" i="29"/>
  <c r="F738" i="29"/>
  <c r="F731" i="29"/>
  <c r="D727" i="29"/>
  <c r="F727" i="29"/>
  <c r="F720" i="29"/>
  <c r="F716" i="29"/>
  <c r="D716" i="29"/>
  <c r="F714" i="29"/>
  <c r="F707" i="29"/>
  <c r="F704" i="29"/>
  <c r="D704" i="29"/>
  <c r="G694" i="29"/>
  <c r="F691" i="29"/>
  <c r="F689" i="29"/>
  <c r="F687" i="29"/>
  <c r="F684" i="29"/>
  <c r="F677" i="29"/>
  <c r="F669" i="29"/>
  <c r="F667" i="29"/>
  <c r="F663" i="29"/>
  <c r="F661" i="29"/>
  <c r="G648" i="29"/>
  <c r="G1079" i="29"/>
  <c r="D646" i="29"/>
  <c r="F646" i="29"/>
  <c r="D644" i="29"/>
  <c r="F644" i="29"/>
  <c r="D642" i="29"/>
  <c r="F642" i="29"/>
  <c r="F638" i="29"/>
  <c r="F636" i="29"/>
  <c r="F632" i="29"/>
  <c r="F630" i="29"/>
  <c r="D628" i="29"/>
  <c r="F628" i="29"/>
  <c r="F626" i="29"/>
  <c r="F624" i="29"/>
  <c r="F621" i="29"/>
  <c r="F617" i="29"/>
  <c r="D611" i="29"/>
  <c r="F611" i="29"/>
  <c r="F605" i="29"/>
  <c r="F600" i="29"/>
  <c r="F598" i="29"/>
  <c r="F596" i="29"/>
  <c r="G585" i="29"/>
  <c r="G583" i="29"/>
  <c r="G565" i="29"/>
  <c r="G563" i="29"/>
  <c r="G554" i="29"/>
  <c r="F554" i="29"/>
  <c r="F585" i="29"/>
  <c r="F544" i="29"/>
  <c r="F543" i="29"/>
  <c r="D542" i="29"/>
  <c r="F542" i="29"/>
  <c r="D537" i="29"/>
  <c r="F537" i="29"/>
  <c r="F536" i="29"/>
  <c r="F531" i="29"/>
  <c r="F530" i="29"/>
  <c r="D524" i="29"/>
  <c r="F524" i="29"/>
  <c r="F518" i="29"/>
  <c r="D518" i="29"/>
  <c r="D512" i="29"/>
  <c r="F512" i="29"/>
  <c r="G504" i="29"/>
  <c r="G581" i="29"/>
  <c r="F502" i="29"/>
  <c r="F504" i="29"/>
  <c r="F581" i="29"/>
  <c r="G496" i="29"/>
  <c r="G579" i="29"/>
  <c r="F494" i="29"/>
  <c r="F482" i="29"/>
  <c r="F476" i="29"/>
  <c r="F475" i="29"/>
  <c r="F474" i="29"/>
  <c r="F473" i="29"/>
  <c r="F471" i="29"/>
  <c r="F468" i="29"/>
  <c r="G459" i="29"/>
  <c r="G577" i="29"/>
  <c r="F457" i="29"/>
  <c r="F455" i="29"/>
  <c r="D449" i="29"/>
  <c r="F449" i="29"/>
  <c r="D447" i="29"/>
  <c r="F447" i="29"/>
  <c r="F459" i="29"/>
  <c r="F577" i="29"/>
  <c r="G438" i="29"/>
  <c r="G575" i="29"/>
  <c r="F436" i="29"/>
  <c r="F433" i="29"/>
  <c r="F425" i="29"/>
  <c r="F423" i="29"/>
  <c r="G416" i="29"/>
  <c r="G573" i="29"/>
  <c r="F413" i="29"/>
  <c r="F411" i="29"/>
  <c r="F416" i="29"/>
  <c r="F573" i="29"/>
  <c r="G404" i="29"/>
  <c r="G571" i="29"/>
  <c r="F402" i="29"/>
  <c r="F398" i="29"/>
  <c r="F393" i="29"/>
  <c r="F404" i="29"/>
  <c r="F571" i="29"/>
  <c r="G377" i="29"/>
  <c r="G569" i="29"/>
  <c r="F366" i="29"/>
  <c r="F359" i="29"/>
  <c r="F354" i="29"/>
  <c r="F348" i="29"/>
  <c r="F344" i="29"/>
  <c r="F338" i="29"/>
  <c r="F329" i="29"/>
  <c r="D322" i="29"/>
  <c r="F322" i="29"/>
  <c r="D318" i="29"/>
  <c r="F318" i="29"/>
  <c r="F315" i="29"/>
  <c r="D315" i="29"/>
  <c r="D312" i="29"/>
  <c r="F312" i="29"/>
  <c r="G307" i="29"/>
  <c r="G567" i="29"/>
  <c r="F305" i="29"/>
  <c r="F296" i="29"/>
  <c r="F294" i="29"/>
  <c r="F292" i="29"/>
  <c r="F289" i="29"/>
  <c r="G275" i="29"/>
  <c r="G561" i="29"/>
  <c r="F273" i="29"/>
  <c r="F270" i="29"/>
  <c r="D266" i="29"/>
  <c r="F266" i="29"/>
  <c r="D265" i="29"/>
  <c r="F265" i="29"/>
  <c r="D259" i="29"/>
  <c r="F259" i="29"/>
  <c r="F258" i="29"/>
  <c r="G249" i="29"/>
  <c r="F246" i="29"/>
  <c r="F244" i="29"/>
  <c r="F242" i="29"/>
  <c r="F239" i="29"/>
  <c r="F232" i="29"/>
  <c r="F224" i="29"/>
  <c r="F222" i="29"/>
  <c r="F218" i="29"/>
  <c r="F216" i="29"/>
  <c r="F201" i="29"/>
  <c r="F197" i="29"/>
  <c r="F193" i="29"/>
  <c r="F191" i="29"/>
  <c r="F189" i="29"/>
  <c r="F182" i="29"/>
  <c r="F179" i="29"/>
  <c r="D174" i="29"/>
  <c r="F174" i="29"/>
  <c r="F167" i="29"/>
  <c r="D163" i="29"/>
  <c r="F163" i="29"/>
  <c r="F156" i="29"/>
  <c r="D152" i="29"/>
  <c r="F152" i="29"/>
  <c r="F150" i="29"/>
  <c r="F143" i="29"/>
  <c r="D140" i="29"/>
  <c r="F140" i="29"/>
  <c r="F129" i="29"/>
  <c r="F127" i="29"/>
  <c r="D120" i="29"/>
  <c r="F120" i="29"/>
  <c r="F114" i="29"/>
  <c r="F110" i="29"/>
  <c r="F108" i="29"/>
  <c r="F101" i="29"/>
  <c r="F98" i="29"/>
  <c r="F95" i="29"/>
  <c r="F91" i="29"/>
  <c r="F89" i="29"/>
  <c r="D85" i="29"/>
  <c r="F85" i="29"/>
  <c r="G76" i="29"/>
  <c r="G559" i="29"/>
  <c r="D74" i="29"/>
  <c r="F74" i="29"/>
  <c r="D72" i="29"/>
  <c r="F72" i="29"/>
  <c r="D70" i="29"/>
  <c r="F70" i="29"/>
  <c r="F66" i="29"/>
  <c r="F64" i="29"/>
  <c r="F60" i="29"/>
  <c r="F58" i="29"/>
  <c r="F56" i="29"/>
  <c r="D56" i="29"/>
  <c r="K54" i="29"/>
  <c r="F54" i="29"/>
  <c r="F52" i="29"/>
  <c r="F49" i="29"/>
  <c r="F45" i="29"/>
  <c r="D39" i="29"/>
  <c r="F39" i="29"/>
  <c r="F35" i="29"/>
  <c r="F29" i="29"/>
  <c r="F24" i="29"/>
  <c r="D22" i="29"/>
  <c r="F22" i="29"/>
  <c r="F20" i="29"/>
  <c r="F13" i="29"/>
  <c r="F9" i="29"/>
  <c r="F7" i="29"/>
  <c r="G1326" i="29"/>
  <c r="G1504" i="29"/>
  <c r="F438" i="29"/>
  <c r="F575" i="29"/>
  <c r="F825" i="29"/>
  <c r="F1087" i="29"/>
  <c r="G2431" i="29"/>
  <c r="G2540" i="29"/>
  <c r="F496" i="29"/>
  <c r="F579" i="29"/>
  <c r="D1449" i="29"/>
  <c r="G1449" i="29"/>
  <c r="F307" i="29"/>
  <c r="F567" i="29"/>
  <c r="G1742" i="29"/>
  <c r="G1902" i="29"/>
  <c r="F76" i="29"/>
  <c r="F559" i="29"/>
  <c r="F694" i="29"/>
  <c r="F1081" i="29"/>
  <c r="G1227" i="29"/>
  <c r="G1500" i="29"/>
  <c r="G1754" i="29"/>
  <c r="G1904" i="29"/>
  <c r="G2105" i="29"/>
  <c r="G2228" i="29"/>
  <c r="F2809" i="29"/>
  <c r="F2854" i="29"/>
  <c r="F131" i="29"/>
  <c r="F793" i="29"/>
  <c r="F1085" i="29"/>
  <c r="G1360" i="29"/>
  <c r="G1508" i="29"/>
  <c r="G1432" i="29"/>
  <c r="G1514" i="29"/>
  <c r="G2322" i="29"/>
  <c r="G2530" i="29"/>
  <c r="G2342" i="29"/>
  <c r="G2560" i="29"/>
  <c r="F203" i="29"/>
  <c r="F563" i="29"/>
  <c r="F249" i="29"/>
  <c r="F565" i="29"/>
  <c r="F965" i="29"/>
  <c r="F977" i="29"/>
  <c r="F1097" i="29"/>
  <c r="G1643" i="29"/>
  <c r="G1898" i="29"/>
  <c r="G1784" i="29"/>
  <c r="G1796" i="29"/>
  <c r="G1908" i="29"/>
  <c r="F1919" i="29"/>
  <c r="F2848" i="29"/>
  <c r="G1963" i="29"/>
  <c r="G1969" i="29"/>
  <c r="G2218" i="29"/>
  <c r="G2047" i="29"/>
  <c r="G2222" i="29"/>
  <c r="G2154" i="29"/>
  <c r="G2232" i="29"/>
  <c r="F2241" i="29"/>
  <c r="F2850" i="29"/>
  <c r="G2361" i="29"/>
  <c r="G2532" i="29"/>
  <c r="F2550" i="29"/>
  <c r="F2852" i="29"/>
  <c r="F1034" i="30"/>
  <c r="F1014" i="29"/>
  <c r="F1099" i="29"/>
  <c r="G1484" i="29"/>
  <c r="G1518" i="29"/>
  <c r="F275" i="29"/>
  <c r="F561" i="29"/>
  <c r="F377" i="29"/>
  <c r="F569" i="29"/>
  <c r="F546" i="29"/>
  <c r="F583" i="29"/>
  <c r="G588" i="29"/>
  <c r="G2842" i="29"/>
  <c r="F767" i="29"/>
  <c r="F1083" i="29"/>
  <c r="G1108" i="29"/>
  <c r="G2844" i="29"/>
  <c r="F895" i="29"/>
  <c r="F1089" i="29"/>
  <c r="F922" i="29"/>
  <c r="F1091" i="29"/>
  <c r="F956" i="29"/>
  <c r="F1095" i="29"/>
  <c r="G1171" i="29"/>
  <c r="G1496" i="29"/>
  <c r="G1195" i="29"/>
  <c r="G1498" i="29"/>
  <c r="G1611" i="29"/>
  <c r="G1896" i="29"/>
  <c r="G1830" i="29"/>
  <c r="G1910" i="29"/>
  <c r="G2465" i="29"/>
  <c r="G2542" i="29"/>
  <c r="G2693" i="29"/>
  <c r="G2703" i="29"/>
  <c r="G2798" i="29"/>
  <c r="D2751" i="29"/>
  <c r="G2751" i="29"/>
  <c r="G2734" i="29"/>
  <c r="G2800" i="29"/>
  <c r="G1293" i="29"/>
  <c r="G1502" i="29"/>
  <c r="G1395" i="29"/>
  <c r="G1512" i="29"/>
  <c r="G1709" i="29"/>
  <c r="G1900" i="29"/>
  <c r="G1882" i="29"/>
  <c r="G1914" i="29"/>
  <c r="G2003" i="29"/>
  <c r="G2220" i="29"/>
  <c r="G2516" i="29"/>
  <c r="G2546" i="29"/>
  <c r="F1066" i="29"/>
  <c r="F1103" i="29"/>
  <c r="F648" i="29"/>
  <c r="F1079" i="29"/>
  <c r="G1587" i="29"/>
  <c r="G1894" i="29"/>
  <c r="G1776" i="29"/>
  <c r="G1906" i="29"/>
  <c r="G2206" i="29"/>
  <c r="G2236" i="29"/>
  <c r="G2419" i="29"/>
  <c r="G2538" i="29"/>
  <c r="G2596" i="29"/>
  <c r="G2790" i="29"/>
  <c r="D2608" i="29"/>
  <c r="G2685" i="29"/>
  <c r="G2796" i="29"/>
  <c r="G2284" i="29"/>
  <c r="G2288" i="29"/>
  <c r="G2528" i="29"/>
  <c r="G2824" i="29"/>
  <c r="G2834" i="29"/>
  <c r="G2856" i="29"/>
  <c r="D2631" i="29"/>
  <c r="F1036" i="30"/>
  <c r="F1038" i="30"/>
  <c r="G1034" i="30"/>
  <c r="F588" i="29"/>
  <c r="F2842" i="29"/>
  <c r="F1108" i="29"/>
  <c r="F2844" i="29"/>
  <c r="G2241" i="29"/>
  <c r="G2850" i="29"/>
  <c r="G2550" i="29"/>
  <c r="G2852" i="29"/>
  <c r="D2639" i="29"/>
  <c r="G2639" i="29"/>
  <c r="D2757" i="29"/>
  <c r="G2757" i="29"/>
  <c r="G2778" i="29"/>
  <c r="G2804" i="29"/>
  <c r="G2608" i="29"/>
  <c r="G1919" i="29"/>
  <c r="G2848" i="29"/>
  <c r="G1523" i="29"/>
  <c r="G2846" i="29"/>
  <c r="F1040" i="30"/>
  <c r="F1042" i="30"/>
  <c r="E1044" i="30"/>
  <c r="F2858" i="29"/>
  <c r="G2650" i="29"/>
  <c r="G2792" i="29"/>
  <c r="G2809" i="29"/>
  <c r="G2854" i="29"/>
  <c r="G2858" i="29"/>
  <c r="G2860" i="29"/>
  <c r="G2862" i="29"/>
  <c r="I2858" i="29"/>
  <c r="F2860" i="29"/>
  <c r="F2862" i="29"/>
  <c r="H2858" i="29"/>
  <c r="G2864" i="29"/>
  <c r="G2866" i="29"/>
  <c r="F2864" i="29"/>
  <c r="F2866" i="29"/>
  <c r="F2868" i="29"/>
  <c r="F787" i="28"/>
  <c r="F785" i="28"/>
  <c r="F783" i="28"/>
  <c r="F781" i="28"/>
  <c r="F779" i="28"/>
  <c r="F777" i="28"/>
  <c r="F775" i="28"/>
  <c r="F773" i="28"/>
  <c r="F771" i="28"/>
  <c r="F769" i="28"/>
  <c r="F767" i="28"/>
  <c r="F765" i="28"/>
  <c r="G763" i="28"/>
  <c r="F763" i="28"/>
  <c r="F761" i="28"/>
  <c r="F759" i="28"/>
  <c r="F757" i="28"/>
  <c r="G748" i="28"/>
  <c r="G743" i="28"/>
  <c r="G738" i="28"/>
  <c r="G737" i="28"/>
  <c r="G731" i="28"/>
  <c r="G726" i="28"/>
  <c r="G716" i="28"/>
  <c r="G715" i="28"/>
  <c r="G714" i="28"/>
  <c r="G713" i="28"/>
  <c r="G712" i="28"/>
  <c r="G711" i="28"/>
  <c r="G708" i="28"/>
  <c r="G698" i="28"/>
  <c r="G690" i="28"/>
  <c r="G683" i="28"/>
  <c r="G682" i="28"/>
  <c r="G681" i="28"/>
  <c r="G680" i="28"/>
  <c r="G678" i="28"/>
  <c r="G675" i="28"/>
  <c r="G664" i="28"/>
  <c r="G662" i="28"/>
  <c r="G653" i="28"/>
  <c r="G651" i="28"/>
  <c r="G644" i="28"/>
  <c r="G634" i="28"/>
  <c r="G632" i="28"/>
  <c r="G622" i="28"/>
  <c r="G615" i="28"/>
  <c r="G609" i="28"/>
  <c r="G604" i="28"/>
  <c r="G598" i="28"/>
  <c r="G588" i="28"/>
  <c r="G585" i="28"/>
  <c r="G574" i="28"/>
  <c r="G571" i="28"/>
  <c r="G568" i="28"/>
  <c r="G565" i="28"/>
  <c r="G556" i="28"/>
  <c r="G547" i="28"/>
  <c r="G543" i="28"/>
  <c r="G538" i="28"/>
  <c r="G530" i="28"/>
  <c r="G516" i="28"/>
  <c r="G509" i="28"/>
  <c r="G507" i="28"/>
  <c r="G501" i="28"/>
  <c r="G496" i="28"/>
  <c r="G490" i="28"/>
  <c r="G486" i="28"/>
  <c r="G480" i="28"/>
  <c r="G471" i="28"/>
  <c r="G467" i="28"/>
  <c r="G461" i="28"/>
  <c r="G454" i="28"/>
  <c r="G450" i="28"/>
  <c r="G447" i="28"/>
  <c r="G444" i="28"/>
  <c r="G437" i="28"/>
  <c r="G428" i="28"/>
  <c r="G426" i="28"/>
  <c r="G424" i="28"/>
  <c r="G421" i="28"/>
  <c r="G404" i="28"/>
  <c r="G403" i="28"/>
  <c r="G398" i="28"/>
  <c r="G393" i="28"/>
  <c r="G389" i="28"/>
  <c r="G383" i="28"/>
  <c r="G374" i="28"/>
  <c r="G367" i="28"/>
  <c r="G366" i="28"/>
  <c r="G361" i="28"/>
  <c r="G358" i="28"/>
  <c r="G354" i="28"/>
  <c r="G351" i="28"/>
  <c r="G350" i="28"/>
  <c r="G349" i="28"/>
  <c r="G343" i="28"/>
  <c r="G342" i="28"/>
  <c r="G341" i="28"/>
  <c r="G334" i="28"/>
  <c r="G332" i="28"/>
  <c r="G319" i="28"/>
  <c r="G312" i="28"/>
  <c r="G304" i="28"/>
  <c r="G300" i="28"/>
  <c r="G296" i="28"/>
  <c r="G294" i="28"/>
  <c r="G287" i="28"/>
  <c r="G284" i="28"/>
  <c r="G279" i="28"/>
  <c r="G272" i="28"/>
  <c r="G267" i="28"/>
  <c r="M261" i="28"/>
  <c r="G260" i="28"/>
  <c r="L258" i="28"/>
  <c r="M258" i="28"/>
  <c r="G256" i="28"/>
  <c r="G254" i="28"/>
  <c r="G247" i="28"/>
  <c r="N245" i="28"/>
  <c r="G244" i="28"/>
  <c r="G233" i="28"/>
  <c r="G231" i="28"/>
  <c r="G224" i="28"/>
  <c r="G218" i="28"/>
  <c r="G214" i="28"/>
  <c r="G212" i="28"/>
  <c r="G205" i="28"/>
  <c r="G202" i="28"/>
  <c r="G195" i="28"/>
  <c r="G193" i="28"/>
  <c r="N192" i="28"/>
  <c r="L189" i="28"/>
  <c r="O189" i="28"/>
  <c r="O190" i="28"/>
  <c r="G189" i="28"/>
  <c r="G186" i="28"/>
  <c r="G182" i="28"/>
  <c r="G179" i="28"/>
  <c r="G169" i="28"/>
  <c r="G163" i="28"/>
  <c r="G156" i="28"/>
  <c r="G148" i="28"/>
  <c r="G145" i="28"/>
  <c r="G141" i="28"/>
  <c r="G130" i="28"/>
  <c r="G120" i="28"/>
  <c r="G118" i="28"/>
  <c r="N116" i="28"/>
  <c r="G116" i="28"/>
  <c r="N115" i="28"/>
  <c r="G113" i="28"/>
  <c r="G108" i="28"/>
  <c r="G106" i="28"/>
  <c r="G104" i="28"/>
  <c r="G102" i="28"/>
  <c r="G100" i="28"/>
  <c r="G97" i="28"/>
  <c r="G95" i="28"/>
  <c r="G88" i="28"/>
  <c r="G86" i="28"/>
  <c r="G84" i="28"/>
  <c r="G82" i="28"/>
  <c r="G80" i="28"/>
  <c r="G78" i="28"/>
  <c r="G73" i="28"/>
  <c r="G68" i="28"/>
  <c r="G66" i="28"/>
  <c r="G61" i="28"/>
  <c r="G59" i="28"/>
  <c r="G55" i="28"/>
  <c r="G50" i="28"/>
  <c r="G45" i="28"/>
  <c r="G37" i="28"/>
  <c r="G35" i="28"/>
  <c r="G33" i="28"/>
  <c r="G24" i="28"/>
  <c r="G22" i="28"/>
  <c r="G13" i="28"/>
  <c r="G9" i="28"/>
  <c r="G7" i="28"/>
  <c r="F786" i="27"/>
  <c r="F784" i="27"/>
  <c r="F782" i="27"/>
  <c r="F780" i="27"/>
  <c r="F778" i="27"/>
  <c r="F776" i="27"/>
  <c r="F774" i="27"/>
  <c r="F772" i="27"/>
  <c r="F770" i="27"/>
  <c r="F768" i="27"/>
  <c r="F766" i="27"/>
  <c r="F764" i="27"/>
  <c r="G762" i="27"/>
  <c r="F762" i="27"/>
  <c r="F760" i="27"/>
  <c r="F758" i="27"/>
  <c r="F756" i="27"/>
  <c r="G747" i="27"/>
  <c r="G742" i="27"/>
  <c r="G737" i="27"/>
  <c r="G736" i="27"/>
  <c r="G730" i="27"/>
  <c r="G725" i="27"/>
  <c r="G715" i="27"/>
  <c r="G707" i="27"/>
  <c r="G697" i="27"/>
  <c r="G695" i="27"/>
  <c r="G689" i="27"/>
  <c r="G683" i="27"/>
  <c r="G682" i="27"/>
  <c r="G681" i="27"/>
  <c r="G680" i="27"/>
  <c r="G678" i="27"/>
  <c r="G675" i="27"/>
  <c r="G664" i="27"/>
  <c r="G662" i="27"/>
  <c r="G653" i="27"/>
  <c r="G651" i="27"/>
  <c r="G644" i="27"/>
  <c r="G634" i="27"/>
  <c r="G632" i="27"/>
  <c r="G622" i="27"/>
  <c r="G615" i="27"/>
  <c r="G609" i="27"/>
  <c r="G604" i="27"/>
  <c r="G598" i="27"/>
  <c r="G588" i="27"/>
  <c r="G585" i="27"/>
  <c r="G574" i="27"/>
  <c r="G571" i="27"/>
  <c r="G568" i="27"/>
  <c r="G565" i="27"/>
  <c r="G556" i="27"/>
  <c r="G547" i="27"/>
  <c r="G543" i="27"/>
  <c r="G538" i="27"/>
  <c r="G530" i="27"/>
  <c r="G516" i="27"/>
  <c r="G509" i="27"/>
  <c r="G507" i="27"/>
  <c r="G501" i="27"/>
  <c r="G496" i="27"/>
  <c r="G490" i="27"/>
  <c r="G489" i="27"/>
  <c r="G488" i="27"/>
  <c r="G487" i="27"/>
  <c r="G486" i="27"/>
  <c r="G480" i="27"/>
  <c r="G471" i="27"/>
  <c r="G467" i="27"/>
  <c r="G461" i="27"/>
  <c r="G454" i="27"/>
  <c r="G450" i="27"/>
  <c r="G447" i="27"/>
  <c r="G444" i="27"/>
  <c r="G437" i="27"/>
  <c r="G428" i="27"/>
  <c r="G426" i="27"/>
  <c r="G424" i="27"/>
  <c r="G421" i="27"/>
  <c r="G404" i="27"/>
  <c r="G403" i="27"/>
  <c r="G398" i="27"/>
  <c r="G393" i="27"/>
  <c r="G389" i="27"/>
  <c r="G383" i="27"/>
  <c r="G374" i="27"/>
  <c r="G367" i="27"/>
  <c r="G366" i="27"/>
  <c r="G361" i="27"/>
  <c r="G358" i="27"/>
  <c r="G354" i="27"/>
  <c r="G351" i="27"/>
  <c r="G350" i="27"/>
  <c r="G349" i="27"/>
  <c r="G343" i="27"/>
  <c r="G342" i="27"/>
  <c r="G341" i="27"/>
  <c r="G334" i="27"/>
  <c r="G332" i="27"/>
  <c r="G319" i="27"/>
  <c r="G312" i="27"/>
  <c r="G304" i="27"/>
  <c r="G300" i="27"/>
  <c r="G296" i="27"/>
  <c r="G294" i="27"/>
  <c r="G287" i="27"/>
  <c r="G284" i="27"/>
  <c r="G279" i="27"/>
  <c r="G272" i="27"/>
  <c r="G267" i="27"/>
  <c r="M261" i="27"/>
  <c r="G260" i="27"/>
  <c r="L258" i="27"/>
  <c r="M258" i="27"/>
  <c r="G256" i="27"/>
  <c r="G254" i="27"/>
  <c r="G247" i="27"/>
  <c r="N245" i="27"/>
  <c r="G244" i="27"/>
  <c r="G233" i="27"/>
  <c r="G231" i="27"/>
  <c r="G224" i="27"/>
  <c r="G218" i="27"/>
  <c r="G214" i="27"/>
  <c r="G212" i="27"/>
  <c r="G205" i="27"/>
  <c r="G202" i="27"/>
  <c r="G199" i="27"/>
  <c r="G195" i="27"/>
  <c r="G193" i="27"/>
  <c r="N192" i="27"/>
  <c r="L189" i="27"/>
  <c r="O189" i="27"/>
  <c r="O190" i="27"/>
  <c r="G189" i="27"/>
  <c r="G186" i="27"/>
  <c r="G182" i="27"/>
  <c r="G179" i="27"/>
  <c r="G169" i="27"/>
  <c r="G163" i="27"/>
  <c r="G156" i="27"/>
  <c r="G148" i="27"/>
  <c r="G145" i="27"/>
  <c r="G141" i="27"/>
  <c r="G130" i="27"/>
  <c r="G120" i="27"/>
  <c r="G118" i="27"/>
  <c r="N116" i="27"/>
  <c r="G116" i="27"/>
  <c r="N115" i="27"/>
  <c r="G113" i="27"/>
  <c r="G108" i="27"/>
  <c r="G106" i="27"/>
  <c r="G104" i="27"/>
  <c r="G102" i="27"/>
  <c r="G100" i="27"/>
  <c r="G97" i="27"/>
  <c r="G95" i="27"/>
  <c r="G90" i="27"/>
  <c r="G88" i="27"/>
  <c r="G86" i="27"/>
  <c r="G84" i="27"/>
  <c r="G82" i="27"/>
  <c r="G80" i="27"/>
  <c r="G78" i="27"/>
  <c r="G73" i="27"/>
  <c r="G68" i="27"/>
  <c r="G66" i="27"/>
  <c r="G61" i="27"/>
  <c r="G59" i="27"/>
  <c r="G55" i="27"/>
  <c r="G50" i="27"/>
  <c r="G45" i="27"/>
  <c r="G37" i="27"/>
  <c r="G35" i="27"/>
  <c r="G33" i="27"/>
  <c r="G24" i="27"/>
  <c r="G22" i="27"/>
  <c r="G13" i="27"/>
  <c r="G9" i="27"/>
  <c r="G7" i="27"/>
  <c r="F787" i="26"/>
  <c r="F785" i="26"/>
  <c r="F783" i="26"/>
  <c r="F781" i="26"/>
  <c r="F779" i="26"/>
  <c r="F777" i="26"/>
  <c r="F775" i="26"/>
  <c r="F773" i="26"/>
  <c r="F771" i="26"/>
  <c r="F769" i="26"/>
  <c r="F767" i="26"/>
  <c r="F765" i="26"/>
  <c r="G763" i="26"/>
  <c r="F763" i="26"/>
  <c r="F761" i="26"/>
  <c r="F759" i="26"/>
  <c r="F757" i="26"/>
  <c r="G748" i="26"/>
  <c r="G743" i="26"/>
  <c r="G737" i="26"/>
  <c r="G731" i="26"/>
  <c r="G726" i="26"/>
  <c r="G716" i="26"/>
  <c r="G708" i="26"/>
  <c r="G698" i="26"/>
  <c r="G696" i="26"/>
  <c r="G690" i="26"/>
  <c r="G683" i="26"/>
  <c r="G682" i="26"/>
  <c r="G681" i="26"/>
  <c r="G680" i="26"/>
  <c r="G678" i="26"/>
  <c r="G675" i="26"/>
  <c r="G664" i="26"/>
  <c r="G662" i="26"/>
  <c r="G661" i="26"/>
  <c r="F661" i="26"/>
  <c r="G660" i="26"/>
  <c r="F660" i="26"/>
  <c r="G659" i="26"/>
  <c r="F659" i="26"/>
  <c r="G653" i="26"/>
  <c r="G651" i="26"/>
  <c r="G644" i="26"/>
  <c r="G634" i="26"/>
  <c r="G632" i="26"/>
  <c r="G622" i="26"/>
  <c r="G615" i="26"/>
  <c r="G609" i="26"/>
  <c r="G604" i="26"/>
  <c r="G598" i="26"/>
  <c r="G588" i="26"/>
  <c r="G585" i="26"/>
  <c r="G574" i="26"/>
  <c r="G571" i="26"/>
  <c r="G568" i="26"/>
  <c r="G565" i="26"/>
  <c r="G556" i="26"/>
  <c r="G547" i="26"/>
  <c r="G543" i="26"/>
  <c r="G538" i="26"/>
  <c r="G530" i="26"/>
  <c r="G516" i="26"/>
  <c r="G509" i="26"/>
  <c r="G507" i="26"/>
  <c r="G501" i="26"/>
  <c r="G496" i="26"/>
  <c r="G490" i="26"/>
  <c r="G486" i="26"/>
  <c r="G480" i="26"/>
  <c r="G471" i="26"/>
  <c r="G467" i="26"/>
  <c r="G461" i="26"/>
  <c r="G454" i="26"/>
  <c r="G450" i="26"/>
  <c r="G447" i="26"/>
  <c r="G444" i="26"/>
  <c r="G437" i="26"/>
  <c r="G428" i="26"/>
  <c r="G426" i="26"/>
  <c r="G424" i="26"/>
  <c r="G421" i="26"/>
  <c r="G404" i="26"/>
  <c r="G403" i="26"/>
  <c r="G398" i="26"/>
  <c r="G393" i="26"/>
  <c r="G389" i="26"/>
  <c r="G383" i="26"/>
  <c r="G374" i="26"/>
  <c r="G367" i="26"/>
  <c r="G366" i="26"/>
  <c r="G361" i="26"/>
  <c r="G358" i="26"/>
  <c r="G354" i="26"/>
  <c r="G351" i="26"/>
  <c r="G350" i="26"/>
  <c r="G349" i="26"/>
  <c r="G343" i="26"/>
  <c r="G342" i="26"/>
  <c r="G341" i="26"/>
  <c r="G334" i="26"/>
  <c r="G332" i="26"/>
  <c r="G319" i="26"/>
  <c r="G312" i="26"/>
  <c r="G304" i="26"/>
  <c r="G300" i="26"/>
  <c r="G296" i="26"/>
  <c r="G294" i="26"/>
  <c r="G287" i="26"/>
  <c r="G284" i="26"/>
  <c r="G279" i="26"/>
  <c r="G272" i="26"/>
  <c r="G267" i="26"/>
  <c r="M261" i="26"/>
  <c r="G260" i="26"/>
  <c r="L258" i="26"/>
  <c r="M258" i="26"/>
  <c r="G256" i="26"/>
  <c r="G254" i="26"/>
  <c r="G247" i="26"/>
  <c r="N245" i="26"/>
  <c r="G244" i="26"/>
  <c r="G233" i="26"/>
  <c r="G231" i="26"/>
  <c r="G224" i="26"/>
  <c r="G218" i="26"/>
  <c r="G214" i="26"/>
  <c r="G212" i="26"/>
  <c r="G205" i="26"/>
  <c r="G202" i="26"/>
  <c r="G195" i="26"/>
  <c r="G193" i="26"/>
  <c r="N192" i="26"/>
  <c r="L189" i="26"/>
  <c r="O189" i="26"/>
  <c r="O190" i="26"/>
  <c r="G189" i="26"/>
  <c r="G186" i="26"/>
  <c r="G182" i="26"/>
  <c r="G179" i="26"/>
  <c r="G169" i="26"/>
  <c r="G163" i="26"/>
  <c r="G156" i="26"/>
  <c r="G148" i="26"/>
  <c r="G145" i="26"/>
  <c r="G141" i="26"/>
  <c r="G130" i="26"/>
  <c r="G120" i="26"/>
  <c r="G118" i="26"/>
  <c r="N116" i="26"/>
  <c r="G116" i="26"/>
  <c r="N115" i="26"/>
  <c r="G113" i="26"/>
  <c r="G108" i="26"/>
  <c r="G106" i="26"/>
  <c r="G104" i="26"/>
  <c r="G102" i="26"/>
  <c r="G100" i="26"/>
  <c r="G97" i="26"/>
  <c r="G95" i="26"/>
  <c r="G88" i="26"/>
  <c r="G86" i="26"/>
  <c r="G84" i="26"/>
  <c r="G82" i="26"/>
  <c r="G80" i="26"/>
  <c r="G78" i="26"/>
  <c r="G68" i="26"/>
  <c r="G61" i="26"/>
  <c r="G59" i="26"/>
  <c r="G55" i="26"/>
  <c r="G50" i="26"/>
  <c r="G45" i="26"/>
  <c r="G37" i="26"/>
  <c r="G35" i="26"/>
  <c r="G33" i="26"/>
  <c r="G24" i="26"/>
  <c r="G22" i="26"/>
  <c r="G13" i="26"/>
  <c r="G9" i="26"/>
  <c r="G7" i="26"/>
  <c r="G690" i="25"/>
  <c r="G467" i="25"/>
  <c r="F787" i="25"/>
  <c r="F785" i="25"/>
  <c r="F783" i="25"/>
  <c r="F781" i="25"/>
  <c r="F779" i="25"/>
  <c r="F777" i="25"/>
  <c r="F775" i="25"/>
  <c r="F773" i="25"/>
  <c r="F771" i="25"/>
  <c r="F769" i="25"/>
  <c r="F767" i="25"/>
  <c r="F765" i="25"/>
  <c r="G763" i="25"/>
  <c r="F763" i="25"/>
  <c r="F761" i="25"/>
  <c r="F759" i="25"/>
  <c r="F757" i="25"/>
  <c r="G748" i="25"/>
  <c r="G743" i="25"/>
  <c r="G737" i="25"/>
  <c r="G731" i="25"/>
  <c r="G726" i="25"/>
  <c r="G716" i="25"/>
  <c r="G708" i="25"/>
  <c r="G698" i="25"/>
  <c r="G683" i="25"/>
  <c r="G682" i="25"/>
  <c r="G681" i="25"/>
  <c r="G680" i="25"/>
  <c r="G678" i="25"/>
  <c r="G675" i="25"/>
  <c r="G664" i="25"/>
  <c r="G662" i="25"/>
  <c r="G653" i="25"/>
  <c r="G651" i="25"/>
  <c r="G644" i="25"/>
  <c r="G634" i="25"/>
  <c r="G632" i="25"/>
  <c r="G622" i="25"/>
  <c r="G615" i="25"/>
  <c r="G609" i="25"/>
  <c r="G604" i="25"/>
  <c r="G598" i="25"/>
  <c r="G588" i="25"/>
  <c r="G585" i="25"/>
  <c r="G574" i="25"/>
  <c r="G571" i="25"/>
  <c r="G568" i="25"/>
  <c r="G565" i="25"/>
  <c r="G556" i="25"/>
  <c r="G547" i="25"/>
  <c r="G543" i="25"/>
  <c r="G538" i="25"/>
  <c r="G530" i="25"/>
  <c r="G516" i="25"/>
  <c r="G509" i="25"/>
  <c r="G507" i="25"/>
  <c r="G501" i="25"/>
  <c r="G496" i="25"/>
  <c r="G490" i="25"/>
  <c r="G486" i="25"/>
  <c r="G480" i="25"/>
  <c r="G471" i="25"/>
  <c r="G461" i="25"/>
  <c r="G454" i="25"/>
  <c r="G450" i="25"/>
  <c r="G447" i="25"/>
  <c r="G444" i="25"/>
  <c r="G437" i="25"/>
  <c r="G428" i="25"/>
  <c r="G426" i="25"/>
  <c r="G424" i="25"/>
  <c r="G421" i="25"/>
  <c r="G404" i="25"/>
  <c r="G403" i="25"/>
  <c r="G398" i="25"/>
  <c r="G393" i="25"/>
  <c r="G389" i="25"/>
  <c r="G383" i="25"/>
  <c r="G374" i="25"/>
  <c r="G367" i="25"/>
  <c r="G366" i="25"/>
  <c r="G361" i="25"/>
  <c r="G358" i="25"/>
  <c r="G354" i="25"/>
  <c r="G351" i="25"/>
  <c r="G350" i="25"/>
  <c r="G349" i="25"/>
  <c r="G343" i="25"/>
  <c r="G342" i="25"/>
  <c r="G341" i="25"/>
  <c r="G334" i="25"/>
  <c r="G332" i="25"/>
  <c r="G319" i="25"/>
  <c r="G312" i="25"/>
  <c r="G304" i="25"/>
  <c r="G300" i="25"/>
  <c r="G296" i="25"/>
  <c r="G294" i="25"/>
  <c r="G287" i="25"/>
  <c r="G284" i="25"/>
  <c r="G279" i="25"/>
  <c r="G272" i="25"/>
  <c r="G267" i="25"/>
  <c r="M261" i="25"/>
  <c r="G260" i="25"/>
  <c r="L258" i="25"/>
  <c r="M258" i="25"/>
  <c r="G256" i="25"/>
  <c r="G254" i="25"/>
  <c r="G247" i="25"/>
  <c r="N245" i="25"/>
  <c r="G244" i="25"/>
  <c r="G233" i="25"/>
  <c r="G231" i="25"/>
  <c r="G224" i="25"/>
  <c r="G218" i="25"/>
  <c r="G214" i="25"/>
  <c r="G212" i="25"/>
  <c r="G205" i="25"/>
  <c r="G202" i="25"/>
  <c r="G199" i="25"/>
  <c r="G195" i="25"/>
  <c r="G193" i="25"/>
  <c r="N192" i="25"/>
  <c r="L189" i="25"/>
  <c r="O189" i="25"/>
  <c r="O190" i="25"/>
  <c r="G189" i="25"/>
  <c r="G186" i="25"/>
  <c r="G182" i="25"/>
  <c r="G179" i="25"/>
  <c r="G169" i="25"/>
  <c r="G163" i="25"/>
  <c r="G156" i="25"/>
  <c r="G148" i="25"/>
  <c r="G145" i="25"/>
  <c r="G141" i="25"/>
  <c r="G130" i="25"/>
  <c r="G120" i="25"/>
  <c r="G118" i="25"/>
  <c r="N116" i="25"/>
  <c r="G116" i="25"/>
  <c r="N115" i="25"/>
  <c r="G113" i="25"/>
  <c r="G108" i="25"/>
  <c r="G106" i="25"/>
  <c r="G104" i="25"/>
  <c r="G102" i="25"/>
  <c r="G100" i="25"/>
  <c r="G97" i="25"/>
  <c r="G95" i="25"/>
  <c r="G88" i="25"/>
  <c r="G86" i="25"/>
  <c r="G84" i="25"/>
  <c r="G82" i="25"/>
  <c r="G80" i="25"/>
  <c r="G78" i="25"/>
  <c r="G73" i="25"/>
  <c r="G68" i="25"/>
  <c r="G66" i="25"/>
  <c r="G61" i="25"/>
  <c r="G59" i="25"/>
  <c r="G55" i="25"/>
  <c r="G50" i="25"/>
  <c r="G45" i="25"/>
  <c r="G37" i="25"/>
  <c r="G35" i="25"/>
  <c r="G33" i="25"/>
  <c r="G24" i="25"/>
  <c r="G22" i="25"/>
  <c r="G13" i="25"/>
  <c r="G9" i="25"/>
  <c r="G7" i="25"/>
  <c r="N117" i="28"/>
  <c r="N118" i="28"/>
  <c r="N119" i="28"/>
  <c r="G558" i="26"/>
  <c r="G773" i="26"/>
  <c r="G636" i="26"/>
  <c r="G777" i="26"/>
  <c r="F790" i="26"/>
  <c r="F790" i="28"/>
  <c r="G549" i="26"/>
  <c r="G771" i="26"/>
  <c r="G549" i="28"/>
  <c r="G771" i="28"/>
  <c r="G636" i="28"/>
  <c r="G777" i="28"/>
  <c r="G321" i="26"/>
  <c r="G761" i="26"/>
  <c r="G439" i="26"/>
  <c r="G767" i="26"/>
  <c r="G439" i="28"/>
  <c r="G767" i="28"/>
  <c r="G558" i="28"/>
  <c r="G773" i="28"/>
  <c r="G406" i="28"/>
  <c r="G765" i="28"/>
  <c r="G718" i="28"/>
  <c r="G785" i="28"/>
  <c r="N117" i="26"/>
  <c r="N118" i="26"/>
  <c r="N119" i="26"/>
  <c r="G406" i="26"/>
  <c r="G765" i="26"/>
  <c r="G655" i="26"/>
  <c r="G779" i="26"/>
  <c r="G666" i="26"/>
  <c r="G781" i="26"/>
  <c r="G718" i="26"/>
  <c r="G785" i="26"/>
  <c r="G549" i="27"/>
  <c r="G770" i="27"/>
  <c r="G655" i="28"/>
  <c r="G779" i="28"/>
  <c r="G750" i="28"/>
  <c r="G787" i="28"/>
  <c r="G710" i="28"/>
  <c r="G783" i="28"/>
  <c r="G666" i="28"/>
  <c r="G781" i="28"/>
  <c r="G590" i="28"/>
  <c r="G775" i="28"/>
  <c r="G521" i="28"/>
  <c r="G769" i="28"/>
  <c r="G321" i="28"/>
  <c r="G761" i="28"/>
  <c r="G306" i="28"/>
  <c r="G759" i="28"/>
  <c r="G235" i="28"/>
  <c r="G757" i="28"/>
  <c r="G171" i="28"/>
  <c r="G755" i="28"/>
  <c r="G655" i="27"/>
  <c r="G778" i="27"/>
  <c r="G171" i="27"/>
  <c r="G754" i="27"/>
  <c r="N117" i="27"/>
  <c r="N118" i="27"/>
  <c r="N119" i="27"/>
  <c r="G321" i="27"/>
  <c r="G760" i="27"/>
  <c r="G406" i="27"/>
  <c r="G764" i="27"/>
  <c r="G521" i="27"/>
  <c r="G768" i="27"/>
  <c r="G636" i="27"/>
  <c r="G776" i="27"/>
  <c r="G709" i="27"/>
  <c r="G782" i="27"/>
  <c r="G717" i="27"/>
  <c r="G784" i="27"/>
  <c r="G666" i="27"/>
  <c r="G780" i="27"/>
  <c r="G558" i="27"/>
  <c r="G772" i="27"/>
  <c r="G439" i="27"/>
  <c r="G766" i="27"/>
  <c r="G590" i="27"/>
  <c r="G774" i="27"/>
  <c r="G749" i="27"/>
  <c r="G786" i="27"/>
  <c r="F789" i="27"/>
  <c r="G306" i="27"/>
  <c r="G758" i="27"/>
  <c r="G235" i="27"/>
  <c r="G756" i="27"/>
  <c r="G750" i="26"/>
  <c r="G787" i="26"/>
  <c r="G710" i="26"/>
  <c r="G783" i="26"/>
  <c r="G590" i="26"/>
  <c r="G775" i="26"/>
  <c r="G521" i="26"/>
  <c r="G769" i="26"/>
  <c r="G306" i="26"/>
  <c r="G759" i="26"/>
  <c r="G235" i="26"/>
  <c r="G757" i="26"/>
  <c r="G171" i="26"/>
  <c r="G755" i="26"/>
  <c r="G306" i="25"/>
  <c r="G759" i="25"/>
  <c r="G558" i="25"/>
  <c r="G773" i="25"/>
  <c r="G750" i="25"/>
  <c r="G787" i="25"/>
  <c r="F790" i="25"/>
  <c r="G549" i="25"/>
  <c r="G771" i="25"/>
  <c r="G655" i="25"/>
  <c r="G779" i="25"/>
  <c r="G710" i="25"/>
  <c r="G783" i="25"/>
  <c r="G590" i="25"/>
  <c r="G775" i="25"/>
  <c r="G666" i="25"/>
  <c r="G781" i="25"/>
  <c r="N117" i="25"/>
  <c r="N118" i="25"/>
  <c r="N119" i="25"/>
  <c r="G321" i="25"/>
  <c r="G761" i="25"/>
  <c r="G406" i="25"/>
  <c r="G765" i="25"/>
  <c r="G636" i="25"/>
  <c r="G777" i="25"/>
  <c r="G718" i="25"/>
  <c r="G785" i="25"/>
  <c r="G521" i="25"/>
  <c r="G769" i="25"/>
  <c r="G439" i="25"/>
  <c r="G767" i="25"/>
  <c r="G235" i="25"/>
  <c r="G757" i="25"/>
  <c r="G171" i="25"/>
  <c r="G755" i="25"/>
  <c r="G790" i="28"/>
  <c r="G789" i="27"/>
  <c r="G790" i="26"/>
  <c r="G790" i="25"/>
</calcChain>
</file>

<file path=xl/sharedStrings.xml><?xml version="1.0" encoding="utf-8"?>
<sst xmlns="http://schemas.openxmlformats.org/spreadsheetml/2006/main" count="10955" uniqueCount="3230">
  <si>
    <t>m2</t>
  </si>
  <si>
    <t>m3</t>
  </si>
  <si>
    <t>No</t>
  </si>
  <si>
    <t>PRELIMINARIES</t>
  </si>
  <si>
    <t>Item</t>
  </si>
  <si>
    <t>Sides of trench and hole excavations not exceeding 1,5m deep</t>
  </si>
  <si>
    <t>Backfilling to trenches, holes, etc</t>
  </si>
  <si>
    <t>8mm Diameter bars</t>
  </si>
  <si>
    <t>t</t>
  </si>
  <si>
    <t>10mm Diameter bars</t>
  </si>
  <si>
    <t>Half brick walls</t>
  </si>
  <si>
    <t>m</t>
  </si>
  <si>
    <t>Extra over brickwork for face brickwork</t>
  </si>
  <si>
    <t>150mm Wide reinforcement built in horizontally</t>
  </si>
  <si>
    <t>On walls</t>
  </si>
  <si>
    <t>TILING</t>
  </si>
  <si>
    <t>Cement plaster on brickwork</t>
  </si>
  <si>
    <t>INTERNAL PLASTER</t>
  </si>
  <si>
    <t>Screeds on concrete</t>
  </si>
  <si>
    <t>SCREEDS</t>
  </si>
  <si>
    <t>PLASTERING</t>
  </si>
  <si>
    <t>Double ended strongroom ventilator</t>
  </si>
  <si>
    <t>rating or equal approved, as per Architect's specification</t>
  </si>
  <si>
    <t>Strongroom door (D5), Size 948 x 1980mm with 2 hour fire test</t>
  </si>
  <si>
    <t>walls, fixed to brickwork or concrete</t>
  </si>
  <si>
    <t>deteriorating insulation material etc suitable for 230mm</t>
  </si>
  <si>
    <t>Category 2, record room strongroom doors with non</t>
  </si>
  <si>
    <t>STEEL STRONGROOM DOORS, VENTILATORS, ETC</t>
  </si>
  <si>
    <t>manufacturer's detail</t>
  </si>
  <si>
    <t>lockset and hinges, as per Architect's Specification or</t>
  </si>
  <si>
    <t>Door Gate (G1) size 813 x 2032 mm high, including handles,</t>
  </si>
  <si>
    <t>Galvanised hot dipped mild steel</t>
  </si>
  <si>
    <t>STEEL ROLLER SHUTTERS ETC</t>
  </si>
  <si>
    <t>Window (SS32) Size 987 x 978 mm high - as per Architect's</t>
  </si>
  <si>
    <t>DOORS,etc</t>
  </si>
  <si>
    <t>GALVANISED STEEL WINDOWS, LOUVRES,</t>
  </si>
  <si>
    <t>Frame for door size 813 x 2032 mm high</t>
  </si>
  <si>
    <t>complete with straps for building in</t>
  </si>
  <si>
    <t>1,2mm Double rebated frames suitable for one brick walls</t>
  </si>
  <si>
    <t>Frame for door 877 x 2032 mm high</t>
  </si>
  <si>
    <t>1,2mm Double rebated frames suitable for half brick walls</t>
  </si>
  <si>
    <t>GALVANISED STEEL DOOR FRAMES</t>
  </si>
  <si>
    <t>and all other related items, as per engineer's details).</t>
  </si>
  <si>
    <t>an extreme height of 2600mm (Including connecting brackets</t>
  </si>
  <si>
    <t>100mm diameter galvanised steel posts on the veranda, with</t>
  </si>
  <si>
    <t>STEEL HANDRAILS, BALUSTRADES, ETC</t>
  </si>
  <si>
    <t>METALWORK</t>
  </si>
  <si>
    <t>with a 50mm long brass screw</t>
  </si>
  <si>
    <t>38mm Diameter rubber door stop plugged and screwed to floor</t>
  </si>
  <si>
    <t>50mm High plastic letter or numeral</t>
  </si>
  <si>
    <t>reading as follows:-</t>
  </si>
  <si>
    <t>numerals fixed with two self-tapping screws to steel and</t>
  </si>
  <si>
    <t>200 x 30mm High signs with 15mm high letters and</t>
  </si>
  <si>
    <t>numerals reverse engraved and painted black</t>
  </si>
  <si>
    <t>4mm Perspex signs painted white on back with letters and</t>
  </si>
  <si>
    <t>LETTERS, NAMEPLATES, ETC</t>
  </si>
  <si>
    <t>Solid Art 390/313</t>
  </si>
  <si>
    <t>Seven lever mortice lockset and satin chrome plated handles</t>
  </si>
  <si>
    <t>Five lever mortice lockset and satin chrome plated handles</t>
  </si>
  <si>
    <t>Three lever mortice lockset and satin chrome plated handles</t>
  </si>
  <si>
    <t>per architect's specification</t>
  </si>
  <si>
    <t>100mm Galvanised steel loose-pin hinges welded in position as</t>
  </si>
  <si>
    <t>HINGES, BOLTS, ETC</t>
  </si>
  <si>
    <t>IRONMONGERY</t>
  </si>
  <si>
    <t>On floors</t>
  </si>
  <si>
    <t>300 x 300 x 2.5mm Johnson ceramic floor tiles with all the adhesive</t>
  </si>
  <si>
    <t>FLOOR COVERINGS</t>
  </si>
  <si>
    <t>FLOOR COVERINGS, PLASTIC LININGS, ETC</t>
  </si>
  <si>
    <t>75mm Coved cornices</t>
  </si>
  <si>
    <t>DECORATIVE MOULDINGS AND CORNICES</t>
  </si>
  <si>
    <t>opening</t>
  </si>
  <si>
    <t>cross brander covered with ceiling board and fitted flush in</t>
  </si>
  <si>
    <t>softwood rebated framing with one 50 x 50mm sawn softwood</t>
  </si>
  <si>
    <t>Extra over ceiling for 900 x 900mm trap door of Xmm wrought</t>
  </si>
  <si>
    <t>trusses ( elsewhere measured).</t>
  </si>
  <si>
    <t>brandering at maximum 400mm centres in one direction only to</t>
  </si>
  <si>
    <t>Horizontal ceilings, including 38 x 38mm sawn softwood</t>
  </si>
  <si>
    <t>steel jointing strips</t>
  </si>
  <si>
    <t>6,4mm "Rhino" gypsum plasterboard with H-type pressed</t>
  </si>
  <si>
    <t>NAILED UP CEILINGS</t>
  </si>
  <si>
    <t>brandering between roof timbers, etc</t>
  </si>
  <si>
    <t>76mm Insulation blanket closely fitted and laid on top of</t>
  </si>
  <si>
    <t>Glasswool insulation</t>
  </si>
  <si>
    <t>AND ACCESS FLOORING</t>
  </si>
  <si>
    <t>CEILINGS, PARTITIONS</t>
  </si>
  <si>
    <t>TABLES (AS PER ARCHITECT'S DETAILS)</t>
  </si>
  <si>
    <t>2400 x 1140mm Whiteboards</t>
  </si>
  <si>
    <t>aluminium brackets, sleeve and screw</t>
  </si>
  <si>
    <t>surround fixed 3 no. times at the top and bottom with</t>
  </si>
  <si>
    <t>'Vitrex Execuboard' magnetic whiteboard with aluminium</t>
  </si>
  <si>
    <t>WHITE BOARDS</t>
  </si>
  <si>
    <t>Flortime Premier pinning boards</t>
  </si>
  <si>
    <t>PINNING BOARDS</t>
  </si>
  <si>
    <t>Schedule</t>
  </si>
  <si>
    <t>hung to steel frames, size 813 x 2032mm high.Refer Architect's</t>
  </si>
  <si>
    <t>hardwood veneer on both sides and two hardwood edge strips</t>
  </si>
  <si>
    <t>44mm (D3) Solid flush panel hollow core doors with approved</t>
  </si>
  <si>
    <t>Solid flush panel doors</t>
  </si>
  <si>
    <t>Architect's Specification</t>
  </si>
  <si>
    <t>44mm (D1) Framed double door 813 x 2032m high, as per</t>
  </si>
  <si>
    <t>Wrought meranti doors hung to steel frame, etc</t>
  </si>
  <si>
    <t>DOORS, ETC</t>
  </si>
  <si>
    <t>19 x 75mm Skirtings including 19mm quadrant bead plugged</t>
  </si>
  <si>
    <t>Wrought meranti</t>
  </si>
  <si>
    <t>SKIRTINGS</t>
  </si>
  <si>
    <t>washers</t>
  </si>
  <si>
    <t>685-187), drill for and fix with hot-dip galvanised screws and</t>
  </si>
  <si>
    <t>with aluminium H-profile barge board joiners (Product No.</t>
  </si>
  <si>
    <t>80 x 200mm Socketless barge boards (Product No.721-800)</t>
  </si>
  <si>
    <t>drive screws and washers</t>
  </si>
  <si>
    <t>(Product No. 685-195), drill for and fix with hot-dip galvanised</t>
  </si>
  <si>
    <t>(Product No.041-202) with aluminium H-profile fascia joiners</t>
  </si>
  <si>
    <t>12 x 225mm Medium density fibre-cement fascia boards</t>
  </si>
  <si>
    <t>Everite medium density plain nutec-cement</t>
  </si>
  <si>
    <t>EAVES, VERGES, ETC</t>
  </si>
  <si>
    <t>manufacture's details.The description includes all related items.</t>
  </si>
  <si>
    <t>and fixed approximately 4m above ground level as per</t>
  </si>
  <si>
    <t>approximately 8970mm and 1689mm high, truss to be hoisted</t>
  </si>
  <si>
    <t>Double pitched prefabricated plate nailed roof truss spanning</t>
  </si>
  <si>
    <t>related items</t>
  </si>
  <si>
    <t>level as per manufacture's details.The description includes all</t>
  </si>
  <si>
    <t>truss to be hoisted and fixed approximately 4m above ground</t>
  </si>
  <si>
    <t>truss spanning approximately 10848mm and 1689mm high,</t>
  </si>
  <si>
    <t>PREFABRICATED TIMBER ROOF TRUSSES, ETC</t>
  </si>
  <si>
    <t>to be used</t>
  </si>
  <si>
    <t>at every intersection externally and internally galvanised wire is</t>
  </si>
  <si>
    <t>Teco two way hurricane clips secured to purlins and trusses</t>
  </si>
  <si>
    <t>Two coats ABE Provinite on wrought timbers</t>
  </si>
  <si>
    <t>Sundries</t>
  </si>
  <si>
    <t>manufacturer's specification</t>
  </si>
  <si>
    <t>50 x 76mm Purlins not exceeding 6.6 m in lenght, to</t>
  </si>
  <si>
    <t>38 x 114mm Wall plates</t>
  </si>
  <si>
    <t>Sawn softwood</t>
  </si>
  <si>
    <t>CARPENTRY AND JOINERY</t>
  </si>
  <si>
    <t>taped laps and nylon straining wires</t>
  </si>
  <si>
    <t>centres) and fixed concurrent with roof covering, including</t>
  </si>
  <si>
    <t>Insulation laid taut over purlins (at approximately 1,80m</t>
  </si>
  <si>
    <t>grade aluminium foil based insulation</t>
  </si>
  <si>
    <t>Sisalation 420 or equal and approved heavy industrial</t>
  </si>
  <si>
    <t>ROOF AND WALL INSULATION</t>
  </si>
  <si>
    <t>Moulded narrow and broad rib polyethylene filler blocks</t>
  </si>
  <si>
    <t>Narrow and broad flute closers</t>
  </si>
  <si>
    <t>roof profile with pre-painted factory finish.</t>
  </si>
  <si>
    <t>AG 150 G550 ridge capping with broad flute closures to suit</t>
  </si>
  <si>
    <t>exceeding 20m. The description includes all related items.</t>
  </si>
  <si>
    <t>Roof covering with 15 degree pitch, in transportable lengths not</t>
  </si>
  <si>
    <t>recommendations and specifications.</t>
  </si>
  <si>
    <t>clips srcrew fixed to purlins as per manufacturer's</t>
  </si>
  <si>
    <t>taking into account windloads) secured with saflok 700</t>
  </si>
  <si>
    <t>intermediate purlins (purlins as per manufacturer's spec,</t>
  </si>
  <si>
    <t>Z275 to both sides, on sisalation, fixed to timber</t>
  </si>
  <si>
    <t>Saflock 700 AZ150 G550 interlocking roof sheeting with</t>
  </si>
  <si>
    <t>ROOF SHEETING AND ACCESSORIES</t>
  </si>
  <si>
    <t>ROOF COVERINGS ETC</t>
  </si>
  <si>
    <t>12 x 10mm expansion joints in floors</t>
  </si>
  <si>
    <t>10 x 10mm in expansion joints in floors</t>
  </si>
  <si>
    <t>breaker, primer, etc</t>
  </si>
  <si>
    <t>Polysulphide sealant including backing cord, bond</t>
  </si>
  <si>
    <t>In joints between frames and walls</t>
  </si>
  <si>
    <t>Silicone rubber base sealing compound</t>
  </si>
  <si>
    <t>JOINT SEALANTS ETC</t>
  </si>
  <si>
    <t>waterproofing compound:</t>
  </si>
  <si>
    <t>Two coats of "Brixeal" or similar and approved bitumen</t>
  </si>
  <si>
    <t>Under surface beds</t>
  </si>
  <si>
    <t>Pressure Sensitive Tape"</t>
  </si>
  <si>
    <t>Green" waterproof sheeting sealed at laps with "Gunplas</t>
  </si>
  <si>
    <t>One layer of 250 micron "Consol Plastics Gunplas USB</t>
  </si>
  <si>
    <t>dpc - In walls</t>
  </si>
  <si>
    <t>embossed damp proof course</t>
  </si>
  <si>
    <t>One layer of 375 micron "Consol Plastics Brikgrip DPC"</t>
  </si>
  <si>
    <t>WATERPROOFING</t>
  </si>
  <si>
    <t>(refer architect's specification</t>
  </si>
  <si>
    <t>220mm wide window sill set sloping and slightly projecting</t>
  </si>
  <si>
    <t>with recessed joints on all exposed faces</t>
  </si>
  <si>
    <t>Corobrik Firelight Travertine FBX face bricks pointed</t>
  </si>
  <si>
    <t>Brick-on-edge header course copings, sills, etc., of</t>
  </si>
  <si>
    <t>Extra over brickwork for brick-on-edge header course lintel</t>
  </si>
  <si>
    <t>horizontal and vertical joints</t>
  </si>
  <si>
    <t>Corobrik FBA face bricks pointed with recessed</t>
  </si>
  <si>
    <t>FACE BRICKWORK</t>
  </si>
  <si>
    <t>229 x 152mm Terra-cotta vermin proof air brick</t>
  </si>
  <si>
    <t>Air bricks etc</t>
  </si>
  <si>
    <t>and other end built into brickwork</t>
  </si>
  <si>
    <t>30 x 1,6mm Cramp 500mm long with one end fixed to wood</t>
  </si>
  <si>
    <t>Galvanised hoop iron cramps, ties, etc</t>
  </si>
  <si>
    <t>150mm Wide turning piece to lintels etc</t>
  </si>
  <si>
    <t>Turning pieces</t>
  </si>
  <si>
    <t>Brickwork reinforcement</t>
  </si>
  <si>
    <t>On brick walls, piers, etc</t>
  </si>
  <si>
    <t>Bagging of 1:3 cement and sand mixture</t>
  </si>
  <si>
    <t>BRICKWORK SUNDRIES</t>
  </si>
  <si>
    <t>One brick walls</t>
  </si>
  <si>
    <t>Half brick walls in beamfilling</t>
  </si>
  <si>
    <t>galvanised crimp wire wall ties ( 7 per m2 laid staggered)</t>
  </si>
  <si>
    <t>Brickwork of NFP bricks in class II mortar including</t>
  </si>
  <si>
    <t>SUPERSTRUCTURE</t>
  </si>
  <si>
    <t>wall ties ( 7 per m2 laid staggered)</t>
  </si>
  <si>
    <t>strength) in class 1 mortar including galvanised crimp wire</t>
  </si>
  <si>
    <t>Brickwork of NFX bricks (14 MPa nominal compressive</t>
  </si>
  <si>
    <t>FOUNDATIONS</t>
  </si>
  <si>
    <t>MASONRY</t>
  </si>
  <si>
    <t>110 x 75mm Lintels in lengths not exceeding 3m.</t>
  </si>
  <si>
    <t>lintels:</t>
  </si>
  <si>
    <t>Stalton or similar and approved prestressed fabricated</t>
  </si>
  <si>
    <t>Joint sealants</t>
  </si>
  <si>
    <t>450 x 450 x Precast concrete inspection chamber covers</t>
  </si>
  <si>
    <t>PRECAST CONCRETE</t>
  </si>
  <si>
    <t>etc</t>
  </si>
  <si>
    <t>Type 193 fabric reinforcement in concrete surface beds, slabs,</t>
  </si>
  <si>
    <t>Fabric reinforcement</t>
  </si>
  <si>
    <t>25mm Diameter bars</t>
  </si>
  <si>
    <t>work</t>
  </si>
  <si>
    <t>High tensile steel reinforcement to structural concrete</t>
  </si>
  <si>
    <t>Mild steel reinforcement to structural concrete work</t>
  </si>
  <si>
    <t>Group 114)</t>
  </si>
  <si>
    <t>REINFORCEMENT (PROVISIONAL) (CPAP Work</t>
  </si>
  <si>
    <t>50 x 3mm Saw cut joints in top of concrete</t>
  </si>
  <si>
    <t>Saw cut joints</t>
  </si>
  <si>
    <t>10mm Isolation Joints not exceeding 300mm high or wide</t>
  </si>
  <si>
    <t>between vertical concrete and brickwork surfaces</t>
  </si>
  <si>
    <t>Expansion joints with bitumen-impregnated softboard</t>
  </si>
  <si>
    <t>15mm Joints not exceeding 300mm high or wide</t>
  </si>
  <si>
    <t>surfaces</t>
  </si>
  <si>
    <t>Expansion joints with softboard between vertical concrete</t>
  </si>
  <si>
    <t>MOVEMENT JOINTS ETC</t>
  </si>
  <si>
    <t>high, including removal from confined area.</t>
  </si>
  <si>
    <t>pit slabs propped up exceeding 1,5m and not exceeding 3.5m</t>
  </si>
  <si>
    <t>Rough formwork to sides</t>
  </si>
  <si>
    <t>Surface beds, slabs, etc</t>
  </si>
  <si>
    <t>float finish</t>
  </si>
  <si>
    <t>Finishing top surfaces of concrete to a Class U2 wood</t>
  </si>
  <si>
    <t>CONCRETE SUNDRIES</t>
  </si>
  <si>
    <t>strength test cubes</t>
  </si>
  <si>
    <t>Making and testing of three 150 x 150 x 150mm concrete</t>
  </si>
  <si>
    <t>TEST BLOCKS</t>
  </si>
  <si>
    <t>Slab to cover pit</t>
  </si>
  <si>
    <t>25 Mpa: Strip footings</t>
  </si>
  <si>
    <t>25MPa/20mm concrete</t>
  </si>
  <si>
    <t>EXCAVATED SURFACES</t>
  </si>
  <si>
    <t>REINFORCED CONCRETE CAST AGAINST</t>
  </si>
  <si>
    <t>joints filled with polysulphide sealant, every 3000mm centres</t>
  </si>
  <si>
    <t>Concrete aprons cast in panels, laid to fall in 1:200, with control</t>
  </si>
  <si>
    <t>joints every 7400 centres</t>
  </si>
  <si>
    <t>verandah floor cast in panels of 1850 centres, with controlled</t>
  </si>
  <si>
    <t>20Mpa/19mm concrete</t>
  </si>
  <si>
    <t>AND REINFORCEMENT</t>
  </si>
  <si>
    <t>CONCRETE, FORMWORK</t>
  </si>
  <si>
    <t>To bottoms and sides of trenches etc</t>
  </si>
  <si>
    <t>furrows and ramming</t>
  </si>
  <si>
    <t>poisoning shallow furrows against foundation walls etc, filling in</t>
  </si>
  <si>
    <t>Soil Poisoning: Under floors etc, including forming and</t>
  </si>
  <si>
    <t>Soil insecticide</t>
  </si>
  <si>
    <t>SOIL POISONING</t>
  </si>
  <si>
    <t>compacting to 95% Mod AASHTO density</t>
  </si>
  <si>
    <t>material, adding suitable material where necessary and</t>
  </si>
  <si>
    <t>scarifying for a depth of 150mm, breaking down oversize</t>
  </si>
  <si>
    <t>Compaction of ground surface under floors etc including</t>
  </si>
  <si>
    <t>Compaction of surfaces</t>
  </si>
  <si>
    <t>Under floors etc</t>
  </si>
  <si>
    <t>95% Mod. AASHTO density</t>
  </si>
  <si>
    <t>Coarse river sand filling compacted to a density of at least</t>
  </si>
  <si>
    <t>Under floors, steps, pavings, etc</t>
  </si>
  <si>
    <t>Mod AASHTO density</t>
  </si>
  <si>
    <t>Earth filling supplied by the contractor, compacted to 95%</t>
  </si>
  <si>
    <t>water</t>
  </si>
  <si>
    <t>Keeping excavations free of all water other than subterranean</t>
  </si>
  <si>
    <t>Risk of collapse of excavations</t>
  </si>
  <si>
    <t>a dumping site to be located by the contractor</t>
  </si>
  <si>
    <t>Surplus material from excavations and/or stock piles on site to</t>
  </si>
  <si>
    <t>Extra over all excavations for carting away</t>
  </si>
  <si>
    <t>Hard rock</t>
  </si>
  <si>
    <t>Soft rock</t>
  </si>
  <si>
    <t>excavation in</t>
  </si>
  <si>
    <t>Extra over trench and hole excavations in earth for</t>
  </si>
  <si>
    <t>Excavation in earth not exceeding 2m deep</t>
  </si>
  <si>
    <t>Open face excavation to reduce levels "cut to fill'</t>
  </si>
  <si>
    <t>EXCAVATIONS</t>
  </si>
  <si>
    <t>on site</t>
  </si>
  <si>
    <t>Stripping average 100mm thick layer of top soil and stockpiling</t>
  </si>
  <si>
    <t>shrubs and trees not exceeding 200mm girth, bush, etc</t>
  </si>
  <si>
    <t>Digging up and removing rubbish, debris, vegetation, hedges,</t>
  </si>
  <si>
    <t>Site clearance</t>
  </si>
  <si>
    <t>SUB TOTAL</t>
  </si>
  <si>
    <t>To Collection</t>
  </si>
  <si>
    <t>Demolition</t>
  </si>
  <si>
    <t>Doors</t>
  </si>
  <si>
    <t>Fascia boards</t>
  </si>
  <si>
    <t>Windows</t>
  </si>
  <si>
    <t>A</t>
  </si>
  <si>
    <t>Maintenance</t>
  </si>
  <si>
    <t>Storm Damage</t>
  </si>
  <si>
    <t>Rate</t>
  </si>
  <si>
    <t>Qty</t>
  </si>
  <si>
    <t>Unit</t>
  </si>
  <si>
    <t>Description</t>
  </si>
  <si>
    <t>On narrow widths</t>
  </si>
  <si>
    <t>PLUMBING AND DRAINAGE</t>
  </si>
  <si>
    <t>RAINWATER DISPOSAL</t>
  </si>
  <si>
    <t>Seamless Aluminium</t>
  </si>
  <si>
    <t>155 x 100 x 115mm ogee gutter with baked enamel finish fixed</t>
  </si>
  <si>
    <t>with concealed brackets (all to supplies spec).</t>
  </si>
  <si>
    <t>100 x 75 mm fluted downpipes with baked enamel afinish as</t>
  </si>
  <si>
    <t>per supplier's details</t>
  </si>
  <si>
    <t>Extra for angle</t>
  </si>
  <si>
    <t>Extra for stop end</t>
  </si>
  <si>
    <t>Extra for outlet for 100mm pipe</t>
  </si>
  <si>
    <t>Extra for eaves or plinth offset</t>
  </si>
  <si>
    <t>FIRE APPLIANCES ETC</t>
  </si>
  <si>
    <t>Chubb</t>
  </si>
  <si>
    <t>Everyway" hose reel complete with 30m plastic hose,</t>
  </si>
  <si>
    <t>chromium plated stopcock, shut-off nozzle and wall bracket</t>
  </si>
  <si>
    <t>4,5kg Carbon dioxide fire extinguisher</t>
  </si>
  <si>
    <t>TANKS</t>
  </si>
  <si>
    <t>Jojo Polyproline water tank</t>
  </si>
  <si>
    <t>5000 litre Polyproline water tank with 35mm diameter inlet at</t>
  </si>
  <si>
    <t>top and 50mm overflow outlet and 25mm outlet at base of tank</t>
  </si>
  <si>
    <t>including access hatch on top fitted with vernim-proof vent, and</t>
  </si>
  <si>
    <t>including 1.6 x 50mm galvanised hoop iron or other approved</t>
  </si>
  <si>
    <t>holding down material secured around pedestal complete</t>
  </si>
  <si>
    <t>engineer's or Architect's drawings.</t>
  </si>
  <si>
    <t>GLAZING</t>
  </si>
  <si>
    <t>GLAZING TO STEEL WITH PUTTY</t>
  </si>
  <si>
    <t>4mm Anodised</t>
  </si>
  <si>
    <t>Panes exceeding 0,5m2 and not exceeding 2m2</t>
  </si>
  <si>
    <t>PAINTWORK</t>
  </si>
  <si>
    <t>Prepare and apply one coat primer and two coats 'WALL N'</t>
  </si>
  <si>
    <t>ALL' emulsion paint ( colour to be approved by the</t>
  </si>
  <si>
    <t>Department of Education)</t>
  </si>
  <si>
    <t>Internal walls</t>
  </si>
  <si>
    <t>Prepare and apply one coat primer and two coats PVC</t>
  </si>
  <si>
    <t>emulsion paint ( colour to be approved by the Department</t>
  </si>
  <si>
    <t>of Education)</t>
  </si>
  <si>
    <t>Fascias and barge boards</t>
  </si>
  <si>
    <t>Spot priming defects in pre-primed surfaces with zinc</t>
  </si>
  <si>
    <t>phosphate metal primer, one coat universal undercoat and</t>
  </si>
  <si>
    <t>two coats super universal enamel paint on steel</t>
  </si>
  <si>
    <t>Door frames</t>
  </si>
  <si>
    <t>Prepare and apply one coat calcium plumbate primer, one</t>
  </si>
  <si>
    <t>coat undercoat and one coat gloss enamel paint</t>
  </si>
  <si>
    <t>One coat oil wood primer, one coat universal undercoat</t>
  </si>
  <si>
    <t>and two coats super universal enamel paint on</t>
  </si>
  <si>
    <t>Skirtings, rails, etc not exceeding 300mm girth</t>
  </si>
  <si>
    <t>PROVISIONAL SUMS</t>
  </si>
  <si>
    <t>contractor</t>
  </si>
  <si>
    <t>Allow for Profit &amp; Attendance</t>
  </si>
  <si>
    <t>EARTHWORK</t>
  </si>
  <si>
    <t>CONCRETE, FORMWORK, REINFORCEMENT</t>
  </si>
  <si>
    <t>ROOF COVERING</t>
  </si>
  <si>
    <t>CEILING</t>
  </si>
  <si>
    <t>FLOOR COVERING</t>
  </si>
  <si>
    <t>METAL WORKS</t>
  </si>
  <si>
    <t>GALZING</t>
  </si>
  <si>
    <t>PAINT WORK</t>
  </si>
  <si>
    <t>Carried to summary</t>
  </si>
  <si>
    <t>CONTINGENCY @ 10%</t>
  </si>
  <si>
    <t>CARRIED TO TENDER</t>
  </si>
  <si>
    <t>FINAL SUMMARY</t>
  </si>
  <si>
    <t>SUMMARY BUILDING WORKS</t>
  </si>
  <si>
    <t>EARTHWORKS</t>
  </si>
  <si>
    <t>FILLING ETC</t>
  </si>
  <si>
    <t>PS</t>
  </si>
  <si>
    <t xml:space="preserve">Temporary barriers, screens, etc including removal </t>
  </si>
  <si>
    <t>Existing hoarding with poles</t>
  </si>
  <si>
    <t>Existing shadecloth hoarding 1,8m high on Bonnox</t>
  </si>
  <si>
    <t xml:space="preserve"> fence fixed to gumpoles at suitable centres and refix in new</t>
  </si>
  <si>
    <t xml:space="preserve"> position all to the Architect's approval</t>
  </si>
  <si>
    <t>Double gate size 6000 x 1800mm high formed of suitable</t>
  </si>
  <si>
    <t xml:space="preserve"> tubular steel frame filled in with Bonnox fencing and covered</t>
  </si>
  <si>
    <t xml:space="preserve"> with shadecloth including all necessary gate posts, locking</t>
  </si>
  <si>
    <t xml:space="preserve"> mechanism, etc</t>
  </si>
  <si>
    <t xml:space="preserve">RELOCATION OF EXISTING STRUCTURES </t>
  </si>
  <si>
    <t xml:space="preserve">Breaking down and removing brickwork etc </t>
  </si>
  <si>
    <t xml:space="preserve">Half brick wall </t>
  </si>
  <si>
    <t>Carefully disconnect all existing electrical, water and</t>
  </si>
  <si>
    <t xml:space="preserve"> drainage service connections, etc and relocate existing</t>
  </si>
  <si>
    <t xml:space="preserve"> park home including creating a new platform in the new</t>
  </si>
  <si>
    <t xml:space="preserve"> position within the existing site boundary and</t>
  </si>
  <si>
    <t xml:space="preserve"> re-connecting all services complete as per Architect's site</t>
  </si>
  <si>
    <t xml:space="preserve"> plan </t>
  </si>
  <si>
    <t xml:space="preserve">Relocate existing Parking Home 9 x 7 x 3m high </t>
  </si>
  <si>
    <t xml:space="preserve">Relocate existing Parking Home 14,5 x 7 x 3m high wide </t>
  </si>
  <si>
    <t xml:space="preserve">Relocate existing Parking Home 28 x 7 x 3m high </t>
  </si>
  <si>
    <t xml:space="preserve">REMOVAL OF EXISTING WORK </t>
  </si>
  <si>
    <t>Breaking up and removing reinforced concrete including</t>
  </si>
  <si>
    <t xml:space="preserve"> cutting off and removing reinforcement and cart away to a</t>
  </si>
  <si>
    <t xml:space="preserve"> dumping site to be located by the contractor </t>
  </si>
  <si>
    <t>100mm Thick surface bed</t>
  </si>
  <si>
    <t>Taking out and removing doors, windows, etc from</t>
  </si>
  <si>
    <t xml:space="preserve"> brickwork to be demolished </t>
  </si>
  <si>
    <t>Glazed steel window not exceeding 2,5m2</t>
  </si>
  <si>
    <t>Taking down and removing roofs, floors, panelling,</t>
  </si>
  <si>
    <t xml:space="preserve"> ceilings, partitions, etc </t>
  </si>
  <si>
    <t xml:space="preserve"> and rainwater goods adn dispose off as per the SHE</t>
  </si>
  <si>
    <t xml:space="preserve"> regulations. </t>
  </si>
  <si>
    <t>Wooden floors tiles including skirting, joints, bearers etc</t>
  </si>
  <si>
    <t>Gypsum plasterboard ceilings, including cornices, timber</t>
  </si>
  <si>
    <t xml:space="preserve"> brandering, etc </t>
  </si>
  <si>
    <t xml:space="preserve">Taking out and removing joinery fittings etc </t>
  </si>
  <si>
    <t>Timber door 1610 x 2032mm high</t>
  </si>
  <si>
    <t>Timber door 910 x 2032mm high</t>
  </si>
  <si>
    <t>Taking up and removing vinyl floor coverings, carpeting,</t>
  </si>
  <si>
    <t xml:space="preserve"> etc </t>
  </si>
  <si>
    <t>Vinyl tile floor covering including preparing screed for new vinyl</t>
  </si>
  <si>
    <t xml:space="preserve"> floor covering </t>
  </si>
  <si>
    <t xml:space="preserve">Taking out and removing ironmongery </t>
  </si>
  <si>
    <t>Mortice lock and striking plate from timber door and steel frame</t>
  </si>
  <si>
    <t>Take out and remove mirror and replace with new.</t>
  </si>
  <si>
    <t>Taking  out and removing piping, sanitary fittings, etc</t>
  </si>
  <si>
    <t xml:space="preserve"> including disconnecting  piping  from fittings  and  making</t>
  </si>
  <si>
    <t xml:space="preserve"> good floor and wall finishes (making good tiling and</t>
  </si>
  <si>
    <t xml:space="preserve"> paintwork elsewhere) </t>
  </si>
  <si>
    <t>50mm Cast iron piping including fittings and brackets</t>
  </si>
  <si>
    <t>Copper piping not exceeding 50mm dia including fittings and</t>
  </si>
  <si>
    <t xml:space="preserve"> brackets</t>
  </si>
  <si>
    <t>100mm PVC piping including fittings and brackets</t>
  </si>
  <si>
    <t>Piping exceeding 150mm and not exceeding 200mm.</t>
  </si>
  <si>
    <t xml:space="preserve">Vitreous china wash hand basin </t>
  </si>
  <si>
    <t xml:space="preserve">Vitreous china WC pan with cistern </t>
  </si>
  <si>
    <t>Stainless steel urinal including breaking up and removing</t>
  </si>
  <si>
    <t xml:space="preserve"> concrete urinal step.</t>
  </si>
  <si>
    <t xml:space="preserve">PREPARATORY WORK TO EXISTING SURFACES </t>
  </si>
  <si>
    <t xml:space="preserve"> elesewhere measured)</t>
  </si>
  <si>
    <t xml:space="preserve">Chipping of screed in floors to recieve new screed. </t>
  </si>
  <si>
    <t>Cleaning walls to recieve paint.</t>
  </si>
  <si>
    <t xml:space="preserve">Walls in patches </t>
  </si>
  <si>
    <t xml:space="preserve">OPENINGS THROUGH EXISTING WALLS ETC </t>
  </si>
  <si>
    <t>Breaking out for and forming openings through brick walls</t>
  </si>
  <si>
    <t xml:space="preserve"> for new doors and frames including necessary precast</t>
  </si>
  <si>
    <t xml:space="preserve"> concrete lintels and making good plaster on both sides</t>
  </si>
  <si>
    <t xml:space="preserve"> and into reveals (new doors and frames and making good</t>
  </si>
  <si>
    <t>Opening for door with Aluminium frame 2032 x 900mm high</t>
  </si>
  <si>
    <t xml:space="preserve"> overall through 230mm brick wall.</t>
  </si>
  <si>
    <t xml:space="preserve"> for new windows including necessary precast concrete</t>
  </si>
  <si>
    <t xml:space="preserve"> lintels and making good plaster on one side and into</t>
  </si>
  <si>
    <t xml:space="preserve"> reveals and face brickwork on other side and into reveals</t>
  </si>
  <si>
    <t xml:space="preserve"> and with 230mm Wide facebrick sill set sloping and slightly</t>
  </si>
  <si>
    <t xml:space="preserve"> projecting on outside and flat plastered sill on inside (new</t>
  </si>
  <si>
    <t xml:space="preserve"> windows and making good paintwork elsewhere) </t>
  </si>
  <si>
    <t>Opening for window 600 x 654mm high through one brick wall</t>
  </si>
  <si>
    <t xml:space="preserve">MAKING GOOD OF FINISHES ETC </t>
  </si>
  <si>
    <t>Making good brickwork to face of wall where half brick have</t>
  </si>
  <si>
    <t xml:space="preserve"> been demolished.</t>
  </si>
  <si>
    <t>Making good brickwork to face of wall where one brickwall was</t>
  </si>
  <si>
    <t xml:space="preserve"> removed</t>
  </si>
  <si>
    <t>Carefully inspect timber roof structure, report findings to</t>
  </si>
  <si>
    <t xml:space="preserve"> Representative/Agent and repair as instructed by cutting</t>
  </si>
  <si>
    <t xml:space="preserve"> out rotten or damaged timber, inserting new like sized and</t>
  </si>
  <si>
    <t xml:space="preserve"> graded timber and joining old to new timber as described </t>
  </si>
  <si>
    <t xml:space="preserve">Allow the net sum of R…………………………. (………….. Rand) for the </t>
  </si>
  <si>
    <t>inspection of timber roof structure on plan by a registered</t>
  </si>
  <si>
    <t xml:space="preserve"> entomologist</t>
  </si>
  <si>
    <t>Carefully inspect, repair and make good existing roof</t>
  </si>
  <si>
    <t xml:space="preserve"> coverings and other related elements </t>
  </si>
  <si>
    <t>Inspect existing IRB roofsheeting, refix or replace any damaged</t>
  </si>
  <si>
    <t xml:space="preserve"> areas with new to match existing</t>
  </si>
  <si>
    <t>Clean with a high pressure cleaner to remove stains,</t>
  </si>
  <si>
    <t xml:space="preserve"> marks, algae, etc </t>
  </si>
  <si>
    <r>
      <t>m</t>
    </r>
    <r>
      <rPr>
        <sz val="10"/>
        <color indexed="8"/>
        <rFont val="Times New Roman"/>
        <family val="1"/>
      </rPr>
      <t>²</t>
    </r>
  </si>
  <si>
    <r>
      <t>IBR roof sheeting covering with a pitch not exceeding 25</t>
    </r>
    <r>
      <rPr>
        <sz val="10"/>
        <color indexed="8"/>
        <rFont val="Times New Roman"/>
        <family val="1"/>
      </rPr>
      <t>⁰</t>
    </r>
  </si>
  <si>
    <t>NEW WORKS</t>
  </si>
  <si>
    <t>Asbestors/metal roof covering including fascias and bardgeboards</t>
  </si>
  <si>
    <t>Chipping of plaster in walls to recieve new all tiles. (Tiles</t>
  </si>
  <si>
    <t>Trenches for V-drains</t>
  </si>
  <si>
    <t>Double pitched prefabricated plate nailed roof</t>
  </si>
  <si>
    <t>Specification. Making good to existing</t>
  </si>
  <si>
    <t>23mm Thick on floors and landings to receive floor tiles</t>
  </si>
  <si>
    <t>including pedestal, including concrete, brickwork for stand as per</t>
  </si>
  <si>
    <t>DEMOLITION</t>
  </si>
  <si>
    <t>Roof trusses including purlins</t>
  </si>
  <si>
    <t>Roof gutters</t>
  </si>
  <si>
    <t>Downpipes</t>
  </si>
  <si>
    <t>Chalk boards (2420mm x 1230mm)</t>
  </si>
  <si>
    <t>Tile skirting</t>
  </si>
  <si>
    <t>FLOOR TILING</t>
  </si>
  <si>
    <t>Lean to prefabricated plate nailed roof</t>
  </si>
  <si>
    <t>STAFF TOILET  -  BLOCK 8</t>
  </si>
  <si>
    <t>SANITARY FITTINGS</t>
  </si>
  <si>
    <t>Aquasave duct type wc pan as per Architect's Specification,</t>
  </si>
  <si>
    <t>including forming opening through the concrete slab.</t>
  </si>
  <si>
    <t>Vaal</t>
  </si>
  <si>
    <t>truss spanning approximately 12848mm and 1689mm high,</t>
  </si>
  <si>
    <t xml:space="preserve">  -  BLOCK 9</t>
  </si>
  <si>
    <t>LEANERS TOILET  -  BLOCK 10</t>
  </si>
  <si>
    <t xml:space="preserve"> GUARD HOUSE -  BLOCK 10</t>
  </si>
  <si>
    <t>GENERAL WORKS</t>
  </si>
  <si>
    <t>Provide the sum of R350,000.00 for the electrical selected sub -</t>
  </si>
  <si>
    <t>contractor. New fence to match the existing</t>
  </si>
  <si>
    <t>Perimeter Fencing</t>
  </si>
  <si>
    <t>Electrical Works</t>
  </si>
  <si>
    <t>To Summary</t>
  </si>
  <si>
    <t>GRAND TOTAL</t>
  </si>
  <si>
    <t>BLOCK 1: 3 CLASSROOM</t>
  </si>
  <si>
    <t>One brick walls in beam filling</t>
  </si>
  <si>
    <t>truss spanning approximately 7300mm and 1689mm high,</t>
  </si>
  <si>
    <t>Flortime Premier pinning boards size 7000 x 1400mm high</t>
  </si>
  <si>
    <t>75mm Wide Brickwork reinforcement built in horizontally</t>
  </si>
  <si>
    <t xml:space="preserve">229 x 152mm Terra-cotta vermin proof air brick including making good surface to </t>
  </si>
  <si>
    <t>Greenboard 2400 x 1140mm high</t>
  </si>
  <si>
    <t>229 x 152mm Terra-cotta vermin proof air brick (pair)</t>
  </si>
  <si>
    <t>50 x 76mm Purlins not exceeding 6.6 m in length, to</t>
  </si>
  <si>
    <t>WHITE BOARDS, GREEN BOARDS, etc</t>
  </si>
  <si>
    <t xml:space="preserve">'Vitrex' Green board Wall mounted All steel fabricated board with rear </t>
  </si>
  <si>
    <t xml:space="preserve">stiffeners and sound deadener surround fixed 3 no. times at the top and </t>
  </si>
  <si>
    <t>bottom with aluminium brackets, sleeve and screw</t>
  </si>
  <si>
    <t xml:space="preserve">Standard Green chalk boards 3500 x 1140mm high with two side swinging leaves  in </t>
  </si>
  <si>
    <t>an epoxy coated tubular steel frame with a hinged bracket (top) and a pivot pin</t>
  </si>
  <si>
    <t xml:space="preserve"> (bottom). and one permanent leaf, with aluminium chalk tray at the bottom</t>
  </si>
  <si>
    <t>Wall mounted capboards comprising approximately 900 x 1800mm high door and</t>
  </si>
  <si>
    <t xml:space="preserve">TABLES, FITTINGS, ETC (AS PER ARCHITECT'S DETAILS) </t>
  </si>
  <si>
    <t>Fittings</t>
  </si>
  <si>
    <t>Floors</t>
  </si>
  <si>
    <t xml:space="preserve">2mm vinyl tiles </t>
  </si>
  <si>
    <t>Two coats wax polish on vinyl flooring including sealing</t>
  </si>
  <si>
    <t xml:space="preserve"> frame, 4No. 900 x 900 shelves, all including hinges, brackets, lockset, etc</t>
  </si>
  <si>
    <t>Timber cupboard comprising door size 900 x 1800mm high with a timber frame,</t>
  </si>
  <si>
    <t xml:space="preserve"> shelves, etc and making good surfaces to receive new</t>
  </si>
  <si>
    <t>Timber door 813 x 2032mm high</t>
  </si>
  <si>
    <t>44mm (D1) Framed batten door 813 x 2032m high, as per</t>
  </si>
  <si>
    <t>item</t>
  </si>
  <si>
    <t>Stays, latches, handles, hinges, etc to existing window frames</t>
  </si>
  <si>
    <t xml:space="preserve">Breaking down and removing concrete, etc </t>
  </si>
  <si>
    <t>25mm screeds (varendas, external steps, etc) and prepare surface to receive new</t>
  </si>
  <si>
    <t>25mm Thick on floors and landings to varendas and steps</t>
  </si>
  <si>
    <t>Stays, latches, handles, etc from window steel frame</t>
  </si>
  <si>
    <t>Cleaning and removing broken glazing, putty and paint to window frames</t>
  </si>
  <si>
    <t>On walls in patches and repairing cracks</t>
  </si>
  <si>
    <t>Internal walls including gypsum coat where necessary</t>
  </si>
  <si>
    <t>External walls including gypsum coat where necessary</t>
  </si>
  <si>
    <t>Department of Education) on</t>
  </si>
  <si>
    <t>of Education) on</t>
  </si>
  <si>
    <t>Sanding and Spot priming defects in pre-primed surfaces with zinc</t>
  </si>
  <si>
    <t>Cornices, etc not exceeding 300mm girth</t>
  </si>
  <si>
    <t>and two coats varnish on</t>
  </si>
  <si>
    <t xml:space="preserve">Fittings, shelves, cupboards, etc </t>
  </si>
  <si>
    <t>Taking out and removing doors, windows, etc from brickwork and making good</t>
  </si>
  <si>
    <t xml:space="preserve">Taking down and removing roofs, floors, panelling,  ceilings, partitions, etc </t>
  </si>
  <si>
    <t>Metal roof covering including fascias, bargeboards  and rainwater</t>
  </si>
  <si>
    <t xml:space="preserve"> </t>
  </si>
  <si>
    <t xml:space="preserve"> goods and dispose off as per the SHE  regulations.</t>
  </si>
  <si>
    <t>CEILINGS, PARTITIONS AND ACCESS FLOORING</t>
  </si>
  <si>
    <t>receive new (new air brick elsewhere measured)</t>
  </si>
  <si>
    <t>Extra over ceiling for 900 x 900mm trap door of 6mm wrought</t>
  </si>
  <si>
    <t>surfaces to receive new</t>
  </si>
  <si>
    <t>BLOCK 2: HALL</t>
  </si>
  <si>
    <t>BLOCK 3: 3 CLASSROOM AND 1 STRONGROOM</t>
  </si>
  <si>
    <t>One brick walls in parapet</t>
  </si>
  <si>
    <t>Wall mounted cupboards comprising approximately 900 x 1800mm high door and</t>
  </si>
  <si>
    <t>Ceiling board</t>
  </si>
  <si>
    <t>Open face excavation to expose foundations for inspection and underpinning</t>
  </si>
  <si>
    <t>Verandah floor cast in panels of 1850 centres, with controlled</t>
  </si>
  <si>
    <t>To sides n.e. 300mm</t>
  </si>
  <si>
    <t>Drilling in strata of a more difficult character</t>
  </si>
  <si>
    <t>EXPOSING PILES FOR INSPECTION</t>
  </si>
  <si>
    <t>Exposing pile for inspection including excavation 2m deep and backfilling</t>
  </si>
  <si>
    <t>Exposing pile for inspection including excavation 4m deep and backfilling compacted to 98% MOD AASHTO density</t>
  </si>
  <si>
    <t>TRIMMING ETC</t>
  </si>
  <si>
    <t>450mm Diameter pile</t>
  </si>
  <si>
    <t>Transporting and establishment on site of necessary testing plant for the execution of the work and removal thereof on completion</t>
  </si>
  <si>
    <t>TESTING</t>
  </si>
  <si>
    <t>Testing all piles, maximum load to be determinerd by the Engineer.</t>
  </si>
  <si>
    <t>PILING</t>
  </si>
  <si>
    <t>Precast concrete piles including reinforcement, couplings, all including driving</t>
  </si>
  <si>
    <t xml:space="preserve"> to required set, grouting, ground water treatment, rock shoe, shafts, carting away</t>
  </si>
  <si>
    <t xml:space="preserve"> displaced soil, bore tests, boring, temporary casing, casing, formwork, etc </t>
  </si>
  <si>
    <t xml:space="preserve">completely to Engineer's Instructions. Contractor to determine/recommend </t>
  </si>
  <si>
    <t xml:space="preserve">450mm Diameter piles driven to existing bedrock approximately not exceeding </t>
  </si>
  <si>
    <t xml:space="preserve">10m deep below ground level through all classes of strata to the required </t>
  </si>
  <si>
    <t>set in 35MPa reinforced concrete</t>
  </si>
  <si>
    <t xml:space="preserve">most suitable methodology upon thorough site investigations and exposing </t>
  </si>
  <si>
    <t>existing foundations.</t>
  </si>
  <si>
    <t xml:space="preserve">Stripping back head of concrete pile for a height to a minimum of 450mm to </t>
  </si>
  <si>
    <t xml:space="preserve">expose reinforcement including trimming to defined level and bending reinforcement </t>
  </si>
  <si>
    <t>as necessary for casting into pile cap</t>
  </si>
  <si>
    <t xml:space="preserve">Cutting off and removing excess length of precast concrete pile as necessary </t>
  </si>
  <si>
    <t xml:space="preserve">including stripping back for a height not exceeding ?mm to expose reinforcement, </t>
  </si>
  <si>
    <t xml:space="preserve">Installing 450mm diameter pile to a depth not exceeding 10m below ground level </t>
  </si>
  <si>
    <t>and testing to a maximum load determined by the Engineer.</t>
  </si>
  <si>
    <t xml:space="preserve">trimming to defined level and bending reinforcement as necessary for casting </t>
  </si>
  <si>
    <t>into pile cap</t>
  </si>
  <si>
    <t>25 Mpa: Pile Caps</t>
  </si>
  <si>
    <t>12mm Diameter bars</t>
  </si>
  <si>
    <t>Taking down and removing off site</t>
  </si>
  <si>
    <t>5000litres concrete water tanks including grubbing up bases, etc</t>
  </si>
  <si>
    <t>CONCRETE</t>
  </si>
  <si>
    <t>Taking out and removing fittings and making good surfaces to receive new</t>
  </si>
  <si>
    <t>Ceiling fan</t>
  </si>
  <si>
    <t>ELECTRICAL WORKS</t>
  </si>
  <si>
    <t>Inspect existing works and decommission</t>
  </si>
  <si>
    <t>Allow for repair of all electrical works</t>
  </si>
  <si>
    <t>Ceilings</t>
  </si>
  <si>
    <t>9mm "Rhino" gypsum plasterboard with H-type pressed</t>
  </si>
  <si>
    <t>trusses ( elsewhere measured). (externally at eaves)</t>
  </si>
  <si>
    <t>External Ceilings to eaves</t>
  </si>
  <si>
    <t>Internal ceilings</t>
  </si>
  <si>
    <t>External ceilings</t>
  </si>
  <si>
    <t>Shelving</t>
  </si>
  <si>
    <t>BLOCK 5: ADMINISTRATION</t>
  </si>
  <si>
    <t>BLOCK 4: 4 CLASSROOM</t>
  </si>
  <si>
    <t>Flortime Premier pinning boards size 2000 x 1400mm high</t>
  </si>
  <si>
    <t>Clean ceramic tiles with suitable chemicals and repair grout</t>
  </si>
  <si>
    <t>50mm High plastic letter or numeral (HEADMASTER, etc)</t>
  </si>
  <si>
    <t>25mm screeds and prepare surface to receive new tiles</t>
  </si>
  <si>
    <t>305 x 305mm non slip ceramic tiles</t>
  </si>
  <si>
    <t>Kimberley-Clark' 405597 or other similar approved lockable toilet roll</t>
  </si>
  <si>
    <t xml:space="preserve"> holder plugged 750mm above floor finish</t>
  </si>
  <si>
    <t>VIP type washdown pan complete with seat</t>
  </si>
  <si>
    <t>VIP type washdown pan complete with seat including making good floors to</t>
  </si>
  <si>
    <t xml:space="preserve"> receive new</t>
  </si>
  <si>
    <t>BLOCK 1: 3 CLASSROOM BLOCK</t>
  </si>
  <si>
    <t>BLOCK 4: 4 CLASSROOM BLOCK</t>
  </si>
  <si>
    <t>BLOCK 5: ADMINISTRATION BLOCK</t>
  </si>
  <si>
    <t>BLOCK 3: 3 CLASSROOM BLOCK &amp; 1 STRONG-ROOM</t>
  </si>
  <si>
    <t>BLOCK 6: KITCHEN</t>
  </si>
  <si>
    <t>BLOCK 7: 3 NO. ABLUTION BLOCKS</t>
  </si>
  <si>
    <t xml:space="preserve">BLOCK 7: 3 NO ABLUTION BLOCKS </t>
  </si>
  <si>
    <t>50mm High plastic letter or numeral (KITCHEN)</t>
  </si>
  <si>
    <t>Provide the sum of R245,000.00 for the repair of damaged fence by selected sub -</t>
  </si>
  <si>
    <t>Woodborer Fumigation</t>
  </si>
  <si>
    <t>Provide the sum of R200,000.00 for Diamond fence</t>
  </si>
  <si>
    <r>
      <t>m</t>
    </r>
    <r>
      <rPr>
        <sz val="10"/>
        <color indexed="8"/>
        <rFont val="Arial"/>
        <family val="2"/>
      </rPr>
      <t>²</t>
    </r>
  </si>
  <si>
    <r>
      <t>galvanised crimp wire wall ties ( 7 per m</t>
    </r>
    <r>
      <rPr>
        <b/>
        <vertAlign val="superscript"/>
        <sz val="10"/>
        <rFont val="Arial"/>
        <family val="2"/>
      </rPr>
      <t>2</t>
    </r>
    <r>
      <rPr>
        <b/>
        <sz val="10"/>
        <rFont val="Arial"/>
        <family val="2"/>
      </rPr>
      <t xml:space="preserve"> laid staggered)</t>
    </r>
  </si>
  <si>
    <r>
      <t>m</t>
    </r>
    <r>
      <rPr>
        <vertAlign val="superscript"/>
        <sz val="10"/>
        <rFont val="Arial"/>
        <family val="2"/>
      </rPr>
      <t>2</t>
    </r>
  </si>
  <si>
    <t>Amount</t>
  </si>
  <si>
    <t>44mm Framed batten door 813 x 2032m high, as per</t>
  </si>
  <si>
    <t>goods and dispose off as per the SHE  regulations.</t>
  </si>
  <si>
    <t>tubular steel frame filled in with Bonnox fencing and covered</t>
  </si>
  <si>
    <t>with shadecloth including all necessary gate posts, locking</t>
  </si>
  <si>
    <t>mechanism, etc</t>
  </si>
  <si>
    <t>(bottom). and one permanent leaf, with aluminium chalk tray at the bottom</t>
  </si>
  <si>
    <t>Supply and install new 305 x 305mm non slip ceramic tiles</t>
  </si>
  <si>
    <t>Floors tiles</t>
  </si>
  <si>
    <t>Provide the sum of R100,000.00 for Diamond fence</t>
  </si>
  <si>
    <t>CLO</t>
  </si>
  <si>
    <t>Provide the sum of R40,000.00 for CLO</t>
  </si>
  <si>
    <t xml:space="preserve">Provide the sum of R245,000.00 for the repair of damaged fence </t>
  </si>
  <si>
    <t xml:space="preserve">SUMMARY </t>
  </si>
  <si>
    <t>Sub Total</t>
  </si>
  <si>
    <t>CONCRETE, FORMWORK AND REINFORCEMENT</t>
  </si>
  <si>
    <t>229 x 152mm Terra-cotta vermin proof air brick including making good surface to 25mm screed and prepare surface to receive new</t>
  </si>
  <si>
    <t>PRELIMINARY AND GENERAL</t>
  </si>
  <si>
    <t>NOTES</t>
  </si>
  <si>
    <t>BUILDING AGREEMENT AND PRELIMINARIES</t>
  </si>
  <si>
    <t>The JBCC Series 2000 Principal Building Agreement (July 2007</t>
  </si>
  <si>
    <t>edition) prepared by the Joint Building Contract Committee</t>
  </si>
  <si>
    <t>shall be the applicable building agreement, amended as</t>
  </si>
  <si>
    <t>hereinafter described The ASAQS Preliminaries (November</t>
  </si>
  <si>
    <t xml:space="preserve"> 2007 edition) published by the Association of South African</t>
  </si>
  <si>
    <t xml:space="preserve"> Quantity Surveyors for use with the said JBCC Principal</t>
  </si>
  <si>
    <t xml:space="preserve"> Building Agreement shall be deemed to be incorporated in</t>
  </si>
  <si>
    <t xml:space="preserve"> these bills of quantities Contractors are referred to the</t>
  </si>
  <si>
    <t xml:space="preserve"> abovementioned documents for the full intent and meaning of</t>
  </si>
  <si>
    <t xml:space="preserve"> each clause thereof</t>
  </si>
  <si>
    <t>These clauses are hereinafter referred to by clause number</t>
  </si>
  <si>
    <t>and heading only. Where standard clauses or alternatives are</t>
  </si>
  <si>
    <t>not entirely applicable to this contract such modifications,</t>
  </si>
  <si>
    <t>corrections or supplements as will apply are given under each</t>
  </si>
  <si>
    <t>relevant clause heading and such modifications, corrections or</t>
  </si>
  <si>
    <t>supplements shall take precedence notwithstanding anything</t>
  </si>
  <si>
    <t>contrary contained in the abovementioned documents</t>
  </si>
  <si>
    <t>Where any item is not relevant to this specific contract such</t>
  </si>
  <si>
    <t>item is marked N/A, signifying "not applicable"</t>
  </si>
  <si>
    <t xml:space="preserve">PREAMBLES FOR TRADES </t>
  </si>
  <si>
    <t>The Model Preambles for Trades (1999 edition) as published</t>
  </si>
  <si>
    <t>by the Association of South African Quantity Surveyors shall be</t>
  </si>
  <si>
    <t xml:space="preserve"> deemed to be incorporated in these bills of quantities and no</t>
  </si>
  <si>
    <t xml:space="preserve"> claims arising from brevity of description of items fully</t>
  </si>
  <si>
    <t>described in the said Model Preambles will be entertained</t>
  </si>
  <si>
    <t>Supplementary preambles are incorporated in these bills of</t>
  </si>
  <si>
    <t>quantities to satisfy the requirements of this project Such</t>
  </si>
  <si>
    <t>supplementary preambles shall take precedence over the</t>
  </si>
  <si>
    <t>provisions of the said Model Preambles</t>
  </si>
  <si>
    <t>The contractor's prices for all items throughout these bills of</t>
  </si>
  <si>
    <t>quantities must take account of and include for all of the</t>
  </si>
  <si>
    <t>obligations, requirements and specifications given in the said</t>
  </si>
  <si>
    <t>Model Preambles and in any supplementary preambles</t>
  </si>
  <si>
    <t>Carried Forward</t>
  </si>
  <si>
    <t>Brought Forward</t>
  </si>
  <si>
    <t xml:space="preserve">CPAP WORK GROUP </t>
  </si>
  <si>
    <t>Unless otherwise stated all items in this bill will be Work Group</t>
  </si>
  <si>
    <t>PRICING OF PRELIMINARIES</t>
  </si>
  <si>
    <t>Should the contractor select Option A in terms of subclause</t>
  </si>
  <si>
    <t>32.1 in the Contract Data - Contractor to Employer (CE) for the</t>
  </si>
  <si>
    <t>purpose of adjustment of these preliminaries, the amount</t>
  </si>
  <si>
    <t>entered into the amount column in these preliminaries is to be</t>
  </si>
  <si>
    <t>divided into one or more of the three categories provided</t>
  </si>
  <si>
    <t>namely Fixed (F), Value Related (V) and Time Related (T)</t>
  </si>
  <si>
    <t>SECTION A - PRINCIPAL BUILDING</t>
  </si>
  <si>
    <t>AGREEMENT</t>
  </si>
  <si>
    <t>Definitions</t>
  </si>
  <si>
    <t>Clause 1.0 - Definitions and interpretation</t>
  </si>
  <si>
    <t>Objective and preparations</t>
  </si>
  <si>
    <t>Clause 2.0 - Offer acceptance and performance obligations</t>
  </si>
  <si>
    <t>Clause 3.0 - Documents</t>
  </si>
  <si>
    <t>Clause 4.0 - Design responsibility</t>
  </si>
  <si>
    <t>Clause 5.0 - Employer's agents</t>
  </si>
  <si>
    <t>Clause 6.0 - Contractor's site representative</t>
  </si>
  <si>
    <t>Clause 7.0 - Compliance with laws and regulations</t>
  </si>
  <si>
    <t>Clause 8.0 - Works risk</t>
  </si>
  <si>
    <t>Clause 9.0 - Indemnities</t>
  </si>
  <si>
    <t>Clause 10.0 - General insurances</t>
  </si>
  <si>
    <t>Clause 11.0 - Special insurances</t>
  </si>
  <si>
    <t>Clause 12.0 - Effecting insurances</t>
  </si>
  <si>
    <t>Clause 13.0 - Assignment</t>
  </si>
  <si>
    <t>Clause 14.0 - Security</t>
  </si>
  <si>
    <t>Execution</t>
  </si>
  <si>
    <t>Clause 15.0 -Preparation for and execution of the works</t>
  </si>
  <si>
    <t>Clause 16.0 - Site and access</t>
  </si>
  <si>
    <t>Clause 16.7 - Known services</t>
  </si>
  <si>
    <t>Clause 16.8 - Protection of trees</t>
  </si>
  <si>
    <t>Clause 17.0 - Contract instructions</t>
  </si>
  <si>
    <t>Clause 18.0 - Setting out of the works</t>
  </si>
  <si>
    <t>The contractor shall notify the principal agent if any</t>
  </si>
  <si>
    <t>encroachments of adjoining foundations, buildings, structures,</t>
  </si>
  <si>
    <t>pavements, boundaries, etc exist in order that the necessary</t>
  </si>
  <si>
    <t>arrangements may be made for the rectification of any such</t>
  </si>
  <si>
    <t>encroachments</t>
  </si>
  <si>
    <t>Clause 19.0 - Temporary works and plant</t>
  </si>
  <si>
    <t>Subclause 19.1.1 - Enclosure of the works</t>
  </si>
  <si>
    <t>Subclause 19.1.2 - Office accommodation</t>
  </si>
  <si>
    <t>Clause 19.2 - Notice boards</t>
  </si>
  <si>
    <t>Clause 20.0 - Nominated subcontractors</t>
  </si>
  <si>
    <t>Clause 21.0 - Selected subcontractors</t>
  </si>
  <si>
    <t>Clause 22.0 - Employer's direct contractors</t>
  </si>
  <si>
    <t>Clause 23.0 - Contractor's domestic subcontractors</t>
  </si>
  <si>
    <t>Completion</t>
  </si>
  <si>
    <t>Clause 24.0 - Practical completion</t>
  </si>
  <si>
    <t>Clause 25.0 - Works completion</t>
  </si>
  <si>
    <t>Clause 26.0 - Final completion</t>
  </si>
  <si>
    <t>Clause 27.0 - Latent defects liability period</t>
  </si>
  <si>
    <t>Clause 28.0 - Sectional completion</t>
  </si>
  <si>
    <t>Clause 29.0 - Revision of date for practical completion</t>
  </si>
  <si>
    <t>The removal and replacement of materials and/or workmanship</t>
  </si>
  <si>
    <t>which do not conform to specification or drawing shall not</t>
  </si>
  <si>
    <t>constitute grounds for the extension of the construction period</t>
  </si>
  <si>
    <t>nor for the adjustment of the contract value (Clause 29.3)</t>
  </si>
  <si>
    <t>Clause 30.0 - Penalty for late or non-completion</t>
  </si>
  <si>
    <t>Payment</t>
  </si>
  <si>
    <t>Clause 31.0 - Interim payment</t>
  </si>
  <si>
    <t>Materials and goods stored off site shall not be included in the</t>
  </si>
  <si>
    <t>amount authorised for payment unless Advanced Payment</t>
  </si>
  <si>
    <t xml:space="preserve"> Guarantee provided</t>
  </si>
  <si>
    <t>Clause 32.0 - Adjustment to the contract value</t>
  </si>
  <si>
    <t>Clause 33.0 - Recovery of expense and loss</t>
  </si>
  <si>
    <t>Clause 34.0 - Final account and final payment</t>
  </si>
  <si>
    <t>Clause 35.0 - Payment to other parties</t>
  </si>
  <si>
    <t>Termination</t>
  </si>
  <si>
    <t>Clause 37.0 - Termination by employer - loss and damage</t>
  </si>
  <si>
    <t>Clause 38.0 - Termination by contractor - employer's default</t>
  </si>
  <si>
    <t>Clause 39.0 - Termination - cessation of the works</t>
  </si>
  <si>
    <t>Clause 40.0 - Settlement of disputes</t>
  </si>
  <si>
    <t>Clause 41.0 - Post tender provisions</t>
  </si>
  <si>
    <t>The required post tender information shall be inserted in the</t>
  </si>
  <si>
    <t>post tender provisions after consultation with the contractor</t>
  </si>
  <si>
    <t>Clause 42 0 - Contractual agreement</t>
  </si>
  <si>
    <t>The required information of the contracting parties and the</t>
  </si>
  <si>
    <t>amount of the accepted contract sum shall be inserted in the</t>
  </si>
  <si>
    <t>contractual agreement for signature of the agreement by the</t>
  </si>
  <si>
    <t>contracting parties</t>
  </si>
  <si>
    <t>SECTION B - PRELIMINARIES</t>
  </si>
  <si>
    <t>Definitions and interpretation</t>
  </si>
  <si>
    <t>Clause 36.0 - Termination by employer - contractor's default</t>
  </si>
  <si>
    <t>Documents</t>
  </si>
  <si>
    <t>Clause 2.1 - Checking of documents</t>
  </si>
  <si>
    <t>Clause 2.2 - Provisional bills of quantities</t>
  </si>
  <si>
    <t>Previous work and adjoining properties</t>
  </si>
  <si>
    <t>Clause 3.1 - Previous work - dimensional accuracy</t>
  </si>
  <si>
    <t>Clause 2.3 - Availability of construction documentation</t>
  </si>
  <si>
    <t>The budgetary allowances and selected subcontract amounts</t>
  </si>
  <si>
    <t xml:space="preserve"> allocated for subsequent trades included in this document will</t>
  </si>
  <si>
    <t xml:space="preserve"> be separately procured, based on selected subcontractors</t>
  </si>
  <si>
    <t xml:space="preserve"> during the construction period</t>
  </si>
  <si>
    <t>Clause 3.2 - Previous work - defects</t>
  </si>
  <si>
    <t>Clause 3.3 - Inspection of adjoining properties</t>
  </si>
  <si>
    <t>Samples, shop drawings and manufacturer's instructions</t>
  </si>
  <si>
    <t>Clause 4.1 - Samples of materials</t>
  </si>
  <si>
    <t>Clause 4.2 - Workmanship samples</t>
  </si>
  <si>
    <t>Clause 4.3 - Shop drawings</t>
  </si>
  <si>
    <t>Clause 4.4 - Compliance with manufacturer's instructions</t>
  </si>
  <si>
    <t>Deposits and fees</t>
  </si>
  <si>
    <t>Clause 5.1 - Deposits and fees</t>
  </si>
  <si>
    <t>Temporary services</t>
  </si>
  <si>
    <t>Clause 6.1 - Water</t>
  </si>
  <si>
    <t>Clause 6.2 - Electricity</t>
  </si>
  <si>
    <t>Clause 6.3 - Telecommunication facilities</t>
  </si>
  <si>
    <t>Clause 6.4 - Ablution facilities</t>
  </si>
  <si>
    <t>Prime cost amounts</t>
  </si>
  <si>
    <t>Clause 7.1 - Responsibility for prime cost amounts</t>
  </si>
  <si>
    <t>Special attendance on nls subcontractors</t>
  </si>
  <si>
    <t>Clause 8.1 - Special attendance</t>
  </si>
  <si>
    <t>General</t>
  </si>
  <si>
    <t>Clause 9.1 - Protection of the works</t>
  </si>
  <si>
    <t>Clause 9.2 -Protection/isolation of existing/sectionally occupied</t>
  </si>
  <si>
    <t>works</t>
  </si>
  <si>
    <t>Clause 9.3 - Security of the works</t>
  </si>
  <si>
    <t>Clause 9.4 - Notice before covering work</t>
  </si>
  <si>
    <t>Clause 9.5 - Disturbance</t>
  </si>
  <si>
    <t>Clause 9.6 - Environmental disturbance</t>
  </si>
  <si>
    <t>Clause 9.7 - Works cleaning and clearing (please price</t>
  </si>
  <si>
    <t xml:space="preserve"> according to assessment of the site at the site inspection)</t>
  </si>
  <si>
    <t>Clause 9.8 - Vermin</t>
  </si>
  <si>
    <t>Clause 9.9 - Overhand work</t>
  </si>
  <si>
    <t>Schedule of variables</t>
  </si>
  <si>
    <t>Information necessary for elections and completion of those</t>
  </si>
  <si>
    <t>clauses contained in the schedule which are necessary for</t>
  </si>
  <si>
    <t>tender purposes is given hereunder Where no information is</t>
  </si>
  <si>
    <t>given it shall mean that no specific requirements are expected</t>
  </si>
  <si>
    <t xml:space="preserve"> or that the clause is not relevant to this specific contract</t>
  </si>
  <si>
    <t>10.1 - Provisional bills of quantities [clause 2.2]</t>
  </si>
  <si>
    <t>The quantities are provisional   Yes</t>
  </si>
  <si>
    <t>10.2 - Availability of construction documentation [clause 2 3]</t>
  </si>
  <si>
    <t>Construction documentation is complete  No</t>
  </si>
  <si>
    <t>10.3 - Previous work - dimensional accuracy [clause 3.1]</t>
  </si>
  <si>
    <t>10.4 - Previous work - defects [clause 32]</t>
  </si>
  <si>
    <t>10.5 - Inspection of adjoining properties [clause 33]</t>
  </si>
  <si>
    <t>10.6 - Water [clause 7.2]</t>
  </si>
  <si>
    <t>Option A (by contractor)  yes</t>
  </si>
  <si>
    <t>Option B (by employer - free of charge) no</t>
  </si>
  <si>
    <t>Option C (by employer - metered) no</t>
  </si>
  <si>
    <t>10.7 - Electricity [clause 7.3]</t>
  </si>
  <si>
    <t>Option A (by contractor) yes</t>
  </si>
  <si>
    <t>10.8 - Telecommunications [clause 7.4]</t>
  </si>
  <si>
    <t>Telephone  yes</t>
  </si>
  <si>
    <t>Facsimile no</t>
  </si>
  <si>
    <t>E-mail no</t>
  </si>
  <si>
    <t>10.9 - Ablution facilities [clause 7 5]</t>
  </si>
  <si>
    <t>Option B (by employer) no</t>
  </si>
  <si>
    <t>10.10 - Protection of the works [clause 9 1]</t>
  </si>
  <si>
    <t>10.11 - Protection/isolation of existing/sectionally occupied</t>
  </si>
  <si>
    <t>works [clause 9 2]</t>
  </si>
  <si>
    <t>Protection/isolation is required No</t>
  </si>
  <si>
    <t>10.12 - Disturbance [clause 9 5]</t>
  </si>
  <si>
    <t>10.13 - Environmental disturbance [clause 9.6]</t>
  </si>
  <si>
    <t>SECTION C - SPECIFIC PRELIMINARIES</t>
  </si>
  <si>
    <t>Site instructions</t>
  </si>
  <si>
    <t>Instructions issued on site are to be recorded in triplicate in a</t>
  </si>
  <si>
    <t>site instruction book which is to be maintained on site by the</t>
  </si>
  <si>
    <t>Warranties for material and workmanship</t>
  </si>
  <si>
    <t>Where warranties for materials and/or workmanship are called</t>
  </si>
  <si>
    <t>for, the contractor shall obtain a written warranty, addressed to</t>
  </si>
  <si>
    <t>the employer, from the firm supplying the materials and/or</t>
  </si>
  <si>
    <t>doing the work and shall deliver same to the principal agent on</t>
  </si>
  <si>
    <t>the certified completion of the contract. The warranty shall state</t>
  </si>
  <si>
    <t>that workmanship, materials and installation are warranteed for</t>
  </si>
  <si>
    <t>a specified period from the date of final completion and that any</t>
  </si>
  <si>
    <t>defects that may arise during the specified period shall be</t>
  </si>
  <si>
    <t>made good at the expense of the firm supplying the materials</t>
  </si>
  <si>
    <t>and/or doing the work, upon written notice to do so The</t>
  </si>
  <si>
    <t>warranty will not be enforced if the work is damaged by defects</t>
  </si>
  <si>
    <t>in the construction of the building in which case the</t>
  </si>
  <si>
    <t>responsibility for replacement shall rest entirely with the</t>
  </si>
  <si>
    <t>Co-operation of contractor for cost management</t>
  </si>
  <si>
    <t>It is specifically agreed that the contractor accepts the</t>
  </si>
  <si>
    <t>obligation of assisting the principai agent in implementing</t>
  </si>
  <si>
    <t>proper cost management The contractor will be advised by the</t>
  </si>
  <si>
    <t>principai agent of all cost management procedures which will</t>
  </si>
  <si>
    <t>be implemented to ensure that the final building cost does not</t>
  </si>
  <si>
    <t>exceed the budget The principal agent undertakes to make</t>
  </si>
  <si>
    <t>available to the contractor all budgetary allowances and cost</t>
  </si>
  <si>
    <t>assessments/reports to enable the proper procedure to be</t>
  </si>
  <si>
    <t>implemented and the contractor shall attend all cost plan review</t>
  </si>
  <si>
    <t>and cost management meetings The contractor undertakes to</t>
  </si>
  <si>
    <t>extend these procedures, as necessary, to all subcontractors</t>
  </si>
  <si>
    <t>Propping of floors below</t>
  </si>
  <si>
    <t>The contractor is advised that propping of floors below may be</t>
  </si>
  <si>
    <t>required if he wishes to use any areas of completed suspended</t>
  </si>
  <si>
    <t>reinforced concrete slabs for vehicle access, storage of</t>
  </si>
  <si>
    <t>materials and goods and location of plant, scaffolding, etc The</t>
  </si>
  <si>
    <t>location of these areas and any necessary propping shall be</t>
  </si>
  <si>
    <t>approved by the principal agent and the cost thereof shall be</t>
  </si>
  <si>
    <t>borne by the contractor</t>
  </si>
  <si>
    <t>Testing of windows for watertightness</t>
  </si>
  <si>
    <t>Each window shall be tested for watertightness with water</t>
  </si>
  <si>
    <t>sprayed on using adequate pressure. If in the opinion of the</t>
  </si>
  <si>
    <t>principal agent, the pressure proves to be inadequate, then the</t>
  </si>
  <si>
    <t>pressure shall be boosted by means of compressed air or other</t>
  </si>
  <si>
    <t>approved means</t>
  </si>
  <si>
    <t>Completion of Works</t>
  </si>
  <si>
    <t>This is a completion project. The contractor will be liable to</t>
  </si>
  <si>
    <t xml:space="preserve"> notify the Principal Agent of any defects or damage noticed on</t>
  </si>
  <si>
    <t xml:space="preserve"> the existing works which will negatively affect the structural</t>
  </si>
  <si>
    <t xml:space="preserve"> intergrity of the new works or works as a whole. Once the</t>
  </si>
  <si>
    <t xml:space="preserve"> contractor has commenced with the works, the responsibility of</t>
  </si>
  <si>
    <t xml:space="preserve"> the complete structure lies with the contractor. </t>
  </si>
  <si>
    <t>SUMMARY OF CATEGORIES</t>
  </si>
  <si>
    <t>Category: Fixed</t>
  </si>
  <si>
    <t>Category: Value</t>
  </si>
  <si>
    <t>Category: Time</t>
  </si>
  <si>
    <t xml:space="preserve">ALTERATIONS </t>
  </si>
  <si>
    <t>Tenderers are to refer to the Model Preambles for Trades</t>
  </si>
  <si>
    <t xml:space="preserve"> (Latest Edition) and Supplementary Preambles for further</t>
  </si>
  <si>
    <t xml:space="preserve"> description and amplification of work in this section</t>
  </si>
  <si>
    <t xml:space="preserve">PREAMBLES </t>
  </si>
  <si>
    <t>Tenderers are referred to the relevant clauses in the Model</t>
  </si>
  <si>
    <t xml:space="preserve"> Preambles for Trades (Latest Edition) as published by the</t>
  </si>
  <si>
    <t xml:space="preserve"> Association of South African Quantity Surveyors and to the</t>
  </si>
  <si>
    <t xml:space="preserve"> Supplementary Preambles which are incorporated in these Bills</t>
  </si>
  <si>
    <t xml:space="preserve"> of Quantities.</t>
  </si>
  <si>
    <t xml:space="preserve">SUPPLEMENTARY PREAMBLES </t>
  </si>
  <si>
    <t xml:space="preserve">Descriptions and Preambles </t>
  </si>
  <si>
    <t>The full descriptions of the items and all preambles in the</t>
  </si>
  <si>
    <t xml:space="preserve"> previous and following trades, shall, unless otherwise stated,</t>
  </si>
  <si>
    <t xml:space="preserve"> also be applicable to the relevant items in this trade. </t>
  </si>
  <si>
    <t xml:space="preserve">View site </t>
  </si>
  <si>
    <t>Before submitting this tender, the contractor shall visit the site</t>
  </si>
  <si>
    <t xml:space="preserve"> and satisfy himself as to the nature and extent of the work to be</t>
  </si>
  <si>
    <t xml:space="preserve"> done and the value of the materials contained in the buildings</t>
  </si>
  <si>
    <t xml:space="preserve"> or portions of the buildings to be demolished.  No claim for any</t>
  </si>
  <si>
    <t xml:space="preserve"> variations of the contract sum in respect of the nature and</t>
  </si>
  <si>
    <t xml:space="preserve"> extent of the work or of inferior or damaged materials will be</t>
  </si>
  <si>
    <t xml:space="preserve"> entertained.</t>
  </si>
  <si>
    <t xml:space="preserve">Explosives </t>
  </si>
  <si>
    <t>No explosives whatsoever may be used for demolition</t>
  </si>
  <si>
    <t xml:space="preserve"> purposes unless otherwise stated.</t>
  </si>
  <si>
    <t xml:space="preserve">General </t>
  </si>
  <si>
    <t>The contractor shall carry out the whole of the works with as</t>
  </si>
  <si>
    <t>little mess and noise as possible and with a minimum of</t>
  </si>
  <si>
    <t>disturbance to adjoining premises and their tenants. He</t>
  </si>
  <si>
    <t>shall provide proper protection and provide, erect and</t>
  </si>
  <si>
    <t>remove when directed, any temporary tarpaulins that may</t>
  </si>
  <si>
    <t>be necessary during the progress of the works, all to the</t>
  </si>
  <si>
    <t>satisfaction of the principal agent</t>
  </si>
  <si>
    <t>Water supply pipes and other piping that may be encountered</t>
  </si>
  <si>
    <t xml:space="preserve"> and found necessary to disconnect or cut, shall be effectively</t>
  </si>
  <si>
    <t xml:space="preserve"> stopped off or grubbed up and removed, and any new</t>
  </si>
  <si>
    <t xml:space="preserve"> connections that may be necessary shall be made with proper</t>
  </si>
  <si>
    <t xml:space="preserve"> fittings, to the satisfaction of the principal agent.</t>
  </si>
  <si>
    <t>Doors, fanlights, fittings, frames, linings, etc which are to be</t>
  </si>
  <si>
    <t xml:space="preserve"> re-used shall be thoroughly overhauled before refixing including</t>
  </si>
  <si>
    <t xml:space="preserve"> taking off, easing and rehanging, cramping up, re-wedging as</t>
  </si>
  <si>
    <t xml:space="preserve"> required and making good cramps, dowels, etc, and easing,</t>
  </si>
  <si>
    <t xml:space="preserve"> oiling, adjusting and repairing ironmongery as necessary,</t>
  </si>
  <si>
    <t xml:space="preserve"> replacing any glass damaged in removal or subsequently and</t>
  </si>
  <si>
    <t xml:space="preserve"> stopping up all nail and screw holes with tinted plastic wood to</t>
  </si>
  <si>
    <t xml:space="preserve"> match timber, unless otherwise described. Re-painting or</t>
  </si>
  <si>
    <t xml:space="preserve"> re-varnishing is given separately.</t>
  </si>
  <si>
    <t>Prices for taking out of windows, doors and frames, etc shall</t>
  </si>
  <si>
    <t xml:space="preserve"> include for removal of all beads, architraves, ironmongery,</t>
  </si>
  <si>
    <t xml:space="preserve"> doorstops, cabin hooks, etc and making good floor and wall</t>
  </si>
  <si>
    <t xml:space="preserve"> finishes to match existing.</t>
  </si>
  <si>
    <t>With regard to building up of openings in existing walls, cement</t>
  </si>
  <si>
    <t xml:space="preserve"> screeds and pavings, granolithic, tops of walls, etc, shall be</t>
  </si>
  <si>
    <t xml:space="preserve"> levelled and prepared for raising of brickwork.</t>
  </si>
  <si>
    <t>Making good of finishes shall include making good of the brick</t>
  </si>
  <si>
    <t xml:space="preserve"> and concrete surfaces onto which the new finishes are applied</t>
  </si>
  <si>
    <t xml:space="preserve"> where necessary.</t>
  </si>
  <si>
    <t>The contractor will be required to take all dimensions affecting</t>
  </si>
  <si>
    <t xml:space="preserve"> the existing buildings on the site and he will be held solely</t>
  </si>
  <si>
    <t xml:space="preserve"> responsible for the accuracy of all such dimensions where used</t>
  </si>
  <si>
    <t xml:space="preserve"> in the manufacture of new items (doors, windows, fittings, etc)</t>
  </si>
  <si>
    <t>The contractor must note that the demolition of all existing</t>
  </si>
  <si>
    <t xml:space="preserve"> electrical and mechanical work has been measured and</t>
  </si>
  <si>
    <t xml:space="preserve"> addressed under the electrical and mechanical tender</t>
  </si>
  <si>
    <t xml:space="preserve"> documents.</t>
  </si>
  <si>
    <t>Any damage to existing electrical work will be for the</t>
  </si>
  <si>
    <t xml:space="preserve"> contractors account.</t>
  </si>
  <si>
    <t>Removal of asbestos materials shall be executed in compliance</t>
  </si>
  <si>
    <t xml:space="preserve"> with the regulations set out in the Occupational Health and</t>
  </si>
  <si>
    <t xml:space="preserve"> Saftey Act</t>
  </si>
  <si>
    <t xml:space="preserve">Old materials to be carted away </t>
  </si>
  <si>
    <t>Old materials from the alterations, except where described to</t>
  </si>
  <si>
    <t xml:space="preserve"> be re-used or handed over, as well as all rubbish, etc., must be</t>
  </si>
  <si>
    <t xml:space="preserve"> regularly carted from the site and not be allowed to accumulate</t>
  </si>
  <si>
    <t xml:space="preserve"> on or around the site.</t>
  </si>
  <si>
    <t xml:space="preserve">Old materials not to be re-used </t>
  </si>
  <si>
    <t>None of the old materials are to be used for new work except</t>
  </si>
  <si>
    <t xml:space="preserve"> where specifically described to be set aside for re-use.</t>
  </si>
  <si>
    <t>Where certain materials or articles from demolitions or articles</t>
  </si>
  <si>
    <t xml:space="preserve"> are described as to be handed over by the Contractor to the</t>
  </si>
  <si>
    <t xml:space="preserve"> Client, such materials or articles shall be properly stored by the</t>
  </si>
  <si>
    <t xml:space="preserve"> contractor, until handing over thereof. The contractor must</t>
  </si>
  <si>
    <t xml:space="preserve"> obtain an official receipt listing the materials or articles and</t>
  </si>
  <si>
    <t xml:space="preserve"> dates of handing over. </t>
  </si>
  <si>
    <t>If the contractor fails to submit the receipt when requested, it</t>
  </si>
  <si>
    <t xml:space="preserve"> shall be deemed that the materials or articles are still in his</t>
  </si>
  <si>
    <t xml:space="preserve"> possession and he will be held liable to the Client for the full</t>
  </si>
  <si>
    <t xml:space="preserve"> replacement value thereof, which amount will be deducted from</t>
  </si>
  <si>
    <t xml:space="preserve"> any monies due to the contractor. </t>
  </si>
  <si>
    <t xml:space="preserve">Handing over of materials </t>
  </si>
  <si>
    <t xml:space="preserve">Abbreviations </t>
  </si>
  <si>
    <t xml:space="preserve">For the purpose of this bill certain abbreviations have been </t>
  </si>
  <si>
    <t xml:space="preserve">made use of, the full meanings of which are as follows: </t>
  </si>
  <si>
    <r>
      <rPr>
        <b/>
        <sz val="10"/>
        <color theme="1"/>
        <rFont val="Arial"/>
        <family val="2"/>
      </rPr>
      <t>Breaking down and removing</t>
    </r>
    <r>
      <rPr>
        <sz val="10"/>
        <rFont val="Arial"/>
        <family val="2"/>
      </rPr>
      <t xml:space="preserve"> walls, etc implies that the</t>
    </r>
  </si>
  <si>
    <t>wall is to be taken down to the extent shown on the drawings or</t>
  </si>
  <si>
    <t xml:space="preserve"> as may be described and that all necessary shoring is to be</t>
  </si>
  <si>
    <t xml:space="preserve"> provided and allowed for to ensure the safety of the building</t>
  </si>
  <si>
    <t xml:space="preserve"> during the pulling down or until new walls are erected and all</t>
  </si>
  <si>
    <t xml:space="preserve"> portions of the remaining walls where disturbed or affected by</t>
  </si>
  <si>
    <t xml:space="preserve"> the removal are to be made good and left ready for the plaster</t>
  </si>
  <si>
    <t xml:space="preserve"> or other finishings</t>
  </si>
  <si>
    <r>
      <rPr>
        <b/>
        <sz val="10"/>
        <color theme="1"/>
        <rFont val="Arial"/>
        <family val="2"/>
      </rPr>
      <t>Taking out and removing doors, windows, etc</t>
    </r>
    <r>
      <rPr>
        <sz val="10"/>
        <rFont val="Arial"/>
        <family val="2"/>
      </rPr>
      <t xml:space="preserve"> implies that</t>
    </r>
  </si>
  <si>
    <t xml:space="preserve"> the door, etc is to be carefully taken down together with the</t>
  </si>
  <si>
    <t xml:space="preserve"> frame, linings, architraves, window sills, etc complete and</t>
  </si>
  <si>
    <t>where brick lintels occur, it must be supported and propped</t>
  </si>
  <si>
    <t>until the openings are built up or new doors or windows built in</t>
  </si>
  <si>
    <t xml:space="preserve"> position</t>
  </si>
  <si>
    <r>
      <rPr>
        <b/>
        <sz val="10"/>
        <color theme="1"/>
        <rFont val="Arial"/>
        <family val="2"/>
      </rPr>
      <t>Making good</t>
    </r>
    <r>
      <rPr>
        <sz val="10"/>
        <rFont val="Arial"/>
        <family val="2"/>
      </rPr>
      <t xml:space="preserve"> implies that all necessary repairs are to be</t>
    </r>
  </si>
  <si>
    <t>made to reinstate articles that may be damaged through the</t>
  </si>
  <si>
    <t>removal or otherwise, and the supplying of any new materials to</t>
  </si>
  <si>
    <t xml:space="preserve"> match existing work, and is to include any necessary repairs to</t>
  </si>
  <si>
    <t xml:space="preserve"> adjacent finishings such as floors, skirtings, plaster, painting,</t>
  </si>
  <si>
    <t xml:space="preserve"> etc and such making good is to match adjoining work in all</t>
  </si>
  <si>
    <t xml:space="preserve"> respects and in all trades</t>
  </si>
  <si>
    <t xml:space="preserve">GENERAL </t>
  </si>
  <si>
    <t xml:space="preserve">Protection from damage </t>
  </si>
  <si>
    <t>All floors, doors, windows, fittings, ceilings, roofs, etc not to be</t>
  </si>
  <si>
    <t xml:space="preserve"> removed and become the property of the Contractor shall be</t>
  </si>
  <si>
    <t xml:space="preserve"> adequately protected from damage during the progress of the</t>
  </si>
  <si>
    <t xml:space="preserve"> works and any damage resulting from the repairs, renovations,</t>
  </si>
  <si>
    <t xml:space="preserve"> alterations or demolitions shall be made good by the Contractor</t>
  </si>
  <si>
    <t xml:space="preserve"> at his own expense</t>
  </si>
  <si>
    <t>Security and safety warning tapes and signage to enclose the</t>
  </si>
  <si>
    <t xml:space="preserve"> Works where necessary</t>
  </si>
  <si>
    <t>Any temporary tarpaulins, dust and weatherproof screens and</t>
  </si>
  <si>
    <t xml:space="preserve"> barriers that may be necessary for protection of the Works</t>
  </si>
  <si>
    <t xml:space="preserve">Watering the Works </t>
  </si>
  <si>
    <t>Wherever and whenever necessary, or when directed by the</t>
  </si>
  <si>
    <t xml:space="preserve"> Representative/Agent, the Works shall be well watered with a</t>
  </si>
  <si>
    <t xml:space="preserve"> jet or spray from a hose sufficient to prevent any nuisance from</t>
  </si>
  <si>
    <t xml:space="preserve"> dust</t>
  </si>
  <si>
    <t>Carried to Summary</t>
  </si>
  <si>
    <t>ADD VAT @ 15%</t>
  </si>
  <si>
    <t>Water &amp; Sanitation</t>
  </si>
  <si>
    <t>Barge boards.</t>
  </si>
  <si>
    <t>Tank stand</t>
  </si>
  <si>
    <t>Repairs to cracked walls.</t>
  </si>
  <si>
    <t>One brick walls.</t>
  </si>
  <si>
    <t>Hack off existing plaster and make good to receive new.</t>
  </si>
  <si>
    <t>Brick reinforcement</t>
  </si>
  <si>
    <t>EXTERNAL PLASTER</t>
  </si>
  <si>
    <t>In narrow widths</t>
  </si>
  <si>
    <t>44mm Framed batten door 813 x 2032m high.</t>
  </si>
  <si>
    <t>Narrow widths</t>
  </si>
  <si>
    <t>WALL TILING</t>
  </si>
  <si>
    <t>BOREHOLE</t>
  </si>
  <si>
    <t>Visit to the construction site, establishthe availability of reliable power supply, take the site coordinates</t>
  </si>
  <si>
    <t>Feasibility Study</t>
  </si>
  <si>
    <t>Sighting</t>
  </si>
  <si>
    <t>Preparation of Desktop report to locate possible underground water, exploration exercise report</t>
  </si>
  <si>
    <t>Locating of the position to drill for underground water</t>
  </si>
  <si>
    <t>Establishment</t>
  </si>
  <si>
    <t>Site establishment</t>
  </si>
  <si>
    <t>Setting up</t>
  </si>
  <si>
    <t>Drilling</t>
  </si>
  <si>
    <t>216mm rotary percussion 0-25</t>
  </si>
  <si>
    <t>165mm rotary percussion 0-100</t>
  </si>
  <si>
    <t>Steel Casing</t>
  </si>
  <si>
    <t>Supply and Install 6.5X0.3mm casing, say 20meters</t>
  </si>
  <si>
    <t>Development</t>
  </si>
  <si>
    <t>Estimate yield, constant discharge test &amp; deflowering of borehole</t>
  </si>
  <si>
    <t>Hr</t>
  </si>
  <si>
    <t>Sanitary Seal</t>
  </si>
  <si>
    <t>Sanitary seal around casing</t>
  </si>
  <si>
    <t>Each</t>
  </si>
  <si>
    <t>Capping</t>
  </si>
  <si>
    <t>Cut, bend and weld casing closed</t>
  </si>
  <si>
    <t>De-establishment</t>
  </si>
  <si>
    <t>Borehole marking</t>
  </si>
  <si>
    <t>Gravel parking</t>
  </si>
  <si>
    <t>Construction of concrete plinth</t>
  </si>
  <si>
    <t>Dissemble setting out</t>
  </si>
  <si>
    <t>Water Quality Test</t>
  </si>
  <si>
    <t>Take three water samples to Laboratory for Bacterial and for chemical presence (takes 5 days)</t>
  </si>
  <si>
    <t>Ironmongery</t>
  </si>
  <si>
    <t>Construction of the Galvanized Tank Stand 4.5 M, inclusive of Manufacture, delivery to site, construction of foundations, installation and issuing of the COC 10,000 litres</t>
  </si>
  <si>
    <t>Plumbing</t>
  </si>
  <si>
    <t>Installation of submersible pump, SVM 3038 Pump, 1.1 Kw 230V motor, including the subtronic controlbox, 82A2 Joint Kit, 16mm 4 core submersible cable, 32mm Baseplate</t>
  </si>
  <si>
    <t>Reticulation trenching from the borehole to the school reservoir , distance not greater than 300meters, pipe size unknown but we shall use 32mm</t>
  </si>
  <si>
    <t>Reticulation to the School Kitchen and the Drinking Fountain using the 32mm HDPE pipe,distance not greater than 300meters (each come in 100m)</t>
  </si>
  <si>
    <t>Installation of 10 000l plastic Tank</t>
  </si>
  <si>
    <t>Cable trenching to the nearest electrical supply point, for intermediate material distance not greater than 100 meters, 2,5mm 4 core cable</t>
  </si>
  <si>
    <t>Fitment of the circuit board and circuit breakers</t>
  </si>
  <si>
    <t>Provisional</t>
  </si>
  <si>
    <t>Masonry</t>
  </si>
  <si>
    <t>Construction of Generator Room</t>
  </si>
  <si>
    <t>Travelling</t>
  </si>
  <si>
    <t>Traveling and Tollgates</t>
  </si>
  <si>
    <t>Labour</t>
  </si>
  <si>
    <t>Labour rate for period of 2 days</t>
  </si>
  <si>
    <t xml:space="preserve">No </t>
  </si>
  <si>
    <t>Moving off the construction site</t>
  </si>
  <si>
    <t>165mm rotary percussion100-150</t>
  </si>
  <si>
    <t>%</t>
  </si>
  <si>
    <t>Fencing Panels and Poles</t>
  </si>
  <si>
    <t>Supply and fit 3m high Clearvu fencing including gates, etc or equivalent</t>
  </si>
  <si>
    <t>Descriptions</t>
  </si>
  <si>
    <t>Quantity</t>
  </si>
  <si>
    <t>BILL NO. 1</t>
  </si>
  <si>
    <t>FOUNDATIONS (ALL TRADES) (PROVISIONAL)</t>
  </si>
  <si>
    <t>Excavation in earth not exceeding 2m deep for:</t>
  </si>
  <si>
    <t>Reducing levels under solid floors.</t>
  </si>
  <si>
    <t>Trenches.</t>
  </si>
  <si>
    <t>Extra over trench and hole excavations in earth for excavation in:</t>
  </si>
  <si>
    <t>Hard rock.</t>
  </si>
  <si>
    <t>Keeping excavations free of water:</t>
  </si>
  <si>
    <t>Allow for keeping all excavations free of water.</t>
  </si>
  <si>
    <t>Risk of collapse of excavations:</t>
  </si>
  <si>
    <t>Vertical sides of excavation for trenches, etc., from</t>
  </si>
  <si>
    <t>ground level to not exceeding 1,5m deep.</t>
  </si>
  <si>
    <t>Extra only over all excavations for loading and carting away</t>
  </si>
  <si>
    <t>Surplus spoil away from site (by volume as measured</t>
  </si>
  <si>
    <t>for excavation - Contractor to make allowance for increase in bulk</t>
  </si>
  <si>
    <t>Selected earth filling from the excavations deposited in</t>
  </si>
  <si>
    <t>layers not exceeding 150mm thick after compaction and</t>
  </si>
  <si>
    <t>compacted to a density of 95% Modified AASHTO</t>
  </si>
  <si>
    <t>maximum density:</t>
  </si>
  <si>
    <t>In backfilling to foundations around foundation walls</t>
  </si>
  <si>
    <t>Selected granular G5 filling material supplied and</t>
  </si>
  <si>
    <t>carted onto the site by the Contractor and having a</t>
  </si>
  <si>
    <t>plasticity index of less than 12, deposited in layers not</t>
  </si>
  <si>
    <t>exceeding 150mm thick after compaction and</t>
  </si>
  <si>
    <t>In filling under solid floors.</t>
  </si>
  <si>
    <t>Selected granular G7 filling material supplied and</t>
  </si>
  <si>
    <t>compacted to a density of 93% Modified AASHTO</t>
  </si>
  <si>
    <t>Selected coarse river sand filling material supplied and</t>
  </si>
  <si>
    <t>carted onto the site by the Contractor:</t>
  </si>
  <si>
    <t>50mm (Consolidated) layer of clean river sand well</t>
  </si>
  <si>
    <t>watered and rolled to a hard true and even surface</t>
  </si>
  <si>
    <t>under solid floors.</t>
  </si>
  <si>
    <t>Compaction of ground surfaces:</t>
  </si>
  <si>
    <t>Stabilize in-situ reduced levels by scarifying to a depth</t>
  </si>
  <si>
    <t>of 150mm and compacting to a density of 98%</t>
  </si>
  <si>
    <t>Modified AASHTO maximum density.</t>
  </si>
  <si>
    <t>Prescribed density tests on filling:</t>
  </si>
  <si>
    <t>Allow for the execution of all prescribed density tests</t>
  </si>
  <si>
    <t>on filling, etc., as pointed out by the Principal Agent on</t>
  </si>
  <si>
    <t>site.</t>
  </si>
  <si>
    <t>Soil poisoning applied by a registered pest control</t>
  </si>
  <si>
    <t>company and guaranteed against termite infestation for</t>
  </si>
  <si>
    <t>five years:</t>
  </si>
  <si>
    <t>Antproofing ground under solid foundations and to</t>
  </si>
  <si>
    <t>vertical sides of excavations with a solution of Aldrin</t>
  </si>
  <si>
    <t>or other approved emulsifiable concentrates</t>
  </si>
  <si>
    <t>complying with SABS 1164 and applied in accordance</t>
  </si>
  <si>
    <t>with SABS 0124.</t>
  </si>
  <si>
    <t>Antproofing ground under solid floors ditto including</t>
  </si>
  <si>
    <t>raking out V-shaped channel 75mm wide against</t>
  </si>
  <si>
    <t>walls, etc., and thoroughly saturate with antproofing</t>
  </si>
  <si>
    <t>solution and fill in and tamp down.</t>
  </si>
  <si>
    <t>Unreinforced Concrete</t>
  </si>
  <si>
    <t>15 MPa/19 mm concrete in:</t>
  </si>
  <si>
    <t>In blinding to foundations to walls cast against</t>
  </si>
  <si>
    <t>excavated surfaces</t>
  </si>
  <si>
    <t>Reinforced Concrete</t>
  </si>
  <si>
    <t>25 MPa/19 mm concrete in:</t>
  </si>
  <si>
    <t>Foundations to walls cast against excavated surfaces</t>
  </si>
  <si>
    <t>CONCRETE TESTING</t>
  </si>
  <si>
    <t>Concrete test cubes:</t>
  </si>
  <si>
    <t>Allow for all necessary concrete test cubes size 150 x</t>
  </si>
  <si>
    <t>150 x 150mm cast from batches of concrete required</t>
  </si>
  <si>
    <t>for the entire contract as specified, made, stored,</t>
  </si>
  <si>
    <t>cured and tested in accordance with SABS Methods</t>
  </si>
  <si>
    <t>861 and 863, including use and waste of approved</t>
  </si>
  <si>
    <t>cube moulds, transporting to an approved testing</t>
  </si>
  <si>
    <t>laboratory for testing, paying all charges and</t>
  </si>
  <si>
    <t>submitting reports to the Principal Agent.</t>
  </si>
  <si>
    <t>FORMWORK</t>
  </si>
  <si>
    <t>Formwork (use and waste) to concrete to:</t>
  </si>
  <si>
    <t>Edges of foundation steppings not exceeding 300mm high</t>
  </si>
  <si>
    <t>REINFORCEMENT</t>
  </si>
  <si>
    <t>Steel bar reinforcement to concrete:</t>
  </si>
  <si>
    <t>Mild steel bars 6mm diameter in reinforcement to</t>
  </si>
  <si>
    <t>kg</t>
  </si>
  <si>
    <t>foundations, etc.</t>
  </si>
  <si>
    <t>High tensile steel bars 12mm diameter ditto</t>
  </si>
  <si>
    <t>BRICKWORK</t>
  </si>
  <si>
    <t>Brickwork of 'Corobrik NFX' extra hard burnt bricks</t>
  </si>
  <si>
    <t>(14MPa compressive strength) in Class I mortar:</t>
  </si>
  <si>
    <t>Half brick wall.</t>
  </si>
  <si>
    <t>One brick wall in English bond.</t>
  </si>
  <si>
    <t>One brick wall of two half brick skins in stretcher bond (no wire ties)</t>
  </si>
  <si>
    <t>Brickwork Sundries</t>
  </si>
  <si>
    <t>Brickwork reinforcement:</t>
  </si>
  <si>
    <t>High tensile steel fabric reinforcement 75mm wide to</t>
  </si>
  <si>
    <t>every course of brick walls lapped full widths at angles</t>
  </si>
  <si>
    <t>and junctions and building in.</t>
  </si>
  <si>
    <t>Ditto 150mm wide ditto.</t>
  </si>
  <si>
    <t>Facings</t>
  </si>
  <si>
    <t>Corobrik Firelight Satin FBX face bricks in stretcher</t>
  </si>
  <si>
    <t>bond, in class I cement mortar, pointed with square</t>
  </si>
  <si>
    <t>recessed horizontal and vertical joints (all brick skins to be</t>
  </si>
  <si>
    <t>bagged and sealed)</t>
  </si>
  <si>
    <t>Extra over ordinary brickwork for facing in stretcher</t>
  </si>
  <si>
    <t>bond and pointing.</t>
  </si>
  <si>
    <t xml:space="preserve">Carried to Summary </t>
  </si>
  <si>
    <t>BILL NO. 2</t>
  </si>
  <si>
    <t>VIBRATED REINFORCED CONCRETE</t>
  </si>
  <si>
    <t>25MPa/19mm concrete in:</t>
  </si>
  <si>
    <t>Surface beds laid in panels</t>
  </si>
  <si>
    <t>Turndowns to edges of surface beds including</t>
  </si>
  <si>
    <t>additional excavations, filling in and ramming</t>
  </si>
  <si>
    <t>In veranda and play area</t>
  </si>
  <si>
    <t>In V drains</t>
  </si>
  <si>
    <t>Concrete testing:</t>
  </si>
  <si>
    <t>cube moulds, transporting to an approved laboratory</t>
  </si>
  <si>
    <t>for testing, paying all charges and submitting reports</t>
  </si>
  <si>
    <t>to the Principal Agent</t>
  </si>
  <si>
    <t>Finishing top of concrete to a non-slip finish obtained</t>
  </si>
  <si>
    <t>by brushing with a stiff bristle broom before the</t>
  </si>
  <si>
    <t>concrete has set:</t>
  </si>
  <si>
    <t>Surface beds.</t>
  </si>
  <si>
    <t>Edges, risers, ends and reveals not exceeding 300mm</t>
  </si>
  <si>
    <t>high or wide</t>
  </si>
  <si>
    <t>MOVEMENT JOINTS</t>
  </si>
  <si>
    <t>10mm Bitumen impregnated insulation board</t>
  </si>
  <si>
    <t>expansion joint filler closely butt jointed at</t>
  </si>
  <si>
    <t>intersections including all cutting and waste and</t>
  </si>
  <si>
    <t>maintaining in position during concreting in:</t>
  </si>
  <si>
    <t>Expansion joint between abutting edges of concrete</t>
  </si>
  <si>
    <t>surface beds not exceeding 300mm high</t>
  </si>
  <si>
    <t>surface beds and brickwork not exceeding 300mm</t>
  </si>
  <si>
    <t>high.</t>
  </si>
  <si>
    <t>Steel fabric reinforcement to concrete</t>
  </si>
  <si>
    <t>Welded high tensile steel square mesh fabric</t>
  </si>
  <si>
    <t>reinforcement reference 617 (mass 6,17kg/m2) to</t>
  </si>
  <si>
    <t>surface beds laid in panels and lapped 200mm at</t>
  </si>
  <si>
    <t>sides and ends including all cutting and waste</t>
  </si>
  <si>
    <t>(measured nett).</t>
  </si>
  <si>
    <t>BILL NO. 3</t>
  </si>
  <si>
    <t>BRICKWORK IN CEMENT MORTAR</t>
  </si>
  <si>
    <t>Half brick beamfilling</t>
  </si>
  <si>
    <t>Half brick wall above wall plate level inside roof space</t>
  </si>
  <si>
    <t>One brick wall of two half brick skins in stretcher bond</t>
  </si>
  <si>
    <t>(no wire ties).</t>
  </si>
  <si>
    <t>above wall plate level inside roof space (no wire ties).</t>
  </si>
  <si>
    <t>bagged and sealed (no wire ties).</t>
  </si>
  <si>
    <t>Flashings, etc:</t>
  </si>
  <si>
    <t>Cut groove in brickwork for turn-in of metal flashings and</t>
  </si>
  <si>
    <t>point with an approved polysulphide joint sealant</t>
  </si>
  <si>
    <t>brick walls lapped full width at angles and junctions and</t>
  </si>
  <si>
    <t>building in (measured nett).</t>
  </si>
  <si>
    <t>High tensile steel fabric reinforcement 150mm wide to</t>
  </si>
  <si>
    <t>Galvanised hoop iron cramps, ties, etc:</t>
  </si>
  <si>
    <t>1,2 x 25mm Galvanised iron articulation anchor 365mm</t>
  </si>
  <si>
    <t>girth bent once in centre and built into brickwork at</t>
  </si>
  <si>
    <t>425mm centres vertically</t>
  </si>
  <si>
    <t>1,2 x 25mm Galvanised iron articulation anchor 665mm</t>
  </si>
  <si>
    <t>girth ditto</t>
  </si>
  <si>
    <t>2 x 38mm Galvanised hoop iron roof truss anchor</t>
  </si>
  <si>
    <t>1620mm girth with one end bent around timber roof truss</t>
  </si>
  <si>
    <t>and spiked to timber wall plate and the other end</t>
  </si>
  <si>
    <t>wrapped around and including 10mm diameter mild steel</t>
  </si>
  <si>
    <t>rod 150mm long and built six courses deep into top of</t>
  </si>
  <si>
    <t>brick wall in cement mortar.</t>
  </si>
  <si>
    <t>Air bricks, etc:</t>
  </si>
  <si>
    <t>Set of four 229 x 152mm Terra cotta vermin proof air</t>
  </si>
  <si>
    <t>bricks and building in.</t>
  </si>
  <si>
    <t>229 x 152mm Terra cotta vermin proof air brick and</t>
  </si>
  <si>
    <t>building in.</t>
  </si>
  <si>
    <t>Turning pieces, etc., (use and waste) including propping,</t>
  </si>
  <si>
    <t>struts, etc:</t>
  </si>
  <si>
    <t>To soffit of flat brick lintel 110mm wide.</t>
  </si>
  <si>
    <t>To soffit of flat brick lintel 220mm wide</t>
  </si>
  <si>
    <t>External</t>
  </si>
  <si>
    <t>Extra over ordinary brickwork for face brickwork in half brick walls</t>
  </si>
  <si>
    <t>Extra over ordinary brickwork for face brickwork on one side</t>
  </si>
  <si>
    <t>Extra over ordinary brickwork for face brickwork on both sides</t>
  </si>
  <si>
    <t>Extra over brickwork for facing brickwork in beamfilling</t>
  </si>
  <si>
    <t>Fair raking cutting</t>
  </si>
  <si>
    <t>110mm Brick-on-edge sills with dpc sandwiched in mortar set</t>
  </si>
  <si>
    <t>sloping at 15 degrees and slightly projecting</t>
  </si>
  <si>
    <t>Extra over ordinary brickwork for brick-on-edge header</t>
  </si>
  <si>
    <t>course lining to soffit of one brick wall over opening and</t>
  </si>
  <si>
    <t>pointing on one face and soffit 220mm wide.</t>
  </si>
  <si>
    <t>PRESSED FIBRE REINFORCED CEMENT SILLS</t>
  </si>
  <si>
    <t>Pressed fibre reinforced cement sills:</t>
  </si>
  <si>
    <t>15 x 150mm Natural colour sills in single lengths set flat</t>
  </si>
  <si>
    <t>and slightly projecting on front edge. (In No. 23).</t>
  </si>
  <si>
    <t>BILL NO. 4</t>
  </si>
  <si>
    <t>DAMPPROOFING OF WALLS AND FLOORS</t>
  </si>
  <si>
    <t>DAMP PROOF COURSES</t>
  </si>
  <si>
    <t>One layer of 375 micron 'Consol Plastics Brikgrip DPC'</t>
  </si>
  <si>
    <t>embossed damp proof course:</t>
  </si>
  <si>
    <t>In walls.</t>
  </si>
  <si>
    <t>VAPOUR BARRIERS</t>
  </si>
  <si>
    <t>One layer of 250 micron 'Gunplas USB Green' or other</t>
  </si>
  <si>
    <t>approved waterproof sheeting sealed at laps with 'Gunplas</t>
  </si>
  <si>
    <t>Pressure Sensitive Tape':</t>
  </si>
  <si>
    <t>Under concrete surface beds including turning up edges</t>
  </si>
  <si>
    <t>against walls.</t>
  </si>
  <si>
    <t>EXPANSION JOINT SEALANTS</t>
  </si>
  <si>
    <t>Polysulphide joint sealant:</t>
  </si>
  <si>
    <t>Elastomeric gun-grade two component polysulphide joint</t>
  </si>
  <si>
    <t>sealant complying with SABS 110 including priming all</t>
  </si>
  <si>
    <t>joint surfaces.</t>
  </si>
  <si>
    <t>In filling to 10 x 15mm horizontal open joints including</t>
  </si>
  <si>
    <t>raking out softboard.</t>
  </si>
  <si>
    <t>WATERPROOF POINTING TO WINDOWS (PROVISIONAL</t>
  </si>
  <si>
    <t>Clear silicone non-hardening sealant:</t>
  </si>
  <si>
    <t>In pointing to one side of steel window frame against</t>
  </si>
  <si>
    <t>masonry with a pressure gun in strict accordance with the</t>
  </si>
  <si>
    <t>manufacturers instructions</t>
  </si>
  <si>
    <t>BILL NO. 5</t>
  </si>
  <si>
    <t>ROOF COVERINGS, ETC</t>
  </si>
  <si>
    <t>GALVANISED MILD STEEL PROFILED ROOF SHEETING</t>
  </si>
  <si>
    <t>AND ACCESSORIES</t>
  </si>
  <si>
    <t>0,58mm Thick galvanised (275g/m²) S-profile corrugated</t>
  </si>
  <si>
    <t>Z275 spelter galvanised sheet steel with 'Chromadek ISQ</t>
  </si>
  <si>
    <t>550' finsh one side in single lenghts fixed to timber purlins</t>
  </si>
  <si>
    <t>at 1200mm centres with 'Leak King' roof screws and</t>
  </si>
  <si>
    <t>washers all in accordance with the manufacturer's</t>
  </si>
  <si>
    <t>instructions:</t>
  </si>
  <si>
    <t>Roof covering with pitch not exceeding 25 degrees.</t>
  </si>
  <si>
    <t>Extra over for fixing every crown of roof covering at ends</t>
  </si>
  <si>
    <t>of sheets</t>
  </si>
  <si>
    <t>Extra over for fixing every crown of roof covering at</t>
  </si>
  <si>
    <t>ridges.</t>
  </si>
  <si>
    <t>0,58mm Thick galvanised (275g/m²) pressed steel fittings</t>
  </si>
  <si>
    <t>with 'Chromadek ISQ 550' polyester finish on one side:</t>
  </si>
  <si>
    <t>Sidewall flashing 305mm girth</t>
  </si>
  <si>
    <t>Ridge capping 460mm girth.</t>
  </si>
  <si>
    <t>Sundries:</t>
  </si>
  <si>
    <t>Sondor corrugated pattern polyethelene polyclosers to</t>
  </si>
  <si>
    <t>corrugated iron sheeting at ridge.</t>
  </si>
  <si>
    <t>corrugated iron sheeting at eaves.</t>
  </si>
  <si>
    <t>Purpose made cover flashing to detail, 205mm girth,</t>
  </si>
  <si>
    <t>twice bent with top edge wedged into groove (elsewhere</t>
  </si>
  <si>
    <t>measured) and with bottom edge fixed to side wall</t>
  </si>
  <si>
    <t>flashing with and including galvanised steel self-tapping</t>
  </si>
  <si>
    <t>screws at 450mm centres</t>
  </si>
  <si>
    <t>'Sisalation 420' heavy industrial grade reinforced</t>
  </si>
  <si>
    <t>aluminium foil and polyethylene insulation:</t>
  </si>
  <si>
    <t>Reinforced aluminium foil insulation and waterproofing</t>
  </si>
  <si>
    <t>lapped 140mm at all intersections as underlay to</t>
  </si>
  <si>
    <t>galvanised sheet steel roofing and supported on and</t>
  </si>
  <si>
    <t>including 1,6mm diameter galvanised wire supports</t>
  </si>
  <si>
    <t>spaced at 300mm centres and wound around and</t>
  </si>
  <si>
    <t>screwed to rafters of timber trusses including cutting and</t>
  </si>
  <si>
    <t>waste (measured nett).</t>
  </si>
  <si>
    <t>BILL NO. 6</t>
  </si>
  <si>
    <t>CARPENTRY</t>
  </si>
  <si>
    <t>SAWN SOFTWOOD</t>
  </si>
  <si>
    <t>Prices for all sawn timbers are to include for all</t>
  </si>
  <si>
    <t>notchings, splay cuttings, housings, scarfing, etc., cutting</t>
  </si>
  <si>
    <t>timbers to required lengths, spiking, clinching, bolting,</t>
  </si>
  <si>
    <t>hoisting and fixing timbers in positions.</t>
  </si>
  <si>
    <t>In roofs:</t>
  </si>
  <si>
    <t>38 x 114mm Wall plate.</t>
  </si>
  <si>
    <t>50 x 76mm Purlins.</t>
  </si>
  <si>
    <t>38 x 228mm Gangboard. (Provisional</t>
  </si>
  <si>
    <t>WROT SOFTWOOD</t>
  </si>
  <si>
    <t>In roofs</t>
  </si>
  <si>
    <t>50 X 76mm Purlins.</t>
  </si>
  <si>
    <t>50 x 76mm Counter battens for barge board fixing.</t>
  </si>
  <si>
    <t>50 x 76mm Eaves and verge trimmers</t>
  </si>
  <si>
    <t>76 x 76mm Splayed eaves purlins</t>
  </si>
  <si>
    <t>Teco galvanised two way hurricane clip.</t>
  </si>
  <si>
    <t>PREFABRICATED TIMBER ROOF TRUSSES</t>
  </si>
  <si>
    <t>Prefabricated roof trusses having a pitch of 15 degrees</t>
  </si>
  <si>
    <t>Double pitched trusses</t>
  </si>
  <si>
    <t>Double pitched truss for a clear span of 7,01m between</t>
  </si>
  <si>
    <t>bearing walls of rafters, tie beam, posts and struts, with</t>
  </si>
  <si>
    <t>110mm bearing each end and with tie beam projecting</t>
  </si>
  <si>
    <t>1,81m beyond outer wall face and rafter end projecting</t>
  </si>
  <si>
    <t>1m beyond outer wall face.</t>
  </si>
  <si>
    <t>'Everite Nutec' or other approved fascias:</t>
  </si>
  <si>
    <t>12 x 225mm medium density fibre reinforced cement</t>
  </si>
  <si>
    <t>plain fascia boarding fixed to ends of softwood rafters at</t>
  </si>
  <si>
    <t>400mm centres in one direction including standard</t>
  </si>
  <si>
    <t>plastic 'H'-section jointing strips fixed between abutting</t>
  </si>
  <si>
    <t>edges of boarding and countersunk screwed on</t>
  </si>
  <si>
    <t>80 x 200mm medium density fibre reinforced cement</t>
  </si>
  <si>
    <t>plain barge boarding fixed to ends of softwood counter</t>
  </si>
  <si>
    <t>battens ditto.</t>
  </si>
  <si>
    <t>JOINERY</t>
  </si>
  <si>
    <t>DOORS</t>
  </si>
  <si>
    <t>EXTERIOR QUALITY FRAMED DOORS</t>
  </si>
  <si>
    <t>Exterior quality laminated batten framed, ledged and</t>
  </si>
  <si>
    <t>braced doors faced on both sides with wrot saligna</t>
  </si>
  <si>
    <t>battens:</t>
  </si>
  <si>
    <t xml:space="preserve">2032 x 813 x 40mm 'Meranti' ledged and braced battened door with </t>
  </si>
  <si>
    <t>40 x 110mm styles and top rail, 20 x 150mm middle ledge, 20 x 225mm</t>
  </si>
  <si>
    <t>bottom ledge and 20 x 110mm braces. (D1)</t>
  </si>
  <si>
    <t>FLUSH DOORS</t>
  </si>
  <si>
    <t>Semi-solid flush doors with 3,2mm hardboard covering on</t>
  </si>
  <si>
    <t>both sides suitable for painting and with hardwood edge</t>
  </si>
  <si>
    <t>strips</t>
  </si>
  <si>
    <t>2032 x 813 x 40mm thick Solid flush panel door with hardwood on both sides</t>
  </si>
  <si>
    <t>and two hardwood edge strips completely as per Architect Specifications (D2)</t>
  </si>
  <si>
    <t xml:space="preserve">SHELF AND WORKTOPS </t>
  </si>
  <si>
    <t>"L" Shaped wall shelves overall size 3 500mm long x 332mm wide x</t>
  </si>
  <si>
    <t xml:space="preserve"> 2100mm high completely according to Architect's drawings  (Detail No DT41B)</t>
  </si>
  <si>
    <t>WORKTOPS, etc</t>
  </si>
  <si>
    <t xml:space="preserve">3129 x 600mm wide at 900mm high from floor level counter top with a drawer </t>
  </si>
  <si>
    <t xml:space="preserve">and lockable cupboard underneath comprising 19mm quadrant,22mm </t>
  </si>
  <si>
    <t xml:space="preserve">chipboard shelves with hardwood veneer including 19 x 70mm S.A Pine wall </t>
  </si>
  <si>
    <t>strip bolted to wall with 600 x 22mm Chipboard work top with 6mm bavelled</t>
  </si>
  <si>
    <t xml:space="preserve"> edges screwed to support  brackets from underneath against the wall, finished </t>
  </si>
  <si>
    <t xml:space="preserve">with melamine incliding 50 x 50 x 3mm angle-iron brackets welded together </t>
  </si>
  <si>
    <t>with gusset plate to shape and fixed securely to the wall with 8 x 70 masonry</t>
  </si>
  <si>
    <t xml:space="preserve"> anchors at 1000mm centres. Finished with one coat zinc-chromate primer. </t>
  </si>
  <si>
    <t xml:space="preserve">One coat universal undercoat and 2 coats high gloss enamel paint in </t>
  </si>
  <si>
    <t>appoved colour and all in accordance to Architect's specifications.</t>
  </si>
  <si>
    <t>SKIRTING</t>
  </si>
  <si>
    <t>Meranti skirting</t>
  </si>
  <si>
    <t>BILL NO. 7</t>
  </si>
  <si>
    <t xml:space="preserve">25mm Thick Lambdaboard" or other similar approved laminated </t>
  </si>
  <si>
    <t xml:space="preserve">polyisocyanurate core board (PIR), minimum of 34kg/m3 core density, </t>
  </si>
  <si>
    <t xml:space="preserve">uperfacing to be natural matt mineral-coated fibre glass tissue: lower </t>
  </si>
  <si>
    <t>facing to be white matt mineral - coated fibreglass tissue, laminated on</t>
  </si>
  <si>
    <t xml:space="preserve">both sides. Supplied in 1220mm widths to be fixed to ceiling brandering. </t>
  </si>
  <si>
    <t>all including tapping and skiming as per supplier's instructions.</t>
  </si>
  <si>
    <t>Ceilings fixed to and including 50 x 50mm sawn softwood</t>
  </si>
  <si>
    <t xml:space="preserve">brandering spaced at 1000mm centres (or to manufacture's instructions) </t>
  </si>
  <si>
    <t>in one direction and spiked to softwood tie beams.</t>
  </si>
  <si>
    <t>Gypsum plasterboard:</t>
  </si>
  <si>
    <t>75mm Stock coved cornice with top edge nailed through</t>
  </si>
  <si>
    <t>ceiling sheets to softwood brandering and bottom edge</t>
  </si>
  <si>
    <t>bedded in gypsum plaster against and steel nailed to</t>
  </si>
  <si>
    <t>wall.</t>
  </si>
  <si>
    <t>Ceiling insulation</t>
  </si>
  <si>
    <t>50mm Resin-bonded fibreglass insulation laid loose on</t>
  </si>
  <si>
    <t>top of brandering between tie beams.</t>
  </si>
  <si>
    <t>Wrot hardwood:</t>
  </si>
  <si>
    <t>Extra over ceilings for 600 x 600mm trap door of 32 x</t>
  </si>
  <si>
    <t>44mm wrot hardwood rebated framing and 38 x 114mm</t>
  </si>
  <si>
    <t>sawn softwood kerb spiked to rafters, etc., and filled in</t>
  </si>
  <si>
    <t>with matching ceiling board in void. (Ceiling plate not</t>
  </si>
  <si>
    <t>deducted).</t>
  </si>
  <si>
    <t>BILL NO. 8</t>
  </si>
  <si>
    <t>FLOOR TILES ECT</t>
  </si>
  <si>
    <t>VINYL FLOOR COVERINGS, ETC.</t>
  </si>
  <si>
    <t>FLOOR/WALL TILES</t>
  </si>
  <si>
    <t>330 x 330 x 7mm 'Johnson Granito GN 573' ceramic floor</t>
  </si>
  <si>
    <t>tiles of selected colour fixed with 'Tal Gold Star 6' rapid</t>
  </si>
  <si>
    <t>setting tile adhesive with 6mm wide joints continuous in</t>
  </si>
  <si>
    <t>both directions with joints pointed with 'Tal Fine Epoxy</t>
  </si>
  <si>
    <t>Grout' on</t>
  </si>
  <si>
    <t>Non-slip to Floors</t>
  </si>
  <si>
    <t>Skirting to walls 100mm high.</t>
  </si>
  <si>
    <t>Walls</t>
  </si>
  <si>
    <t>BILL NO. 9</t>
  </si>
  <si>
    <t>LOCKS</t>
  </si>
  <si>
    <t>Union' or other similar approved:</t>
  </si>
  <si>
    <t>Padlock as 'Union UN332500000010'.</t>
  </si>
  <si>
    <t>Solid' or other similar approved:</t>
  </si>
  <si>
    <t>Art 390/313 four lever lockset with striking plate fixed to</t>
  </si>
  <si>
    <t>metal.</t>
  </si>
  <si>
    <t>38mm Diameter rubber door stop plugged</t>
  </si>
  <si>
    <t>BILL NO. 10</t>
  </si>
  <si>
    <t>GALVANISED MILD STEEL GATES AND FRAMES</t>
  </si>
  <si>
    <t>Galvanised mild steel gates and frames:</t>
  </si>
  <si>
    <t>Gate and frame to detail size 1,1 x 2,20m overall, the</t>
  </si>
  <si>
    <t>gate in single leaf size 0,98 x 2,16m overall, with 50 x 30</t>
  </si>
  <si>
    <t>x 3mm hollow section surround mitred and welded at</t>
  </si>
  <si>
    <t>angles, two 30 x 6mm flat section intermediate rails</t>
  </si>
  <si>
    <t>welded at ends to surrounds and holed for seven 12mm</t>
  </si>
  <si>
    <t>diameter vertical bars welded at ends to surround and to</t>
  </si>
  <si>
    <t>intermediate rails and with 55 x 40 x 8mm locking plate</t>
  </si>
  <si>
    <t>holed for padlock (elsewhere measured) and welded to</t>
  </si>
  <si>
    <t>surround, fitted with 40 x 60 x 2mm stop plate welded on</t>
  </si>
  <si>
    <t>end to surround and 150mm galvanised steel heavy duty</t>
  </si>
  <si>
    <t>barrel bolt welded to bottom of stile with brass ferrule</t>
  </si>
  <si>
    <t>sunk flush in concrete floor as bolt socket; hang gate on</t>
  </si>
  <si>
    <t>one and a half pairs of 25mm diameter x 80mm long</t>
  </si>
  <si>
    <t>heavy duty pin hinges, each welded to gate surround and</t>
  </si>
  <si>
    <t>to 60 x 40 x 3mm hollow section frame mitred and</t>
  </si>
  <si>
    <t>welded at angles and each jamb four times holed and</t>
  </si>
  <si>
    <t>head twice holed for and bolted to wall with four 12mm</t>
  </si>
  <si>
    <t>diameter expanding bolts each 80mm long including</t>
  </si>
  <si>
    <t>holing side of frame for passage of bolt heads.</t>
  </si>
  <si>
    <t>GALVANISED MILD STEEL PRESSED DOOR FRAMES</t>
  </si>
  <si>
    <t>BUILT INTO BRICKWORK</t>
  </si>
  <si>
    <t>1,2mm Double rebated frames suitable for half brick walls:</t>
  </si>
  <si>
    <t>Frame for door 813 x 2032mm high.</t>
  </si>
  <si>
    <t>1,2mm Double rebated frames suitable for one brick walls:</t>
  </si>
  <si>
    <t>Frame for door 813 x 2032mm high</t>
  </si>
  <si>
    <t>GALVANISED MILD STEEL WINDOWS BUILT INTO</t>
  </si>
  <si>
    <t>Standard industrial type windows with burglar guards to</t>
  </si>
  <si>
    <t>opening and fixed sections:</t>
  </si>
  <si>
    <t>Window type SS41. Size 1302 x 511mm (W3).</t>
  </si>
  <si>
    <t>Serranda' or other approved roller shutter:</t>
  </si>
  <si>
    <t>Approved hot dipped galvanised steel 46mm interlocking 11,5kg/m2</t>
  </si>
  <si>
    <t>slatted roller shutter door with push up action supplied complete with the</t>
  </si>
  <si>
    <t xml:space="preserve">manufacture's recommendations </t>
  </si>
  <si>
    <t>complete with guides, brackets, barrel, counterbalance</t>
  </si>
  <si>
    <t>canopy, crank handle, gearbox, drive shaft, gears, etc.,</t>
  </si>
  <si>
    <t>and suitable locking device, all assembled and erected in</t>
  </si>
  <si>
    <t>accordance with the manufaturer's instructions including</t>
  </si>
  <si>
    <t>bolting hood, guides, etc., to wall, oiling, greasing and</t>
  </si>
  <si>
    <t>adjusting until working perfectly.(D7)</t>
  </si>
  <si>
    <t>BILL NO. 11</t>
  </si>
  <si>
    <t>PAVINGS</t>
  </si>
  <si>
    <t>Cement (1:3) steel trowelled to a smooth even surface on</t>
  </si>
  <si>
    <t>concrete:</t>
  </si>
  <si>
    <t>30mm Screed on floors for vinyl tiles.</t>
  </si>
  <si>
    <t>Dividing strips, etc:</t>
  </si>
  <si>
    <t>3 x 30mm Brass dividing strips in single lengths and</t>
  </si>
  <si>
    <t>embedding in floor screed with top edge set projecting to</t>
  </si>
  <si>
    <t>finish flush with floor finish</t>
  </si>
  <si>
    <t>Internal</t>
  </si>
  <si>
    <t>Render one coat plaster composed of four parts sand to</t>
  </si>
  <si>
    <t>one part cement steel trowelled to a smooth even surface</t>
  </si>
  <si>
    <t>on concrete or brickwork:</t>
  </si>
  <si>
    <t>On walls.</t>
  </si>
  <si>
    <t>On narrow widths.</t>
  </si>
  <si>
    <t>BILL NO. 12</t>
  </si>
  <si>
    <t>PLUMBING</t>
  </si>
  <si>
    <t>The Tenderer is referred to the relevent Clauses in the</t>
  </si>
  <si>
    <t>Model Preambles to All Trades and to the Supplementary</t>
  </si>
  <si>
    <t>Preambles which are incorporated at the back of these</t>
  </si>
  <si>
    <t>Bills of Quantities</t>
  </si>
  <si>
    <t>SUPPLEMENTARY PREAMBLES</t>
  </si>
  <si>
    <t>Note</t>
  </si>
  <si>
    <t>All notes and supplementary preambles in the various</t>
  </si>
  <si>
    <t>trades shall apply equally to this trade insofar as they are</t>
  </si>
  <si>
    <t>relevant</t>
  </si>
  <si>
    <t>EXTERNAL</t>
  </si>
  <si>
    <t>0.6mm Sheet iron with 'Chromadek' white powder-coated</t>
  </si>
  <si>
    <t>finish seamless gutters or other similar approved</t>
  </si>
  <si>
    <t xml:space="preserve">125 x 100 x 0.6mm seamless aluminium gutters, all according to architects </t>
  </si>
  <si>
    <t>specification</t>
  </si>
  <si>
    <t>Extra over 125 x 100mm eaves gutter for stopped end</t>
  </si>
  <si>
    <t>Extra over 125 x 100mm eaves gutter for outlet for 125 x</t>
  </si>
  <si>
    <t xml:space="preserve"> 75mm pipe</t>
  </si>
  <si>
    <t>75mm diameter hollowed steel post Rainwater pipes.</t>
  </si>
  <si>
    <t>Extra over 100 x 75mm rainwater pipe for bend</t>
  </si>
  <si>
    <t>Extra over 100 x 75mm rainwater pipe for shoe.</t>
  </si>
  <si>
    <t xml:space="preserve">SANITARY FITTINGS </t>
  </si>
  <si>
    <t xml:space="preserve">L G Green </t>
  </si>
  <si>
    <t>Franke Kitchen System (Pty) Ltd (trading as Citimal)</t>
  </si>
  <si>
    <t>Stainless steel or other similar approved</t>
  </si>
  <si>
    <t>Franke Model SIRX342 Wash trough, 500x450x240mm deep,</t>
  </si>
  <si>
    <t>with a 40mm waste outlet, including all necessary accessories completely.</t>
  </si>
  <si>
    <t>Soap dish</t>
  </si>
  <si>
    <t xml:space="preserve">TRAPS ETC </t>
  </si>
  <si>
    <t>"Cobra Watertech" or other similar approved</t>
  </si>
  <si>
    <t>40mm 340 CP Bottle trap</t>
  </si>
  <si>
    <t xml:space="preserve">TAPS, VALVES, ETC </t>
  </si>
  <si>
    <t xml:space="preserve">Brass </t>
  </si>
  <si>
    <t xml:space="preserve">22mm Fullway gate valve </t>
  </si>
  <si>
    <t xml:space="preserve">Chromium Plated </t>
  </si>
  <si>
    <t>20mm Angle regulating valve</t>
  </si>
  <si>
    <t xml:space="preserve">WASTE PIPES </t>
  </si>
  <si>
    <t xml:space="preserve">uPVC pipes </t>
  </si>
  <si>
    <t xml:space="preserve">40mm Pipes </t>
  </si>
  <si>
    <t xml:space="preserve">Extra over uPVC pipes for fittings </t>
  </si>
  <si>
    <t>40mm Bend</t>
  </si>
  <si>
    <t xml:space="preserve">40mm Junction </t>
  </si>
  <si>
    <t xml:space="preserve">Class 0 copper pipes </t>
  </si>
  <si>
    <t>15mm Pipes</t>
  </si>
  <si>
    <t xml:space="preserve">22mm Pipes </t>
  </si>
  <si>
    <t>15mm Pipe in and including chase</t>
  </si>
  <si>
    <t>22mm Pipe in and including chase</t>
  </si>
  <si>
    <t>15mm Fittings</t>
  </si>
  <si>
    <t xml:space="preserve">22mm Fittings </t>
  </si>
  <si>
    <t xml:space="preserve">Testing </t>
  </si>
  <si>
    <t xml:space="preserve">Testing waste pipe system </t>
  </si>
  <si>
    <t xml:space="preserve">WATER SUPPLIES </t>
  </si>
  <si>
    <t xml:space="preserve">Class 9 uPVC pressure pipes </t>
  </si>
  <si>
    <t>50mm Pipe</t>
  </si>
  <si>
    <t>Extra over uPVC Class 9 pressure pipes for fittings with rubber</t>
  </si>
  <si>
    <t xml:space="preserve"> ring joints </t>
  </si>
  <si>
    <t xml:space="preserve">63mm Reducer </t>
  </si>
  <si>
    <t xml:space="preserve">50mm Bend </t>
  </si>
  <si>
    <t xml:space="preserve">63mm Bend </t>
  </si>
  <si>
    <t xml:space="preserve">HDPE pipes </t>
  </si>
  <si>
    <t>63mm Pipe in and including trenches</t>
  </si>
  <si>
    <t xml:space="preserve">Extra over HDPE pipes for fittings </t>
  </si>
  <si>
    <t>63mm Bend</t>
  </si>
  <si>
    <t>63mm Tee</t>
  </si>
  <si>
    <t>63 x 40 x 63mm Reducing Tee</t>
  </si>
  <si>
    <t xml:space="preserve">Extra over HDPE Pipes for cast iron fittings </t>
  </si>
  <si>
    <t>63mm Gate valve including all necessary flanges, drilling, bolts</t>
  </si>
  <si>
    <t>and connection to HDPE pipe</t>
  </si>
  <si>
    <t>Testing water pipe system</t>
  </si>
  <si>
    <t>ELECTRIC WATER HEATERS</t>
  </si>
  <si>
    <t>"ZIP" or other similar approved HydroBoil</t>
  </si>
  <si>
    <t>5 Litre Stainless Steel instant boiling water unit. Outer case manufactured</t>
  </si>
  <si>
    <t>from Stainless Steel with a two-way tap, complete with twin-chamber</t>
  </si>
  <si>
    <t>technology. Unit to be installed in accordance with manufacturer’s</t>
  </si>
  <si>
    <t>installation instruction.</t>
  </si>
  <si>
    <t>Chubb' or other approved</t>
  </si>
  <si>
    <t>Portable 4,5kg dry chemical powder all-purpose hand fire</t>
  </si>
  <si>
    <t>extinguisher complying with SABS 1151 including</t>
  </si>
  <si>
    <t>charging and complete with wall mounting bracket and</t>
  </si>
  <si>
    <t>fixing to hardwood backboard (elsewhere measured).</t>
  </si>
  <si>
    <t>19 x 225mm Wrot all red meranti chamfered and oil</t>
  </si>
  <si>
    <t>polished backboard 750mm long four times plugged and</t>
  </si>
  <si>
    <t>countersunk screwed to plastered wall</t>
  </si>
  <si>
    <t>"Everyway" hose reel complete with 30m plastic hose,</t>
  </si>
  <si>
    <t xml:space="preserve"> chromium plated stopcock, shut-off nozzle and wall bracket.</t>
  </si>
  <si>
    <t>Concrete Wash hand basin</t>
  </si>
  <si>
    <t>Supply and install precast made concrete wash hand basin</t>
  </si>
  <si>
    <t>fixed to external walls of the kitchen</t>
  </si>
  <si>
    <t>BILL NO. 13</t>
  </si>
  <si>
    <t>CLEAR FLOAT GLASS AND GLAZING</t>
  </si>
  <si>
    <t>4mm Pacific obscure glass and glazing to:</t>
  </si>
  <si>
    <t>Steel sashes in panes exceeding 0,1m2 but not</t>
  </si>
  <si>
    <t>exceeding 0,5m2.</t>
  </si>
  <si>
    <t>BILL NO. 14</t>
  </si>
  <si>
    <t>PAINT ON WALLS, CEILINGS, ETC</t>
  </si>
  <si>
    <t>Prepare and apply one coat acrylic fillercoat to SABS 1416</t>
  </si>
  <si>
    <t>and two finishing coats acrylic polyvinyl acetate emulsion</t>
  </si>
  <si>
    <t>paint to SABS 1586 on:</t>
  </si>
  <si>
    <t>Internal plastered walls.</t>
  </si>
  <si>
    <t>PAINT ON PLASTERBOARD</t>
  </si>
  <si>
    <t>Prepare and apply one sealer undercoat to SABS 1416 and</t>
  </si>
  <si>
    <t>two finishing coats acrylic polyvinyl acetate emulsion paint</t>
  </si>
  <si>
    <t>to SABS 1586 on</t>
  </si>
  <si>
    <t>Ceilings with primed steel jointing strips and cornices</t>
  </si>
  <si>
    <t>including stopping up and priming nailheads</t>
  </si>
  <si>
    <t>PAINT ON FIBRE CEMENT</t>
  </si>
  <si>
    <t>to SABS 1586 on:</t>
  </si>
  <si>
    <t>External fibre reinforced cement fascias and barge</t>
  </si>
  <si>
    <t>boards</t>
  </si>
  <si>
    <t>Internal sill not exceeding 300mm girth.</t>
  </si>
  <si>
    <t>PAINT ON METAL</t>
  </si>
  <si>
    <t>Prepare and apply two coats approved bitumen paint on</t>
  </si>
  <si>
    <t>galvanised mild steel:</t>
  </si>
  <si>
    <t>Back of pressed steel door frames</t>
  </si>
  <si>
    <t>Prepare and apply two coats 'Silvershine' aluminium paint</t>
  </si>
  <si>
    <t>on galvanised mild steel to SABS 630 on</t>
  </si>
  <si>
    <t>Pressed steel door frames. (Provisional).</t>
  </si>
  <si>
    <t>Steel windows with glazing bars (both sides measured).</t>
  </si>
  <si>
    <t>(Provisional).</t>
  </si>
  <si>
    <t>Steel 'brick-pattern' burglar guards (both sides</t>
  </si>
  <si>
    <t>measured). (Provisional).</t>
  </si>
  <si>
    <t>Steel gates (both sides measured). (Provisional).</t>
  </si>
  <si>
    <t>Gate frame not exceeding 300mm girth. (Provisional).</t>
  </si>
  <si>
    <t>Rafters, bracing, wall ties, etc., not exceeding 300mm</t>
  </si>
  <si>
    <t>girth. (Provisional).</t>
  </si>
  <si>
    <t>PAINT ON WOOD</t>
  </si>
  <si>
    <t>Prepare and apply two coats 'ABE Provonite' on:</t>
  </si>
  <si>
    <t>General surfaces at eaves and verges. (Provisional).</t>
  </si>
  <si>
    <t>Prepare and apply one coat general purpose wood primer</t>
  </si>
  <si>
    <t>to SABS 678 Type III, one coat universal undercoat to</t>
  </si>
  <si>
    <t>SABS 681 Type II and two coats 'Velvaglo' polyurethane</t>
  </si>
  <si>
    <t>enamel to SABS 630 on:</t>
  </si>
  <si>
    <t>SUMMARY</t>
  </si>
  <si>
    <t>CEILINGS PARTITIONS AND ACCESS FLOORING</t>
  </si>
  <si>
    <t>FLOOR TILES, ETC</t>
  </si>
  <si>
    <t>Carried to Final Summary</t>
  </si>
  <si>
    <t>Asbestos</t>
  </si>
  <si>
    <t>Provisional Sums</t>
  </si>
  <si>
    <t>Glazing</t>
  </si>
  <si>
    <t>Plumbing and Drainage</t>
  </si>
  <si>
    <t>Tiling</t>
  </si>
  <si>
    <t>Plastering</t>
  </si>
  <si>
    <t>Carpentry and Joinery</t>
  </si>
  <si>
    <t>Roof Coverings</t>
  </si>
  <si>
    <t>Earthworks</t>
  </si>
  <si>
    <t>Completely remove existing wire mesh fencing and prepare surfaces to receive new</t>
  </si>
  <si>
    <t xml:space="preserve">SECTION No. 1 </t>
  </si>
  <si>
    <t xml:space="preserve">PRELIMINARIES  </t>
  </si>
  <si>
    <t xml:space="preserve">NOTES  </t>
  </si>
  <si>
    <t>The Principal Building Agreement JBCC Series 2000 (Edition 4.1 Code 2101  March 2005), recommended by the Joint Building Contracts Committee and  amended as hereinafter described, shall apply.</t>
  </si>
  <si>
    <t xml:space="preserve">	The Preliminaries (May 2005 Edition) for use with the JBCC Series 2000 Principal Building Agreement as recommended by the Joint Building Contracts Committee  shall be deemed to be incorporated herein.</t>
  </si>
  <si>
    <t xml:space="preserve">	The Model Preambles for Trades as published by the Association of South African  Quantity Surveyors (1999 Edition) shall be taken to be incorporated in these bills of  quantities and shall be applicable to the building works.</t>
  </si>
  <si>
    <t xml:space="preserve">	Tenderers are referred to the above mentioned documents for the full intent and  meaning of each clause thereof.  These clauses are hereinafter referred to by clause  number and heading only.  Where standard clauses or alternatives are not applicable  to this contract, such modifications/corrections or additions as are necessary, are  given as far as possible under each relevant clause heading.</t>
  </si>
  <si>
    <t xml:space="preserve">	No claim whatsoever shall be entertained in respect of errors or omissions in pricing due to brevity of descriptions of items which are fully described when read in  Preliminaries and Preambles.</t>
  </si>
  <si>
    <t xml:space="preserve">	The Tenderers shall allow opposite each of the Clauses whatever costs and charges  he may consider necessary for the carrying out, comply with and due observance of the  provisions, conditions and requirements set out herein.  Only priced items will be  considered in respect of any adjustment of this Section.  Any items left unpriced will be  understood to be provided free of charge and no claim for any extras arising out of the  Tenderer's omission to price any item will be entertained.</t>
  </si>
  <si>
    <t xml:space="preserve">	Where modifications or amendments as described are made, such modifications  and/or amendments shall supercede any conflicting provisions in the relevant Clauses of  the Preliminaries or the Principal Building Agreement and the tenderer shall make due  allowance for whatever costs and charges he may consider necessary for the carrying  out and observance of the provisions of the clauses as modified and/or amended.</t>
  </si>
  <si>
    <t xml:space="preserve">	Any item not relevant to this Contract is marked N/A.</t>
  </si>
  <si>
    <t xml:space="preserve">	If alternative A for the adjustment of Preliminaries is selected (Clause 10.3) then each  priced item shall be clearly divided according to one or more of the following  denotations:</t>
  </si>
  <si>
    <t xml:space="preserve">	F = Fixed amount</t>
  </si>
  <si>
    <t xml:space="preserve">	V = Variable in proportion to contract value</t>
  </si>
  <si>
    <t xml:space="preserve">	T = Variable in proportion to construction period</t>
  </si>
  <si>
    <t xml:space="preserve">SECTION A: PRINCIPAL BUILDING AGREEMENT  (JBCC SERIES 2000 -  EDITION 4.1 CODE 2101 MARCH 2005) </t>
  </si>
  <si>
    <t xml:space="preserve">DEFINITIONS </t>
  </si>
  <si>
    <t xml:space="preserve">Definitions and Interpretation (Clause 1.0) </t>
  </si>
  <si>
    <t>F:.........................V:........................T:..........................</t>
  </si>
  <si>
    <t xml:space="preserve">OBJECTIVE AND PREPARATION </t>
  </si>
  <si>
    <t xml:space="preserve">Offer acceptance and Performance (Clause 2.0) </t>
  </si>
  <si>
    <t>F:....................... V:........................ T:.........................</t>
  </si>
  <si>
    <t xml:space="preserve">Documents (Clause 3.0) </t>
  </si>
  <si>
    <t>The Bills of Quantities shall not be used for ordering of materials</t>
  </si>
  <si>
    <t>Clause 3.1 shall be deleted in its entirety.</t>
  </si>
  <si>
    <t>Clause 3.2.2 shall be deleted in its entirety.</t>
  </si>
  <si>
    <t>Clause 3.3 shall be deleted and replaced with: "The Contractor shall, before or at Site  Handover, sign and deliver to the Principal Agent, a waiver of contractor's lien".</t>
  </si>
  <si>
    <t>F:........................ V:.........................T:.............................</t>
  </si>
  <si>
    <t xml:space="preserve">Design responsibility (Clause 4.0) </t>
  </si>
  <si>
    <t>The following new clauses  are hereby added to this clause:</t>
  </si>
  <si>
    <t>Any sub-contractor whose subcontract involves design work will be required to sign  an indemnity in order to provide to the employer evidence of "professional indemnity"  insurance for such design work.</t>
  </si>
  <si>
    <t>If the Contractor fails to obtain the necessary design warranties from the  subcontractors, the design responsibility shall be deemed to devolve upon the  Contractor.</t>
  </si>
  <si>
    <t>F:......................... V:........................T:.............................</t>
  </si>
  <si>
    <t xml:space="preserve">Employer's agents (Clause 5.0) </t>
  </si>
  <si>
    <t>F:..........................V:.........................T:.............................</t>
  </si>
  <si>
    <t xml:space="preserve">Site representative (Clause 6.0) </t>
  </si>
  <si>
    <t>Clause 6 is amended by the addition of the following:</t>
  </si>
  <si>
    <t>The names, CV's and organogram of the contractor's proposed management team  shall be submitted to the principal agent prior to commencement on site and, after the  principal agent's agreement on the composition and competence thereof has been  obtained, no changes shall be made nor shall any member of the said team be  removed from the project while remaining in the employ of the contractor, without the  principal agent's prior written approval.</t>
  </si>
  <si>
    <t>F:........................ V:........................ T:...............................</t>
  </si>
  <si>
    <t xml:space="preserve">Compliance with regulations (Clause 7.0) </t>
  </si>
  <si>
    <t>Clause 7.0 is amended by the addition of the following clause:</t>
  </si>
  <si>
    <t xml:space="preserve">	The employer reserves the right to pay direct (i.e. not through the contractor) for all or any permanent connections to local or other authority  services, for which provisional amounts have been included within the  selected subcontract bill/section hereof.  In the event of the employer paying  direct for these charges, the contractor will not be entitled to a ten percent  (10%) mark-up in terms of Clause 32.4.  All such provisional amounts included  in the contract sum will be omitted.</t>
  </si>
  <si>
    <t xml:space="preserve">	Without limiting the generality of the provisions of clause 7.0 of the  agreement, the contractor's attention is drawn to the provisions of the  Construction Regulations, 2003 issued in terms of the Occupational Health  and Safety Act, 1993 in which it is specifically stated that the employer shall  prepare a documented health and safety specification for the works and that  the employer shall ensure that the contractor has made provision for the cost  of health and safety measures during the execution of the works. The principal  agent shall, on behalf of the employer, issue such health and safety  specification and the contractor shall price opposite this item for compliance  with the act and the regulations and the provisions of the aforementioned  health and safety specification, provided such provisions are reasonable in  terms of the act and the regulations.</t>
  </si>
  <si>
    <t>F:...................... V:......................... T:............................</t>
  </si>
  <si>
    <t xml:space="preserve">Works risk (Clause 8.0) </t>
  </si>
  <si>
    <t>Clause 8.0 is amended by the addition of the following clause:</t>
  </si>
  <si>
    <t>8.2.3	The contractor shall be liable for and pay the deductibles.</t>
  </si>
  <si>
    <t>Clause 8.6 is deleted and substituted with:</t>
  </si>
  <si>
    <t xml:space="preserve">The Contractor shall forthwith notify the principal agent, the Employer and  Employer's  Insurance Broker, as well as any other insurer involved of any physical  loss and damage to the works that comes to his attention. </t>
  </si>
  <si>
    <t>F:......................... V:............................ T:................................</t>
  </si>
  <si>
    <t xml:space="preserve">Indemnities (Clause 9.0) </t>
  </si>
  <si>
    <t>Clause 9.1.1 is deleted and substituted with:</t>
  </si>
  <si>
    <t>Claims from other parties consequent upon the death or bodily injury or illness of  any person or physical loss or damage to any property, other than the works, arising  out of or due to the execution of the works or occupation of the Site by the Contractor  or his Subcontractors".</t>
  </si>
  <si>
    <t>F:....................... V:..................... T:...........................</t>
  </si>
  <si>
    <t xml:space="preserve">Works insurances (Clause 10.0) </t>
  </si>
  <si>
    <t>Clause 10.0 is amended by the addition of the following clause:</t>
  </si>
  <si>
    <t>10.5	The Contractor shall be liable for and pay the deductibles.</t>
  </si>
  <si>
    <t>F:........................ V:........................ T:.............................</t>
  </si>
  <si>
    <t xml:space="preserve">Liability insurances (Clause 11.0) </t>
  </si>
  <si>
    <t>Clause 11.0 is amended by the addition of the following clause:</t>
  </si>
  <si>
    <t>F:....................... V:..................... T:............................</t>
  </si>
  <si>
    <t xml:space="preserve">Effecting insurances (Clause 12.0) </t>
  </si>
  <si>
    <t>F:....................... V:......................... T:.......................</t>
  </si>
  <si>
    <t>No clause</t>
  </si>
  <si>
    <t>F:....................... V:......................... T:.............................</t>
  </si>
  <si>
    <t>Security (Clause 14.0)</t>
  </si>
  <si>
    <t>Tenderers are required to submit proof with their tenders from the Guarantor that  security will be provided should their tender be accepted - such proof to be in the  form of a letter from the Guarantor stating the amount of security to be provided.  The  above security requirement shall also apply to all nominated/selected sub-contractors.</t>
  </si>
  <si>
    <t>The following new sub-clause shall be added:</t>
  </si>
  <si>
    <t>In the event that the value of the works (excluding adjustments in terms of the  contract price adjustment provisions) were to increase during the course of the  contract by an amount of 15% or more of the contract sum, upon written request from  the Principal Agent, the Contractor shall immediately arrange to have the construction  guarantee  "guaranteed sum" increased accordingly, the verified cost of which shall  be added to the contract sum".</t>
  </si>
  <si>
    <t>F:....................... V:......................... T:...........................</t>
  </si>
  <si>
    <t xml:space="preserve">EXECUTION </t>
  </si>
  <si>
    <t xml:space="preserve">Preparation for and execution of the works (Clause 15.0) </t>
  </si>
  <si>
    <t>F:....................... V:....................... T:.............................</t>
  </si>
  <si>
    <t>Access to the works (Clause 16.0)</t>
  </si>
  <si>
    <t>F:....................... V:......................... T:..........................</t>
  </si>
  <si>
    <t xml:space="preserve">Contract instructions (Clause 17.0) </t>
  </si>
  <si>
    <t xml:space="preserve">Setting out of the works (Clause 18.0) </t>
  </si>
  <si>
    <t>The following sub-clauses are hereby added to this clause:</t>
  </si>
  <si>
    <t>18.5	The Contractor shall perform tolerance control checks regularly throughout  the contract period and report on these at regular intervals to the Principal Agent".</t>
  </si>
  <si>
    <t xml:space="preserve">Assignment (Clause 19.0) </t>
  </si>
  <si>
    <t xml:space="preserve">Nominated sub-contractors (Clause 20.0) </t>
  </si>
  <si>
    <t>All amounts allowed under Provisional Sums are intended to be awarded to  Nominated Subcontractors.</t>
  </si>
  <si>
    <t>F:....................... V:...................... T:...........................</t>
  </si>
  <si>
    <t xml:space="preserve">Selected sub-contractors (Clause 21.0) </t>
  </si>
  <si>
    <t>F:....................... V:...................... T:.........................</t>
  </si>
  <si>
    <t>Employers Direct Contractors (Clause 22.0)</t>
  </si>
  <si>
    <t>The contractor shall not be entitled to any percentage profit or discount on the value  of any work executed by direct contractors but shall nevertheless allow direct  contractors and the employer's tenants and employees to have access to the works,  allocate reasonable space in the building for the storage of their material, tools and  equipment, all to the satisfaction of the principal agent. The contractor shall also allow  the direct contractors, etc. to use, free of charge, the ablution facilities and water and  power supply on the site, and shall not in any way hinder or prevent the execution of  their work.</t>
  </si>
  <si>
    <t xml:space="preserve">Contractors Domestic Subcontractors (Clause 23.0) </t>
  </si>
  <si>
    <t xml:space="preserve">COMPLETION </t>
  </si>
  <si>
    <t xml:space="preserve">Practical completion (Clause 24.0) </t>
  </si>
  <si>
    <t>The Contractor shall also compile his own practical completion list, a copy of which  must be available to the Principal Agent prior to the Contractor giving notice to the  Principal Agent to inspect the works.</t>
  </si>
  <si>
    <t>F:....................... V:.................... T:..........................</t>
  </si>
  <si>
    <t xml:space="preserve">Works Completion (Clause 25.0) </t>
  </si>
  <si>
    <t xml:space="preserve">Final Completion (Clause 26.0) </t>
  </si>
  <si>
    <t>F:....................... V:....................... T:...........................</t>
  </si>
  <si>
    <t xml:space="preserve">Latent defects liability period (Clause 27.0) </t>
  </si>
  <si>
    <t>F:....................... V:........................ T:..........................</t>
  </si>
  <si>
    <t xml:space="preserve">Sectional completion (Clause 28.0) </t>
  </si>
  <si>
    <t>F:....................... V:.................... T:.............................</t>
  </si>
  <si>
    <t xml:space="preserve">Revision of date for practical completion (Clause 29.0) </t>
  </si>
  <si>
    <t xml:space="preserve">	"29.9  Revision to the date for practical completion shall only be considered  when work on the critical path of the agreed programme for the works is  delayed".</t>
  </si>
  <si>
    <t>(2)	29.10   ACCELERATION</t>
  </si>
  <si>
    <t>29.10.1	Irrespective of whether or not the Principal Agent rules that the  Contractor is entitled to an extension of time or a revision of the date for  practical completion, the Principal Agent shall nevertheless, at any time, be  entitled to instruct the Contractor, in writing, to accelerate the progress of the  remaining works, to ensure that the works are completed by the original date  for practical completion or revised date as the case may be.</t>
  </si>
  <si>
    <t>29.10.2	Upon receipt of such instruction, the contractor shall take necessary  steps to ensure that the works are completed timeously, including the  provision by him of additional resources, plant, manpower, etc. and the  working overtime or additional overtime beyond that contemplated at the time  of tender (at all times adhering to the regulations and requirements of all  authorities) and by all other adequate and   proper means and methods. The Contractor shall prove that such steps are  being taken if called upon to do so.</t>
  </si>
  <si>
    <t>29.10.3	The Contractor's entitlement to compensation arising out of or in  respect of any revision to the date for practical completion that may have been  granted by the Principal Agent, or alternatively, where the Principal Agent has  instructed the Contractor to accelerate, shall be adjudicated strictly in terms of  Clause B10.3 hereof.  The Contractor shall not be entitled to any compensation  of any nature whatsoever, other than that provided for in terms of Clause  B10.3.</t>
  </si>
  <si>
    <t>(3)	29.11.1  The removal and replacement of material and/or workmanship that  does not conform with specification or drawings shall not constitute ground  for an extension of the construction period nor for an adjustment to the  contract sum.</t>
  </si>
  <si>
    <t xml:space="preserve">Penalty for non-completion (Clause 30.0) </t>
  </si>
  <si>
    <t xml:space="preserve">PAYMENT </t>
  </si>
  <si>
    <t>Interim payment to the contractor (Clause 31.0)</t>
  </si>
  <si>
    <t>Materials and goods off site in terms of Clause 31.6.5 will not be included in the  amount authorized for payment.</t>
  </si>
  <si>
    <t>Clause 31.9: The period of payment by the employer to the contractor of the payment  certificate shall be deemed to be amended from seven (7) to twenty one(21) calendar  days from receipt of contractors Tax invoice.</t>
  </si>
  <si>
    <t>Adjustments to the contract value (Clause 32.0)</t>
  </si>
  <si>
    <t>Where prices are submitted by the Contractor or Nominated/Selected Subcontractor  during the progress of the works in respect of contract instructions or in regard to a  claim under the terms of the contract and notwithstanding the fact that such prices  may be used in an interim payment certificate, there is to be no presumption of  acceptance.  Should the Principal Agent wish to accept any such prices prior to the  issue of the Final Certificate, it will be in writing.</t>
  </si>
  <si>
    <t>This is a fixed price contract and no adjustment to the contract value due to  inflationary cost or other increases will be made</t>
  </si>
  <si>
    <t xml:space="preserve">Recovery of expense and loss (Clause 33.0) </t>
  </si>
  <si>
    <t>Final account and final payment (Clause 34.0)</t>
  </si>
  <si>
    <t>The Employer shall not pay any interest on amounts payable to the contractor for a  hundred and twenty days (120) after the date of issue of the certificate of practical  completion.</t>
  </si>
  <si>
    <t>The first sentence of Clause 34.10 shall be amended as follows:</t>
  </si>
  <si>
    <t>Payment to other parties (Clause 35.0)</t>
  </si>
  <si>
    <t xml:space="preserve">CANCELLATION </t>
  </si>
  <si>
    <t xml:space="preserve">Cancellation by employer - Contractor's default (Clause 36.0) </t>
  </si>
  <si>
    <t>Clause 36.3 is amended by the deletion of the words "ten (10) working days" and the  substitution with the words "five (5) working days"</t>
  </si>
  <si>
    <t xml:space="preserve">Cancellation by employer - Loss and damage (Clause 37.0) </t>
  </si>
  <si>
    <t xml:space="preserve">Cancellation by contractor - employer's default (Clause 38.0) </t>
  </si>
  <si>
    <t xml:space="preserve">Cancellation - cessation of the works (Clause 39.0) </t>
  </si>
  <si>
    <t xml:space="preserve">Dispute settlement (Clause 40.0) </t>
  </si>
  <si>
    <t xml:space="preserve">SUBSTITUTE PROVISIONS </t>
  </si>
  <si>
    <t xml:space="preserve">State clauses (Clause 41.0) </t>
  </si>
  <si>
    <t xml:space="preserve">PRE-TENDER INFORMATION  </t>
  </si>
  <si>
    <t xml:space="preserve">The schedule (Clause 42.0) </t>
  </si>
  <si>
    <t xml:space="preserve">Information necessary for completion of those clauses contained in the schedule which are  necessary for tender purposes is given hereunder  </t>
  </si>
  <si>
    <t xml:space="preserve">CONTRACTING AND OTHER PARTIES </t>
  </si>
  <si>
    <t xml:space="preserve">Employer: </t>
  </si>
  <si>
    <t>……………………………………………………………..</t>
  </si>
  <si>
    <t xml:space="preserve">Tel No: </t>
  </si>
  <si>
    <t>Fax No:</t>
  </si>
  <si>
    <t xml:space="preserve">Project Manager: </t>
  </si>
  <si>
    <t>………………………………………</t>
  </si>
  <si>
    <t xml:space="preserve">Fax No: </t>
  </si>
  <si>
    <t xml:space="preserve">Architect: </t>
  </si>
  <si>
    <t>…………………………………..</t>
  </si>
  <si>
    <t xml:space="preserve">Electrical Engineer: </t>
  </si>
  <si>
    <t>…………………………………….</t>
  </si>
  <si>
    <t>Quantity Surveyor:</t>
  </si>
  <si>
    <t xml:space="preserve">Civil Engineer: </t>
  </si>
  <si>
    <t>…………………………………………………</t>
  </si>
  <si>
    <t xml:space="preserve">CONTRACT DETAILS </t>
  </si>
  <si>
    <t xml:space="preserve">	Works description:  </t>
  </si>
  <si>
    <t>The work comprises….</t>
  </si>
  <si>
    <t xml:space="preserve">	Site description:</t>
  </si>
  <si>
    <t xml:space="preserve">	Work or installations by direct contractors: N/A</t>
  </si>
  <si>
    <t xml:space="preserve">	This agreement is for a government contract:  N/A</t>
  </si>
  <si>
    <t xml:space="preserve">	Date on which possession of the site is intended to be given</t>
  </si>
  <si>
    <t xml:space="preserve">	</t>
  </si>
  <si>
    <t xml:space="preserve">	Period for the commencement of the works after the contractor takes possession  of the site: One (1) working day</t>
  </si>
  <si>
    <t xml:space="preserve">	For the works as a whole :</t>
  </si>
  <si>
    <t xml:space="preserve">	Date for practical completion</t>
  </si>
  <si>
    <t xml:space="preserve">	For the works in sections: </t>
  </si>
  <si>
    <t xml:space="preserve">	Date:  N/A</t>
  </si>
  <si>
    <t xml:space="preserve">	Penalty:  N/A</t>
  </si>
  <si>
    <t xml:space="preserve">	The law applicable to this agreement: Republic of South Africa</t>
  </si>
  <si>
    <t xml:space="preserve">	The sites for the works is:</t>
  </si>
  <si>
    <t xml:space="preserve">INSURANCES </t>
  </si>
  <si>
    <t xml:space="preserve">	The Contractor shall be liable for the First Amount payable (deductible) in  respect of each claim in terms of all policies affected by either the Contractor  or Employer.          </t>
  </si>
  <si>
    <t xml:space="preserve">	Contract works insurance effected by: Contractor</t>
  </si>
  <si>
    <t xml:space="preserve">	For the amount of:  The contract sum plus 30%</t>
  </si>
  <si>
    <t xml:space="preserve">	With a deductible of: To be advised</t>
  </si>
  <si>
    <t xml:space="preserve">	Supplementary insurance required: Employer</t>
  </si>
  <si>
    <t xml:space="preserve">	For the amount: To be advised</t>
  </si>
  <si>
    <t xml:space="preserve">	Public liability insurance to be effected by: Contractor</t>
  </si>
  <si>
    <t xml:space="preserve">	For the amount of:  R 3 000 000.00</t>
  </si>
  <si>
    <t xml:space="preserve">	With a deductible of: To be determined by the Contractor</t>
  </si>
  <si>
    <t xml:space="preserve">	Support insurance - N/A</t>
  </si>
  <si>
    <t xml:space="preserve">DOCUMENTS </t>
  </si>
  <si>
    <t xml:space="preserve">Waiver of the contractor's lien is required: Yes </t>
  </si>
  <si>
    <t xml:space="preserve">	The contractor's lien is hereby waived. The 	contractor's right in terms of  clause 3.2 to receive a payment  guarantee from the Employer in terms of  clause 3.1 is also waived</t>
  </si>
  <si>
    <t xml:space="preserve">	Construction document copies to be supplied to the contractor free of charge: </t>
  </si>
  <si>
    <t xml:space="preserve">	Bills of Quantities: Two copies and Drawings: Four sets</t>
  </si>
  <si>
    <t xml:space="preserve">	Bills of quantities/schedule of rates drawn up in accordance with a system  other than the Standard System of Measuring Building Work:</t>
  </si>
  <si>
    <t xml:space="preserve">	Building works is drawn up in accordance with the Standard System of  Measuring Building work (Sixth Edition).</t>
  </si>
  <si>
    <t xml:space="preserve">	Priced Bills of Quantities to be submitted with tender : Yes</t>
  </si>
  <si>
    <t xml:space="preserve">	JBCC Engineering General Conditions are to be included in the contract  documents:  Yes </t>
  </si>
  <si>
    <t xml:space="preserve">	The contract value is to be adjusted using CPAP indices: No  </t>
  </si>
  <si>
    <t xml:space="preserve">	This is a fixed price contract and no adjustment due to inflationary cost  increase will be entertained</t>
  </si>
  <si>
    <t xml:space="preserve">	Details of changes made to the provisions of JBCC standard documentation:</t>
  </si>
  <si>
    <t xml:space="preserve">	1.	Clause 3.2: No payment guarantee provided by the Employ</t>
  </si>
  <si>
    <t xml:space="preserve">	2.	Clause 31.6.5:	Material off site will not be included in payment certificates.</t>
  </si>
  <si>
    <t xml:space="preserve">	4.	The Employer shall not pay compensatory interen terms of</t>
  </si>
  <si>
    <t xml:space="preserve">		Clause 31.10</t>
  </si>
  <si>
    <t xml:space="preserve">	5.	Clause 34.0:  Amplification of payment interest amounts.</t>
  </si>
  <si>
    <t xml:space="preserve">POST TENDER INFORMATION  </t>
  </si>
  <si>
    <t xml:space="preserve">	The latest day of the month for the issue of an interim payment certificate: </t>
  </si>
  <si>
    <t xml:space="preserve">	2nd day 	</t>
  </si>
  <si>
    <t xml:space="preserve">	Payment of preliminaries:  To be selected by Contractor (A or B) 	</t>
  </si>
  <si>
    <t xml:space="preserve">	Adjustment of preliminaries: To be selected by Contractor (A or B) </t>
  </si>
  <si>
    <t xml:space="preserve">	The Employer will not effect a payment guarantee </t>
  </si>
  <si>
    <t xml:space="preserve">	Securities to be provided: To be selected by contractor</t>
  </si>
  <si>
    <t xml:space="preserve">	Annual building holiday period: To be advised</t>
  </si>
  <si>
    <t xml:space="preserve">SECTION B : PRELIMINARIES  </t>
  </si>
  <si>
    <t xml:space="preserve">Definitions and interpretation (Clause 1.0) </t>
  </si>
  <si>
    <t xml:space="preserve">Documents  </t>
  </si>
  <si>
    <t xml:space="preserve">Checking of documents (Clause 2.1) </t>
  </si>
  <si>
    <t>Drawings indicating the scope of work is issued with this bill of quantities. A complete  set of drawings is available at the offices of  the Principal Agent. The tenderer shall  scrutinise these drawings to ensure that all aspects of the works, requirements, scope  and programming are included in the tender sum</t>
  </si>
  <si>
    <t xml:space="preserve">Provisional bills of quantities (Clause 2.2) </t>
  </si>
  <si>
    <t>These Bills of Quantities shall not be used for ordering purposes</t>
  </si>
  <si>
    <t xml:space="preserve">Availability of construction documentation (Clause 2.3) </t>
  </si>
  <si>
    <t xml:space="preserve">Interest of agents (Clause 2.4) </t>
  </si>
  <si>
    <t xml:space="preserve">Priced documents (Clause 2.5) </t>
  </si>
  <si>
    <t xml:space="preserve">Tender submission (Clause 2.6) </t>
  </si>
  <si>
    <t xml:space="preserve">The site  </t>
  </si>
  <si>
    <t xml:space="preserve">Defined works area (Clause 3.1) </t>
  </si>
  <si>
    <t>The area of the works to be occupied by the contractor for site establishment, material  deliveries, etc. will be pointed out at the site inspection.</t>
  </si>
  <si>
    <t xml:space="preserve">Geotechnical investigation (Clause 3.2) </t>
  </si>
  <si>
    <t>Inspection of the site (Clause 3.3)</t>
  </si>
  <si>
    <t>No claims for extras arising from the contractor having failed to comply with this  clause will be entertained</t>
  </si>
  <si>
    <t>Refer to compulsory site inspection in Notes to Tenderers</t>
  </si>
  <si>
    <t xml:space="preserve">Existing premises occupied (Clause 3.4) </t>
  </si>
  <si>
    <t>Care shall be taken to allow full access on the site for surrounding tenants and public.  The contractor shall ensure adequate functioning of the building services to existing  occupied areas at all times</t>
  </si>
  <si>
    <t>Change over procedures for building services shall be agreed with the Principal Agent</t>
  </si>
  <si>
    <t xml:space="preserve">Previous work - dimensional accuracy (Clause 3.5) </t>
  </si>
  <si>
    <t xml:space="preserve">Previous work - defects (Clause 3.6) </t>
  </si>
  <si>
    <t xml:space="preserve">Services - known (Clause 3.7) </t>
  </si>
  <si>
    <t xml:space="preserve">Services - Unknown (Clause 3.8) </t>
  </si>
  <si>
    <t xml:space="preserve">Protection of trees (Clause 3.9) </t>
  </si>
  <si>
    <t xml:space="preserve">Articles of value (Clause 3.10) </t>
  </si>
  <si>
    <t xml:space="preserve">Inspection of adjoining properties (Clause 3.11) </t>
  </si>
  <si>
    <t xml:space="preserve">Management of contract  </t>
  </si>
  <si>
    <t>Management of the works (Clause 4.1)</t>
  </si>
  <si>
    <t>CONT</t>
  </si>
  <si>
    <t>Clause 4.1 shall be deemed to be amended by the addition of the following:</t>
  </si>
  <si>
    <t>The contractor shall, to the satisfaction of the Principal Agent, provide the services of  an experienced and competent Construction Manager and Site Agent supported by a  management team who shall, inter alia be responsible for all activities of the  contractor and all subcontractors and in particular:</t>
  </si>
  <si>
    <t>Activities shown on the network shall consist not only of the actual construction  operations, but shall also include the submission of shop drawings and samples and  approvals therefor, procurements of materials and equipment, fabrication and delivery  of materials, installation and testing of major and critical items, contiguous or related  work under sub-contracts or under other contracts and all other items pertinent to the  work. Related activities shall be grouped on the network for simplification. The  selection of all activities shall be subject to approval by the principal agent.</t>
  </si>
  <si>
    <t>The contractor shall furnish, with the initial network analysis, a tabular listing of all  activities listed on the network analysis. For each activity there shall be listed the  earliest and latest start and finish times and the float. Activities on the critical path  shall be so indicated.</t>
  </si>
  <si>
    <t>Only the latest drawings available shall be used by the contractor as a basis for  drawing up the network and not the quantities contained in these Bills of Quantities.</t>
  </si>
  <si>
    <t>Programme Updates:</t>
  </si>
  <si>
    <t>During the progress of the work, the contractor shall agree progress on a two weekly  basis with the principal agent and update the network accordingly for reporting and  monitoring purposes. Items on the critical path shall be clearly identified</t>
  </si>
  <si>
    <t>In addition to the tabular report, the contractor shall provide a narrative report on the  construction progress and shall particularly note unusual conditions encountered that  may have delayed progress of the work. In the event of such delays, he shall describe  actions proposed to overcome adverse conditions to maintain the planned schedule  completion dates.</t>
  </si>
  <si>
    <t>Variations/Amendments:</t>
  </si>
  <si>
    <t>The contractor shall throughout the progress of the contract amend and update the  network to incorporate all variations, new drawings and site instructions and all such  amendments are subject to the principal agent's approval.</t>
  </si>
  <si>
    <t>The contractor shall not amend the completion dates of the project unless extensions  of time have been granted by the principal agent in terms of Clause 29.0 of the  agreement</t>
  </si>
  <si>
    <t>Work behind program:</t>
  </si>
  <si>
    <t>(a)	Programming</t>
  </si>
  <si>
    <t>(b)	Scheduling</t>
  </si>
  <si>
    <t>(c)	Reporting</t>
  </si>
  <si>
    <t>(d)	Production of shop drawings and samples</t>
  </si>
  <si>
    <t>(e)	Procurement and expediting</t>
  </si>
  <si>
    <t>(f)	Liaison and co-ordinating of construction</t>
  </si>
  <si>
    <t xml:space="preserve">(g)	Commissioning, instruction, handover and 	follow up  </t>
  </si>
  <si>
    <t>(h)	Monitoring and reporting on building 	activities  taking place on site</t>
  </si>
  <si>
    <t>The names and CV's of the contractor's site management team shall be submitted to  the principal agent prior to commencement on site and, after the principal agent's  agreement on the composition thereof has been obtained, no changes shall be made  nor shall any member of the said team be removed from the site while remaining in the  employ of the contractor without the principal agent's express written approval</t>
  </si>
  <si>
    <t>F:.................... V:..................... T:............................</t>
  </si>
  <si>
    <t>Programme for the works (Clause 4.2)</t>
  </si>
  <si>
    <t>Clause 4.2 shall be deemed to be amended by the addition of the following:</t>
  </si>
  <si>
    <t>The program shall be prepared  by the contractor prior to commencement of  construction and shall be presented in the form of a network in accordance with the  procedures generally referred to as programme evaluation review techniques  (PERT)  or critical path method (CPM) in precedent format. The network shall be analysed and  shall include as a minimum, graphic representations (bar chart and network)  indicating all significant activities and critical paths, milestones and events involved  in the construction of the project.</t>
  </si>
  <si>
    <t>The network analysis, as described, shall be agreed with the principal agent and no  subsequent changes are to be made without his prior written approval</t>
  </si>
  <si>
    <t>The contractor shall incorporate into his network analysis the work being performed  by all sub-contractors, selected, nominated or otherwise, so that all work involved is  shown in the network analysis for the complete project</t>
  </si>
  <si>
    <t>The network graphic representation must clearly depict the sequence of the activities  planned by the contractor, their interdependence and time required to perform each  activity. In developing the project network, the contractor shall use arrow or  precedence notation.</t>
  </si>
  <si>
    <t>If in the opinion of the principal agent, the contractor, through causes under his  control, falls behind programme, the contractor shall take such steps as may be  necessary to improve his progress. The principal agent may require him to increase  the number of shifts and/or overtime operations, days of work and/or the amount of  construction plant, all without additional cost to the Employer. The contractor shall  submit for the approval of the principal agent, a revised network in the form required  above in order to demonstrate the manner in which the agreed rate of progress shall  be registered.</t>
  </si>
  <si>
    <t>Float indicated on the contract programme shall be shared by the contractor and  Employer on a 50:50 basis</t>
  </si>
  <si>
    <t>F:............................. V:......................... T:...........................</t>
  </si>
  <si>
    <t>Progress meetings (Clause 4.3)</t>
  </si>
  <si>
    <t>The contractor shall provide the principal agent at the progress meetings, with all the  available information in report form concerning the condition and progress of his and  his sub-contractor's work</t>
  </si>
  <si>
    <t>The principal agent's progress meetings shall be held as notified and based on formal  agenda established by the principal agent. These meetings shall be attended by all  agents and by at least the contractor's contract manager and his site agent as  directed, and will be chaired and minuted by the principal agent.</t>
  </si>
  <si>
    <t>The principal agent shall issue a schedule of progress meetings.</t>
  </si>
  <si>
    <t>The Employer's Representative/internal project leader may attend progress meetings.</t>
  </si>
  <si>
    <t>The contractor shall submit a summarised progress report at the progress meetings  covering all aspects of the work, including a statement of his assessment of the work  progress, any delays, labour complement and construction plant and equipment</t>
  </si>
  <si>
    <t>F:............................. V:.......................... T:...........................</t>
  </si>
  <si>
    <t xml:space="preserve">Technical meetings (Clause 4.4) </t>
  </si>
  <si>
    <t>The contractor shall convene, under his chairmanship, regular meetings with  nominated, selected and other sub-contractors for the purpose of establishing  co-ordination and progress of the works and all other matters, queries, etc. , relating  to their individual sub-contracts and schedule in order to allow the contractor to  report at the progress meetings</t>
  </si>
  <si>
    <t xml:space="preserve">Labour and plant records (Clause 4.5) </t>
  </si>
  <si>
    <t xml:space="preserve">Samples, shop drawings and manufacturer's instructions </t>
  </si>
  <si>
    <t xml:space="preserve">Samples of materials (Clause 5.1) </t>
  </si>
  <si>
    <t>Workmanship samples (Clause 5.2)</t>
  </si>
  <si>
    <t xml:space="preserve">Shop drawings (Clause 5.3) </t>
  </si>
  <si>
    <t xml:space="preserve">Compliance with manufacturers instructions (Clause 5.4) </t>
  </si>
  <si>
    <t xml:space="preserve">Temporary works and plant  </t>
  </si>
  <si>
    <t xml:space="preserve">Deposits and fees (Clause 6.1) </t>
  </si>
  <si>
    <t>Enclosure of the works (Clause 6.2)</t>
  </si>
  <si>
    <t xml:space="preserve">Advertising (Clause 6.3) </t>
  </si>
  <si>
    <t xml:space="preserve"> Plant, equipment, sheds and offices (Clause 6.4) </t>
  </si>
  <si>
    <t xml:space="preserve">Main noticeboard (Clause 6.5) </t>
  </si>
  <si>
    <t xml:space="preserve">Subcontractors noticeboard (Clause 6.6) </t>
  </si>
  <si>
    <t xml:space="preserve">Temporary services  </t>
  </si>
  <si>
    <t xml:space="preserve">Location (Clause 7.1) </t>
  </si>
  <si>
    <t>Water (Clause 7.2)</t>
  </si>
  <si>
    <t>Alternative B will apply: Free of charge but contractor to install a meter for monitoring  purposes</t>
  </si>
  <si>
    <t>Electricity (Clause 7.3)</t>
  </si>
  <si>
    <t>F:........................... V:........................... T:.............................</t>
  </si>
  <si>
    <t>11.3	 The Contractor shall be liable for and pay the deductible.</t>
  </si>
  <si>
    <t>(1)	  Clause 29.0 is amended by:</t>
  </si>
  <si>
    <t>Telecommunication facilities (Clause 7.4)</t>
  </si>
  <si>
    <t>Alternative A:  Contractor to supply a telephone</t>
  </si>
  <si>
    <t>F:..................... V:...................... T:...........................</t>
  </si>
  <si>
    <t>Ablution facilities (Clause 7.5)</t>
  </si>
  <si>
    <t>Alternative A: Contractor to provide</t>
  </si>
  <si>
    <t>F:......................... V:.......................... T:.............................</t>
  </si>
  <si>
    <t xml:space="preserve">Prime cost amounts  </t>
  </si>
  <si>
    <t xml:space="preserve">Responsibility for prime cost amounts (Clause 8.1) </t>
  </si>
  <si>
    <t xml:space="preserve">Attendance on N/S subcontractors  </t>
  </si>
  <si>
    <t xml:space="preserve">General attendance (Clause 9.1) </t>
  </si>
  <si>
    <t xml:space="preserve">Special attendance (Clause 9.2) </t>
  </si>
  <si>
    <t xml:space="preserve">Commissioning -fuel, water and electricity (Clause 9.3) </t>
  </si>
  <si>
    <t xml:space="preserve">Financial aspects  </t>
  </si>
  <si>
    <t xml:space="preserve">Statutory taxes duties and levies (Clause 10.1) </t>
  </si>
  <si>
    <t>Rates for quantities shall exclude VAT as provision is made in the summary of these  Bills for VAT</t>
  </si>
  <si>
    <t>Payment of preliminaries (Clause 10.2)</t>
  </si>
  <si>
    <t xml:space="preserve">Adjustment of preliminaries (Clause 10.3) </t>
  </si>
  <si>
    <t xml:space="preserve">Payment certificate cash flow (Clause 10.4) </t>
  </si>
  <si>
    <t xml:space="preserve">General  </t>
  </si>
  <si>
    <t>Protection of the works (Clause 11.1)</t>
  </si>
  <si>
    <t>The contractor shall ensure that dust be contained to the absolute minimum - this will  be strictly monitored.</t>
  </si>
  <si>
    <t>The contractor shall provide for the protection of all work for which a certificate of  practical completion has not been issued.</t>
  </si>
  <si>
    <t xml:space="preserve">The contractor shall be responsible for any damage which may occur and shall make  good at his own expense </t>
  </si>
  <si>
    <t xml:space="preserve">Protection/isolation of existing/sectionally occupied works (Clause 11.2) </t>
  </si>
  <si>
    <t>F:......................... V:............................. T:.............................</t>
  </si>
  <si>
    <t xml:space="preserve">Security of the works(Clause 11.3) </t>
  </si>
  <si>
    <t xml:space="preserve">All workmen shall be clearly identifiable at all times as authorized construction  workers and non-compliance will result in a person being evicted from site. </t>
  </si>
  <si>
    <t>Workers will be restricted to the immediate vicinity of building operations</t>
  </si>
  <si>
    <t>Refer also to Notes to Tenderers</t>
  </si>
  <si>
    <t>F:............................. V:....................... T:.............................</t>
  </si>
  <si>
    <t>Notice before covering work (Clause 11.4)</t>
  </si>
  <si>
    <t xml:space="preserve">F:........................ V:......................... T:............................. </t>
  </si>
  <si>
    <t xml:space="preserve">Disturbance (Clause 11.5) </t>
  </si>
  <si>
    <t>To least interfere with the occupants of the buildings, connections to services will  have to be done after hours and over weekends and Tenders shall allow for this in  their tenders</t>
  </si>
  <si>
    <t xml:space="preserve">Environmental disturbance (Clause 11.6) </t>
  </si>
  <si>
    <t>F:.......................... V:....................... T:.............................</t>
  </si>
  <si>
    <t>Works cleaning and clearing (Clause 11.7)</t>
  </si>
  <si>
    <t xml:space="preserve">Vermin (Clause 11.8) </t>
  </si>
  <si>
    <t xml:space="preserve">Overhand work (Clause 11.9) </t>
  </si>
  <si>
    <t xml:space="preserve">Instruction manuals and guarantees (Clause 11.10) </t>
  </si>
  <si>
    <t xml:space="preserve">As built information (Clause 11.11) </t>
  </si>
  <si>
    <t xml:space="preserve">Tenant installations (Clause 11.12) </t>
  </si>
  <si>
    <t xml:space="preserve">SCHEDULE OF VARIABLES  </t>
  </si>
  <si>
    <t xml:space="preserve">The schedule (Clause 12.0) </t>
  </si>
  <si>
    <t>12.1 PRE-TENDER INFORMATION</t>
  </si>
  <si>
    <t xml:space="preserve">	The quantities are provisional: Yes</t>
  </si>
  <si>
    <t xml:space="preserve">	Construction documentation is complete: No</t>
  </si>
  <si>
    <t xml:space="preserve">	The area of the works to be occupied by the contractor, any restriction to the  area and the limit of access or exit will be pointed out to the contractor by the  principal agent at the compulsory site inspection</t>
  </si>
  <si>
    <t xml:space="preserve">	Option B ( by employer - free of charge but the contractor to install a meter for  monitoring purposes): Yes</t>
  </si>
  <si>
    <t xml:space="preserve">12.1.7	  Previous work - dimensional accuracy (3.5):  All measurements to be taken from the existing buildings. </t>
  </si>
  <si>
    <t>12.1.8	   Previous work defects (3.6): Yes</t>
  </si>
  <si>
    <t>12.1.9	  Services - known (3.7): Yes</t>
  </si>
  <si>
    <t>12.1.10	  Protection of trees (3.9): Yes</t>
  </si>
  <si>
    <t>12.1.11	  Inspection of adjoining properties (3.11): N/A</t>
  </si>
  <si>
    <t xml:space="preserve">12.1.12  Enclosure of the works (6.2): </t>
  </si>
  <si>
    <t>12.1.13	  Offices (6.4.3): Offices to be suitable for meeting with at least 12  persons in attendance</t>
  </si>
  <si>
    <t>12.1.14  	Main noticeboard (6.5): Yes</t>
  </si>
  <si>
    <t>12.1.15  	Subcontractor's noticeboard (6.6): Yes</t>
  </si>
  <si>
    <t>12.1.16  	Water (7.2):</t>
  </si>
  <si>
    <t xml:space="preserve">12.1.4	  Defined work area (3.1): </t>
  </si>
  <si>
    <t>12.1.3  	Interest of agents (2.4): No interest</t>
  </si>
  <si>
    <t xml:space="preserve">12.1.2	  Availability of construction documentation (2.3):  </t>
  </si>
  <si>
    <t xml:space="preserve">12.1.1	  Provisional Bills of Quantities (2.2):  </t>
  </si>
  <si>
    <t xml:space="preserve">12.1.18	 Telecommunications (7.4): </t>
  </si>
  <si>
    <t xml:space="preserve">	Option A  (by contractor): Yes</t>
  </si>
  <si>
    <t xml:space="preserve">	Option A ( by contractor):  Yes</t>
  </si>
  <si>
    <t>12.1.22	 Protection of the works (11.1):  No specific requirements</t>
  </si>
  <si>
    <t xml:space="preserve">	Option A ( prorated): To be selected by contractor</t>
  </si>
  <si>
    <t xml:space="preserve">	Option B ( calculated): To be selected by contractor</t>
  </si>
  <si>
    <t xml:space="preserve">	Option A ( three categories): To be selected by contractor</t>
  </si>
  <si>
    <t xml:space="preserve">	Option B ( detailed breakdown): To be selected by contractor</t>
  </si>
  <si>
    <t xml:space="preserve">SECTION C - SPECIFIC PRELIMINARIES </t>
  </si>
  <si>
    <t>Proprietary branded products</t>
  </si>
  <si>
    <t>The contractor shall take delivery of, handle, store, use, apply and/or fix all proprietary  branded products in strict accordance with the manufacturer's instructions after consultation  with the manufacturer's authorized representative</t>
  </si>
  <si>
    <t>As built drawings</t>
  </si>
  <si>
    <t>The position of construction breaks and the extent of individual concrete pours are to be  recorded by the contractor on the structural engineer's drawings and are to be submitted to  the principal agent and the structural engineer for their records</t>
  </si>
  <si>
    <t>Contract Instructions</t>
  </si>
  <si>
    <t>Contract instructions issued on site are to be recorded in triplicate in a contract instruction  book which is to be supplied and maintained on site by the contractor</t>
  </si>
  <si>
    <t xml:space="preserve">12.1.17	  Electricity (7.3): </t>
  </si>
  <si>
    <t xml:space="preserve">12.1.19	  Ablution facilities  (7.5): </t>
  </si>
  <si>
    <t>12.1.20	  Protection of existing/sectionally occupied works (11.2): Yes</t>
  </si>
  <si>
    <t>12.1.21	  Special attendance (9.2): No</t>
  </si>
  <si>
    <t>12.1.23	  Disturbance (11.5): Refer to clause 11.5</t>
  </si>
  <si>
    <t>12.1.23  	Environmental disturbance (11.6): No specific requirements</t>
  </si>
  <si>
    <t>12.2  POST TENDER INFORMATION</t>
  </si>
  <si>
    <t xml:space="preserve">12.2.1	  Payment of preliminaries: </t>
  </si>
  <si>
    <t xml:space="preserve">12.2.2	  Adjustment of preliminaries: </t>
  </si>
  <si>
    <t>Labour Records</t>
  </si>
  <si>
    <t xml:space="preserve">At the end of each week the contractor shall provide the principal agent with a written record,  in schedule form, reflecting the number and descriptions of tradesmen and labourers  employed by him and all sub-contractors on the works of each day of that week. Content and  format of such reports shall be to the approval of the principal agent </t>
  </si>
  <si>
    <t>Plant Record</t>
  </si>
  <si>
    <t xml:space="preserve">At the end of each week the contractor shall provide the principal agent with a written record,  in schedule form, reflecting the number, type and capacity of all plant, excluding hand tools  used on the works each day of that week. These records to include plant of sub-contractors.  Content and format of such reports shall be to the approval of the principal agent </t>
  </si>
  <si>
    <t>Overtime</t>
  </si>
  <si>
    <t>Should overtime be required to be worked for any reason whatsoever, the cost of such  overtime are to be borne by the contractor unless the principal agent has specifically  authorized, in writing, prior to execution thereof, that costs for such overtime are to be borne  by the employer</t>
  </si>
  <si>
    <t>It is specifically agreed that the contractor accepts the obligation of assisting the professional  consultants in implementing proper cost management. The contractor will be advised by the  principal agent of all cost management procedures which will be implemented to ensure that  the final building cost does not exceed the budget. The quantity surveyor undertakes to make  available to the contractor all budgetary allowances and cost assessments/reports to enable  the proper procedures to be implemented and the contractor will attend all cost plan review  and cost management meetings. The contractor undertakes to extend these procedures in  regard to all sub-contractors</t>
  </si>
  <si>
    <t>COVID-19 Compliance</t>
  </si>
  <si>
    <t>The contractor is to ensure the site is compliant with the COVID-19 protocols as gazetted and provided for with regards to the OHS specification</t>
  </si>
  <si>
    <t>Infra-red scanner</t>
  </si>
  <si>
    <t>Cloth Masks (at least 3 per person)</t>
  </si>
  <si>
    <t>Dust Mask FFP2</t>
  </si>
  <si>
    <t>Hand sanitizer</t>
  </si>
  <si>
    <t>Hand washing station</t>
  </si>
  <si>
    <t>DEMOLITIONS</t>
  </si>
  <si>
    <t>12.1.6	  Existing premises occupied (3.4): Yes</t>
  </si>
  <si>
    <t>12.1.5	  Geotechnical Investigation (3.2): No</t>
  </si>
  <si>
    <t>ALL BLOCKS</t>
  </si>
  <si>
    <t>REMOVAL OF ASBESTOS ROOF SHEETING</t>
  </si>
  <si>
    <t>Tenderers are requested to inspect the works and check for themselves the site conditions which are likely to affect the progress of their work. No claims by the contractor will be considered by the Principal Agent afterwards</t>
  </si>
  <si>
    <t>A written authorization from the OHS Authority is to be obtained, setting out the conditions and procedures to be followed in the handling and removal of asbestos containing  material</t>
  </si>
  <si>
    <t>The contractor shall obtain from the competent authorities all permits, and licences required by law for the removal and disposal of asbestos containing material.</t>
  </si>
  <si>
    <t>A copy of these permits to be handed to the Principal Agent prior to commencement of the works</t>
  </si>
  <si>
    <t>The work procedure as approved by the OHS is to be made available to the Principal Agent. The contractor is to inform the relevant authorities and the Principal Agent if changes are to be made to this work procedure.</t>
  </si>
  <si>
    <t>The contractor is to submit to the Principal Agent a certificate showing that the asbestos has been disposed of.</t>
  </si>
  <si>
    <t>On completion of the works the contractor should use appropriate cleaning methods to clean the site where work was carried out of any traces of dust or debris.</t>
  </si>
  <si>
    <t>All fees paid in connection with the application for the works shall be borne by the contractor.</t>
  </si>
  <si>
    <t>Allow for any cost not included in the price of the above items arising from the contractor's obligation to adhere to the conditions for the handling of asbestos</t>
  </si>
  <si>
    <t>Carefully remove the existing Asbestos roof sheeting from roof trusses and/or rafters inclusive of the dismantling, repairing of the support framework, load and cartaway from site. (Rate to include for sealing off building).</t>
  </si>
  <si>
    <t xml:space="preserve">Allow for cost and charges for the disposal of asbestos </t>
  </si>
  <si>
    <t>Allow for any costs for the cleaning of the site, including the roof structure from any traces of asbestos dust or debris.</t>
  </si>
  <si>
    <t>The contractor entrusted to carry out the works should be experienced in such demolition work involving the handling and removal of asbestos contaminated materials, and must be fully aware of the risks involved when working with asbestos. A brief description of works is to be submitted with the tender documents.</t>
  </si>
  <si>
    <r>
      <t>m</t>
    </r>
    <r>
      <rPr>
        <vertAlign val="superscript"/>
        <sz val="10"/>
        <rFont val="Arial"/>
        <family val="2"/>
      </rPr>
      <t>3</t>
    </r>
    <r>
      <rPr>
        <sz val="11"/>
        <color theme="1"/>
        <rFont val="Calibri"/>
        <family val="2"/>
        <scheme val="minor"/>
      </rPr>
      <t/>
    </r>
  </si>
  <si>
    <t>Extra over trench and hole excavations in earth for excavation in</t>
  </si>
  <si>
    <t>Soil Poisoning under floors etc, including forming and poisoning shallow furrows against foundation walls etc, filling in furrows and ramming</t>
  </si>
  <si>
    <t>2.1.1</t>
  </si>
  <si>
    <t>2.1.2</t>
  </si>
  <si>
    <t>2.1.3</t>
  </si>
  <si>
    <t>2.1.4</t>
  </si>
  <si>
    <t>2.1.5</t>
  </si>
  <si>
    <t>2.1.6</t>
  </si>
  <si>
    <t>2.1.7</t>
  </si>
  <si>
    <t>2.1.8</t>
  </si>
  <si>
    <t>Taking out and removing doors, windows, etc from brickwork and  making good surfaces to receive new</t>
  </si>
  <si>
    <t>Taking out and removing joinery fittings etc and making good to  surfaces to receive new.</t>
  </si>
  <si>
    <t>A.1.12</t>
  </si>
  <si>
    <t>A.1.13</t>
  </si>
  <si>
    <t>A.1.14</t>
  </si>
  <si>
    <t>A.1.15</t>
  </si>
  <si>
    <t>A.1.16</t>
  </si>
  <si>
    <t>Surplus material from excavations and/or stock piles on site to a dumping site to be located by the contractor</t>
  </si>
  <si>
    <t>Keeping excavations free of all water other than subterranean water</t>
  </si>
  <si>
    <t>Compaction of ground surface under floors etc including scarifying for a depth of 150mm, breaking down oversize material, adding suitable material where necessary and compacting to 95% Mod AASHTO density</t>
  </si>
  <si>
    <t>Concrete to V-drain cast in panels, laid to fall in 1:200, with control joints filled with polysulphide sealant, every 3000mm centres</t>
  </si>
  <si>
    <t>Making and testing of three 150 x 150 x 150mm concrete strength test cubes</t>
  </si>
  <si>
    <t>Finishing top surfaces of concrete to a Class U2 wood float finish</t>
  </si>
  <si>
    <t>Expansion joints with softboard between vertical concrete surfaces</t>
  </si>
  <si>
    <t>Expansion joints with bitumen-impregnated softboard between vertical concrete and brickwork surfaces</t>
  </si>
  <si>
    <t>Type 193 fabric reinforcement in concrete surface beds, slabs, etc.</t>
  </si>
  <si>
    <r>
      <t>Brickwork of NFP bricks in class II mortar including galvanised crimp wire wall ties ( 7 per m</t>
    </r>
    <r>
      <rPr>
        <b/>
        <vertAlign val="superscript"/>
        <sz val="10"/>
        <rFont val="Arial"/>
        <family val="2"/>
      </rPr>
      <t>2</t>
    </r>
    <r>
      <rPr>
        <b/>
        <sz val="10"/>
        <rFont val="Arial"/>
        <family val="2"/>
      </rPr>
      <t xml:space="preserve"> laid staggered)</t>
    </r>
  </si>
  <si>
    <t>30 x 1,6mm Cramp 500mm long with one end fixed to wood and other end built into brickwork</t>
  </si>
  <si>
    <t>12 x 225mm Medium density fibre-cement fascia boards (Product No.041-202) with aluminium H-profile fascia joiners (Product No. 685-195), drill for and fix with hot-dip galvanised drive screws and washers</t>
  </si>
  <si>
    <t>80 x 200mm Socketless barge boards (Product No.721-800) with aluminium H-profile barge board joiners (Product No. 685-187), drill for and fix with hot-dip galvanised screws and washers</t>
  </si>
  <si>
    <t>Three lever mortice lockset and satin chrome plated handles Solid Art 390/313</t>
  </si>
  <si>
    <t>200 x 30mm High signs with 15mm high letters and numerals fixed with two self-tapping screws to steel and reading as follows:-</t>
  </si>
  <si>
    <t>38mm Diameter rubber door stop plugged and screwed to floor with a 50mm long brass screw</t>
  </si>
  <si>
    <t>155 x 100 x 115mm ogee gutter with baked enamel finish fixed with concealed brackets (all to supplies spec).</t>
  </si>
  <si>
    <t>100 x 75 mm fluted downpipes with baked enamel finish as per supplier's details</t>
  </si>
  <si>
    <t>SPECIALIST FLOOR AND WALL COATINGS</t>
  </si>
  <si>
    <t>Prime surfaces and apply two coats 'Flowcrete Flowcoat Quartz' or other approved non-slip self levelling epoxy floor finish with anti-microbial additive having finished thickness of 3mm on</t>
  </si>
  <si>
    <t xml:space="preserve">The rate to include for : </t>
  </si>
  <si>
    <t xml:space="preserve">- All specialist plant, labour and materials for executing the works under this item </t>
  </si>
  <si>
    <t>- Preparation of the surface by means of diamond grinding</t>
  </si>
  <si>
    <t>- Priming the surface with Abecote Primer at 4m² per litre</t>
  </si>
  <si>
    <t xml:space="preserve">- Application of Abecote 400 Hi-Build epoxy resin at 2mm with a non-slip finish using notched trowels </t>
  </si>
  <si>
    <t>Granolithic paved floors and skirtings</t>
  </si>
  <si>
    <t xml:space="preserve">23mm Thick on floors and landings </t>
  </si>
  <si>
    <t>Prepare and apply one coat primer and two coats 'WALL N' ALL' emulsion paint (colour to be approved by the Department of Education) on</t>
  </si>
  <si>
    <t>Prepare and apply one coat primer and two coats PVC emulsion paint (colour to be approved by the Department of Education) on</t>
  </si>
  <si>
    <t>Sanding and Spot priming defects in pre-primed surfaces with zinc phosphate metal primer, one coat universal undercoat and two coats super universal enamel paint on steel</t>
  </si>
  <si>
    <t>Prepare and apply one coat calcium plumbate primer, one coat undercoat and one coat gloss enamel paint</t>
  </si>
  <si>
    <t>ALTERATIONS</t>
  </si>
  <si>
    <t>Taking out and removing joinery fittings etc and making good to surfaces to receive new.</t>
  </si>
  <si>
    <t>76mm Insulation blanket closely fitted and laid on top of brandering between roof timbers, etc</t>
  </si>
  <si>
    <t>6,4mm "Rhino" gypsum plasterboard with H-type pressed steel jointing strips</t>
  </si>
  <si>
    <t>Horizontal ceilings, including 38 x 38mm sawn softwood brandering at maximum 400mm centres in one direction only to trusses ( elsewhere measured).</t>
  </si>
  <si>
    <t>Horizontal ceilings, including 38 x 38mm sawn softwood brandering at maximum 400mm centres in one direction only to trusses (elsewhere measured).</t>
  </si>
  <si>
    <t>Extra over ceiling for 900 x 900mm trap door of 6mm wrought softwood rebated framing with one 50 x 50mm sawn softwood cross brander covered with ceiling board and fitted flush in opening</t>
  </si>
  <si>
    <t>One coat oil wood primer, one coat universal undercoat and two coats varnish on</t>
  </si>
  <si>
    <t>Taking out and removing doors, windows, etc from brickwork and making good surfaces to receive new</t>
  </si>
  <si>
    <t>Roof covering with 15 degree pitch, in transportable lengths not exceeding 20m. The description includes all related items.</t>
  </si>
  <si>
    <t>AG 150 G550 ridge capping with broad flute closures to suit roof profile with pre-painted factory finish.</t>
  </si>
  <si>
    <t>Insulation laid taut over purlins (at approximately 1,80m centres) and fixed concurrent with roof covering, including taped laps and nylon straining wires</t>
  </si>
  <si>
    <t>Sisalation 420 or equal and approved heavy industrial grade aluminium foil based insulation</t>
  </si>
  <si>
    <t>50 x 76mm Purlins not exceeding 6.6 m in length, to manufacturer's specification</t>
  </si>
  <si>
    <t>Teco two way hurricane clips secured to purlins and trusses at every intersection externally and internally galvanised wire is to be used</t>
  </si>
  <si>
    <t>23mm Thick on floors and landings</t>
  </si>
  <si>
    <t>Soil Poisoning: Under floors etc, including forming and poisoning shallow furrows against foundation walls etc, filling in furrows and ramming</t>
  </si>
  <si>
    <t xml:space="preserve">Chipping of screed in floors to receive new screed. </t>
  </si>
  <si>
    <t>Cleaning internal walls to receive paint.</t>
  </si>
  <si>
    <t>Cleaning external walls to receive paint.</t>
  </si>
  <si>
    <t>Surface bed approximately 80mm thick (verandas, external steps, etc) and prepare surface to receive new.</t>
  </si>
  <si>
    <t>Saflock 700 AZ150 G550 interlocking roof sheeting with Z275 to both sides, on sisalation, fixed to timber intermediate purlins (purlins as per manufacturer's spec, taking into account windloads) secured with saflok 700 clips screw fixed to purlins as per manufacturer's recommendations and specifications.</t>
  </si>
  <si>
    <t>25mm Thick on floors and landings to verandas and steps</t>
  </si>
  <si>
    <t>- Re-cutting and sealing expansion joints</t>
  </si>
  <si>
    <t>JoJo Polyproline water tank</t>
  </si>
  <si>
    <t>5000 litre Polyproline water tank with 35mm diameter inlet at top and 50mm overflow outlet and 25mm outlet at base of tank including access hatch on top fitted with vermin-proof vent, and including 1.6 x 50mm galvanised hoop iron or other approved holding down material secured around pedestal complete including pedestal, including concrete, brickwork for stand as per engineer's or Architect's drawings.</t>
  </si>
  <si>
    <t>Double pitched prefabricated plate nailed roof truss spanning approximately 8800mm and 1689mm high, truss to be hoisted and fixed approximately 3m above ground level as per manufacture's details. The description includes all related items</t>
  </si>
  <si>
    <t>The Employer shall pay the Contractor the amount certified for payment in the Final  Payment Certificate within twenty one (21) calendar days of the date of issue of the  Final Payment Certificate.</t>
  </si>
  <si>
    <t xml:space="preserve">	Penalties per calendar day:  R 4 000.00</t>
  </si>
  <si>
    <t xml:space="preserve">	Date of practical completion and the penalty per calendar day for: </t>
  </si>
  <si>
    <t xml:space="preserve">	3.	Clause 31.9: Payment by Employer will be within 21 calendar days</t>
  </si>
  <si>
    <t>The contractor shall submit a separate schedule of information regarding selected  sub-contractors indicating dates of information required and dates of sub-contractors  required on site.</t>
  </si>
  <si>
    <t>Awareness and Warning Signage</t>
  </si>
  <si>
    <t>The contractor is responsible to provide the appropriate personal protective equipment and be proficient in the different work practices which are appropriate for such works.  Monitoring of the atmosphere for possible contamination during the works is to be carried out in accordance with the Occupational Health and Safety Act 85 of 1993 and/or any other equivalent legislation.</t>
  </si>
  <si>
    <t>The contractor is to take full responsibility of the asbestos contaminated material once it has been removed from site. He will be responsible for the transportation to an approved dumping site.</t>
  </si>
  <si>
    <t>Panes exceeding 0,5m² and not exceeding 2m²</t>
  </si>
  <si>
    <t>GENERAL PREAMBLES</t>
  </si>
  <si>
    <t xml:space="preserve">The document "Specification of Materials and Methods to be used (PW371)" is obtainable on the Department's website (http://www.publicworks.gov.za/ under "Consultants Guidelines"), and shall be read in conjunction with the bills of quantities / lump sum document and be referred to for the full descriptions of work to be done and materials to be used </t>
  </si>
  <si>
    <t>TRADE NAMES</t>
  </si>
  <si>
    <t>Wherever a trade name for any product has been described in the bills of quantities / lump sum document, the tenderer's attention is drawn to the fact that any other product of equal quality may be used subject to the written approval of the principal agent being obtained prior to the closing date for submission of tenders If prior written approval for an alternative product is not obtained, the product described shall be deemed to have been tendered for</t>
  </si>
  <si>
    <t>IMPORTED MATERIALS AND EQUIPMENT</t>
  </si>
  <si>
    <t>Where imported items are listed in the tender documents, the tenderer shall provide all the information called for, failing which the price of any such item, materials or equipment shall be excluded from currency fluctuations. (refer to Schedule of Imported Materials and Equipment DPW-23(EC) to be completed by tenderer)  Notwithstanding any provisions elsewhere regarding the adjustment of contract prices, the price of any item, material or equipment listed in terms of this clause shall be excluded from the Contract Price Adjustment Provisions (if applicable)</t>
  </si>
  <si>
    <t>HIV/AIDS AWARENESS</t>
  </si>
  <si>
    <t>It is required of the contractor to thoroughly study the HIV/AIDS Specification (PW 1544) of the Department that must be read together with and is deemed to be incorporated under this Section of the bills of quantities / lump sum document. Provision for pricing of HIV/AIDS awareness is made under items C10.1 to C10.5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  The contractor must take note that compliance with the HIV/AIDS Specification is compulsory. In the event of partial or total non-compliance, the principal agent, notwithstanding the provisions of clause A 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t>
  </si>
  <si>
    <t>AWARENESS CHAMPION</t>
  </si>
  <si>
    <t xml:space="preserve">Selection, appointment, briefing and making available of an Awareness Champion including provision of all relevant services, all in accordance with the HIV/AIDS Specification  </t>
  </si>
  <si>
    <t>AWARENESS WORKSHOPS</t>
  </si>
  <si>
    <t xml:space="preserve">Selection and appointment of a competent Service Provider approved by the principal agent, provision of a Service Provider Workshop Plan and a suitable venue, conducting of awareness workshops by means of traditional and/or modern multi-media techniques, including follow-up courses, making available all tuition material and performing assessment procedures, all in accordance with the HIV/AIDS Specification </t>
  </si>
  <si>
    <t>POSTERS, BOOKLETS, VIDEOS, ETC</t>
  </si>
  <si>
    <t>Provision, displaying, maintaining and replacing when necessary of four plastic laminated posters, booklets and educational videos, etc. for the duration of the construction period, all in accordance with the HIV/AIDS Specification</t>
  </si>
  <si>
    <t>ACCESS TO CONDOMS</t>
  </si>
  <si>
    <t>Provision and maintenance of condom dispensers fixed in position, including male and female condoms, replenishing male and female condoms on a daily basis as required for the duration of the construction period, all in accordance with the HIV/AIDS Specification</t>
  </si>
  <si>
    <t>MONITORING</t>
  </si>
  <si>
    <t xml:space="preserve">Monitoring HIV/AIDS awareness of workers, providing the principal agent with access to information including making available all reports, thoroughly completed and reflecting the correct information, for the duration of the construction period and close out, all in accordance with the HIV/AIDS Specification </t>
  </si>
  <si>
    <t>OCCUPATIONAL HEALTH AND SAFETY</t>
  </si>
  <si>
    <t>The contractor shall comply with all the requirements set out in the Construction Regulations, 2003 issued under the Occupational Health and Safety Act, 1993 (Act No 85 of 1993)  It is required of the contractor to thoroughly study the Health and Safety Specification that must be read together with and is deemed to be incorporated under this Section of the bills of quantities / lump sum document  The contractor must take note that compliance with the Occupational Health and Safety Act, Construction Regulations and Health and Safety Specification is compulsory.  In the event of partial or total non-compliance, the principal agent, notwithstanding the provisions of clause A31.0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the Occupational Health and Safety Act, Construction Regulations and Health and Safety Specification is made under this clause and it is explicitly pointed out that all requirements of the aforementioned are deemed to be priced hereunder and no additional claims in this regard shall be entertained</t>
  </si>
  <si>
    <t>NOTIFICATION OF CONSTRUCTION WORK</t>
  </si>
  <si>
    <t xml:space="preserve"> (Construction Regulation 3) The Contractor shall, before commencing work, notify the Department of Labour of the intended construction work in terms of Regulation 3.  The Contractor shall submit the notification in writing, on the appropriate form, prior to commencement of work </t>
  </si>
  <si>
    <t>HEALTH AND SAFETY PLAN</t>
  </si>
  <si>
    <t>(Construction Regulation 5.4) The Contractor shall provide and demonstrate to the Principal Agent a suitable and sufficiently documented health and safety plan based on the Act, Construction Regulations and the health and safety specification, which shall be applied from the date of commencement of and for the duration of the construction work.  The Contractor shall ensure that a copy of the health and safety plan is available on request to an employee, inspector, sub contractor or principal agent all in terms of Regulation 5</t>
  </si>
  <si>
    <t>REGISTRATION WITH COMPENSATION FUND</t>
  </si>
  <si>
    <t>(Construction Regulation 5.3 f) The Contractor shall provide proof of his registration and good standing with the Compensation Fund or a licensed compensation insurer prior to the commencement of work</t>
  </si>
  <si>
    <t>HEALTH AND SAFETY FILE</t>
  </si>
  <si>
    <t>( Construction Regulation 5.7)  The Contractor shall ensure that a health and safety file, which shall include all documentation required in terms of the health and safety specification, the Act and the Construction Regulations, is opened and kept on site and made available to the Principal Agent or Inspector upon request.  Upon completion of the works, the Contractor shall hand over a consolidated health and safety file to the principal agent</t>
  </si>
  <si>
    <t>SUPERVISION OF CONSTRUCTION WORK (SAFETY OFFICER)</t>
  </si>
  <si>
    <t xml:space="preserve">(Construction Regulation 6)  The Contractor shall appoint a full-time competent employee in writing as the construction supervisor, with the duty of supervising the construction work. The Contractor shall appoint a full-time or part-time construction safety officer in writing to assist in the control of all safety related aspects on the site. Such appointments are required to ensure that at all times the requirements of the Act and Construction Regulations are adhered to. Refer to Regulation 6 </t>
  </si>
  <si>
    <t>RISK ASSESSMENT AND SAFETY POLICY</t>
  </si>
  <si>
    <t xml:space="preserve"> (Construction Regulation 7)  Before commencing work the Contractor shall cause a risk assessment to be performed by a competent person appointed in writing and the risk assessment shall form part of the health and safety plan. A copy of the risk assessment shall be available on site at all times for inspection. The Contractor shall at all time carry out the works in a manner to avoid the risk of bodily harm to persons or risk of damage to any property.  He shall take all precautions regarding training of employees in any hazards and the related work procedures, health and safety induction training of employees, visitors or any other persons entering the site and provide personal protective equipment to all employees and visitors to site which are necessary and adequate to eliminate any conditions which contribute to the risk of injury to persons or damage to property in terms of Regulation 7 </t>
  </si>
  <si>
    <t>SIGNIFICANT HAZARD IDENTIFICATION RISK ASSESSMENT</t>
  </si>
  <si>
    <t xml:space="preserve">The contractor shall allow for additional financial provision, if any, to take the necessary precautions regarding the significant hazards and risks identified and assessed by the design consultants </t>
  </si>
  <si>
    <t>ADDITIONAL FINANCIAL PROVISION</t>
  </si>
  <si>
    <t>The Contractor shall allow for additional financial provision, if any, to comply with the requirements of the Occupational Health and Safety Act  (Act No 85 of 1993) and the Construction Regulations issued there under which have not been specifically elsewhere provided</t>
  </si>
  <si>
    <t>FALL PROTECTION PLAN</t>
  </si>
  <si>
    <t xml:space="preserve">(Construction Regulation 8)  The contractor shall, before commencing any construction work submit a fall protection plan identified all steps to be taken in order to ensure the continued adherence to the fall protection plan and shall include a risk assessment of all work carried out from an relevant position. The fall protection plan shall form part of the health and safety plan and file </t>
  </si>
  <si>
    <t>PHYSICAL AND PSCHOLOGICAL FITNESS</t>
  </si>
  <si>
    <t xml:space="preserve">(Construction Regulation 8.2(b))  The contractor and sub-contractors shall before commencing any construction work submit proof of his employees that shall carried out work from an elevated position their physical and psychological fitness. And shall be recorded in the health and safety file </t>
  </si>
  <si>
    <t>CONSTRUCTION VEHICLES AND MOBILE PLANT</t>
  </si>
  <si>
    <t xml:space="preserve">(Construction Regulation 21)  The contractor and sub-contractors shall ensure that all operated workers received training and been certified competent to operate such vehicle, and are physical and psychological fit to operate such construction vehicles and mobile plants. And shall be recorded in the health and safety file </t>
  </si>
  <si>
    <t>TRAINING</t>
  </si>
  <si>
    <t xml:space="preserve">(Construction Regulation 8 (c))  The contractor and sub-contractors shall, before commencing any construction work, submit his training program of all his employees. This program shall from part of the health and safety plan  </t>
  </si>
  <si>
    <t>DEMOLITION WORK</t>
  </si>
  <si>
    <t>REMOVAL AND DISPOSAL OF ASBESTOS MATERIAL</t>
  </si>
  <si>
    <t>(Construction Regulation 12)  The contractor shall, before any demolition work shall carried out, submit all method of demolition to be used. This method shall form part of the health and safety plan and file.</t>
  </si>
  <si>
    <t>(Asbestos Regulation) The principal contractor shall appoint a contractor that is registered with the Department of Labour as an AIA. The contractor must allow for; NOTIFICATION OF ASBESTOS PROCESSING PERSONAL PROTECTIVE EQUIPMENT PACKAGING AND TRANSPORT AND STORAGE TO DISPOSAL SITE DEMOLITION WORK OF SHEETS LABELLING AND INFORMATION</t>
  </si>
  <si>
    <r>
      <rPr>
        <b/>
        <sz val="10"/>
        <rFont val="Arial"/>
        <family val="2"/>
      </rPr>
      <t>Clause 31.10:</t>
    </r>
    <r>
      <rPr>
        <sz val="10"/>
        <rFont val="Arial"/>
        <family val="2"/>
      </rPr>
      <t xml:space="preserve"> The employer shall not pay compensatory interest on any amounts  certified after practical completion.</t>
    </r>
  </si>
  <si>
    <t>EXTERNAL WORKS</t>
  </si>
  <si>
    <t>Allow for Attendance</t>
  </si>
  <si>
    <t>Carried to Collection</t>
  </si>
  <si>
    <t xml:space="preserve">Bill No. 1 </t>
  </si>
  <si>
    <t>Preliminaries</t>
  </si>
  <si>
    <t>MAIN COLLECTION</t>
  </si>
  <si>
    <t xml:space="preserve">Brought forward </t>
  </si>
  <si>
    <t>Page</t>
  </si>
  <si>
    <t>Bill No. 2</t>
  </si>
  <si>
    <t>Bill No. 3</t>
  </si>
  <si>
    <t>Alterations</t>
  </si>
  <si>
    <t>Concrete, Formwork and Reinforcement</t>
  </si>
  <si>
    <t>Paintwork</t>
  </si>
  <si>
    <t>Bill No. 4</t>
  </si>
  <si>
    <t>Bill No. 1</t>
  </si>
  <si>
    <t>Main Collection</t>
  </si>
  <si>
    <t>Summary</t>
  </si>
  <si>
    <t>Bill No. 5</t>
  </si>
  <si>
    <t>Bill No. 6</t>
  </si>
  <si>
    <t>Bill No. 7</t>
  </si>
  <si>
    <t>Bill No. 8</t>
  </si>
  <si>
    <t>Bill No. 9</t>
  </si>
  <si>
    <t>Bill No. 10</t>
  </si>
  <si>
    <t>Bill No. 11</t>
  </si>
  <si>
    <t>SUB-TOTAL</t>
  </si>
  <si>
    <t>IP65 Junction Box with 10A single pole circuit breaker</t>
  </si>
  <si>
    <t>40 Amp Single Pole isolators installed surface on wall for stove</t>
  </si>
  <si>
    <t>20 Amp Single Pole isolators installed surface on wall in a weatherproof enclosure.</t>
  </si>
  <si>
    <t>Supply and install isolators mounted as specified complete with cover plate and all accessories</t>
  </si>
  <si>
    <t>ISOLATORS</t>
  </si>
  <si>
    <t>Supply, install and connect switch socket outlets as specified including cover plates and all accessories 16 Amp double switched socket outlet installed flush on wall</t>
  </si>
  <si>
    <t>SWITCHED SOCKET OUTLETS</t>
  </si>
  <si>
    <t>GLS FC/R-235 TS ECG</t>
  </si>
  <si>
    <t>GLS LFL-100W ECG</t>
  </si>
  <si>
    <t>20W LED Bulkhead IP55 (EQUAL OR SIMILAR APPROVED TO BEKA OR SWANLITE)</t>
  </si>
  <si>
    <t>Suppy, deliver and store the following light fittings complete; inclusive of lamps (please refer to the Lightfitting Schedule for full specifications of the fittings):</t>
  </si>
  <si>
    <t>LIGHT FITTINGS</t>
  </si>
  <si>
    <t>Photocell poly-carbonate bulkhead</t>
  </si>
  <si>
    <t>16A, Single Lever, One Way</t>
  </si>
  <si>
    <t>Flush mounted switch unit complete with cover plate and all accessories</t>
  </si>
  <si>
    <t>LIGHT SWITCHES</t>
  </si>
  <si>
    <t>2.5 mm² BCEW</t>
  </si>
  <si>
    <t>2.5 mm² pvc conductor</t>
  </si>
  <si>
    <t>1.5 mm² BCEW</t>
  </si>
  <si>
    <t>1.5 mm² pvc conductor</t>
  </si>
  <si>
    <t>Supply and install PVC insulated copper conductors in required colours drawn into conduit or in trunking</t>
  </si>
  <si>
    <t>CONDUCTORS AND CABLES</t>
  </si>
  <si>
    <t>100 x 100 x 50 mm galv. box, flush mounted in brickwork</t>
  </si>
  <si>
    <t>100 x 50 x 50 mm galv. box, flush mounted in brickwork</t>
  </si>
  <si>
    <t>60 mm round, 60 mm deep PVC box for 20 mm conduit fixed in sofit or brickwork or ceiling void</t>
  </si>
  <si>
    <t>Supply and install boxes complete with all accessories, including conduit terminations</t>
  </si>
  <si>
    <t>CONDUIT BOXES</t>
  </si>
  <si>
    <t>50 mm - surface on brickwork (BOSAL)</t>
  </si>
  <si>
    <t>25 mm - chased in brickwork</t>
  </si>
  <si>
    <t>20 mm - ceiling void</t>
  </si>
  <si>
    <t>20 mm - chased in brickwork</t>
  </si>
  <si>
    <t>Supply and install PVC conduit complete with all accessories including couplings, bending, fixings and waste fixed as specified.</t>
  </si>
  <si>
    <t>CONDUITS</t>
  </si>
  <si>
    <t>SECTION 3 : POWER - GENERAL PURPOSE OUTLETS AND LIGHTING</t>
  </si>
  <si>
    <t>50mm Diameter</t>
  </si>
  <si>
    <t>110mm Diameter slow radius bends</t>
  </si>
  <si>
    <t>110mm Diameter</t>
  </si>
  <si>
    <t>Supply and install the following underground sleeves</t>
  </si>
  <si>
    <t>SLEEVES</t>
  </si>
  <si>
    <t>SECTION 2 : EXCAVATIONS AND SLEEVES</t>
  </si>
  <si>
    <t>Data Outlet</t>
  </si>
  <si>
    <t>Telephone outlet</t>
  </si>
  <si>
    <t>Supply and install telephone and data outlets in power skirting including cover plates and all accessories.</t>
  </si>
  <si>
    <t>Supply and install Power skirting complete with all fixings, end caps, separate covers and accessories.</t>
  </si>
  <si>
    <t>Supply and install 2 compartment P/Skirt complete with all fixings, separate covers and accessories. (EQUAL OR SIMILAR APPROVED TO BUFF DUCT OR LEGRANDE)</t>
  </si>
  <si>
    <t>WIRING TRUNKING &amp; MESH TRAY</t>
  </si>
  <si>
    <t>Supply and Install 50mm aluminium conductor</t>
  </si>
  <si>
    <t>Supply and Install 25mm pvc pipe</t>
  </si>
  <si>
    <t>Supply and install test point connection in each down conductor COMPLETE with 132x82x55mm deep screw lid enclosure.</t>
  </si>
  <si>
    <t>Supply and install 1.5m copper clad steel earth rods driven into the ground including jointing to copper bonding conductor.</t>
  </si>
  <si>
    <t>Supply and Install ferrules and lugs for bonding of any metalwork to air terminal system.</t>
  </si>
  <si>
    <t>Supply and install corrosion resistant stainless steel terminal for roof connection points and and aluminium bond to take aluminium down conductor from roof terminals.</t>
  </si>
  <si>
    <t>50mm² PVC insulated for bonding down conductors to earth rods, etc.  inclusive of lugs, ferrules, bolts, etc.</t>
  </si>
  <si>
    <t>Allow for the testing of the complete scheme, including lightning protection earth electrodes and the issuing of test certificates.</t>
  </si>
  <si>
    <t>Allow for the execution of a Soil Resistivity Survey for the site and for submitting a copy of the reports to the Engineer.</t>
  </si>
  <si>
    <t>LIGHTNING PROTECTION AND EARTHING</t>
  </si>
  <si>
    <t>Sum</t>
  </si>
  <si>
    <t>Issue a Certificate of Compliance (CoC) in accordance with the SANS 10142-1 (2006) requirements per DB.</t>
  </si>
  <si>
    <t>Test and Commision the complete installation in accordance with the Specifications and SANS Standards</t>
  </si>
  <si>
    <t>TEST AND COMMISSION</t>
  </si>
  <si>
    <t>Draw Wire</t>
  </si>
  <si>
    <t>SUNDRIES</t>
  </si>
  <si>
    <t>No.</t>
  </si>
  <si>
    <t>6mm²  2 Core PVC ECC Copper Cable</t>
  </si>
  <si>
    <t>PVC/PVC/SWA/ECC/PVC/ copper cables</t>
  </si>
  <si>
    <t>Supply, delivery, installation and labour for making-off, terminating and connecting cables and earth wires including glands, shrouds, lugs and connections for the following cables and earth wires:-</t>
  </si>
  <si>
    <t>CABLE TERMINATIONS</t>
  </si>
  <si>
    <t>Rates to include for supply, delivery and installation via sleeves, cable tray or fixed to surface but excluding terminations, joints, cable trays or sleeves for 600/1000 Volts cables and earth wires:-</t>
  </si>
  <si>
    <t>CABLES AND EARTH WIRE (PROVISIONAL)</t>
  </si>
  <si>
    <t>Ablution Block DB (6 Way - 3CR12)</t>
  </si>
  <si>
    <t>Classroom Block DB (Prewired 12 Way - 3CR12)</t>
  </si>
  <si>
    <t>Supply the following Distribution Boards complete with all switchgear, accessories as specified on the schematic layouts, all fitted in the factory and tested, including delivery to Site and off-loading but excluding cable terminations. Install and connect up, including earthing and conduit terminations but excluding cable terminations.</t>
  </si>
  <si>
    <t>DISTRIBUTION BOARDS AND ACCESSORIES</t>
  </si>
  <si>
    <t>SECTION 1 : LT DISTRIBUTION</t>
  </si>
  <si>
    <t>Ceilings, Partitions &amp; Access Flooring</t>
  </si>
  <si>
    <t>Ceilings, Partitions and Access Flooring</t>
  </si>
  <si>
    <t>Bill No. 12</t>
  </si>
  <si>
    <t>Bill No. 13</t>
  </si>
  <si>
    <t>Summary brought forward</t>
  </si>
  <si>
    <t>Bill No. 14</t>
  </si>
  <si>
    <t>Bill</t>
  </si>
  <si>
    <t>PRELIMINARIES AND GENERAL</t>
  </si>
  <si>
    <t>44mm Framed batten door 813 x 2032m high, as per Architect's Specification</t>
  </si>
  <si>
    <t>4 Classroom, 1 Principal's Office and Storeroom</t>
  </si>
  <si>
    <t>2 Classroom and 1 School Hall</t>
  </si>
  <si>
    <t>1 Tuck Shop and 1 Store room</t>
  </si>
  <si>
    <t>1 Kitchen and 1 Storeroom</t>
  </si>
  <si>
    <t>Ablution Block 3 (2 Male)</t>
  </si>
  <si>
    <t>Ablution Block 4 (4 Male)</t>
  </si>
  <si>
    <t>VIP Toilets (2 Seats)</t>
  </si>
  <si>
    <t>VIP Toilets (3 Teachers 1 Disabled)</t>
  </si>
  <si>
    <t>Demolish existing ablution facicilities including desludging, filling up holes and compaction of holes, make good and plant grass</t>
  </si>
  <si>
    <t>Removal of perimeter fencing</t>
  </si>
  <si>
    <t>Demolitions</t>
  </si>
  <si>
    <t>2.2.1</t>
  </si>
  <si>
    <t>2.2.2</t>
  </si>
  <si>
    <t>2.3.1</t>
  </si>
  <si>
    <t xml:space="preserve">Toilet block overall size 6.796m long X 2.991m wide X 2.100m high </t>
  </si>
  <si>
    <t xml:space="preserve">Toilet block overall size 2.729m long X 1.571m wide X 2.100m high </t>
  </si>
  <si>
    <t>SECTION 3</t>
  </si>
  <si>
    <t>BLOCK 1 : 4 CLASSROOMS, 1 PRINCIPAL OFFICE AND STORE ROOM</t>
  </si>
  <si>
    <t>3.1.1</t>
  </si>
  <si>
    <t>3.1.2</t>
  </si>
  <si>
    <t>3.1.3</t>
  </si>
  <si>
    <t>3.1.4</t>
  </si>
  <si>
    <t>3.1.5</t>
  </si>
  <si>
    <t>3.1.6</t>
  </si>
  <si>
    <t>3.1.7</t>
  </si>
  <si>
    <t>3.1.8</t>
  </si>
  <si>
    <t>3.1.9</t>
  </si>
  <si>
    <t>3.1.10</t>
  </si>
  <si>
    <t>Block 1: 4 Classrooms, 1 Principal's Office and Store Room: 3-1 Alterations</t>
  </si>
  <si>
    <t>3.2.1</t>
  </si>
  <si>
    <t>3.2.2</t>
  </si>
  <si>
    <t>3.2.3</t>
  </si>
  <si>
    <t>3.2.4</t>
  </si>
  <si>
    <t>3.2.5</t>
  </si>
  <si>
    <t>3.2.6</t>
  </si>
  <si>
    <t>3.2.7</t>
  </si>
  <si>
    <t>3.2.8</t>
  </si>
  <si>
    <t>Filling of 150mm Thick layers of G3 natural gravel, compacted to 95% MOD AASHTO density.</t>
  </si>
  <si>
    <t>3.3.1</t>
  </si>
  <si>
    <t>3.3.2</t>
  </si>
  <si>
    <t>3.3.3</t>
  </si>
  <si>
    <t>3.3.4</t>
  </si>
  <si>
    <t>3.3.5</t>
  </si>
  <si>
    <t>3.3.6</t>
  </si>
  <si>
    <t>3.3.7</t>
  </si>
  <si>
    <t>3.3.8</t>
  </si>
  <si>
    <t>25Mpa/19mm concrete</t>
  </si>
  <si>
    <t>Verandah floor cast in panels of 1850 centres, with controlled joints every 7400 centres</t>
  </si>
  <si>
    <t>3.4.2</t>
  </si>
  <si>
    <t>3.4.3</t>
  </si>
  <si>
    <t>SUBSTRUCTURE</t>
  </si>
  <si>
    <t>3.4.4</t>
  </si>
  <si>
    <t>3.4.5</t>
  </si>
  <si>
    <t>Block 1: 4 Classrooms, 1 Principal's Office and Store Room: 3.4 - Masonry</t>
  </si>
  <si>
    <t>Block 1: 4 Classrooms, 1 Principal's Office and Store Room: 3.3 - Concrete, Formwork and Reinforcement</t>
  </si>
  <si>
    <t>3.5.1</t>
  </si>
  <si>
    <t>3.5.2</t>
  </si>
  <si>
    <t>3.5.3</t>
  </si>
  <si>
    <t>3.5.4</t>
  </si>
  <si>
    <t>3.5.5</t>
  </si>
  <si>
    <t>Block 1: 4 Classrooms, 1 Principal's Office and Store Room: 3.5 - Roof Coverings</t>
  </si>
  <si>
    <t>50 x 76mm Purlins  exceeding 6.6 m in length, to manufacturer's specification</t>
  </si>
  <si>
    <t>3.6.1</t>
  </si>
  <si>
    <t>3.6.2</t>
  </si>
  <si>
    <t>3.6.3</t>
  </si>
  <si>
    <t>3.6.4</t>
  </si>
  <si>
    <t>Double pitched prefabricated plate nailed roof truss spanning approximately 6.949m and 1689mm high, truss to be hoisted and fixed as per manufacture's details.The description includes all related items</t>
  </si>
  <si>
    <t>3.6.5</t>
  </si>
  <si>
    <t>3.6.6</t>
  </si>
  <si>
    <t>3.6.7</t>
  </si>
  <si>
    <t>3.6.8</t>
  </si>
  <si>
    <t>3.6.9</t>
  </si>
  <si>
    <t>Block 1: 4 Classrooms, 1 Principal's Office and Store Room: 3.6 - Carpentry and Joinery</t>
  </si>
  <si>
    <t>3.7.1</t>
  </si>
  <si>
    <t>3.7.2</t>
  </si>
  <si>
    <t>3.7.3</t>
  </si>
  <si>
    <t>3.7.4</t>
  </si>
  <si>
    <t>Block 1: 4 Classrooms, 1 Principal's Office and Store Room: 3.7 - Ironmongery</t>
  </si>
  <si>
    <t>3.8.1</t>
  </si>
  <si>
    <t>3.8.2</t>
  </si>
  <si>
    <t>3.8.3</t>
  </si>
  <si>
    <t>3.8.4</t>
  </si>
  <si>
    <t>3.8.5</t>
  </si>
  <si>
    <t>3.8.6</t>
  </si>
  <si>
    <t>3.8.7</t>
  </si>
  <si>
    <t>Block 1: 4 Classrooms, 1 Principal's Office and Store Room: 3.8 - Plastering</t>
  </si>
  <si>
    <t>3.9.1</t>
  </si>
  <si>
    <t>3.9.2</t>
  </si>
  <si>
    <t>3.9.3</t>
  </si>
  <si>
    <t>3.9.4</t>
  </si>
  <si>
    <t>3.9.5</t>
  </si>
  <si>
    <t>3.9.6</t>
  </si>
  <si>
    <t>3.9.7</t>
  </si>
  <si>
    <t>5000 litre Polyproline water tank with 35mm diameter inlet at top and 50mm overflow outlet and 25mm outlet at base of tank including access hatch on top fitted with vernim-proof vent, and including 1.6 x 50mm galvanised hoop iron or other approved holding down material secured around pedestal complete  including pedestal, including concrete, brickwork for stand as per engineer's or Architect's drawings.</t>
  </si>
  <si>
    <t>Block 1: 4 Classrooms, 1 Principal's Office and Store Room: 3.9 - Plumbing and Drainage</t>
  </si>
  <si>
    <t>3.10</t>
  </si>
  <si>
    <t>3.10.1</t>
  </si>
  <si>
    <t>Block 1: 4 Classrooms, 1 Principal's Office and Store Room: 3.10 - Glazing</t>
  </si>
  <si>
    <t>3.11.1</t>
  </si>
  <si>
    <t>3.11.2</t>
  </si>
  <si>
    <t>3.11.3</t>
  </si>
  <si>
    <t>3.11.4</t>
  </si>
  <si>
    <t>3.11.5</t>
  </si>
  <si>
    <t>3.11.6</t>
  </si>
  <si>
    <t>3.11.7</t>
  </si>
  <si>
    <t>3.11.8</t>
  </si>
  <si>
    <t>3.11.9</t>
  </si>
  <si>
    <t>3.11.10</t>
  </si>
  <si>
    <t>Block 1: 4 Classrooms, 1 Principal's Office and Store Room: 3.11 - Painting</t>
  </si>
  <si>
    <t>Block 1: 4 Classrooms, 1 Principal's Office and Store Room</t>
  </si>
  <si>
    <t>SECTION 4</t>
  </si>
  <si>
    <t>BLOCK 2: 2 CLASSROOMS AND  1 SCHOOL HALL</t>
  </si>
  <si>
    <t>Block 2: 2 Classrooms and 1 School Hall</t>
  </si>
  <si>
    <t>Block 2: 2 Classrooms and 1 School Hall - 4.1 - Alterations</t>
  </si>
  <si>
    <t>4.1.1</t>
  </si>
  <si>
    <t>4.1.2</t>
  </si>
  <si>
    <t>4.1.3</t>
  </si>
  <si>
    <t>4.1.4</t>
  </si>
  <si>
    <t>4.1.5</t>
  </si>
  <si>
    <t>4.1.6</t>
  </si>
  <si>
    <t>Cleaning internal walls to recieve paint.</t>
  </si>
  <si>
    <t>Cleaning external walls to recieve paint.</t>
  </si>
  <si>
    <t>4.1.7</t>
  </si>
  <si>
    <t>4.1.8</t>
  </si>
  <si>
    <t>4.1.9</t>
  </si>
  <si>
    <t>4.1.10</t>
  </si>
  <si>
    <t>4.1.11</t>
  </si>
  <si>
    <t>4.1.12</t>
  </si>
  <si>
    <t>4.2.1</t>
  </si>
  <si>
    <t>4.2.2</t>
  </si>
  <si>
    <t>4.2.3</t>
  </si>
  <si>
    <t>Block 2: 2 Classrooms and 1 School Hall - 4.2 - Masonry</t>
  </si>
  <si>
    <t>4.3.1</t>
  </si>
  <si>
    <t>4.3.2</t>
  </si>
  <si>
    <t>4.3.3</t>
  </si>
  <si>
    <t>4.3.4</t>
  </si>
  <si>
    <t>4.3.5</t>
  </si>
  <si>
    <t>Block 2: 2 Classrooms and 1 School Hall - 4.3 - Roof Coverings</t>
  </si>
  <si>
    <t>Roof covering with pitch not exceeding 25 degree, in transportable lengths not exceeding 20m. The description includes all related items.</t>
  </si>
  <si>
    <t>4.4.1</t>
  </si>
  <si>
    <t>4.4.2</t>
  </si>
  <si>
    <t>4.4.3</t>
  </si>
  <si>
    <t>4.4.4</t>
  </si>
  <si>
    <t>4.4.5</t>
  </si>
  <si>
    <t>Block 2: 2 Classrooms and 1 School Hall - 4.4 - Carpentry and Joinery</t>
  </si>
  <si>
    <t>4.5.1</t>
  </si>
  <si>
    <t>4.5.2</t>
  </si>
  <si>
    <t>4.5.3</t>
  </si>
  <si>
    <t>4.5.4</t>
  </si>
  <si>
    <t>Block 2: 2 Classrooms and 1 School Hall - 4.5 - Ceilings, Partitions and Access Flooring</t>
  </si>
  <si>
    <t>4.6.1</t>
  </si>
  <si>
    <t>4.6.2</t>
  </si>
  <si>
    <t>4.6.3</t>
  </si>
  <si>
    <t>4.6.4</t>
  </si>
  <si>
    <t>Block 2: 2 Classrooms and 1 School Hall - 4.6 - Ironmongery</t>
  </si>
  <si>
    <t>4.7.1</t>
  </si>
  <si>
    <t>4.7.2</t>
  </si>
  <si>
    <t>4.7.4</t>
  </si>
  <si>
    <t>4.7.3</t>
  </si>
  <si>
    <t>Block 2: 2 Classrooms and 1 School Hall - 4.7 - Plastering</t>
  </si>
  <si>
    <t>4.8.1</t>
  </si>
  <si>
    <t>4.8.2</t>
  </si>
  <si>
    <t>4.8.3</t>
  </si>
  <si>
    <t>4.8.4</t>
  </si>
  <si>
    <t>4.8.5</t>
  </si>
  <si>
    <t>4.8.6</t>
  </si>
  <si>
    <t>4.8.7</t>
  </si>
  <si>
    <t>4.8.8</t>
  </si>
  <si>
    <t>Block 2: 2 Classrooms and 1 School Hall - 4.8 -  Plumbing and Drainage</t>
  </si>
  <si>
    <t>4.9.1</t>
  </si>
  <si>
    <t>Block 2: 2 Classrooms and 1 School Hall - 4.9 - Glazing</t>
  </si>
  <si>
    <t>PAINTING</t>
  </si>
  <si>
    <t>4.10</t>
  </si>
  <si>
    <t>4.10.1</t>
  </si>
  <si>
    <t>4.10.2</t>
  </si>
  <si>
    <t>4.10.3</t>
  </si>
  <si>
    <t>4.10.4</t>
  </si>
  <si>
    <t>4.10.5</t>
  </si>
  <si>
    <t>4.10.6</t>
  </si>
  <si>
    <t>4.10.7</t>
  </si>
  <si>
    <t>4.10.8</t>
  </si>
  <si>
    <t>4.10.9</t>
  </si>
  <si>
    <t>Prepare and apply one coat primer and two coats 'WALL N' ALL' emulsion paint ( colour to be approved by the Department of Education) on</t>
  </si>
  <si>
    <t>4.10.10</t>
  </si>
  <si>
    <t>Block 2: 2 Classrooms and 1 School Hall - 4.10 - Painting</t>
  </si>
  <si>
    <t>Painting</t>
  </si>
  <si>
    <t>SECTION 5</t>
  </si>
  <si>
    <t>Block 3: 1 Tuck Shop and 1 Store Room</t>
  </si>
  <si>
    <t>5.1.1</t>
  </si>
  <si>
    <t>5.1.2</t>
  </si>
  <si>
    <t>5.1.3</t>
  </si>
  <si>
    <t>5.1.4</t>
  </si>
  <si>
    <t>5.1.5</t>
  </si>
  <si>
    <t>5.1.6</t>
  </si>
  <si>
    <t>5.1.7</t>
  </si>
  <si>
    <t>5.1.8</t>
  </si>
  <si>
    <t>Digging up and removing rubbish, debris, vegetation, hedges, shrubs and trees not exceeding 200mm girth, bush, etc</t>
  </si>
  <si>
    <t>Stripping average 100mm thick layer of top soil and stockpiling on site</t>
  </si>
  <si>
    <t>5.2.1</t>
  </si>
  <si>
    <t>5.2.2</t>
  </si>
  <si>
    <t>5.2.3</t>
  </si>
  <si>
    <t>5.2.4</t>
  </si>
  <si>
    <t>5.2.5</t>
  </si>
  <si>
    <t>Block 3: 1 Tuckshop and 1 Store Room: 5.1- Alterations</t>
  </si>
  <si>
    <t>Block 3: 1 Tuckshop and 1 Store Room: 5.2- Earthworks</t>
  </si>
  <si>
    <t>Concrete aprons cast in panels, laid to fall in 1:200, with control joints filled with polysulphide sealant, every 3000mm centres</t>
  </si>
  <si>
    <t>To sides not exceeding 300mm</t>
  </si>
  <si>
    <t>Block 3: 1 Tuckshop and 1 Store Room: 5.3 - Concrete, Formwork and Reinforcement</t>
  </si>
  <si>
    <t>5.4.1</t>
  </si>
  <si>
    <t>5.4.2</t>
  </si>
  <si>
    <t>Block 3: 1 Tuckshop and 1 Store Room: 5.4 - Masonry</t>
  </si>
  <si>
    <t>5.3.1</t>
  </si>
  <si>
    <t>5.3.2</t>
  </si>
  <si>
    <t>5.3.3</t>
  </si>
  <si>
    <t>5.3.4</t>
  </si>
  <si>
    <t>5.3.5</t>
  </si>
  <si>
    <t>5.3.6</t>
  </si>
  <si>
    <t>5.3.7</t>
  </si>
  <si>
    <t>5.3.8</t>
  </si>
  <si>
    <t>5.3.9</t>
  </si>
  <si>
    <t>Roof covering with pitch not exceeding 25 degrees, in transportable lengths not exceeding 20m. The description includes all related items.</t>
  </si>
  <si>
    <t>5.5.1</t>
  </si>
  <si>
    <t>5.5.2</t>
  </si>
  <si>
    <t>5.5.3</t>
  </si>
  <si>
    <t>5.5.4</t>
  </si>
  <si>
    <t>5.5.5</t>
  </si>
  <si>
    <t>Block 3: 1 Tuckshop and 1 Store Room: 5.5 -Roof Coverings</t>
  </si>
  <si>
    <t>3.9.8</t>
  </si>
  <si>
    <t>5.6.1</t>
  </si>
  <si>
    <t>5.6.2</t>
  </si>
  <si>
    <t>5.6.3</t>
  </si>
  <si>
    <t>5.6.4</t>
  </si>
  <si>
    <t>Double pitched prefabricated plate nailed roof truss spanning approximately 3100mm and 1689mm high, truss to be hoisted and fixed approximately 3m above ground level as per manufacture's details. The description includes all related items</t>
  </si>
  <si>
    <t>5.6.5</t>
  </si>
  <si>
    <t>5.6.6</t>
  </si>
  <si>
    <t>5..6.7</t>
  </si>
  <si>
    <t>5.6.8</t>
  </si>
  <si>
    <t>Block 3: 1 Tuckshop and 1 Store Room: 5.6 - Carpentry and Joinery</t>
  </si>
  <si>
    <t>5.7.1</t>
  </si>
  <si>
    <t>5.7.2</t>
  </si>
  <si>
    <t>5.7.3</t>
  </si>
  <si>
    <t>5.7.4</t>
  </si>
  <si>
    <t>Block 3: 1 Tuckshop and 1 Store Room: 5.7 - Ceilings, Partitions and Access Flooring</t>
  </si>
  <si>
    <t>5.8.1</t>
  </si>
  <si>
    <t>5.8.2</t>
  </si>
  <si>
    <t>5.8.3</t>
  </si>
  <si>
    <t>5.8.4</t>
  </si>
  <si>
    <t>Block 3: 1 Tuckshop and 1 Store Room: 5.8 - Ironmongery</t>
  </si>
  <si>
    <t>5.9.1</t>
  </si>
  <si>
    <t>5.9.2</t>
  </si>
  <si>
    <t>5.9.3</t>
  </si>
  <si>
    <t>5.9.4</t>
  </si>
  <si>
    <t>Block 3: 1 Tuckshop and 1 Store Room: 5.9 - Plastering</t>
  </si>
  <si>
    <t>5.10</t>
  </si>
  <si>
    <t>5.10.1</t>
  </si>
  <si>
    <t>5.10.2</t>
  </si>
  <si>
    <t>5.10.3</t>
  </si>
  <si>
    <t>5.10.4</t>
  </si>
  <si>
    <t>5.10.5</t>
  </si>
  <si>
    <t>5.10.6</t>
  </si>
  <si>
    <t>5.10.7</t>
  </si>
  <si>
    <t>5.10.8</t>
  </si>
  <si>
    <t>Block 3: 1 Tuckshop and 1 Store Room: 5.10 - Plumbing and Drainage</t>
  </si>
  <si>
    <t>5.11.1</t>
  </si>
  <si>
    <t>Block 3: 1 Tuckshop and 1 Store Room: 5.11 - Glazing</t>
  </si>
  <si>
    <t>5.12.1</t>
  </si>
  <si>
    <t>5.12.2</t>
  </si>
  <si>
    <t>5.12.3</t>
  </si>
  <si>
    <t>5.12.4</t>
  </si>
  <si>
    <t>5.12.5</t>
  </si>
  <si>
    <t>5.12.6</t>
  </si>
  <si>
    <t>5.12.7</t>
  </si>
  <si>
    <t>5.12.8</t>
  </si>
  <si>
    <t>5.12.9</t>
  </si>
  <si>
    <t>5.12.10</t>
  </si>
  <si>
    <t>5.12.11</t>
  </si>
  <si>
    <t>Block 3: 1 Tuckshop and 1 Store Room: 5.12 - Painting</t>
  </si>
  <si>
    <t>Block 3: 1 Tuckshop and 1 Store Room</t>
  </si>
  <si>
    <t>SECTION 6</t>
  </si>
  <si>
    <t>6.1.1</t>
  </si>
  <si>
    <t>6.1.2</t>
  </si>
  <si>
    <t>6.1.3</t>
  </si>
  <si>
    <t>6.1.4</t>
  </si>
  <si>
    <t>6.1.5</t>
  </si>
  <si>
    <t>6.1.6</t>
  </si>
  <si>
    <t>6.1.7</t>
  </si>
  <si>
    <t>Block 4: KITCHEN AND STORE ROOM</t>
  </si>
  <si>
    <t>6.1.8</t>
  </si>
  <si>
    <t>6.2.1</t>
  </si>
  <si>
    <t>6.2.2</t>
  </si>
  <si>
    <t>6.2.3</t>
  </si>
  <si>
    <t>6.2.4</t>
  </si>
  <si>
    <t>6.2.5</t>
  </si>
  <si>
    <t>6.3.1</t>
  </si>
  <si>
    <t>6.3.2</t>
  </si>
  <si>
    <t>6.3.3</t>
  </si>
  <si>
    <t>6.3.4</t>
  </si>
  <si>
    <t>6.3.5</t>
  </si>
  <si>
    <t>6.3.6</t>
  </si>
  <si>
    <t>6.3.7</t>
  </si>
  <si>
    <t>6.3.8</t>
  </si>
  <si>
    <t>6.3.9</t>
  </si>
  <si>
    <t>6.4.1</t>
  </si>
  <si>
    <t>6.4.2</t>
  </si>
  <si>
    <t>6.6.1</t>
  </si>
  <si>
    <t>6.6.2</t>
  </si>
  <si>
    <t>6.6.3</t>
  </si>
  <si>
    <t>6.6.4</t>
  </si>
  <si>
    <t>6.6.5</t>
  </si>
  <si>
    <t>6.6.6</t>
  </si>
  <si>
    <t>6..6.7</t>
  </si>
  <si>
    <t>6.6.8</t>
  </si>
  <si>
    <t>6.7.1</t>
  </si>
  <si>
    <t>6.7.2</t>
  </si>
  <si>
    <t>6.7.3</t>
  </si>
  <si>
    <t>6.7.4</t>
  </si>
  <si>
    <t>6.8.1</t>
  </si>
  <si>
    <t>6.8.2</t>
  </si>
  <si>
    <t>6.8.3</t>
  </si>
  <si>
    <t>6.8.4</t>
  </si>
  <si>
    <t>6.9.1</t>
  </si>
  <si>
    <t>6.9.2</t>
  </si>
  <si>
    <t>6.9.3</t>
  </si>
  <si>
    <t>6.9.4</t>
  </si>
  <si>
    <t>6.10</t>
  </si>
  <si>
    <t>6.10.1</t>
  </si>
  <si>
    <t>6.10.2</t>
  </si>
  <si>
    <t>6.10.3</t>
  </si>
  <si>
    <t>6.10.4</t>
  </si>
  <si>
    <t>6.10.5</t>
  </si>
  <si>
    <t>6.10.6</t>
  </si>
  <si>
    <t>6.10.7</t>
  </si>
  <si>
    <t>6.10.8</t>
  </si>
  <si>
    <t>6.11.1</t>
  </si>
  <si>
    <t>6.12.1</t>
  </si>
  <si>
    <t>6.12.2</t>
  </si>
  <si>
    <t>6.12.3</t>
  </si>
  <si>
    <t>6.12.4</t>
  </si>
  <si>
    <t>6.12.5</t>
  </si>
  <si>
    <t>6.12.6</t>
  </si>
  <si>
    <t>6.12.7</t>
  </si>
  <si>
    <t>6.12.8</t>
  </si>
  <si>
    <t>6.12.9</t>
  </si>
  <si>
    <t>6.12.10</t>
  </si>
  <si>
    <t>6.12.11</t>
  </si>
  <si>
    <t>6.5.1</t>
  </si>
  <si>
    <t>6.5.2</t>
  </si>
  <si>
    <t>6.5.3</t>
  </si>
  <si>
    <t>6.5.4</t>
  </si>
  <si>
    <t>6.5.5</t>
  </si>
  <si>
    <t>Block 4: Kitchen and Store Room</t>
  </si>
  <si>
    <t>Block 4: Kitchen and Store Room: 6.1- Alterations</t>
  </si>
  <si>
    <t>Block 4: Kitchen and Store Room: 6.2- Earthworks</t>
  </si>
  <si>
    <t>Block 4: Kitchen and Store Room: 6.3 - Concrete, Formwork and Reinforcement</t>
  </si>
  <si>
    <t>Block 4: Kitchen and Store Room: 6.4 - Masonry</t>
  </si>
  <si>
    <t>Block 4: Kitchen and Store Room: 6.5 -Roof Coverings</t>
  </si>
  <si>
    <t>Block 4: Kitchen and Store Room: 6.6 - Carpentry and Joinery</t>
  </si>
  <si>
    <t>Block 4: Kitchen and Store Room: 6.7 - Ceilings, Partitions and Access Flooring</t>
  </si>
  <si>
    <t>Block 4: Kitchen and Store Room: 6.8 - Ironmongery</t>
  </si>
  <si>
    <t>Block 4: Kitchen and Store Room: 6.9 - Plastering</t>
  </si>
  <si>
    <t>Block 4: Kitchen and Store Room: 6.10 - Plumbing and Drainage</t>
  </si>
  <si>
    <t>Block 4: Kitchen and Store Room: 6.11 - Glazing</t>
  </si>
  <si>
    <t>Block 4: Kitchen and Store Room: 6.12 - Painting</t>
  </si>
  <si>
    <t>SECTION 7</t>
  </si>
  <si>
    <t>ABLUTION BLOCK 3 (2 Male)</t>
  </si>
  <si>
    <t>7.1.1</t>
  </si>
  <si>
    <t>7.1.2</t>
  </si>
  <si>
    <t>7.1.3</t>
  </si>
  <si>
    <t>7.1.4</t>
  </si>
  <si>
    <t>7.1.5</t>
  </si>
  <si>
    <t>7.1.7</t>
  </si>
  <si>
    <t>7.1.8</t>
  </si>
  <si>
    <t>7.1.9</t>
  </si>
  <si>
    <t>7.1.10</t>
  </si>
  <si>
    <t>7.1.11</t>
  </si>
  <si>
    <t>7.1.12</t>
  </si>
  <si>
    <t>Ablution Block 3: 7.1 - Alterations</t>
  </si>
  <si>
    <t>7.2.1</t>
  </si>
  <si>
    <t>7.2.2</t>
  </si>
  <si>
    <t>7.2.3</t>
  </si>
  <si>
    <t>7.2.4</t>
  </si>
  <si>
    <t>7.2.5</t>
  </si>
  <si>
    <t>Ablution Block 3: 7.2 -  Roof Coverings</t>
  </si>
  <si>
    <t>7.3.1</t>
  </si>
  <si>
    <t>7.3.2</t>
  </si>
  <si>
    <t>7.3.3</t>
  </si>
  <si>
    <t>7.3.4</t>
  </si>
  <si>
    <t>7.3.5</t>
  </si>
  <si>
    <t>7.3.6</t>
  </si>
  <si>
    <t>7.3.7</t>
  </si>
  <si>
    <t>7.3.8</t>
  </si>
  <si>
    <t>7.3.9</t>
  </si>
  <si>
    <t>Ablution Block 3: 7.3 - Carpentry and Joinery</t>
  </si>
  <si>
    <t>7.4.1</t>
  </si>
  <si>
    <t>7.4.2</t>
  </si>
  <si>
    <t>7.4.3</t>
  </si>
  <si>
    <t>Remove existing plastic toilet pans and cart away to dumping site located by the contractor</t>
  </si>
  <si>
    <t>Disconnecting and removing sanitary fittings</t>
  </si>
  <si>
    <t>7.1.13</t>
  </si>
  <si>
    <t>BATHROOM FITTINGS</t>
  </si>
  <si>
    <t>Stainless steel</t>
  </si>
  <si>
    <t>Vandal proof toilet roll holder size 200mm long with two returned ends each 85mm long fitted with 30mm diameter removable roller pin plugged and screwed to brickwall</t>
  </si>
  <si>
    <t>4mm Perspex signs painted white on back with letters and numerals reverse engraved and painted black</t>
  </si>
  <si>
    <t>Male symbol</t>
  </si>
  <si>
    <t>7.4.4</t>
  </si>
  <si>
    <t>7.4.5</t>
  </si>
  <si>
    <t>Ablution Block 3: 7.4 - Ironmongery</t>
  </si>
  <si>
    <t>30mm Paving on floors stippled to form an approved non-slip finish</t>
  </si>
  <si>
    <t>20mm Skirting 75mm high against walls with fair edge and arris to top edge and cove at junction with paving</t>
  </si>
  <si>
    <t>7.5.1</t>
  </si>
  <si>
    <t>7.5.2</t>
  </si>
  <si>
    <t>7.5.3</t>
  </si>
  <si>
    <t>7.5.4</t>
  </si>
  <si>
    <t>7.5.5</t>
  </si>
  <si>
    <t>7.5.6</t>
  </si>
  <si>
    <t>Ablution Block 3: 7.5 -Plastering</t>
  </si>
  <si>
    <t>Vaal' or other approved</t>
  </si>
  <si>
    <t>VIP pedestal with intgrated flange bolted over opening in precast slab</t>
  </si>
  <si>
    <t xml:space="preserve">Wash hand basin size 520 x 432 x 150mm deep </t>
  </si>
  <si>
    <t>Vent Pipe</t>
  </si>
  <si>
    <t>Vent pipe as per Architect's Specification,including forming opening through the concrete slab.</t>
  </si>
  <si>
    <t>Sanitary fittings Sundries</t>
  </si>
  <si>
    <t>450 x 600mm mirror</t>
  </si>
  <si>
    <t>TRAPS etc</t>
  </si>
  <si>
    <t>Butyl rubber</t>
  </si>
  <si>
    <t>32 x 40mm ' P or S ' trap jointed to waste outlet fittings and uPVC pipes including clamps, etc</t>
  </si>
  <si>
    <t>7.6.1</t>
  </si>
  <si>
    <t>7.6.2</t>
  </si>
  <si>
    <t>7.6.3</t>
  </si>
  <si>
    <t>7.6.4</t>
  </si>
  <si>
    <t>7.6.5</t>
  </si>
  <si>
    <t>7.6.6</t>
  </si>
  <si>
    <t>7.6.7</t>
  </si>
  <si>
    <t>7.6.8</t>
  </si>
  <si>
    <t>7.6.9</t>
  </si>
  <si>
    <t>7.6.10</t>
  </si>
  <si>
    <t>7.6.11</t>
  </si>
  <si>
    <t>7.6.12</t>
  </si>
  <si>
    <t>7.6.13</t>
  </si>
  <si>
    <t>7.6.14</t>
  </si>
  <si>
    <t>Ablution Block 3: 7.6 - Plumbing and Drainage</t>
  </si>
  <si>
    <t>7.7.1</t>
  </si>
  <si>
    <t>Ablution Block 3: 7.7 - Glazing</t>
  </si>
  <si>
    <t>7.8.1</t>
  </si>
  <si>
    <t>7.8.2</t>
  </si>
  <si>
    <t>7.8.3</t>
  </si>
  <si>
    <t>7.8.4</t>
  </si>
  <si>
    <t>7.8.5</t>
  </si>
  <si>
    <t>7.8.6</t>
  </si>
  <si>
    <t>7.8.7</t>
  </si>
  <si>
    <t>7.8.8</t>
  </si>
  <si>
    <t>7.8.9</t>
  </si>
  <si>
    <t>Ablution Block 3: 7.8 - Painting</t>
  </si>
  <si>
    <t>Ablution Block 3</t>
  </si>
  <si>
    <t>SECTION 8</t>
  </si>
  <si>
    <t>ABLUTION BLOCK 4 (4 Male)</t>
  </si>
  <si>
    <t>8.1.1</t>
  </si>
  <si>
    <t>8.1.2</t>
  </si>
  <si>
    <t>8.1.3</t>
  </si>
  <si>
    <t>8.1.4</t>
  </si>
  <si>
    <t>8.1.5</t>
  </si>
  <si>
    <t>8.1.7</t>
  </si>
  <si>
    <t>8.1.8</t>
  </si>
  <si>
    <t>8.1.9</t>
  </si>
  <si>
    <t>8.1.10</t>
  </si>
  <si>
    <t>8.1.11</t>
  </si>
  <si>
    <t>8.1.12</t>
  </si>
  <si>
    <t>8.1.13</t>
  </si>
  <si>
    <t>8.2.1</t>
  </si>
  <si>
    <t>8.2.2</t>
  </si>
  <si>
    <t>8.2.3</t>
  </si>
  <si>
    <t>8.2.4</t>
  </si>
  <si>
    <t>8.2.5</t>
  </si>
  <si>
    <t>8.3.1</t>
  </si>
  <si>
    <t>8.3.2</t>
  </si>
  <si>
    <t>8.3.3</t>
  </si>
  <si>
    <t>8.3.4</t>
  </si>
  <si>
    <t>8.3.5</t>
  </si>
  <si>
    <t>8.3.6</t>
  </si>
  <si>
    <t>8.3.7</t>
  </si>
  <si>
    <t>8.3.8</t>
  </si>
  <si>
    <t>8.3.9</t>
  </si>
  <si>
    <t>8.4.1</t>
  </si>
  <si>
    <t>8.4.2</t>
  </si>
  <si>
    <t>8.4.3</t>
  </si>
  <si>
    <t>8.4.4</t>
  </si>
  <si>
    <t>8.4.5</t>
  </si>
  <si>
    <t>8.5.1</t>
  </si>
  <si>
    <t>8.5.2</t>
  </si>
  <si>
    <t>8.5.3</t>
  </si>
  <si>
    <t>8.5.4</t>
  </si>
  <si>
    <t>8.5.5</t>
  </si>
  <si>
    <t>8.5.6</t>
  </si>
  <si>
    <t>8.6.1</t>
  </si>
  <si>
    <t>8.6.2</t>
  </si>
  <si>
    <t>8.6.3</t>
  </si>
  <si>
    <t>8.6.4</t>
  </si>
  <si>
    <t>8.6.5</t>
  </si>
  <si>
    <t>8.6.6</t>
  </si>
  <si>
    <t>8.6.7</t>
  </si>
  <si>
    <t>8.6.8</t>
  </si>
  <si>
    <t>8.6.9</t>
  </si>
  <si>
    <t>8.6.10</t>
  </si>
  <si>
    <t>8.6.11</t>
  </si>
  <si>
    <t>8.6.12</t>
  </si>
  <si>
    <t>8.6.13</t>
  </si>
  <si>
    <t>8.6.14</t>
  </si>
  <si>
    <t>8.8.1</t>
  </si>
  <si>
    <t>8.8.2</t>
  </si>
  <si>
    <t>8.8.3</t>
  </si>
  <si>
    <t>8.8.4</t>
  </si>
  <si>
    <t>8.8.5</t>
  </si>
  <si>
    <t>8.8.6</t>
  </si>
  <si>
    <t>8.8.7</t>
  </si>
  <si>
    <t>8.8.8</t>
  </si>
  <si>
    <t>8.8.9</t>
  </si>
  <si>
    <t>8.7.1</t>
  </si>
  <si>
    <t>Ablution Block 4: 8.1 - Alterations</t>
  </si>
  <si>
    <t>Ablution Block 4: 8.2 -  Roof Coverings</t>
  </si>
  <si>
    <t>Ablution Block 4: 8.3 - Carpentry and Joinery</t>
  </si>
  <si>
    <t>Ablution Block 4: 8.4 - Ironmongery</t>
  </si>
  <si>
    <t>Ablution Block 4: 8.5 -Plastering</t>
  </si>
  <si>
    <t>Ablution Block 4: 8.6 - Plumbing and Drainage</t>
  </si>
  <si>
    <t>Ablution Block 4: 8.7 - Glazing</t>
  </si>
  <si>
    <t>Ablution Block 4: 8.8 - Painting</t>
  </si>
  <si>
    <t>Ablution Block 4</t>
  </si>
  <si>
    <t>SECTION 9</t>
  </si>
  <si>
    <t>NEW ABLUTION BLOCKS A,B AND C</t>
  </si>
  <si>
    <t>REMOVAL OF TREES ETC</t>
  </si>
  <si>
    <t>Taking out and removing, grubbing up roots and filling in holes</t>
  </si>
  <si>
    <t>Tree stump exceeding 200mm and not exceeding 500mm girth</t>
  </si>
  <si>
    <t>Tree stump exceeding 500mm and not exceeding 1000mm girth</t>
  </si>
  <si>
    <t xml:space="preserve">Open face excavation to reduce levels </t>
  </si>
  <si>
    <t xml:space="preserve">Trenches </t>
  </si>
  <si>
    <t>Tank</t>
  </si>
  <si>
    <t>Excavation in earth not exceeding 2m deep below reduced ground level for</t>
  </si>
  <si>
    <t>WORKING SPACE EXCAVATIONS</t>
  </si>
  <si>
    <t>Back excavation of vertical sides of excavation in earth exceeding 500mm and not exceeding 1,5m deep for working space, including backfilling compacted to 95% Mod AASHTO density</t>
  </si>
  <si>
    <t>For placing and removing formwork to walls etc 200mm away from excavated face exceeding 1.5m and not exceeding 3m deep</t>
  </si>
  <si>
    <t>Surplus material from excavations and/or stock piles on site to a dumping site to be located by the contractor (contractor to make allowance for increase in bulk</t>
  </si>
  <si>
    <t>Sides of trench and hole excavations exceeding 1,5m deep</t>
  </si>
  <si>
    <t>Keeping excavations free of water</t>
  </si>
  <si>
    <t>Selected earth filling from the excavations deposited in layers not exceeding 150mm thick after compaction and compacted to a density of 95% Modified AASHTO maximum density</t>
  </si>
  <si>
    <t>Earth filling supplied by the contractor, compacted to 95% Mod AASHTO density</t>
  </si>
  <si>
    <t>Coarse river sand filling compacted to a density of at least 95% Mod. AASHTO density</t>
  </si>
  <si>
    <t>Compaction of ground surface under floors etc including scarifying for a depth of 150mm, breaking down oversize material, adding suitable material where necessary and compacting to 98% Mod AASHTO density</t>
  </si>
  <si>
    <t>Prescribed density tests on filling</t>
  </si>
  <si>
    <t>Allow for the execution of all prescribed density tests on filling, etc., as pointed out by the Principal Agent on site</t>
  </si>
  <si>
    <t>To ground under solid floors</t>
  </si>
  <si>
    <t>CONCRETE, FORMWORK  AND REINFORCEMENT</t>
  </si>
  <si>
    <t>UNREINFORCED CONCRETE CAST AGAINST EXCAVATED SURFACES</t>
  </si>
  <si>
    <t>15MPa/19mm concrete</t>
  </si>
  <si>
    <t>Surface blinding under footings and bases</t>
  </si>
  <si>
    <t>REINFORCED CONCRETE CAST AGAINST EXCAVATED SURFACES</t>
  </si>
  <si>
    <t>REINFORCEMENT (PROVISIONAL) (CPAP Work Group 114)</t>
  </si>
  <si>
    <t>6mm Diameter bars to foundations, etc.,</t>
  </si>
  <si>
    <t>High tensile steel reinforcement to structural concrete work</t>
  </si>
  <si>
    <t>Brickwork of NFX bricks (14 MPa nominal compressive strength) in class 1 mortar including galvanised crimp wire wall ties ( 7 per m2 laid staggered)</t>
  </si>
  <si>
    <t>One brick wall of two skins in stretcher bond (no wire ties)</t>
  </si>
  <si>
    <t>Corobrik FBA face bricks pointed with recessed horizontal and vertical joints</t>
  </si>
  <si>
    <t>One layer of 1000 micron 'Consol Plastics Hyperlastic Orange' or other approved waterproof sheeting sealed at laps with 'Gunplas Pressure Sensitive Tape'</t>
  </si>
  <si>
    <t>Vertically to brick walls</t>
  </si>
  <si>
    <t>Prepare and apply two coats heavy quality bituminous solution in strict accordance with the manufacturers specifications on</t>
  </si>
  <si>
    <t>Brick walls inside tank</t>
  </si>
  <si>
    <t>New Ablution Blocks A,B,C: 9.1 - Foundations</t>
  </si>
  <si>
    <t>8mm Diameter bars to foundations, etc.,</t>
  </si>
  <si>
    <t>10mm Diameter bars to foundations, etc.,</t>
  </si>
  <si>
    <t>9.1.1</t>
  </si>
  <si>
    <t>9.1.2</t>
  </si>
  <si>
    <t>9.1.3</t>
  </si>
  <si>
    <t>9.1.4</t>
  </si>
  <si>
    <t>9.1.5</t>
  </si>
  <si>
    <t>9.1.6</t>
  </si>
  <si>
    <t>9.1.7</t>
  </si>
  <si>
    <t>9.1.8</t>
  </si>
  <si>
    <t>9.1.9</t>
  </si>
  <si>
    <t>9.1.10</t>
  </si>
  <si>
    <t>9.1.11</t>
  </si>
  <si>
    <t>9.1.12</t>
  </si>
  <si>
    <t>9.1.13</t>
  </si>
  <si>
    <t>9.1.15</t>
  </si>
  <si>
    <t>9.1.16</t>
  </si>
  <si>
    <t>9.1.17</t>
  </si>
  <si>
    <t>9.1.18</t>
  </si>
  <si>
    <t>9.1.19</t>
  </si>
  <si>
    <t>9.1.20</t>
  </si>
  <si>
    <t>9.1.21</t>
  </si>
  <si>
    <t>9.1.22</t>
  </si>
  <si>
    <t>9.1.23</t>
  </si>
  <si>
    <t>9.1.24</t>
  </si>
  <si>
    <t>9.1.25</t>
  </si>
  <si>
    <t>9.1.26</t>
  </si>
  <si>
    <t>9.1.27</t>
  </si>
  <si>
    <t>9.1.28</t>
  </si>
  <si>
    <t>9.1.29</t>
  </si>
  <si>
    <t>9.1.30</t>
  </si>
  <si>
    <t>9.1.31</t>
  </si>
  <si>
    <t>9.1.32</t>
  </si>
  <si>
    <t>9.1.33</t>
  </si>
  <si>
    <t>9.1.34</t>
  </si>
  <si>
    <t>9.1.35</t>
  </si>
  <si>
    <t>9.1.36</t>
  </si>
  <si>
    <t>9.1.37</t>
  </si>
  <si>
    <t>110mm Wide reinforcement built in horizontally to every course of brick walls</t>
  </si>
  <si>
    <t>220mm Wide reinforcement built in horizontally ditto</t>
  </si>
  <si>
    <t>9.1.38</t>
  </si>
  <si>
    <t>9.1.39</t>
  </si>
  <si>
    <t>9.1.40</t>
  </si>
  <si>
    <t>30MPa/19mm concrete</t>
  </si>
  <si>
    <t>Surface bed laid in panels</t>
  </si>
  <si>
    <t>Topping to hollow block lintels laid in panels</t>
  </si>
  <si>
    <t>Ramps</t>
  </si>
  <si>
    <t>Co-polymer colums</t>
  </si>
  <si>
    <t>Pavings</t>
  </si>
  <si>
    <t>Ramps to falls</t>
  </si>
  <si>
    <t>Edges, risers, ends and reveals not exceeding 300mm high or wide</t>
  </si>
  <si>
    <t>PERMANENT FORMWORK</t>
  </si>
  <si>
    <t>6mm 'Everite Nutec' or other approved fibre reinforced cement cellulose sheeting, closely butt jointed at sides and ends with all joints covered with and including wire scrim strips, 63mm wide as supplied by the manufacturers of the sheeting in:</t>
  </si>
  <si>
    <t>Soffit of slab not exceeding 250mm thick</t>
  </si>
  <si>
    <t>Resocrete' or other approved co-polymer concrete column formers</t>
  </si>
  <si>
    <t>250mm Diameter co-polymer building column 2125mm high</t>
  </si>
  <si>
    <t>Type 193 fabric reinforcement in concrete surface beds, slabs, etc.,</t>
  </si>
  <si>
    <t>Type 245 fabric reinforcement in concrete suspende slabs, etc.,</t>
  </si>
  <si>
    <t>A - 4 Boys; B - 4 Girls; C - 2 Male, 1 Female, 1 Disabled</t>
  </si>
  <si>
    <t>New Ablution Blocks A,B,C: 9.2 -Concrete, Formwork and Reinforcement</t>
  </si>
  <si>
    <t>Kwik-Slab' or other approved pre-stressed hollow concrete lintels size 500 x 200 x 130mm in slab over tank</t>
  </si>
  <si>
    <t>Slab not exceeding 170mm thick</t>
  </si>
  <si>
    <t>Extra over precast concrete slab for fair cutting and forming opening for 450 x 450 inspection chambers covers and frames and make good</t>
  </si>
  <si>
    <t>Ditto for pipe not exceeding 50mm diameter ditto</t>
  </si>
  <si>
    <t>Ditto for pipe exceeding 50mm but not exceeding 150mm diameter ditto</t>
  </si>
  <si>
    <t>Ditto for pipe exceeding 150mm but not exceeding 200mm diameter ditto</t>
  </si>
  <si>
    <t>Stalton or similar and approved prestressed fabricated lintels</t>
  </si>
  <si>
    <t>New Ablution Blocks A,B,C: 9.3 -Precast Concrete</t>
  </si>
  <si>
    <t>9.2.1</t>
  </si>
  <si>
    <t>9.2.2</t>
  </si>
  <si>
    <t>9.2.3</t>
  </si>
  <si>
    <t>9.2.4</t>
  </si>
  <si>
    <t>9.2.5</t>
  </si>
  <si>
    <t>9.2.6</t>
  </si>
  <si>
    <t>9.2.7</t>
  </si>
  <si>
    <t>9.2.8</t>
  </si>
  <si>
    <t>9.2.9</t>
  </si>
  <si>
    <t>9.2.10</t>
  </si>
  <si>
    <t>9.2.11</t>
  </si>
  <si>
    <t>9.2.12</t>
  </si>
  <si>
    <t>9.2.13</t>
  </si>
  <si>
    <t>9.2.14</t>
  </si>
  <si>
    <t>9.2.15</t>
  </si>
  <si>
    <t>9.2.16</t>
  </si>
  <si>
    <t>9.2.17</t>
  </si>
  <si>
    <t>9.2.18</t>
  </si>
  <si>
    <t>9.2.19</t>
  </si>
  <si>
    <t>9.2.20</t>
  </si>
  <si>
    <t>9.2.21</t>
  </si>
  <si>
    <t>9.3.1</t>
  </si>
  <si>
    <t>9.3.2</t>
  </si>
  <si>
    <t>9.3.3</t>
  </si>
  <si>
    <t>9.3.4</t>
  </si>
  <si>
    <t>9.3.5</t>
  </si>
  <si>
    <t>9.3.6</t>
  </si>
  <si>
    <r>
      <t>Brickwork of NFP bricks in class II mortar including galvanised crimp wire wall ties (7 per m</t>
    </r>
    <r>
      <rPr>
        <b/>
        <sz val="10"/>
        <rFont val="Calibri"/>
        <family val="2"/>
      </rPr>
      <t>²</t>
    </r>
    <r>
      <rPr>
        <b/>
        <sz val="10"/>
        <rFont val="Arial"/>
        <family val="2"/>
      </rPr>
      <t xml:space="preserve"> laid staggered)</t>
    </r>
  </si>
  <si>
    <t>One brick wall of twohalf brick skins in stretcher bond (no wire ties)</t>
  </si>
  <si>
    <t>One brick wall in stretcher bond above wall plate level inside roof space</t>
  </si>
  <si>
    <t>One brick wall of two half brick skins in stretcher bond bagged and sealed(no wire ties)</t>
  </si>
  <si>
    <t>110mm Wide reinforcement built in horizontally</t>
  </si>
  <si>
    <t>220mm Wide reinforcement built in horizontally</t>
  </si>
  <si>
    <t>1,2 x 25mm Galvanised iron articulation anchor 665mm girth bent once in centre and built into brickwork at 425mm centres vertically</t>
  </si>
  <si>
    <t>2 x 38mm Galvanised hoop iron roof truss anchor 1620mm girth with one end bent around timber roof truss and spiked to timber wall plate and the other end wrapped around and including 10mm diameter mild steel rod 150mm long and built six courses deep into top of brick wall in cement mortar</t>
  </si>
  <si>
    <t>Turning pieces, etc., (use and waste) including propping, struts, etc.,</t>
  </si>
  <si>
    <t>To soffit of flat brick lintel 110mm wide</t>
  </si>
  <si>
    <t>Extra over brickwork for face brickwork in beamfilling</t>
  </si>
  <si>
    <t>Brick-on-edge header course copings, sills, etc., of Corobrik Firelight Travertine FBX face bricks pointed with recessed joints on all exposed faces</t>
  </si>
  <si>
    <t>Lining to soffit of one brick wall over opening and pointing on one face and soffit 110mm wide</t>
  </si>
  <si>
    <t>Lining to soffit of one brick wall over opening and pointing on one face and soffit 220mm wide</t>
  </si>
  <si>
    <t>220mm wide window sill set sloping and slightly projecting (refer architect's specification</t>
  </si>
  <si>
    <t>Fair raking cutting to face brickwork</t>
  </si>
  <si>
    <t>Fair cutting and fitting facings around pipe not exceeding 50mm diameter</t>
  </si>
  <si>
    <t>9.4.1</t>
  </si>
  <si>
    <t>9.4.2</t>
  </si>
  <si>
    <t>9.4.3</t>
  </si>
  <si>
    <t>9.4.4</t>
  </si>
  <si>
    <t>9.4.5</t>
  </si>
  <si>
    <t>9.4.6</t>
  </si>
  <si>
    <t>9.4.7</t>
  </si>
  <si>
    <t>9.4.8</t>
  </si>
  <si>
    <t>9.4.9</t>
  </si>
  <si>
    <t>9.4.10</t>
  </si>
  <si>
    <t>9.4.11</t>
  </si>
  <si>
    <t>9.4.12</t>
  </si>
  <si>
    <t>9.4.13</t>
  </si>
  <si>
    <t>9.4.14</t>
  </si>
  <si>
    <t>9.4.15</t>
  </si>
  <si>
    <t>9.4.16</t>
  </si>
  <si>
    <t>New Ablution Blocks A,B,C: 9.4 -Masonry</t>
  </si>
  <si>
    <t>9.4.17</t>
  </si>
  <si>
    <t>9.4.18</t>
  </si>
  <si>
    <t>9.4.19</t>
  </si>
  <si>
    <t>9.4.20</t>
  </si>
  <si>
    <t>9.4.21</t>
  </si>
  <si>
    <t>One layer of 375 micron "Consol Plastics Brikgrip DPC" embossed damp proof course</t>
  </si>
  <si>
    <t>In walls</t>
  </si>
  <si>
    <t>One layer of 250 micron "Consol Plastics Gunplas USB Green" waterproof sheeting sealed at laps with "Gunplas Pressure Sensitive Tape"</t>
  </si>
  <si>
    <t>Two coats of "Brixeal" or similar and approved bitumen waterproofing compound:</t>
  </si>
  <si>
    <t>Polysulphide sealant including backing cord, bond breaker, primer, etc</t>
  </si>
  <si>
    <t>10 x 15mm in expansion joints in floors</t>
  </si>
  <si>
    <t>9.5.1</t>
  </si>
  <si>
    <t>9.5.2</t>
  </si>
  <si>
    <t>9.5.3</t>
  </si>
  <si>
    <t>9.5.4</t>
  </si>
  <si>
    <t>9.5.5</t>
  </si>
  <si>
    <t>New Ablution Blocks A,B,C: 9.5 -Waterproofing</t>
  </si>
  <si>
    <t>Saflock 700 AZ150 G550 interlocking roof sheeting with Z275 to both sides, on sisalation, fixed to timber intermediate purlins (purlins as per manufacturer's spec, taking into account windloads) secured with saflok 700 clips srcrew fixed to purlins as per manufacturer's recommendations and specifications.</t>
  </si>
  <si>
    <t>AG 150 G550 ridge capping with broad flute closures to suit proof profile with pre-painted factory finish.</t>
  </si>
  <si>
    <t>Fair circular cutting and forming opening in galvanised mild steel roof coverings for pipe exceeding 50mm but not exceeding 150mm diameter including sealing around pipe with an approved waterproofing bitumen membrane and making good</t>
  </si>
  <si>
    <t>9.6.1</t>
  </si>
  <si>
    <t>9.6.2</t>
  </si>
  <si>
    <t>9.6.3</t>
  </si>
  <si>
    <t>9.6.4</t>
  </si>
  <si>
    <t>9.6.5</t>
  </si>
  <si>
    <t>9.6.6</t>
  </si>
  <si>
    <t>New Ablution Blocks A,B,C: 9.6 - Roof Coverings</t>
  </si>
  <si>
    <t>38 x 228mm Gangboard (Provisional)</t>
  </si>
  <si>
    <t>Double pitched prefabricated plate nailed roof truss. Truss to be hoisted and fixed approximately 4m above ground level as per manufacture's details.The description includes all related items.</t>
  </si>
  <si>
    <t>80 x 200mm Socketless barge boards (Product No.721-800) with aluminium H-profile barge board joiners (Product No.685-187), drill for and fix with hot-dip galvanised screws and washers</t>
  </si>
  <si>
    <t>Semi Solid flush panel doors</t>
  </si>
  <si>
    <t>44mm Semi Solid flush panel door with hardwood veneer on both sides and two hardwood edge strips hung to steel frames, size 813 x 2032mm high.Refer Architect's Schedule</t>
  </si>
  <si>
    <t>44mm Solid flush panel door with hardwood veneer on both sides and two hardwood edge strips hung to steel frames, size 813 x 2032mm high.Refer Architect's Schedule</t>
  </si>
  <si>
    <t>44mm Solid flush panel door with hardwood veneer on both sides and two hardwood edge strips hung to steel frames, size 900 x 2032mm high.Refer Architect's Schedule</t>
  </si>
  <si>
    <t>9.7.1</t>
  </si>
  <si>
    <t>9.7.2</t>
  </si>
  <si>
    <t>9.7.3</t>
  </si>
  <si>
    <t>9.7.4</t>
  </si>
  <si>
    <t>9.7.5</t>
  </si>
  <si>
    <t>9.7.6</t>
  </si>
  <si>
    <t>9.7.7</t>
  </si>
  <si>
    <t>9.7.8</t>
  </si>
  <si>
    <t>9.7.9</t>
  </si>
  <si>
    <t>9.7.10</t>
  </si>
  <si>
    <t>9.7.11</t>
  </si>
  <si>
    <t>New Ablution Blocks A,B,C: 9.7 -Carpentry and Joinery</t>
  </si>
  <si>
    <t>Extra over ceiling for 900 x 900mm trap door of wrought softwood rebated framing with one 50 x 50mm sawn softwood cross brander covered with ceiling board and fitted flush in opening</t>
  </si>
  <si>
    <t>Fair circular cutting and forming opening in plasterboard ceiling for pipe exceeding 50mm but not exceeding 150mm diameter including sealing around pipe with an approved polysulphide sealant and making good</t>
  </si>
  <si>
    <t>9.8.1</t>
  </si>
  <si>
    <t>9.8.2</t>
  </si>
  <si>
    <t>9.8.3</t>
  </si>
  <si>
    <t>9.8.4</t>
  </si>
  <si>
    <t>9.8.5</t>
  </si>
  <si>
    <t>New Ablution Blocks A,B,C: 9.8 -Ceilings, Partitions and Access Flooring</t>
  </si>
  <si>
    <t>100mm Galvanised steel loose-pin hinges welded in position as per architect's specification</t>
  </si>
  <si>
    <t xml:space="preserve">Padlock </t>
  </si>
  <si>
    <t>Helping hand indicator bolt</t>
  </si>
  <si>
    <t>Solid</t>
  </si>
  <si>
    <t>WC indicator bolt with keep tap screwed to pressed steel door frame</t>
  </si>
  <si>
    <t>PUSH PLATES AND KICKING PLATES</t>
  </si>
  <si>
    <t>Push plates and kicking plates</t>
  </si>
  <si>
    <t>813 x 250 x 1,2mm Thick satin finished stainless steel kick plate screwed to timber door</t>
  </si>
  <si>
    <t>PARAPLEGIC RAILS</t>
  </si>
  <si>
    <t>Chairman Industries or other equal approved stainless steel</t>
  </si>
  <si>
    <t>32mm Outside diameter x 1,6mm thick tubular wall mounted side grab rail 1,06m girth with two 45 degree and two 90 degree formed bends and with each end fitted with 80mm diameter x 5mm thick flange welded on and four times countersunk holed for and plugged and screwed to wall with stainless steel screws.</t>
  </si>
  <si>
    <t>Ditto wall mounted around cistern back grab rail 1,23m girth with two 90 degree formed bends ditto</t>
  </si>
  <si>
    <t xml:space="preserve">200 x 30mm High signs with 15mm high letters and numerals fixed with two self-tapping screws to steel </t>
  </si>
  <si>
    <t>Female  symbol</t>
  </si>
  <si>
    <t>Male  symbol</t>
  </si>
  <si>
    <t>Disabled  symbol</t>
  </si>
  <si>
    <t>Union or other approved</t>
  </si>
  <si>
    <t>9.9.1</t>
  </si>
  <si>
    <t>9.9.2</t>
  </si>
  <si>
    <t>9.9.3</t>
  </si>
  <si>
    <t>9.9.4</t>
  </si>
  <si>
    <t>9.9.5</t>
  </si>
  <si>
    <t>9.9.6</t>
  </si>
  <si>
    <t>9.9.7</t>
  </si>
  <si>
    <t>9.9.8</t>
  </si>
  <si>
    <t>9.9.9</t>
  </si>
  <si>
    <t>9.9.10</t>
  </si>
  <si>
    <t>9.9.11</t>
  </si>
  <si>
    <t>9.9.12</t>
  </si>
  <si>
    <t>9.9.13</t>
  </si>
  <si>
    <t>New Ablution Blocks A,B,C: 9.9 - Ironmongery</t>
  </si>
  <si>
    <t>Frame for door 813 x 2032 mm high</t>
  </si>
  <si>
    <t>1,2mm Double rebated frames suitable for one brick walls complete with straps for building in</t>
  </si>
  <si>
    <t>Frame for door size 877 x 2032 mm high</t>
  </si>
  <si>
    <t>GALVANISED STEEL WINDOWS, LOUVRES, DOORS,etc</t>
  </si>
  <si>
    <t>Window  Size 533 x 654 mm high - as per Architect's Specification.</t>
  </si>
  <si>
    <t>Window  Size 1022 x 654 mm high - as per Architect's Specification.</t>
  </si>
  <si>
    <t>Door Gate  size 813 x 2032 mm high, including handles, lockset and hinges, as per Architect's Specification or manufacturer's detail</t>
  </si>
  <si>
    <t>9.10</t>
  </si>
  <si>
    <t>9.10.1</t>
  </si>
  <si>
    <t>9.10.2</t>
  </si>
  <si>
    <t>9.10.3</t>
  </si>
  <si>
    <t>9.10.4</t>
  </si>
  <si>
    <t>9.10.5</t>
  </si>
  <si>
    <t>9.10.6</t>
  </si>
  <si>
    <t>New Ablution Blocks A,B,C: 9.10 - Metalwork</t>
  </si>
  <si>
    <t>Granolithic</t>
  </si>
  <si>
    <t>Untinted granolithic on concrete</t>
  </si>
  <si>
    <t>25mm Paving on tread including 75mm wide reedings</t>
  </si>
  <si>
    <t>15mm Finish on riser</t>
  </si>
  <si>
    <t>- Re-cutting and sealing expantion joints</t>
  </si>
  <si>
    <t>9.11.1</t>
  </si>
  <si>
    <t>9.11.2</t>
  </si>
  <si>
    <t>9.11.3</t>
  </si>
  <si>
    <t>9.11.4</t>
  </si>
  <si>
    <t>9.11.5</t>
  </si>
  <si>
    <t>9.11.6</t>
  </si>
  <si>
    <t>9.11.7</t>
  </si>
  <si>
    <t>New Ablution Blocks A,B,C: 9.11 - Plastering</t>
  </si>
  <si>
    <t>200 x 200 x 6mm First quality, white glazed cushion edged ceramic tiles fixed with an approved adhesive to plastered walls and pointing with an approved grout:</t>
  </si>
  <si>
    <t>On walls and splashbacks</t>
  </si>
  <si>
    <t>9.12.1</t>
  </si>
  <si>
    <t>New Ablution Blocks A,B,C: 9.12 - Tiling</t>
  </si>
  <si>
    <t>Protea Paraplegic 7502 wc pan with double flap heavy duty plastic seat and code 710539 nine litre cistern including purpose made CP side flush lever</t>
  </si>
  <si>
    <t>Vaal Lavatera white vitreous china wall mounted top inlet urinal (code 704001) wall hung with hangers including 38mm chromium plated domical grating (code 8787Z0) and chromium plated top inlet spreader (code 7041Z0) and chromium plated</t>
  </si>
  <si>
    <t xml:space="preserve">5000 Litre Jo-Jo PVC water tank 1800mm diameter x 2040mm high, complete fixed onto and including tank base size 2400 x 2400mm overall comprising 150mm thick 20MPa reinforced concrete slab including 193 mesh with base slab laid oncompacted ground 400mm thick, compacted to 96% Mod  AASHTO complete with one brick side all round; 1m deep on unreinforced concrete strip footings with face brick to outer face of wall to match existing for a depth of 595mm </t>
  </si>
  <si>
    <t>9.13.1</t>
  </si>
  <si>
    <t>9.13.3</t>
  </si>
  <si>
    <t>9.13.2</t>
  </si>
  <si>
    <t>9.13.4</t>
  </si>
  <si>
    <t>9.13.5</t>
  </si>
  <si>
    <t>9.13.6</t>
  </si>
  <si>
    <t>9.13.7</t>
  </si>
  <si>
    <t>9.13.8</t>
  </si>
  <si>
    <t>9.13.9</t>
  </si>
  <si>
    <t>9.13.10</t>
  </si>
  <si>
    <t>9.13.11</t>
  </si>
  <si>
    <t>9.13.12</t>
  </si>
  <si>
    <t>9.13.13</t>
  </si>
  <si>
    <t>9.13.14</t>
  </si>
  <si>
    <t>New Ablution Blocks A,B,C: 9.13 - Plumbing and Drainage</t>
  </si>
  <si>
    <t>New Ablution Blocks A,B,C</t>
  </si>
  <si>
    <t>Foundations</t>
  </si>
  <si>
    <t>Precast Concrete</t>
  </si>
  <si>
    <t>Waterproofing</t>
  </si>
  <si>
    <t>Metalwork</t>
  </si>
  <si>
    <r>
      <t>Panes exceeding 0,5m</t>
    </r>
    <r>
      <rPr>
        <sz val="9"/>
        <rFont val="Calibri"/>
        <family val="2"/>
      </rPr>
      <t>²</t>
    </r>
    <r>
      <rPr>
        <sz val="9"/>
        <rFont val="Arial"/>
        <family val="2"/>
      </rPr>
      <t xml:space="preserve"> and not exceeding 2m</t>
    </r>
    <r>
      <rPr>
        <sz val="9"/>
        <rFont val="Calibri"/>
        <family val="2"/>
      </rPr>
      <t>²</t>
    </r>
  </si>
  <si>
    <t>MIRRORS</t>
  </si>
  <si>
    <t>Mirror size 450 x 600mm</t>
  </si>
  <si>
    <t>9.14.1</t>
  </si>
  <si>
    <t>9.14.2</t>
  </si>
  <si>
    <t>New Ablution Blocks A,B,C: 9.14 - Glazing</t>
  </si>
  <si>
    <t>Bill No. 15</t>
  </si>
  <si>
    <t>Prepare and apply one coat primer and two coats 'WALL N' ALL' emulsion paint ( colour to be approved by the Department of Education)</t>
  </si>
  <si>
    <t>Prepare and apply one coat primer and two coats PVC emulsion paint  (colour to be approved by the Department of Education)</t>
  </si>
  <si>
    <t>Spot priming defects in pre-primed surfaces with zinc phosphate metal primer, one coat universal undercoat and two coats super universal enamel paint on steel</t>
  </si>
  <si>
    <t>Burglar guards (Provisional)</t>
  </si>
  <si>
    <t>Steel gates (Provisional)</t>
  </si>
  <si>
    <t>Eaves and verges</t>
  </si>
  <si>
    <t>9.15.1</t>
  </si>
  <si>
    <t>9.15.2</t>
  </si>
  <si>
    <t>9.15.3</t>
  </si>
  <si>
    <t>9.15.4</t>
  </si>
  <si>
    <t>9.15.5</t>
  </si>
  <si>
    <t>9.15.6</t>
  </si>
  <si>
    <t>9.15.7</t>
  </si>
  <si>
    <t>9.15.8</t>
  </si>
  <si>
    <t>9.15.9</t>
  </si>
  <si>
    <t>New Ablution Blocks A,B,C: 9.15 - Painting</t>
  </si>
  <si>
    <t>Taking out perimeter fencing</t>
  </si>
  <si>
    <t>Completely remove existing wire mesh fencing and prepare surfaces to receive new and cart away to dumping site located by the contractor</t>
  </si>
  <si>
    <t>Compaction of ground surface under floors etc including scarifying for a depth of 150mm, breaking down oversize material, adding suitable material where necessary andcompacting to 95% Mod AASHTO density</t>
  </si>
  <si>
    <t>Concrete to 400 x 400 x 600mm deep footings, 1500mm centre to centre spacing</t>
  </si>
  <si>
    <t>Walkways</t>
  </si>
  <si>
    <r>
      <t>m</t>
    </r>
    <r>
      <rPr>
        <vertAlign val="superscript"/>
        <sz val="10"/>
        <rFont val="Arial"/>
        <family val="2"/>
      </rPr>
      <t>3</t>
    </r>
    <r>
      <rPr>
        <sz val="10"/>
        <rFont val="Arial"/>
        <family val="2"/>
      </rPr>
      <t/>
    </r>
  </si>
  <si>
    <t xml:space="preserve">Selected earth filling from the excavations deposited in layers not exceeding 150mm thick after compaction and compacted to a density of 95% Modified AASHTO maximum density Mod AASHTO </t>
  </si>
  <si>
    <t>Backfilling to excavations</t>
  </si>
  <si>
    <t>Under concrete</t>
  </si>
  <si>
    <t>To ground under concrete</t>
  </si>
  <si>
    <t xml:space="preserve">REINFORCED CONCRETE </t>
  </si>
  <si>
    <t>Concrete walkways cast in panels, laid to fall in 1:200, with control joints filled with polysulphide sealant, every 3000mm centres</t>
  </si>
  <si>
    <t>Making and testing of six 150 x 150 x 150mm concrete strength test cubes</t>
  </si>
  <si>
    <t>10mm²  2 Core PVC ECC Copper Cable</t>
  </si>
  <si>
    <t>Allow for Profit</t>
  </si>
  <si>
    <t>Provide the sum of R50,000.00 for Wood -Borer Treatment</t>
  </si>
  <si>
    <t>SECTION 10</t>
  </si>
  <si>
    <t>10.1.1</t>
  </si>
  <si>
    <t>10.1.2</t>
  </si>
  <si>
    <t>10.1.3</t>
  </si>
  <si>
    <t>10.1.4</t>
  </si>
  <si>
    <t>10.1.5</t>
  </si>
  <si>
    <t>10.1.6</t>
  </si>
  <si>
    <t>10.1.7</t>
  </si>
  <si>
    <t>10.1.8</t>
  </si>
  <si>
    <t>10.1.9</t>
  </si>
  <si>
    <t>External Works - Fencing</t>
  </si>
  <si>
    <t>10.2.1</t>
  </si>
  <si>
    <t>10.2.2</t>
  </si>
  <si>
    <t>10.2.3</t>
  </si>
  <si>
    <t>10.2.4</t>
  </si>
  <si>
    <t>10.2.5</t>
  </si>
  <si>
    <t>10.2.6</t>
  </si>
  <si>
    <t>10.2.7</t>
  </si>
  <si>
    <t>10.2.8</t>
  </si>
  <si>
    <t>10.2.9</t>
  </si>
  <si>
    <t>10.2.10</t>
  </si>
  <si>
    <t>10.2.11</t>
  </si>
  <si>
    <t>External Works - Walkways</t>
  </si>
  <si>
    <t>10.2.12</t>
  </si>
  <si>
    <t>10.2.13</t>
  </si>
  <si>
    <t>10.2.14</t>
  </si>
  <si>
    <t>10.2.15</t>
  </si>
  <si>
    <t>10.2.16</t>
  </si>
  <si>
    <t>Collection</t>
  </si>
  <si>
    <t>EXTERNAL  WORKS</t>
  </si>
  <si>
    <t>SECTION 11</t>
  </si>
  <si>
    <t>11.10</t>
  </si>
  <si>
    <t>Brought forward</t>
  </si>
  <si>
    <t>SECTION 12</t>
  </si>
  <si>
    <t>12.2.1</t>
  </si>
  <si>
    <t>12.2.2</t>
  </si>
  <si>
    <t>12.2.3</t>
  </si>
  <si>
    <t>12.1.1</t>
  </si>
  <si>
    <t>12.1.2</t>
  </si>
  <si>
    <t>12.1.3</t>
  </si>
  <si>
    <t>BLOCK 2: 2 CLASS-ROOMS AND  1 SCHOOL HALL</t>
  </si>
  <si>
    <t>BLOCK 3: 1 TUCK SHOP AND 1 STORE ROOM</t>
  </si>
  <si>
    <t>ABLUTON BLOCK 3 (2 Male)</t>
  </si>
  <si>
    <t>ABLUTON BLOCK 4 (4 Male)</t>
  </si>
  <si>
    <t>BLOCK 4: KITCHEN AND STORE ROOM</t>
  </si>
  <si>
    <t>NEW ABLUTION BLOCKS A, B AND  C</t>
  </si>
  <si>
    <t>CONTINGENCIES @ 5%</t>
  </si>
  <si>
    <t>50 x 76mm Purlins not exceeding 6.6 m in length, tomanufacturer's specification</t>
  </si>
  <si>
    <t>Block 1: 4 Classrooms, 1 Principal's Office and Store Room: 3.2- Earthworks</t>
  </si>
  <si>
    <t>L.3</t>
  </si>
  <si>
    <t>CPD BUILD PROGRAMME</t>
  </si>
  <si>
    <t xml:space="preserve">Note to tenderers: As CPGs may not provide any bidder a competitive advantage. Provisional amounts and fixed percentages for profit and attendance have been provided. Only the provisional amount will be adjusted once the awarded tender amount and/or the beneficiaries have been appointed, and the final values have been ascertained. </t>
  </si>
  <si>
    <t>MINIMUM TARGETED LOCAL BUILDING MATERIAL MANUFACTURERS</t>
  </si>
  <si>
    <t>Provision is made for the Minimum Targeted Local Building Material Manufacturers CPG in the execution of this project as described in   C3.1 Project Specifications.  Allowance for monitoring and monthly reporting on material purchased from Local Building Material Manufacturers by main contractor and subcontractors based on determination by Employer taking into account specific project variables</t>
  </si>
  <si>
    <t xml:space="preserve">Allowance for profit and attendance, all inclusive of associated costs to the contractor for implementation. </t>
  </si>
  <si>
    <t xml:space="preserve">Allowance for attendance all inclusive of associated costs to the contractor for implementation. </t>
  </si>
  <si>
    <t xml:space="preserve">MINIMUM TARGETED LOCAL BUILDING MATERIAL SUPPLIERS </t>
  </si>
  <si>
    <t xml:space="preserve">Provision is made for the Minimum Targeted Local Building Material Suppliers CPG in the execution of this project as described in   C3.1 Project Specifications. Allowance for monitoring and monthly reporting on material purchased from Local Building Material Suppliers by main contractor and subcontractors based on determination by Employer  taking into account specific project variables </t>
  </si>
  <si>
    <t xml:space="preserve">Allowance for profit all inclusive of associated costs to the contractor for implementation. </t>
  </si>
  <si>
    <t>MINIMUM TARGETED ENTERPRISE DEVELOPMENT</t>
  </si>
  <si>
    <t>A provisional amount has been allowed for in the execution of this project as described in  C3.1 Project Specifications. The provisional amount allowed is for the appointment of training coordinator, mentor, training service providers and training of the beneficiary enterprises including monitoring and monthly reporting.</t>
  </si>
  <si>
    <t>LABOUR INTENSIVE PARTICIPATION GOAL</t>
  </si>
  <si>
    <t xml:space="preserve">Labour Intensive Participation Goal - Allowance for monthly reporting of labour intensive works by main contractor based on determination by Employer taking into account specific project variables. Allowance for monitoring and monthly reporting on Works executed by means of Labour Intensive methods by main contractor and subcontractors based on determination by Employer taking into account specific project variables </t>
  </si>
  <si>
    <t>Provide the sum of R100,000.00 for the Community Liaison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</si>
</sst>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 #,##0.00_ ;_ * \-#,##0.00_ ;_ * &quot;-&quot;??_ ;_ @_ "/>
    <numFmt numFmtId="166" formatCode="&quot;R&quot;\ #,##0.00"/>
    <numFmt numFmtId="167" formatCode="&quot;R&quot;#,##0.00"/>
    <numFmt numFmtId="168" formatCode="0_ ;[Red]\-0\ "/>
    <numFmt numFmtId="169" formatCode="0.00_ ;[Red]\-0.00\ "/>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0"/>
      <name val="Times New Roman"/>
      <family val="1"/>
    </font>
    <font>
      <sz val="10"/>
      <name val="Times New Roman"/>
      <family val="1"/>
    </font>
    <font>
      <sz val="10"/>
      <color indexed="8"/>
      <name val="Times New Roman"/>
      <family val="1"/>
    </font>
    <font>
      <b/>
      <sz val="10"/>
      <color theme="1"/>
      <name val="Times New Roman"/>
      <family val="1"/>
    </font>
    <font>
      <b/>
      <u/>
      <sz val="10"/>
      <color theme="1"/>
      <name val="Times New Roman"/>
      <family val="1"/>
    </font>
    <font>
      <u/>
      <sz val="10"/>
      <color theme="1"/>
      <name val="Times New Roman"/>
      <family val="1"/>
    </font>
    <font>
      <b/>
      <sz val="10"/>
      <color rgb="FFFF0000"/>
      <name val="Times New Roman"/>
      <family val="1"/>
    </font>
    <font>
      <sz val="10"/>
      <color rgb="FFFF0000"/>
      <name val="Times New Roman"/>
      <family val="1"/>
    </font>
    <font>
      <b/>
      <sz val="10"/>
      <name val="Arial"/>
      <family val="2"/>
    </font>
    <font>
      <sz val="14"/>
      <name val="Arial"/>
      <family val="2"/>
    </font>
    <font>
      <b/>
      <sz val="14"/>
      <name val="Arial"/>
      <family val="2"/>
    </font>
    <font>
      <b/>
      <sz val="10"/>
      <color theme="1"/>
      <name val="Arial"/>
      <family val="2"/>
    </font>
    <font>
      <b/>
      <u/>
      <sz val="10"/>
      <color theme="1"/>
      <name val="Arial"/>
      <family val="2"/>
    </font>
    <font>
      <sz val="10"/>
      <color indexed="8"/>
      <name val="Arial"/>
      <family val="2"/>
    </font>
    <font>
      <u/>
      <sz val="10"/>
      <name val="Arial"/>
      <family val="2"/>
    </font>
    <font>
      <u/>
      <sz val="10"/>
      <color theme="1"/>
      <name val="Arial"/>
      <family val="2"/>
    </font>
    <font>
      <sz val="10"/>
      <color rgb="FFFF0000"/>
      <name val="Arial"/>
      <family val="2"/>
    </font>
    <font>
      <b/>
      <u/>
      <sz val="10"/>
      <name val="Arial"/>
      <family val="2"/>
    </font>
    <font>
      <b/>
      <vertAlign val="superscript"/>
      <sz val="10"/>
      <name val="Arial"/>
      <family val="2"/>
    </font>
    <font>
      <vertAlign val="superscript"/>
      <sz val="10"/>
      <name val="Arial"/>
      <family val="2"/>
    </font>
    <font>
      <sz val="10"/>
      <color theme="1"/>
      <name val="Arial"/>
      <family val="2"/>
    </font>
    <font>
      <sz val="11"/>
      <color theme="1"/>
      <name val="Arial"/>
      <family val="2"/>
    </font>
    <font>
      <sz val="10"/>
      <color rgb="FF313439"/>
      <name val="Arial"/>
      <family val="2"/>
    </font>
    <font>
      <b/>
      <sz val="10"/>
      <color rgb="FF000000"/>
      <name val="Arial"/>
      <family val="2"/>
    </font>
    <font>
      <sz val="10"/>
      <color rgb="FF000000"/>
      <name val="Arial"/>
      <family val="2"/>
    </font>
    <font>
      <sz val="10"/>
      <name val="Arial"/>
      <family val="2"/>
    </font>
    <font>
      <b/>
      <sz val="10"/>
      <name val="Calibri"/>
      <family val="2"/>
    </font>
    <font>
      <sz val="9"/>
      <name val="Arial"/>
      <family val="2"/>
    </font>
    <font>
      <sz val="9"/>
      <name val="Calibri"/>
      <family val="2"/>
    </font>
    <font>
      <b/>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46"/>
        <bgColor indexed="64"/>
      </patternFill>
    </fill>
    <fill>
      <patternFill patternType="solid">
        <fgColor indexed="43"/>
        <bgColor indexed="64"/>
      </patternFill>
    </fill>
    <fill>
      <patternFill patternType="solid">
        <fgColor indexed="13"/>
        <bgColor indexed="64"/>
      </patternFill>
    </fill>
    <fill>
      <patternFill patternType="solid">
        <fgColor rgb="FFFFC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top style="medium">
        <color auto="1"/>
      </top>
      <bottom style="medium">
        <color auto="1"/>
      </bottom>
      <diagonal/>
    </border>
    <border>
      <left style="thin">
        <color indexed="64"/>
      </left>
      <right style="thin">
        <color indexed="64"/>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thin">
        <color auto="1"/>
      </right>
      <top style="thick">
        <color auto="1"/>
      </top>
      <bottom/>
      <diagonal/>
    </border>
    <border>
      <left style="thin">
        <color auto="1"/>
      </left>
      <right style="thin">
        <color auto="1"/>
      </right>
      <top/>
      <bottom style="double">
        <color auto="1"/>
      </bottom>
      <diagonal/>
    </border>
    <border>
      <left style="thin">
        <color auto="1"/>
      </left>
      <right style="thin">
        <color auto="1"/>
      </right>
      <top/>
      <bottom style="thick">
        <color auto="1"/>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s>
  <cellStyleXfs count="15">
    <xf numFmtId="0" fontId="0" fillId="0" borderId="0"/>
    <xf numFmtId="43" fontId="5" fillId="0" borderId="0" applyFont="0" applyFill="0" applyBorder="0" applyAlignment="0" applyProtection="0"/>
    <xf numFmtId="39" fontId="6" fillId="0" borderId="0"/>
    <xf numFmtId="0" fontId="5" fillId="0" borderId="0"/>
    <xf numFmtId="0" fontId="28" fillId="0" borderId="0"/>
    <xf numFmtId="164" fontId="28"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5" fillId="0" borderId="0"/>
    <xf numFmtId="0" fontId="3" fillId="0" borderId="0"/>
    <xf numFmtId="0" fontId="2" fillId="0" borderId="0"/>
    <xf numFmtId="9" fontId="32" fillId="0" borderId="0" applyFont="0" applyFill="0" applyBorder="0" applyAlignment="0" applyProtection="0"/>
    <xf numFmtId="39" fontId="6" fillId="0" borderId="0"/>
    <xf numFmtId="0" fontId="5" fillId="0" borderId="0"/>
  </cellStyleXfs>
  <cellXfs count="368">
    <xf numFmtId="0" fontId="0" fillId="0" borderId="0" xfId="0"/>
    <xf numFmtId="0" fontId="5" fillId="0" borderId="0" xfId="3"/>
    <xf numFmtId="0" fontId="8" fillId="0" borderId="2" xfId="3" applyFont="1" applyBorder="1"/>
    <xf numFmtId="0" fontId="8" fillId="0" borderId="3" xfId="3" applyFont="1" applyBorder="1"/>
    <xf numFmtId="0" fontId="7" fillId="0" borderId="3" xfId="3" applyFont="1" applyBorder="1"/>
    <xf numFmtId="0" fontId="7" fillId="4" borderId="3" xfId="3" applyFont="1" applyFill="1" applyBorder="1" applyAlignment="1">
      <alignment horizontal="right"/>
    </xf>
    <xf numFmtId="0" fontId="7" fillId="5" borderId="3" xfId="3" applyFont="1" applyFill="1" applyBorder="1" applyAlignment="1">
      <alignment horizontal="right"/>
    </xf>
    <xf numFmtId="0" fontId="8" fillId="0" borderId="3" xfId="3" applyFont="1" applyBorder="1" applyAlignment="1">
      <alignment horizontal="center"/>
    </xf>
    <xf numFmtId="0" fontId="7" fillId="0" borderId="3" xfId="3" applyFont="1" applyBorder="1" applyAlignment="1">
      <alignment horizontal="center"/>
    </xf>
    <xf numFmtId="3" fontId="8" fillId="0" borderId="3" xfId="3" applyNumberFormat="1" applyFont="1" applyBorder="1" applyAlignment="1">
      <alignment horizontal="center" vertical="center"/>
    </xf>
    <xf numFmtId="0" fontId="8" fillId="2" borderId="3" xfId="3" applyFont="1" applyFill="1" applyBorder="1" applyAlignment="1">
      <alignment horizontal="center"/>
    </xf>
    <xf numFmtId="0" fontId="7" fillId="2" borderId="3" xfId="3" applyFont="1" applyFill="1" applyBorder="1"/>
    <xf numFmtId="0" fontId="7" fillId="7" borderId="3" xfId="3" applyFont="1" applyFill="1" applyBorder="1"/>
    <xf numFmtId="0" fontId="7" fillId="0" borderId="3" xfId="3" applyFont="1" applyBorder="1" applyAlignment="1">
      <alignment horizontal="right"/>
    </xf>
    <xf numFmtId="0" fontId="7" fillId="0" borderId="4" xfId="3" applyFont="1" applyBorder="1" applyAlignment="1">
      <alignment horizontal="center"/>
    </xf>
    <xf numFmtId="0" fontId="5" fillId="0" borderId="3" xfId="3" applyBorder="1"/>
    <xf numFmtId="0" fontId="5" fillId="0" borderId="2" xfId="3" applyBorder="1"/>
    <xf numFmtId="0" fontId="7" fillId="3" borderId="3" xfId="3" applyFont="1" applyFill="1" applyBorder="1"/>
    <xf numFmtId="0" fontId="10" fillId="0" borderId="3" xfId="0" applyFont="1" applyBorder="1"/>
    <xf numFmtId="0" fontId="8" fillId="0" borderId="3" xfId="0" applyFont="1" applyBorder="1" applyAlignment="1">
      <alignment horizontal="center"/>
    </xf>
    <xf numFmtId="0" fontId="8" fillId="0" borderId="3" xfId="0" applyFont="1" applyBorder="1"/>
    <xf numFmtId="0" fontId="11" fillId="0" borderId="3" xfId="0" applyFont="1" applyBorder="1"/>
    <xf numFmtId="0" fontId="12" fillId="0" borderId="3" xfId="0" applyFont="1" applyBorder="1"/>
    <xf numFmtId="0" fontId="7" fillId="8" borderId="3" xfId="3" applyFont="1" applyFill="1" applyBorder="1" applyAlignment="1">
      <alignment horizontal="right"/>
    </xf>
    <xf numFmtId="0" fontId="8" fillId="8" borderId="3" xfId="3" applyFont="1" applyFill="1" applyBorder="1"/>
    <xf numFmtId="0" fontId="13" fillId="9" borderId="3" xfId="3" applyFont="1" applyFill="1" applyBorder="1"/>
    <xf numFmtId="0" fontId="8" fillId="9" borderId="3" xfId="3" applyFont="1" applyFill="1" applyBorder="1" applyAlignment="1">
      <alignment horizontal="center"/>
    </xf>
    <xf numFmtId="0" fontId="7" fillId="0" borderId="3" xfId="0" applyFont="1" applyBorder="1"/>
    <xf numFmtId="0" fontId="5" fillId="0" borderId="0" xfId="3" applyFont="1"/>
    <xf numFmtId="0" fontId="16" fillId="0" borderId="7" xfId="0" applyFont="1" applyBorder="1"/>
    <xf numFmtId="0" fontId="16" fillId="0" borderId="9" xfId="0" applyFont="1" applyBorder="1"/>
    <xf numFmtId="0" fontId="7" fillId="10" borderId="1" xfId="3" applyFont="1" applyFill="1" applyBorder="1" applyAlignment="1">
      <alignment horizontal="center"/>
    </xf>
    <xf numFmtId="166" fontId="7" fillId="10" borderId="1" xfId="3" applyNumberFormat="1" applyFont="1" applyFill="1" applyBorder="1" applyAlignment="1">
      <alignment horizontal="center"/>
    </xf>
    <xf numFmtId="166" fontId="7" fillId="10" borderId="5" xfId="3" applyNumberFormat="1" applyFont="1" applyFill="1" applyBorder="1" applyAlignment="1">
      <alignment horizontal="center"/>
    </xf>
    <xf numFmtId="166" fontId="7" fillId="0" borderId="4" xfId="3" applyNumberFormat="1" applyFont="1" applyBorder="1" applyAlignment="1">
      <alignment horizontal="center"/>
    </xf>
    <xf numFmtId="166" fontId="8" fillId="0" borderId="4" xfId="1" applyNumberFormat="1" applyFont="1" applyBorder="1"/>
    <xf numFmtId="166" fontId="8" fillId="0" borderId="3" xfId="3" applyNumberFormat="1" applyFont="1" applyBorder="1"/>
    <xf numFmtId="166" fontId="8" fillId="0" borderId="3" xfId="1" applyNumberFormat="1" applyFont="1" applyBorder="1"/>
    <xf numFmtId="166" fontId="8" fillId="0" borderId="3" xfId="1" applyNumberFormat="1" applyFont="1" applyBorder="1" applyAlignment="1">
      <alignment horizontal="center"/>
    </xf>
    <xf numFmtId="166" fontId="7" fillId="6" borderId="3" xfId="1" applyNumberFormat="1" applyFont="1" applyFill="1" applyBorder="1"/>
    <xf numFmtId="166" fontId="14" fillId="0" borderId="3" xfId="1" applyNumberFormat="1" applyFont="1" applyBorder="1"/>
    <xf numFmtId="166" fontId="7" fillId="0" borderId="3" xfId="3" applyNumberFormat="1" applyFont="1" applyBorder="1"/>
    <xf numFmtId="166" fontId="8" fillId="8" borderId="3" xfId="3" applyNumberFormat="1" applyFont="1" applyFill="1" applyBorder="1"/>
    <xf numFmtId="166" fontId="7" fillId="8" borderId="3" xfId="3" applyNumberFormat="1" applyFont="1" applyFill="1" applyBorder="1"/>
    <xf numFmtId="166" fontId="8" fillId="0" borderId="2" xfId="3" applyNumberFormat="1" applyFont="1" applyBorder="1"/>
    <xf numFmtId="166" fontId="5" fillId="0" borderId="0" xfId="3" applyNumberFormat="1"/>
    <xf numFmtId="166" fontId="8" fillId="9" borderId="3" xfId="1" applyNumberFormat="1" applyFont="1" applyFill="1" applyBorder="1"/>
    <xf numFmtId="0" fontId="15" fillId="0" borderId="3" xfId="3" applyFont="1" applyBorder="1" applyAlignment="1">
      <alignment wrapText="1"/>
    </xf>
    <xf numFmtId="166" fontId="5" fillId="0" borderId="3" xfId="3" applyNumberFormat="1" applyFont="1" applyBorder="1"/>
    <xf numFmtId="0" fontId="5" fillId="0" borderId="3" xfId="3" applyFont="1" applyBorder="1"/>
    <xf numFmtId="0" fontId="5" fillId="0" borderId="0" xfId="0" applyFont="1"/>
    <xf numFmtId="0" fontId="5" fillId="0" borderId="2" xfId="3" applyFont="1" applyBorder="1"/>
    <xf numFmtId="166" fontId="5" fillId="0" borderId="0" xfId="3" applyNumberFormat="1" applyFont="1"/>
    <xf numFmtId="0" fontId="5" fillId="0" borderId="3" xfId="3" applyFont="1" applyBorder="1" applyAlignment="1">
      <alignment wrapText="1"/>
    </xf>
    <xf numFmtId="0" fontId="5" fillId="0" borderId="2" xfId="3" applyFont="1" applyBorder="1" applyAlignment="1">
      <alignment wrapText="1"/>
    </xf>
    <xf numFmtId="165" fontId="5" fillId="0" borderId="0" xfId="3" applyNumberFormat="1" applyFont="1"/>
    <xf numFmtId="0" fontId="5" fillId="0" borderId="0" xfId="0" applyFont="1" applyAlignment="1">
      <alignment wrapText="1"/>
    </xf>
    <xf numFmtId="43" fontId="5" fillId="0" borderId="0" xfId="1" applyFont="1"/>
    <xf numFmtId="0" fontId="15" fillId="10" borderId="1" xfId="3" applyFont="1" applyFill="1" applyBorder="1" applyAlignment="1">
      <alignment horizontal="center"/>
    </xf>
    <xf numFmtId="166" fontId="15" fillId="10" borderId="1" xfId="3" applyNumberFormat="1" applyFont="1" applyFill="1" applyBorder="1" applyAlignment="1">
      <alignment horizontal="center"/>
    </xf>
    <xf numFmtId="166" fontId="15" fillId="10" borderId="5" xfId="3" applyNumberFormat="1" applyFont="1" applyFill="1" applyBorder="1" applyAlignment="1">
      <alignment horizontal="center"/>
    </xf>
    <xf numFmtId="0" fontId="15" fillId="0" borderId="4" xfId="3" applyFont="1" applyBorder="1" applyAlignment="1">
      <alignment horizontal="center"/>
    </xf>
    <xf numFmtId="166" fontId="15" fillId="0" borderId="4" xfId="3" applyNumberFormat="1" applyFont="1" applyBorder="1" applyAlignment="1">
      <alignment horizontal="center"/>
    </xf>
    <xf numFmtId="166" fontId="5" fillId="0" borderId="4" xfId="1" applyNumberFormat="1" applyFont="1" applyBorder="1"/>
    <xf numFmtId="0" fontId="15" fillId="0" borderId="3" xfId="3" applyFont="1" applyBorder="1" applyAlignment="1">
      <alignment horizontal="center"/>
    </xf>
    <xf numFmtId="0" fontId="15" fillId="7" borderId="3" xfId="3" applyFont="1" applyFill="1" applyBorder="1"/>
    <xf numFmtId="166" fontId="5" fillId="0" borderId="3" xfId="1" applyNumberFormat="1" applyFont="1" applyBorder="1"/>
    <xf numFmtId="0" fontId="15" fillId="0" borderId="3" xfId="3" applyFont="1" applyBorder="1"/>
    <xf numFmtId="0" fontId="5" fillId="0" borderId="3" xfId="3" applyFont="1" applyBorder="1" applyAlignment="1">
      <alignment horizontal="center"/>
    </xf>
    <xf numFmtId="0" fontId="18" fillId="0" borderId="3" xfId="0" applyFont="1" applyBorder="1"/>
    <xf numFmtId="0" fontId="5" fillId="0" borderId="3" xfId="0" applyFont="1" applyBorder="1" applyAlignment="1">
      <alignment horizontal="center"/>
    </xf>
    <xf numFmtId="0" fontId="5" fillId="0" borderId="3" xfId="0" applyFont="1" applyBorder="1"/>
    <xf numFmtId="0" fontId="19" fillId="0" borderId="3" xfId="0" applyFont="1" applyBorder="1"/>
    <xf numFmtId="0" fontId="21" fillId="0" borderId="3" xfId="0" applyFont="1" applyBorder="1"/>
    <xf numFmtId="3" fontId="5" fillId="0" borderId="3" xfId="3" applyNumberFormat="1" applyFont="1" applyBorder="1" applyAlignment="1">
      <alignment horizontal="center" vertical="center"/>
    </xf>
    <xf numFmtId="0" fontId="22" fillId="0" borderId="3" xfId="0" applyFont="1" applyBorder="1"/>
    <xf numFmtId="0" fontId="15" fillId="4" borderId="3" xfId="3" applyFont="1" applyFill="1" applyBorder="1" applyAlignment="1">
      <alignment horizontal="right"/>
    </xf>
    <xf numFmtId="166" fontId="5" fillId="0" borderId="3" xfId="1" applyNumberFormat="1" applyFont="1" applyBorder="1" applyAlignment="1">
      <alignment horizontal="center"/>
    </xf>
    <xf numFmtId="166" fontId="15" fillId="6" borderId="3" xfId="1" applyNumberFormat="1" applyFont="1" applyFill="1" applyBorder="1"/>
    <xf numFmtId="0" fontId="15" fillId="3" borderId="3" xfId="3" applyFont="1" applyFill="1" applyBorder="1"/>
    <xf numFmtId="0" fontId="23" fillId="0" borderId="3" xfId="3" applyFont="1" applyBorder="1" applyAlignment="1">
      <alignment horizontal="center"/>
    </xf>
    <xf numFmtId="166" fontId="23" fillId="0" borderId="3" xfId="1" applyNumberFormat="1" applyFont="1" applyBorder="1" applyAlignment="1">
      <alignment horizontal="center"/>
    </xf>
    <xf numFmtId="0" fontId="23" fillId="0" borderId="3" xfId="3" applyFont="1" applyBorder="1"/>
    <xf numFmtId="0" fontId="21" fillId="0" borderId="3" xfId="3" applyFont="1" applyBorder="1"/>
    <xf numFmtId="0" fontId="24" fillId="0" borderId="3" xfId="3" applyFont="1" applyBorder="1"/>
    <xf numFmtId="0" fontId="15" fillId="0" borderId="3" xfId="3" quotePrefix="1" applyFont="1" applyBorder="1"/>
    <xf numFmtId="0" fontId="15" fillId="0" borderId="3" xfId="0" applyFont="1" applyBorder="1" applyAlignment="1">
      <alignment horizontal="center"/>
    </xf>
    <xf numFmtId="0" fontId="15" fillId="0" borderId="3" xfId="0" applyFont="1" applyBorder="1"/>
    <xf numFmtId="43" fontId="5" fillId="0" borderId="3" xfId="1" applyFont="1" applyBorder="1"/>
    <xf numFmtId="3" fontId="5" fillId="0" borderId="3" xfId="0" applyNumberFormat="1" applyFont="1" applyBorder="1" applyAlignment="1">
      <alignment horizontal="center" vertical="center"/>
    </xf>
    <xf numFmtId="3" fontId="5" fillId="0" borderId="3" xfId="3" applyNumberFormat="1" applyFont="1" applyBorder="1" applyAlignment="1">
      <alignment horizontal="center"/>
    </xf>
    <xf numFmtId="0" fontId="15" fillId="2" borderId="3" xfId="3" applyFont="1" applyFill="1" applyBorder="1"/>
    <xf numFmtId="0" fontId="5" fillId="2" borderId="3" xfId="3" applyFont="1" applyFill="1" applyBorder="1" applyAlignment="1">
      <alignment horizontal="center"/>
    </xf>
    <xf numFmtId="0" fontId="15" fillId="0" borderId="3" xfId="3" applyFont="1" applyBorder="1" applyAlignment="1">
      <alignment horizontal="right"/>
    </xf>
    <xf numFmtId="166" fontId="15" fillId="0" borderId="3" xfId="3" applyNumberFormat="1" applyFont="1" applyBorder="1"/>
    <xf numFmtId="166" fontId="5" fillId="0" borderId="2" xfId="3" applyNumberFormat="1" applyFont="1" applyBorder="1"/>
    <xf numFmtId="166" fontId="23" fillId="0" borderId="3" xfId="1" applyNumberFormat="1" applyFont="1" applyBorder="1"/>
    <xf numFmtId="166" fontId="15" fillId="2" borderId="3" xfId="1" applyNumberFormat="1" applyFont="1" applyFill="1" applyBorder="1"/>
    <xf numFmtId="0" fontId="5" fillId="0" borderId="3" xfId="3" quotePrefix="1" applyFont="1" applyBorder="1"/>
    <xf numFmtId="0" fontId="15" fillId="2" borderId="3" xfId="3" applyFont="1" applyFill="1" applyBorder="1" applyAlignment="1">
      <alignment horizontal="center"/>
    </xf>
    <xf numFmtId="0" fontId="15" fillId="2" borderId="3" xfId="3" applyFont="1" applyFill="1" applyBorder="1" applyAlignment="1">
      <alignment horizontal="center" wrapText="1"/>
    </xf>
    <xf numFmtId="0" fontId="15" fillId="2" borderId="6" xfId="3" applyFont="1" applyFill="1" applyBorder="1" applyAlignment="1">
      <alignment horizontal="center"/>
    </xf>
    <xf numFmtId="0" fontId="15" fillId="3" borderId="3" xfId="3" applyFont="1" applyFill="1" applyBorder="1" applyAlignment="1">
      <alignment wrapText="1"/>
    </xf>
    <xf numFmtId="43" fontId="5" fillId="0" borderId="3" xfId="1" applyFont="1" applyBorder="1" applyAlignment="1">
      <alignment horizontal="center"/>
    </xf>
    <xf numFmtId="0" fontId="24" fillId="0" borderId="3" xfId="3" applyFont="1" applyBorder="1" applyAlignment="1">
      <alignment horizontal="center" wrapText="1"/>
    </xf>
    <xf numFmtId="0" fontId="5" fillId="0" borderId="3" xfId="3" applyFont="1" applyBorder="1" applyAlignment="1">
      <alignment horizontal="center" wrapText="1"/>
    </xf>
    <xf numFmtId="0" fontId="15" fillId="0" borderId="3" xfId="3" applyFont="1" applyBorder="1" applyAlignment="1">
      <alignment horizontal="center" wrapText="1"/>
    </xf>
    <xf numFmtId="165" fontId="5" fillId="0" borderId="3" xfId="3" applyNumberFormat="1" applyFont="1" applyBorder="1"/>
    <xf numFmtId="0" fontId="15" fillId="0" borderId="2" xfId="3" applyFont="1" applyBorder="1" applyAlignment="1">
      <alignment horizontal="center" wrapText="1"/>
    </xf>
    <xf numFmtId="43" fontId="15" fillId="0" borderId="2" xfId="1" applyFont="1" applyBorder="1"/>
    <xf numFmtId="165" fontId="15" fillId="0" borderId="2" xfId="3" applyNumberFormat="1" applyFont="1" applyBorder="1"/>
    <xf numFmtId="0" fontId="15" fillId="10" borderId="1" xfId="3" applyFont="1" applyFill="1" applyBorder="1" applyAlignment="1">
      <alignment horizontal="right"/>
    </xf>
    <xf numFmtId="0" fontId="5" fillId="10" borderId="1" xfId="3" applyFont="1" applyFill="1" applyBorder="1" applyAlignment="1">
      <alignment horizontal="center"/>
    </xf>
    <xf numFmtId="166" fontId="5" fillId="10" borderId="1" xfId="1" applyNumberFormat="1" applyFont="1" applyFill="1" applyBorder="1" applyAlignment="1">
      <alignment horizontal="center"/>
    </xf>
    <xf numFmtId="166" fontId="15" fillId="10" borderId="1" xfId="1" applyNumberFormat="1" applyFont="1" applyFill="1" applyBorder="1"/>
    <xf numFmtId="0" fontId="5" fillId="10" borderId="1" xfId="3" applyFont="1" applyFill="1" applyBorder="1"/>
    <xf numFmtId="166" fontId="5" fillId="10" borderId="1" xfId="3" applyNumberFormat="1" applyFont="1" applyFill="1" applyBorder="1"/>
    <xf numFmtId="166" fontId="15" fillId="10" borderId="1" xfId="3" applyNumberFormat="1" applyFont="1" applyFill="1" applyBorder="1"/>
    <xf numFmtId="0" fontId="15" fillId="10" borderId="1" xfId="3" applyFont="1" applyFill="1" applyBorder="1" applyAlignment="1">
      <alignment horizontal="center" wrapText="1"/>
    </xf>
    <xf numFmtId="43" fontId="15" fillId="10" borderId="5" xfId="1" applyFont="1" applyFill="1" applyBorder="1" applyAlignment="1">
      <alignment horizontal="center"/>
    </xf>
    <xf numFmtId="0" fontId="15" fillId="10" borderId="1" xfId="3" applyFont="1" applyFill="1" applyBorder="1" applyAlignment="1">
      <alignment horizontal="right" wrapText="1"/>
    </xf>
    <xf numFmtId="43" fontId="5" fillId="10" borderId="1" xfId="1" applyFont="1" applyFill="1" applyBorder="1"/>
    <xf numFmtId="43" fontId="15" fillId="10" borderId="1" xfId="1" applyFont="1" applyFill="1" applyBorder="1"/>
    <xf numFmtId="0" fontId="5" fillId="0" borderId="4" xfId="3" applyFont="1" applyBorder="1"/>
    <xf numFmtId="0" fontId="15" fillId="0" borderId="4" xfId="3" applyFont="1" applyBorder="1" applyAlignment="1">
      <alignment horizontal="center" wrapText="1"/>
    </xf>
    <xf numFmtId="43" fontId="15" fillId="0" borderId="4" xfId="1" applyFont="1" applyBorder="1"/>
    <xf numFmtId="165" fontId="15" fillId="0" borderId="4" xfId="3" applyNumberFormat="1" applyFont="1" applyBorder="1"/>
    <xf numFmtId="0" fontId="5" fillId="0" borderId="2" xfId="3" applyFont="1" applyBorder="1" applyAlignment="1">
      <alignment horizontal="center" wrapText="1"/>
    </xf>
    <xf numFmtId="43" fontId="5" fillId="0" borderId="2" xfId="1" applyFont="1" applyBorder="1"/>
    <xf numFmtId="0" fontId="17" fillId="0" borderId="8" xfId="3" applyFont="1" applyBorder="1" applyAlignment="1">
      <alignment horizontal="center" wrapText="1"/>
    </xf>
    <xf numFmtId="3" fontId="5" fillId="0" borderId="0" xfId="3" applyNumberFormat="1" applyFont="1"/>
    <xf numFmtId="166" fontId="5" fillId="0" borderId="3" xfId="1" applyNumberFormat="1" applyFont="1" applyBorder="1" applyAlignment="1">
      <alignment horizontal="right"/>
    </xf>
    <xf numFmtId="3" fontId="5" fillId="0" borderId="0" xfId="0" applyNumberFormat="1" applyFont="1"/>
    <xf numFmtId="0" fontId="15" fillId="2" borderId="3" xfId="3" applyFont="1" applyFill="1" applyBorder="1" applyAlignment="1">
      <alignment wrapText="1"/>
    </xf>
    <xf numFmtId="0" fontId="5" fillId="0" borderId="3" xfId="3" applyFont="1" applyBorder="1" applyAlignment="1">
      <alignment horizontal="left"/>
    </xf>
    <xf numFmtId="0" fontId="5" fillId="0" borderId="3" xfId="0" applyFont="1" applyBorder="1" applyAlignment="1">
      <alignment wrapText="1"/>
    </xf>
    <xf numFmtId="0" fontId="5" fillId="0" borderId="4" xfId="3" applyFont="1" applyBorder="1" applyAlignment="1">
      <alignment horizontal="center"/>
    </xf>
    <xf numFmtId="166" fontId="15" fillId="0" borderId="3" xfId="3" applyNumberFormat="1" applyFont="1" applyBorder="1" applyAlignment="1">
      <alignment horizontal="center"/>
    </xf>
    <xf numFmtId="0" fontId="5" fillId="0" borderId="11" xfId="0" applyFont="1" applyBorder="1" applyAlignment="1">
      <alignment horizontal="center"/>
    </xf>
    <xf numFmtId="0" fontId="5" fillId="11" borderId="11" xfId="0" applyFont="1" applyFill="1" applyBorder="1" applyAlignment="1">
      <alignment horizontal="center"/>
    </xf>
    <xf numFmtId="0" fontId="15" fillId="11" borderId="3" xfId="0" applyFont="1" applyFill="1" applyBorder="1" applyAlignment="1">
      <alignment horizontal="right"/>
    </xf>
    <xf numFmtId="0" fontId="15" fillId="11" borderId="11" xfId="0" applyFont="1" applyFill="1" applyBorder="1" applyAlignment="1">
      <alignment horizontal="center"/>
    </xf>
    <xf numFmtId="0" fontId="15" fillId="11" borderId="3" xfId="0" applyFont="1" applyFill="1" applyBorder="1" applyAlignment="1">
      <alignment horizontal="center"/>
    </xf>
    <xf numFmtId="166" fontId="15" fillId="11" borderId="3" xfId="3" applyNumberFormat="1" applyFont="1" applyFill="1" applyBorder="1" applyAlignment="1">
      <alignment horizontal="center"/>
    </xf>
    <xf numFmtId="0" fontId="15" fillId="0" borderId="3" xfId="3" applyFont="1" applyFill="1" applyBorder="1" applyAlignment="1">
      <alignment horizontal="center"/>
    </xf>
    <xf numFmtId="0" fontId="15" fillId="0" borderId="3" xfId="3" applyFont="1" applyFill="1" applyBorder="1"/>
    <xf numFmtId="0" fontId="5" fillId="0" borderId="3" xfId="3" applyFont="1" applyFill="1" applyBorder="1"/>
    <xf numFmtId="166" fontId="5" fillId="0" borderId="3" xfId="3" applyNumberFormat="1" applyFont="1" applyFill="1" applyBorder="1"/>
    <xf numFmtId="166" fontId="5" fillId="0" borderId="3" xfId="1" applyNumberFormat="1" applyFont="1" applyFill="1" applyBorder="1"/>
    <xf numFmtId="0" fontId="5" fillId="0" borderId="0" xfId="3" applyFont="1" applyFill="1" applyBorder="1"/>
    <xf numFmtId="166" fontId="5" fillId="0" borderId="0" xfId="3" applyNumberFormat="1" applyFont="1" applyFill="1" applyBorder="1"/>
    <xf numFmtId="0" fontId="15" fillId="0" borderId="1" xfId="3" applyFont="1" applyFill="1" applyBorder="1" applyAlignment="1">
      <alignment horizontal="center" vertical="center"/>
    </xf>
    <xf numFmtId="166" fontId="15" fillId="0" borderId="1" xfId="3" applyNumberFormat="1" applyFont="1" applyFill="1" applyBorder="1" applyAlignment="1">
      <alignment horizontal="center" vertical="center"/>
    </xf>
    <xf numFmtId="166" fontId="15" fillId="0" borderId="5" xfId="3" applyNumberFormat="1" applyFont="1" applyFill="1" applyBorder="1" applyAlignment="1">
      <alignment horizontal="center" vertical="center" wrapText="1"/>
    </xf>
    <xf numFmtId="0" fontId="15" fillId="0" borderId="4" xfId="3" applyFont="1" applyFill="1" applyBorder="1" applyAlignment="1">
      <alignment horizontal="center"/>
    </xf>
    <xf numFmtId="166" fontId="15" fillId="0" borderId="4" xfId="3" applyNumberFormat="1" applyFont="1" applyFill="1" applyBorder="1" applyAlignment="1">
      <alignment horizontal="center"/>
    </xf>
    <xf numFmtId="166" fontId="5" fillId="0" borderId="4" xfId="1" applyNumberFormat="1" applyFont="1" applyFill="1" applyBorder="1"/>
    <xf numFmtId="0" fontId="5" fillId="0" borderId="3" xfId="3" applyFont="1" applyFill="1" applyBorder="1" applyAlignment="1">
      <alignment horizontal="center"/>
    </xf>
    <xf numFmtId="0" fontId="5" fillId="0" borderId="3" xfId="0" applyFont="1" applyFill="1" applyBorder="1" applyAlignment="1">
      <alignment horizontal="center"/>
    </xf>
    <xf numFmtId="0" fontId="5" fillId="0" borderId="3" xfId="0" applyFont="1" applyFill="1" applyBorder="1"/>
    <xf numFmtId="0" fontId="19" fillId="0" borderId="3" xfId="0" applyFont="1" applyFill="1" applyBorder="1"/>
    <xf numFmtId="0" fontId="21" fillId="0" borderId="3" xfId="0" applyFont="1" applyFill="1" applyBorder="1"/>
    <xf numFmtId="0" fontId="24" fillId="0" borderId="3" xfId="0" applyFont="1" applyFill="1" applyBorder="1"/>
    <xf numFmtId="3" fontId="5" fillId="0" borderId="3" xfId="3" applyNumberFormat="1" applyFont="1" applyFill="1" applyBorder="1" applyAlignment="1">
      <alignment horizontal="center" vertical="center"/>
    </xf>
    <xf numFmtId="0" fontId="15" fillId="0" borderId="1" xfId="3" applyFont="1" applyFill="1" applyBorder="1" applyAlignment="1">
      <alignment horizontal="center"/>
    </xf>
    <xf numFmtId="0" fontId="15" fillId="0" borderId="1" xfId="3" applyFont="1" applyFill="1" applyBorder="1" applyAlignment="1">
      <alignment horizontal="right"/>
    </xf>
    <xf numFmtId="0" fontId="5" fillId="0" borderId="1" xfId="3" applyFont="1" applyFill="1" applyBorder="1" applyAlignment="1">
      <alignment horizontal="center"/>
    </xf>
    <xf numFmtId="166" fontId="5" fillId="0" borderId="1" xfId="1" applyNumberFormat="1" applyFont="1" applyFill="1" applyBorder="1" applyAlignment="1">
      <alignment horizontal="center"/>
    </xf>
    <xf numFmtId="166" fontId="15" fillId="0" borderId="1" xfId="1" applyNumberFormat="1" applyFont="1" applyFill="1" applyBorder="1"/>
    <xf numFmtId="0" fontId="5" fillId="0" borderId="0" xfId="0" applyFont="1" applyFill="1" applyAlignment="1">
      <alignment vertical="center"/>
    </xf>
    <xf numFmtId="0" fontId="5" fillId="0" borderId="0" xfId="0" applyFont="1" applyFill="1"/>
    <xf numFmtId="0" fontId="27" fillId="0" borderId="12" xfId="4" applyFont="1" applyFill="1" applyBorder="1" applyAlignment="1">
      <alignment vertical="center" wrapText="1"/>
    </xf>
    <xf numFmtId="0" fontId="27" fillId="0" borderId="0" xfId="4" applyFont="1" applyFill="1" applyAlignment="1">
      <alignment horizontal="center" vertical="center"/>
    </xf>
    <xf numFmtId="0" fontId="27" fillId="0" borderId="3" xfId="4" applyFont="1" applyFill="1" applyBorder="1" applyAlignment="1">
      <alignment horizontal="center" vertical="center"/>
    </xf>
    <xf numFmtId="164" fontId="27" fillId="0" borderId="3" xfId="5" applyFont="1" applyFill="1" applyBorder="1" applyAlignment="1">
      <alignment horizontal="center" vertical="center"/>
    </xf>
    <xf numFmtId="164" fontId="27" fillId="0" borderId="0" xfId="5" applyFont="1" applyFill="1" applyAlignment="1">
      <alignment horizontal="center" vertical="center"/>
    </xf>
    <xf numFmtId="0" fontId="18" fillId="0" borderId="6" xfId="4" applyFont="1" applyFill="1" applyBorder="1" applyAlignment="1">
      <alignment horizontal="left"/>
    </xf>
    <xf numFmtId="0" fontId="27" fillId="0" borderId="3" xfId="0" applyFont="1" applyFill="1" applyBorder="1" applyAlignment="1">
      <alignment vertical="center" wrapText="1"/>
    </xf>
    <xf numFmtId="0" fontId="18" fillId="0" borderId="6" xfId="0" applyFont="1" applyFill="1" applyBorder="1" applyAlignment="1">
      <alignment horizontal="left"/>
    </xf>
    <xf numFmtId="43" fontId="5" fillId="0" borderId="11" xfId="1" applyFont="1" applyBorder="1"/>
    <xf numFmtId="167" fontId="5" fillId="0" borderId="6" xfId="0" applyNumberFormat="1" applyFont="1" applyBorder="1" applyAlignment="1">
      <alignment horizontal="center"/>
    </xf>
    <xf numFmtId="0" fontId="5" fillId="0" borderId="0" xfId="0" applyFont="1" applyAlignment="1">
      <alignment horizontal="center"/>
    </xf>
    <xf numFmtId="167" fontId="5" fillId="0" borderId="0" xfId="0" applyNumberFormat="1" applyFont="1" applyAlignment="1">
      <alignment horizontal="center"/>
    </xf>
    <xf numFmtId="0" fontId="18" fillId="0" borderId="3" xfId="0" applyFont="1" applyBorder="1" applyAlignment="1">
      <alignment horizontal="center"/>
    </xf>
    <xf numFmtId="167" fontId="18" fillId="0" borderId="6" xfId="0" applyNumberFormat="1" applyFont="1" applyBorder="1" applyAlignment="1">
      <alignment horizontal="center"/>
    </xf>
    <xf numFmtId="0" fontId="27" fillId="0" borderId="3" xfId="0" applyFont="1" applyBorder="1" applyAlignment="1">
      <alignment horizontal="center"/>
    </xf>
    <xf numFmtId="0" fontId="27" fillId="0" borderId="3" xfId="0" applyFont="1" applyBorder="1"/>
    <xf numFmtId="167" fontId="27" fillId="0" borderId="6" xfId="0" applyNumberFormat="1" applyFont="1" applyBorder="1" applyAlignment="1">
      <alignment horizontal="center"/>
    </xf>
    <xf numFmtId="0" fontId="27" fillId="0" borderId="0" xfId="0" applyFont="1"/>
    <xf numFmtId="0" fontId="27" fillId="0" borderId="6" xfId="0" applyFont="1" applyBorder="1" applyAlignment="1">
      <alignment horizontal="center"/>
    </xf>
    <xf numFmtId="0" fontId="27" fillId="0" borderId="6" xfId="0" applyFont="1" applyBorder="1"/>
    <xf numFmtId="0" fontId="5" fillId="0" borderId="6" xfId="0" applyFont="1" applyBorder="1" applyAlignment="1">
      <alignment horizontal="center"/>
    </xf>
    <xf numFmtId="0" fontId="18" fillId="0" borderId="3" xfId="0" applyFont="1" applyBorder="1" applyAlignment="1">
      <alignment horizontal="right"/>
    </xf>
    <xf numFmtId="0" fontId="18" fillId="0" borderId="6" xfId="0" applyFont="1" applyBorder="1"/>
    <xf numFmtId="0" fontId="5" fillId="2" borderId="3" xfId="0" applyFont="1" applyFill="1" applyBorder="1" applyAlignment="1">
      <alignment horizontal="center"/>
    </xf>
    <xf numFmtId="167" fontId="27" fillId="2" borderId="6" xfId="0" applyNumberFormat="1" applyFont="1" applyFill="1" applyBorder="1" applyAlignment="1">
      <alignment horizontal="center"/>
    </xf>
    <xf numFmtId="0" fontId="23" fillId="0" borderId="6" xfId="0" applyFont="1" applyBorder="1" applyAlignment="1">
      <alignment horizontal="center"/>
    </xf>
    <xf numFmtId="0" fontId="18" fillId="0" borderId="3" xfId="0" quotePrefix="1" applyFont="1" applyBorder="1"/>
    <xf numFmtId="1" fontId="5" fillId="0" borderId="3" xfId="0" applyNumberFormat="1" applyFont="1" applyBorder="1" applyAlignment="1">
      <alignment horizontal="center"/>
    </xf>
    <xf numFmtId="0" fontId="27" fillId="0" borderId="11" xfId="0" applyFont="1" applyBorder="1" applyAlignment="1">
      <alignment horizontal="left"/>
    </xf>
    <xf numFmtId="0" fontId="27" fillId="0" borderId="11" xfId="0" applyFont="1" applyBorder="1" applyAlignment="1">
      <alignment horizontal="center"/>
    </xf>
    <xf numFmtId="0" fontId="18" fillId="0" borderId="11" xfId="0" applyFont="1" applyBorder="1" applyAlignment="1">
      <alignment horizontal="left"/>
    </xf>
    <xf numFmtId="0" fontId="18" fillId="0" borderId="11" xfId="0" applyFont="1" applyBorder="1" applyAlignment="1">
      <alignment horizontal="center"/>
    </xf>
    <xf numFmtId="0" fontId="29" fillId="0" borderId="3" xfId="0" applyFont="1" applyBorder="1"/>
    <xf numFmtId="0" fontId="27" fillId="0" borderId="3" xfId="0" applyFont="1" applyBorder="1" applyAlignment="1">
      <alignment horizontal="left"/>
    </xf>
    <xf numFmtId="167" fontId="18" fillId="0" borderId="3" xfId="0" applyNumberFormat="1" applyFont="1" applyBorder="1" applyAlignment="1">
      <alignment horizontal="center"/>
    </xf>
    <xf numFmtId="167" fontId="27" fillId="0" borderId="3" xfId="0" applyNumberFormat="1" applyFont="1" applyBorder="1" applyAlignment="1">
      <alignment horizontal="center"/>
    </xf>
    <xf numFmtId="167" fontId="27" fillId="0" borderId="13" xfId="0" applyNumberFormat="1" applyFont="1" applyBorder="1" applyAlignment="1">
      <alignment horizontal="center"/>
    </xf>
    <xf numFmtId="167" fontId="27" fillId="0" borderId="14" xfId="0" applyNumberFormat="1" applyFont="1" applyBorder="1" applyAlignment="1">
      <alignment horizontal="center"/>
    </xf>
    <xf numFmtId="167" fontId="18" fillId="0" borderId="13" xfId="0" applyNumberFormat="1" applyFont="1" applyBorder="1" applyAlignment="1">
      <alignment horizontal="center"/>
    </xf>
    <xf numFmtId="167" fontId="5" fillId="0" borderId="3" xfId="0" applyNumberFormat="1" applyFont="1" applyBorder="1" applyAlignment="1">
      <alignment horizontal="center"/>
    </xf>
    <xf numFmtId="167" fontId="18" fillId="0" borderId="15" xfId="0" applyNumberFormat="1" applyFont="1" applyBorder="1" applyAlignment="1">
      <alignment horizontal="center"/>
    </xf>
    <xf numFmtId="167" fontId="5" fillId="0" borderId="13" xfId="0" applyNumberFormat="1" applyFont="1" applyBorder="1" applyAlignment="1">
      <alignment horizontal="center"/>
    </xf>
    <xf numFmtId="167" fontId="5" fillId="0" borderId="14" xfId="0" applyNumberFormat="1" applyFont="1" applyBorder="1" applyAlignment="1">
      <alignment horizontal="center"/>
    </xf>
    <xf numFmtId="43" fontId="5" fillId="0" borderId="0" xfId="1" applyFont="1" applyBorder="1"/>
    <xf numFmtId="40" fontId="5" fillId="0" borderId="3" xfId="1" applyNumberFormat="1" applyFont="1" applyBorder="1" applyAlignment="1">
      <alignment horizontal="right" vertical="center" wrapText="1"/>
    </xf>
    <xf numFmtId="40" fontId="27" fillId="0" borderId="6" xfId="1" applyNumberFormat="1" applyFont="1" applyBorder="1" applyAlignment="1">
      <alignment horizontal="right" vertical="center" wrapText="1"/>
    </xf>
    <xf numFmtId="40" fontId="27" fillId="0" borderId="3" xfId="1" applyNumberFormat="1" applyFont="1" applyBorder="1" applyAlignment="1">
      <alignment horizontal="right" vertical="center" wrapText="1"/>
    </xf>
    <xf numFmtId="40" fontId="5" fillId="0" borderId="0" xfId="1" applyNumberFormat="1" applyFont="1" applyFill="1" applyBorder="1" applyAlignment="1">
      <alignment horizontal="right" vertical="center" wrapText="1"/>
    </xf>
    <xf numFmtId="0" fontId="5" fillId="0" borderId="3" xfId="3" applyFont="1" applyFill="1" applyBorder="1" applyAlignment="1">
      <alignment horizontal="center" vertical="center"/>
    </xf>
    <xf numFmtId="0" fontId="23" fillId="0" borderId="3" xfId="3" applyFont="1" applyBorder="1" applyAlignment="1">
      <alignment horizontal="center" vertical="center"/>
    </xf>
    <xf numFmtId="0" fontId="5" fillId="0" borderId="0" xfId="3" applyFont="1" applyFill="1" applyBorder="1" applyAlignment="1">
      <alignment horizontal="center" vertical="center"/>
    </xf>
    <xf numFmtId="0" fontId="5" fillId="0" borderId="3" xfId="0" applyFont="1" applyFill="1" applyBorder="1" applyAlignment="1">
      <alignment horizontal="center" vertical="center"/>
    </xf>
    <xf numFmtId="0" fontId="15" fillId="0" borderId="3" xfId="3" applyFont="1" applyBorder="1" applyAlignment="1">
      <alignment horizontal="center" vertical="center"/>
    </xf>
    <xf numFmtId="0" fontId="15" fillId="0" borderId="3" xfId="9" applyFont="1" applyBorder="1" applyAlignment="1">
      <alignment vertical="center" wrapText="1"/>
    </xf>
    <xf numFmtId="0" fontId="5" fillId="0" borderId="3" xfId="9" applyBorder="1" applyAlignment="1">
      <alignment vertical="center" wrapText="1"/>
    </xf>
    <xf numFmtId="0" fontId="15" fillId="0" borderId="3" xfId="3" applyFont="1" applyFill="1" applyBorder="1" applyAlignment="1">
      <alignment horizontal="center" vertical="center"/>
    </xf>
    <xf numFmtId="0" fontId="15" fillId="0" borderId="3" xfId="3" applyFont="1" applyBorder="1" applyAlignment="1">
      <alignment vertical="center" wrapText="1"/>
    </xf>
    <xf numFmtId="0" fontId="15" fillId="0" borderId="3" xfId="3" applyFont="1" applyFill="1" applyBorder="1" applyAlignment="1">
      <alignment vertical="center" wrapText="1"/>
    </xf>
    <xf numFmtId="0" fontId="23" fillId="0" borderId="3" xfId="3" applyFont="1" applyBorder="1" applyAlignment="1">
      <alignment vertical="center" wrapText="1"/>
    </xf>
    <xf numFmtId="0" fontId="15" fillId="2" borderId="3" xfId="3" applyFont="1" applyFill="1" applyBorder="1" applyAlignment="1">
      <alignment vertical="center" wrapText="1"/>
    </xf>
    <xf numFmtId="0" fontId="5" fillId="0" borderId="3" xfId="3" applyFont="1" applyFill="1" applyBorder="1" applyAlignment="1">
      <alignment vertical="center" wrapText="1"/>
    </xf>
    <xf numFmtId="0" fontId="5" fillId="0" borderId="3" xfId="0" applyFont="1" applyFill="1" applyBorder="1" applyAlignment="1">
      <alignment vertical="center" wrapText="1"/>
    </xf>
    <xf numFmtId="0" fontId="24" fillId="0" borderId="3" xfId="3" applyFont="1" applyBorder="1" applyAlignment="1">
      <alignment vertical="center" wrapText="1"/>
    </xf>
    <xf numFmtId="43" fontId="5" fillId="0" borderId="0" xfId="1" applyFont="1" applyFill="1" applyBorder="1"/>
    <xf numFmtId="40" fontId="27" fillId="0" borderId="0" xfId="1" applyNumberFormat="1" applyFont="1" applyFill="1" applyBorder="1" applyAlignment="1">
      <alignment horizontal="right" vertical="center" wrapText="1"/>
    </xf>
    <xf numFmtId="0" fontId="5" fillId="0" borderId="0" xfId="3" applyFont="1" applyFill="1" applyBorder="1" applyAlignment="1">
      <alignment vertical="center" wrapText="1"/>
    </xf>
    <xf numFmtId="0" fontId="5" fillId="0" borderId="0" xfId="0" applyFont="1" applyFill="1" applyBorder="1"/>
    <xf numFmtId="43" fontId="15" fillId="0" borderId="0" xfId="1" applyFont="1" applyFill="1" applyBorder="1" applyAlignment="1">
      <alignment horizontal="center"/>
    </xf>
    <xf numFmtId="39" fontId="5" fillId="0" borderId="0" xfId="2" applyFont="1" applyFill="1" applyBorder="1"/>
    <xf numFmtId="43" fontId="5" fillId="0" borderId="0" xfId="1" applyFill="1" applyBorder="1"/>
    <xf numFmtId="43" fontId="15" fillId="0" borderId="0" xfId="1" applyFont="1" applyFill="1" applyBorder="1"/>
    <xf numFmtId="39" fontId="15" fillId="0" borderId="3" xfId="2" applyFont="1" applyFill="1" applyBorder="1" applyAlignment="1">
      <alignment vertical="center" wrapText="1"/>
    </xf>
    <xf numFmtId="39" fontId="30" fillId="0" borderId="3" xfId="2" applyFont="1" applyFill="1" applyBorder="1" applyAlignment="1">
      <alignment vertical="center" wrapText="1"/>
    </xf>
    <xf numFmtId="39" fontId="5" fillId="0" borderId="3" xfId="2" applyFont="1" applyFill="1" applyBorder="1" applyAlignment="1">
      <alignment vertical="center" wrapText="1"/>
    </xf>
    <xf numFmtId="39" fontId="31" fillId="0" borderId="3" xfId="2" applyFont="1" applyFill="1" applyBorder="1" applyAlignment="1">
      <alignment vertical="center" wrapText="1"/>
    </xf>
    <xf numFmtId="39" fontId="31" fillId="0" borderId="3" xfId="2" applyFont="1" applyFill="1" applyBorder="1" applyAlignment="1">
      <alignment horizontal="center" vertical="center"/>
    </xf>
    <xf numFmtId="39" fontId="30" fillId="0" borderId="3" xfId="2" applyFont="1" applyFill="1" applyBorder="1" applyAlignment="1">
      <alignment horizontal="center" vertical="center"/>
    </xf>
    <xf numFmtId="0" fontId="18" fillId="0" borderId="3" xfId="10" applyFont="1" applyFill="1" applyBorder="1" applyAlignment="1">
      <alignment vertical="center" wrapText="1"/>
    </xf>
    <xf numFmtId="0" fontId="27" fillId="0" borderId="3" xfId="10" applyFont="1" applyFill="1" applyBorder="1" applyAlignment="1">
      <alignment horizontal="center" vertical="center"/>
    </xf>
    <xf numFmtId="0" fontId="27" fillId="0" borderId="3" xfId="10" applyFont="1" applyFill="1" applyBorder="1" applyAlignment="1">
      <alignment vertical="center" wrapText="1"/>
    </xf>
    <xf numFmtId="0" fontId="15" fillId="0" borderId="3" xfId="9" applyFont="1" applyFill="1" applyBorder="1" applyAlignment="1">
      <alignment vertical="center" wrapText="1"/>
    </xf>
    <xf numFmtId="0" fontId="5" fillId="0" borderId="3" xfId="9" applyFont="1" applyFill="1" applyBorder="1" applyAlignment="1">
      <alignment horizontal="center" vertical="center" wrapText="1"/>
    </xf>
    <xf numFmtId="0" fontId="5" fillId="0" borderId="3" xfId="9" applyFont="1" applyFill="1" applyBorder="1" applyAlignment="1">
      <alignment vertical="center" wrapText="1"/>
    </xf>
    <xf numFmtId="0" fontId="18" fillId="0" borderId="3" xfId="0" applyFont="1" applyFill="1" applyBorder="1" applyAlignment="1">
      <alignment vertical="center" wrapText="1"/>
    </xf>
    <xf numFmtId="40" fontId="18" fillId="0" borderId="6" xfId="1" applyNumberFormat="1" applyFont="1" applyFill="1" applyBorder="1" applyAlignment="1">
      <alignment horizontal="right" vertical="center" wrapText="1"/>
    </xf>
    <xf numFmtId="40" fontId="27" fillId="0" borderId="6" xfId="2" applyNumberFormat="1" applyFont="1" applyFill="1" applyBorder="1" applyAlignment="1">
      <alignment horizontal="right" vertical="center"/>
    </xf>
    <xf numFmtId="40" fontId="27" fillId="0" borderId="6" xfId="1" applyNumberFormat="1" applyFont="1" applyFill="1" applyBorder="1" applyAlignment="1">
      <alignment horizontal="right" vertical="center" wrapText="1"/>
    </xf>
    <xf numFmtId="43" fontId="27" fillId="0" borderId="6" xfId="1" applyFont="1" applyFill="1" applyBorder="1"/>
    <xf numFmtId="40" fontId="15" fillId="0" borderId="17" xfId="1" applyNumberFormat="1" applyFont="1" applyFill="1" applyBorder="1" applyAlignment="1">
      <alignment horizontal="right" vertical="center" wrapText="1"/>
    </xf>
    <xf numFmtId="40" fontId="5" fillId="0" borderId="17" xfId="1" applyNumberFormat="1" applyFont="1" applyFill="1" applyBorder="1" applyAlignment="1">
      <alignment horizontal="right" vertical="center" wrapText="1"/>
    </xf>
    <xf numFmtId="0" fontId="15" fillId="0" borderId="3" xfId="3" applyFont="1" applyFill="1" applyBorder="1" applyAlignment="1">
      <alignment horizontal="center" vertical="center" wrapText="1"/>
    </xf>
    <xf numFmtId="40" fontId="18" fillId="0" borderId="6" xfId="1" applyNumberFormat="1" applyFont="1" applyFill="1" applyBorder="1" applyAlignment="1">
      <alignment horizontal="center" vertical="center" wrapText="1"/>
    </xf>
    <xf numFmtId="40" fontId="15" fillId="0" borderId="17" xfId="1" applyNumberFormat="1" applyFont="1" applyFill="1" applyBorder="1" applyAlignment="1">
      <alignment horizontal="center" vertical="center" wrapText="1"/>
    </xf>
    <xf numFmtId="39" fontId="31" fillId="0" borderId="3" xfId="2" applyFont="1" applyFill="1" applyBorder="1" applyAlignment="1">
      <alignment horizontal="right" vertical="center" wrapText="1"/>
    </xf>
    <xf numFmtId="0" fontId="5" fillId="0" borderId="3" xfId="9" applyFont="1" applyFill="1" applyBorder="1" applyAlignment="1">
      <alignment horizontal="right" vertical="center" wrapText="1"/>
    </xf>
    <xf numFmtId="40" fontId="5" fillId="0" borderId="18" xfId="1" applyNumberFormat="1" applyFont="1" applyFill="1" applyBorder="1" applyAlignment="1">
      <alignment horizontal="right" vertical="center" wrapText="1"/>
    </xf>
    <xf numFmtId="43" fontId="5" fillId="0" borderId="17" xfId="1" applyFont="1" applyFill="1" applyBorder="1" applyAlignment="1">
      <alignment wrapText="1"/>
    </xf>
    <xf numFmtId="0" fontId="5" fillId="0" borderId="3" xfId="3" applyBorder="1" applyAlignment="1">
      <alignment horizontal="center" vertical="center"/>
    </xf>
    <xf numFmtId="0" fontId="5" fillId="0" borderId="3" xfId="3" applyBorder="1" applyAlignment="1">
      <alignment vertical="center" wrapText="1"/>
    </xf>
    <xf numFmtId="39" fontId="15" fillId="0" borderId="3" xfId="9" applyNumberFormat="1" applyFont="1" applyFill="1" applyBorder="1" applyAlignment="1">
      <alignment vertical="center" wrapText="1"/>
    </xf>
    <xf numFmtId="0" fontId="5" fillId="0" borderId="3" xfId="9" applyFont="1" applyFill="1" applyBorder="1" applyAlignment="1">
      <alignment horizontal="left" vertical="center" wrapText="1"/>
    </xf>
    <xf numFmtId="9" fontId="5" fillId="0" borderId="3" xfId="3" applyNumberFormat="1" applyBorder="1" applyAlignment="1">
      <alignment horizontal="center" vertical="center"/>
    </xf>
    <xf numFmtId="3" fontId="5" fillId="0" borderId="3" xfId="3" applyNumberFormat="1" applyBorder="1" applyAlignment="1">
      <alignment horizontal="center" vertical="center"/>
    </xf>
    <xf numFmtId="0" fontId="19" fillId="0" borderId="3" xfId="3" applyFont="1" applyBorder="1" applyAlignment="1">
      <alignment vertical="center" wrapText="1"/>
    </xf>
    <xf numFmtId="0" fontId="5" fillId="2" borderId="3" xfId="3" applyFill="1" applyBorder="1" applyAlignment="1">
      <alignment horizontal="center" vertical="center"/>
    </xf>
    <xf numFmtId="0" fontId="18" fillId="0" borderId="3" xfId="3" applyFont="1" applyBorder="1" applyAlignment="1">
      <alignment vertical="center" wrapText="1"/>
    </xf>
    <xf numFmtId="40" fontId="5" fillId="0" borderId="17" xfId="1" applyNumberFormat="1" applyFont="1" applyBorder="1" applyAlignment="1">
      <alignment horizontal="right" vertical="center" wrapText="1"/>
    </xf>
    <xf numFmtId="39" fontId="31" fillId="0" borderId="3" xfId="2" applyFont="1" applyFill="1" applyBorder="1" applyAlignment="1">
      <alignment horizontal="left" vertical="center" wrapText="1"/>
    </xf>
    <xf numFmtId="2" fontId="5" fillId="0" borderId="3" xfId="3" applyNumberFormat="1" applyBorder="1" applyAlignment="1">
      <alignment horizontal="center" vertical="center"/>
    </xf>
    <xf numFmtId="43" fontId="5" fillId="0" borderId="11" xfId="1" applyBorder="1"/>
    <xf numFmtId="43" fontId="15" fillId="10" borderId="16" xfId="1" applyFont="1" applyFill="1" applyBorder="1"/>
    <xf numFmtId="43" fontId="15" fillId="10" borderId="11" xfId="1" applyFont="1" applyFill="1" applyBorder="1"/>
    <xf numFmtId="0" fontId="27" fillId="0" borderId="3" xfId="4" applyFont="1" applyBorder="1" applyAlignment="1">
      <alignment vertical="center" wrapText="1"/>
    </xf>
    <xf numFmtId="10" fontId="27" fillId="0" borderId="6" xfId="1" applyNumberFormat="1" applyFont="1" applyBorder="1" applyAlignment="1">
      <alignment horizontal="right" vertical="center" wrapText="1"/>
    </xf>
    <xf numFmtId="40" fontId="5" fillId="0" borderId="19" xfId="1" applyNumberFormat="1" applyFont="1" applyFill="1" applyBorder="1" applyAlignment="1">
      <alignment horizontal="right" vertical="center" wrapText="1"/>
    </xf>
    <xf numFmtId="40" fontId="5" fillId="0" borderId="20" xfId="1" applyNumberFormat="1" applyFont="1" applyFill="1" applyBorder="1" applyAlignment="1">
      <alignment horizontal="right" vertical="center" wrapText="1"/>
    </xf>
    <xf numFmtId="39" fontId="5" fillId="0" borderId="3" xfId="2"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xf>
    <xf numFmtId="0" fontId="18" fillId="0" borderId="3" xfId="0" applyFont="1" applyBorder="1" applyAlignment="1">
      <alignment vertical="center" wrapText="1"/>
    </xf>
    <xf numFmtId="0" fontId="19" fillId="0" borderId="3" xfId="0" applyFont="1" applyBorder="1" applyAlignment="1">
      <alignment vertical="center" wrapText="1"/>
    </xf>
    <xf numFmtId="0" fontId="15" fillId="0" borderId="3" xfId="0" applyFont="1" applyBorder="1" applyAlignment="1">
      <alignment vertical="center" wrapText="1"/>
    </xf>
    <xf numFmtId="0" fontId="24" fillId="0" borderId="3" xfId="0" applyFont="1" applyBorder="1" applyAlignment="1">
      <alignment vertical="center" wrapText="1"/>
    </xf>
    <xf numFmtId="0" fontId="5" fillId="0" borderId="3" xfId="0" applyFont="1" applyBorder="1" applyAlignment="1">
      <alignment horizontal="left" vertical="center" wrapText="1"/>
    </xf>
    <xf numFmtId="0" fontId="5" fillId="0" borderId="3" xfId="3" applyFont="1" applyBorder="1" applyAlignment="1">
      <alignment vertical="center" wrapText="1"/>
    </xf>
    <xf numFmtId="0" fontId="5" fillId="0" borderId="3" xfId="3" applyBorder="1" applyAlignment="1">
      <alignment horizontal="center" vertical="center" wrapText="1"/>
    </xf>
    <xf numFmtId="0" fontId="15" fillId="0" borderId="3" xfId="3" applyFont="1" applyBorder="1" applyAlignment="1">
      <alignment horizontal="center" vertical="center" wrapText="1"/>
    </xf>
    <xf numFmtId="0" fontId="5" fillId="0" borderId="3" xfId="3" applyFont="1" applyFill="1" applyBorder="1" applyAlignment="1">
      <alignment horizontal="center" vertical="center" wrapText="1"/>
    </xf>
    <xf numFmtId="0" fontId="5" fillId="0" borderId="3" xfId="3" applyFont="1" applyBorder="1" applyAlignment="1">
      <alignment horizontal="center" vertical="center" wrapText="1"/>
    </xf>
    <xf numFmtId="0" fontId="15" fillId="0" borderId="3" xfId="3" quotePrefix="1" applyFont="1" applyFill="1" applyBorder="1" applyAlignment="1">
      <alignment horizontal="center" vertical="center" wrapText="1"/>
    </xf>
    <xf numFmtId="0" fontId="5" fillId="0" borderId="0" xfId="3" applyFont="1" applyFill="1" applyBorder="1" applyAlignment="1">
      <alignment horizontal="center" vertical="center" wrapText="1"/>
    </xf>
    <xf numFmtId="0" fontId="5" fillId="0" borderId="3" xfId="3" applyBorder="1" applyAlignment="1">
      <alignment horizontal="left" vertical="center" wrapText="1"/>
    </xf>
    <xf numFmtId="0" fontId="15" fillId="0" borderId="3" xfId="3" quotePrefix="1" applyFont="1" applyBorder="1" applyAlignment="1">
      <alignment horizontal="center" vertical="center" wrapText="1"/>
    </xf>
    <xf numFmtId="168" fontId="15" fillId="0" borderId="3" xfId="3" applyNumberFormat="1" applyFont="1" applyFill="1" applyBorder="1" applyAlignment="1">
      <alignment horizontal="center" vertical="center"/>
    </xf>
    <xf numFmtId="168" fontId="31" fillId="0" borderId="3" xfId="2" applyNumberFormat="1" applyFont="1" applyFill="1" applyBorder="1" applyAlignment="1">
      <alignment horizontal="center" vertical="center"/>
    </xf>
    <xf numFmtId="168" fontId="30" fillId="0" borderId="3" xfId="2" applyNumberFormat="1" applyFont="1" applyFill="1" applyBorder="1" applyAlignment="1">
      <alignment horizontal="center" vertical="center"/>
    </xf>
    <xf numFmtId="168" fontId="27" fillId="0" borderId="3" xfId="10" applyNumberFormat="1" applyFont="1" applyFill="1" applyBorder="1" applyAlignment="1">
      <alignment horizontal="center" vertical="center"/>
    </xf>
    <xf numFmtId="168" fontId="5" fillId="0" borderId="3" xfId="9" applyNumberFormat="1" applyFont="1" applyFill="1" applyBorder="1" applyAlignment="1">
      <alignment horizontal="center" vertical="center" wrapText="1"/>
    </xf>
    <xf numFmtId="168" fontId="31" fillId="0" borderId="3" xfId="2" applyNumberFormat="1" applyFont="1" applyBorder="1" applyAlignment="1">
      <alignment horizontal="center" vertical="center"/>
    </xf>
    <xf numFmtId="168" fontId="5" fillId="0" borderId="3" xfId="3" applyNumberFormat="1" applyFont="1" applyFill="1" applyBorder="1" applyAlignment="1">
      <alignment horizontal="center" vertical="center"/>
    </xf>
    <xf numFmtId="168" fontId="5" fillId="0" borderId="3" xfId="3" applyNumberFormat="1" applyBorder="1" applyAlignment="1">
      <alignment horizontal="center" vertical="center"/>
    </xf>
    <xf numFmtId="168" fontId="23" fillId="0" borderId="3" xfId="3" applyNumberFormat="1" applyFont="1" applyBorder="1" applyAlignment="1">
      <alignment horizontal="center" vertical="center"/>
    </xf>
    <xf numFmtId="168" fontId="5" fillId="0" borderId="0" xfId="3" applyNumberFormat="1" applyFont="1" applyFill="1" applyBorder="1" applyAlignment="1">
      <alignment horizontal="center" vertical="center"/>
    </xf>
    <xf numFmtId="40" fontId="5" fillId="0" borderId="11" xfId="1" applyNumberFormat="1" applyFont="1" applyBorder="1" applyAlignment="1">
      <alignment horizontal="right" vertical="center" wrapText="1"/>
    </xf>
    <xf numFmtId="40" fontId="5" fillId="0" borderId="11" xfId="1" applyNumberFormat="1" applyFont="1" applyFill="1" applyBorder="1" applyAlignment="1">
      <alignment horizontal="right" vertical="center" wrapText="1"/>
    </xf>
    <xf numFmtId="40" fontId="5" fillId="0" borderId="16" xfId="1" applyNumberFormat="1" applyFont="1" applyFill="1" applyBorder="1" applyAlignment="1">
      <alignment horizontal="right" vertical="center" wrapText="1"/>
    </xf>
    <xf numFmtId="40" fontId="27" fillId="0" borderId="21" xfId="1" applyNumberFormat="1" applyFont="1" applyFill="1" applyBorder="1" applyAlignment="1">
      <alignment horizontal="right" vertical="center" wrapText="1"/>
    </xf>
    <xf numFmtId="40" fontId="27" fillId="0" borderId="21" xfId="1" applyNumberFormat="1" applyFont="1" applyBorder="1" applyAlignment="1">
      <alignment horizontal="right" vertical="center" wrapText="1"/>
    </xf>
    <xf numFmtId="40" fontId="18" fillId="0" borderId="21" xfId="1" applyNumberFormat="1" applyFont="1" applyFill="1" applyBorder="1" applyAlignment="1">
      <alignment horizontal="right" vertical="center" wrapText="1"/>
    </xf>
    <xf numFmtId="40" fontId="18" fillId="0" borderId="21" xfId="1" applyNumberFormat="1" applyFont="1" applyBorder="1" applyAlignment="1">
      <alignment horizontal="right" vertical="center" wrapText="1"/>
    </xf>
    <xf numFmtId="0" fontId="15" fillId="0" borderId="3" xfId="0" applyFont="1" applyFill="1" applyBorder="1" applyAlignment="1">
      <alignment vertical="center" wrapText="1"/>
    </xf>
    <xf numFmtId="0" fontId="27" fillId="0" borderId="3" xfId="0" applyFont="1" applyBorder="1" applyAlignment="1">
      <alignment vertical="center" wrapText="1"/>
    </xf>
    <xf numFmtId="0" fontId="15" fillId="0" borderId="3" xfId="9" applyFont="1" applyFill="1" applyBorder="1" applyAlignment="1">
      <alignment horizontal="left" vertical="center" wrapText="1"/>
    </xf>
    <xf numFmtId="169" fontId="5" fillId="0" borderId="3" xfId="0" applyNumberFormat="1" applyFont="1" applyBorder="1" applyAlignment="1">
      <alignment horizontal="center" vertical="center"/>
    </xf>
    <xf numFmtId="40" fontId="5" fillId="0" borderId="3" xfId="1" applyNumberFormat="1" applyFont="1" applyBorder="1" applyAlignment="1">
      <alignment horizontal="right" vertical="center"/>
    </xf>
    <xf numFmtId="169" fontId="5" fillId="0" borderId="3" xfId="3" applyNumberFormat="1" applyBorder="1" applyAlignment="1">
      <alignment horizontal="center" vertical="center"/>
    </xf>
    <xf numFmtId="169" fontId="23" fillId="0" borderId="3" xfId="3" applyNumberFormat="1" applyFont="1" applyBorder="1" applyAlignment="1">
      <alignment horizontal="center" vertical="center"/>
    </xf>
    <xf numFmtId="39" fontId="5" fillId="0" borderId="3" xfId="3" applyNumberFormat="1" applyFont="1" applyFill="1" applyBorder="1" applyAlignment="1">
      <alignment vertical="center" wrapText="1"/>
    </xf>
    <xf numFmtId="40" fontId="5" fillId="0" borderId="6" xfId="1" applyNumberFormat="1" applyFont="1" applyBorder="1" applyAlignment="1">
      <alignment horizontal="right" vertical="center"/>
    </xf>
    <xf numFmtId="39" fontId="5" fillId="0" borderId="3" xfId="9" applyNumberFormat="1" applyFont="1" applyFill="1" applyBorder="1" applyAlignment="1">
      <alignment vertical="center" wrapText="1"/>
    </xf>
    <xf numFmtId="0" fontId="15" fillId="0" borderId="3" xfId="3" applyFont="1" applyBorder="1" applyAlignment="1">
      <alignment horizontal="left" vertical="center" wrapText="1"/>
    </xf>
    <xf numFmtId="169" fontId="15" fillId="0" borderId="3" xfId="3" applyNumberFormat="1" applyFont="1" applyBorder="1" applyAlignment="1">
      <alignment horizontal="center" vertical="center"/>
    </xf>
    <xf numFmtId="40" fontId="15" fillId="0" borderId="3" xfId="1" applyNumberFormat="1" applyFont="1" applyBorder="1" applyAlignment="1">
      <alignment horizontal="right" vertical="center"/>
    </xf>
    <xf numFmtId="169" fontId="5" fillId="0" borderId="3" xfId="3" applyNumberFormat="1" applyBorder="1" applyAlignment="1">
      <alignment horizontal="center" vertical="center" wrapText="1"/>
    </xf>
    <xf numFmtId="0" fontId="5" fillId="0" borderId="0" xfId="0" applyFont="1" applyAlignment="1">
      <alignment horizontal="left" vertical="center" wrapText="1"/>
    </xf>
    <xf numFmtId="40" fontId="15" fillId="0" borderId="0" xfId="3" applyNumberFormat="1" applyFont="1" applyAlignment="1">
      <alignment horizontal="right" vertical="center"/>
    </xf>
    <xf numFmtId="40" fontId="5" fillId="0" borderId="0" xfId="3" applyNumberFormat="1" applyAlignment="1">
      <alignment horizontal="right" vertical="center"/>
    </xf>
    <xf numFmtId="0" fontId="15" fillId="0" borderId="0" xfId="0" applyFont="1" applyAlignment="1">
      <alignment horizontal="left" vertical="center" wrapText="1"/>
    </xf>
    <xf numFmtId="0" fontId="15" fillId="0" borderId="3" xfId="3" quotePrefix="1" applyFont="1" applyBorder="1" applyAlignment="1">
      <alignment horizontal="left" vertical="center" wrapText="1"/>
    </xf>
    <xf numFmtId="0" fontId="15" fillId="2" borderId="3" xfId="3" applyFont="1" applyFill="1" applyBorder="1" applyAlignment="1">
      <alignment horizontal="left" vertical="center" wrapText="1"/>
    </xf>
    <xf numFmtId="0" fontId="34" fillId="0" borderId="3" xfId="3" applyFont="1" applyBorder="1" applyAlignment="1">
      <alignment horizontal="left" vertical="center" wrapText="1"/>
    </xf>
    <xf numFmtId="0" fontId="5" fillId="0" borderId="0" xfId="3" applyAlignment="1">
      <alignment horizontal="center" vertical="center"/>
    </xf>
    <xf numFmtId="0" fontId="18" fillId="0" borderId="3" xfId="3" applyFont="1" applyBorder="1" applyAlignment="1">
      <alignment horizontal="left" vertical="center" wrapText="1"/>
    </xf>
    <xf numFmtId="0" fontId="23" fillId="0" borderId="3" xfId="3" applyFont="1" applyBorder="1" applyAlignment="1">
      <alignment horizontal="left" vertical="center" wrapText="1"/>
    </xf>
    <xf numFmtId="0" fontId="15" fillId="0" borderId="3" xfId="9" applyFont="1" applyBorder="1" applyAlignment="1">
      <alignment horizontal="center" vertical="center"/>
    </xf>
    <xf numFmtId="0" fontId="5" fillId="0" borderId="3" xfId="9" applyBorder="1" applyAlignment="1">
      <alignment horizontal="center" vertical="center"/>
    </xf>
    <xf numFmtId="39" fontId="5" fillId="0" borderId="3" xfId="13" applyFont="1" applyBorder="1" applyAlignment="1">
      <alignment vertical="center" wrapText="1"/>
    </xf>
    <xf numFmtId="0" fontId="5" fillId="0" borderId="3" xfId="9" applyBorder="1" applyAlignment="1">
      <alignment horizontal="center" vertical="center" wrapText="1"/>
    </xf>
    <xf numFmtId="39" fontId="31" fillId="0" borderId="3" xfId="2" applyFont="1" applyBorder="1" applyAlignment="1">
      <alignment horizontal="right" vertical="center" wrapText="1"/>
    </xf>
    <xf numFmtId="39" fontId="31" fillId="0" borderId="3" xfId="2" applyFont="1" applyBorder="1" applyAlignment="1">
      <alignment horizontal="left" vertical="center" wrapText="1"/>
    </xf>
    <xf numFmtId="0" fontId="15" fillId="0" borderId="3" xfId="14" quotePrefix="1" applyFont="1" applyBorder="1" applyAlignment="1">
      <alignment horizontal="center" vertical="center"/>
    </xf>
    <xf numFmtId="39" fontId="15" fillId="0" borderId="3" xfId="9" applyNumberFormat="1" applyFont="1" applyBorder="1" applyAlignment="1">
      <alignment vertical="center" wrapText="1"/>
    </xf>
    <xf numFmtId="0" fontId="5" fillId="0" borderId="3" xfId="9" applyBorder="1" applyAlignment="1">
      <alignment horizontal="right" vertical="center" wrapText="1"/>
    </xf>
    <xf numFmtId="0" fontId="5" fillId="0" borderId="3" xfId="3" applyBorder="1" applyAlignment="1">
      <alignment horizontal="left" vertical="center"/>
    </xf>
    <xf numFmtId="0" fontId="5" fillId="0" borderId="3" xfId="9" applyBorder="1" applyAlignment="1">
      <alignment horizontal="left" vertical="center" wrapText="1"/>
    </xf>
    <xf numFmtId="39" fontId="31" fillId="0" borderId="3" xfId="2" applyFont="1" applyBorder="1" applyAlignment="1">
      <alignment vertical="center" wrapText="1"/>
    </xf>
    <xf numFmtId="9" fontId="5" fillId="0" borderId="3" xfId="12" applyFont="1" applyFill="1" applyBorder="1" applyAlignment="1">
      <alignment horizontal="center" vertical="center"/>
    </xf>
    <xf numFmtId="0" fontId="5" fillId="0" borderId="3" xfId="3" quotePrefix="1" applyBorder="1" applyAlignment="1">
      <alignment horizontal="center" vertical="center"/>
    </xf>
    <xf numFmtId="165" fontId="5" fillId="0" borderId="0" xfId="3" applyNumberFormat="1" applyFont="1" applyFill="1" applyBorder="1"/>
    <xf numFmtId="165" fontId="0" fillId="0" borderId="0" xfId="0" applyNumberFormat="1"/>
    <xf numFmtId="0" fontId="36" fillId="0" borderId="0" xfId="0" applyFont="1" applyAlignment="1">
      <alignment wrapText="1"/>
    </xf>
    <xf numFmtId="0" fontId="0" fillId="0" borderId="3" xfId="0" applyBorder="1"/>
    <xf numFmtId="4" fontId="0" fillId="0" borderId="3" xfId="0" applyNumberFormat="1" applyBorder="1"/>
    <xf numFmtId="0" fontId="0" fillId="0" borderId="0" xfId="0" applyAlignment="1">
      <alignment wrapText="1"/>
    </xf>
    <xf numFmtId="40" fontId="5" fillId="0" borderId="17" xfId="1" applyNumberFormat="1" applyFont="1" applyBorder="1" applyAlignment="1">
      <alignment horizontal="right" wrapText="1"/>
    </xf>
    <xf numFmtId="165" fontId="17" fillId="0" borderId="9" xfId="0" applyNumberFormat="1" applyFont="1" applyBorder="1" applyAlignment="1">
      <alignment horizontal="center"/>
    </xf>
    <xf numFmtId="165" fontId="17" fillId="0" borderId="10" xfId="0" applyNumberFormat="1" applyFont="1" applyBorder="1" applyAlignment="1">
      <alignment horizontal="center"/>
    </xf>
  </cellXfs>
  <cellStyles count="15">
    <cellStyle name="Comma" xfId="1" builtinId="3"/>
    <cellStyle name="Comma 6" xfId="5" xr:uid="{00000000-0005-0000-0000-000001000000}"/>
    <cellStyle name="Normal" xfId="0" builtinId="0"/>
    <cellStyle name="Normal 2" xfId="2" xr:uid="{00000000-0005-0000-0000-000003000000}"/>
    <cellStyle name="Normal 2 2 11" xfId="13" xr:uid="{FAB72C78-5F91-478B-A6C3-6D715456A1BA}"/>
    <cellStyle name="Normal 3" xfId="3" xr:uid="{00000000-0005-0000-0000-000004000000}"/>
    <cellStyle name="Normal 3 2" xfId="7" xr:uid="{00000000-0005-0000-0000-000005000000}"/>
    <cellStyle name="Normal 3 3" xfId="9" xr:uid="{00000000-0005-0000-0000-000006000000}"/>
    <cellStyle name="Normal 4 2" xfId="6" xr:uid="{00000000-0005-0000-0000-000007000000}"/>
    <cellStyle name="Normal 4 3" xfId="14" xr:uid="{31E1FF90-F6E1-4BE7-84A6-0C7C76821580}"/>
    <cellStyle name="Normal 6" xfId="4" xr:uid="{00000000-0005-0000-0000-000008000000}"/>
    <cellStyle name="Normal 7" xfId="10" xr:uid="{A873EC6E-E9B4-4392-9F0B-9DBA1AC60052}"/>
    <cellStyle name="Normal 7 2" xfId="11" xr:uid="{A7176D08-7453-4080-B0A7-B8052159F2CB}"/>
    <cellStyle name="Percent" xfId="12" builtinId="5"/>
    <cellStyle name="Percent 2 2" xfId="8" xr:uid="{00000000-0005-0000-0000-000009000000}"/>
  </cellStyles>
  <dxfs count="0"/>
  <tableStyles count="0" defaultTableStyle="TableStyleMedium9" defaultPivotStyle="PivotStyleLight16"/>
  <colors>
    <mruColors>
      <color rgb="FF0000FF"/>
      <color rgb="FFFFFFCC"/>
      <color rgb="FFFCD5B4"/>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91221-2BC5-42E5-9238-CA83312332C5}">
  <dimension ref="A1:L13700"/>
  <sheetViews>
    <sheetView tabSelected="1" view="pageBreakPreview" topLeftCell="A13510" zoomScale="85" zoomScaleNormal="100" zoomScaleSheetLayoutView="85" workbookViewId="0">
      <selection activeCell="B13520" sqref="B13520"/>
    </sheetView>
  </sheetViews>
  <sheetFormatPr defaultColWidth="9.1796875" defaultRowHeight="12.5" x14ac:dyDescent="0.25"/>
  <cols>
    <col min="1" max="1" width="7.453125" style="301" bestFit="1" customWidth="1"/>
    <col min="2" max="2" width="66" style="236" customWidth="1"/>
    <col min="3" max="3" width="10.26953125" style="221" bestFit="1" customWidth="1"/>
    <col min="4" max="4" width="7" style="313" bestFit="1" customWidth="1"/>
    <col min="5" max="5" width="11.453125" style="235" customWidth="1"/>
    <col min="6" max="6" width="14.1796875" style="218" customWidth="1"/>
    <col min="7" max="7" width="16.453125" style="234" hidden="1" customWidth="1"/>
    <col min="8" max="8" width="9.1796875" style="234"/>
    <col min="9" max="9" width="18.26953125" bestFit="1" customWidth="1"/>
    <col min="10" max="16384" width="9.1796875" style="149"/>
  </cols>
  <sheetData>
    <row r="1" spans="1:7" ht="13" x14ac:dyDescent="0.3">
      <c r="A1" s="261" t="s">
        <v>4</v>
      </c>
      <c r="B1" s="261" t="s">
        <v>294</v>
      </c>
      <c r="C1" s="226" t="s">
        <v>293</v>
      </c>
      <c r="D1" s="304" t="s">
        <v>292</v>
      </c>
      <c r="E1" s="262" t="s">
        <v>291</v>
      </c>
      <c r="F1" s="263" t="s">
        <v>622</v>
      </c>
      <c r="G1" s="238" t="s">
        <v>1632</v>
      </c>
    </row>
    <row r="2" spans="1:7" ht="13" x14ac:dyDescent="0.25">
      <c r="A2" s="261"/>
      <c r="B2" s="228"/>
      <c r="C2" s="226"/>
      <c r="D2" s="304"/>
      <c r="E2" s="255"/>
      <c r="F2" s="260"/>
    </row>
    <row r="3" spans="1:7" ht="13" x14ac:dyDescent="0.25">
      <c r="A3" s="261"/>
      <c r="B3" s="242" t="s">
        <v>1642</v>
      </c>
      <c r="C3" s="226"/>
      <c r="D3" s="304"/>
      <c r="E3" s="255"/>
      <c r="F3" s="260"/>
    </row>
    <row r="4" spans="1:7" ht="13" x14ac:dyDescent="0.25">
      <c r="A4" s="261"/>
      <c r="B4" s="243"/>
      <c r="C4" s="226"/>
      <c r="D4" s="304"/>
      <c r="E4" s="255"/>
      <c r="F4" s="260"/>
    </row>
    <row r="5" spans="1:7" ht="13" x14ac:dyDescent="0.25">
      <c r="A5" s="261"/>
      <c r="B5" s="242" t="s">
        <v>2199</v>
      </c>
      <c r="C5" s="226"/>
      <c r="D5" s="304"/>
      <c r="E5" s="255"/>
      <c r="F5" s="260"/>
    </row>
    <row r="6" spans="1:7" ht="13" x14ac:dyDescent="0.25">
      <c r="A6" s="261"/>
      <c r="B6" s="242"/>
      <c r="C6" s="226"/>
      <c r="D6" s="304"/>
      <c r="E6" s="255"/>
      <c r="F6" s="260"/>
    </row>
    <row r="7" spans="1:7" ht="13" x14ac:dyDescent="0.25">
      <c r="A7" s="261"/>
      <c r="B7" s="242" t="s">
        <v>1643</v>
      </c>
      <c r="C7" s="226"/>
      <c r="D7" s="304"/>
      <c r="E7" s="255"/>
      <c r="F7" s="260"/>
    </row>
    <row r="8" spans="1:7" ht="13" x14ac:dyDescent="0.25">
      <c r="A8" s="261"/>
      <c r="B8" s="243"/>
      <c r="C8" s="226"/>
      <c r="D8" s="304"/>
      <c r="E8" s="255"/>
      <c r="F8" s="260"/>
    </row>
    <row r="9" spans="1:7" ht="13" x14ac:dyDescent="0.25">
      <c r="A9" s="261"/>
      <c r="B9" s="242" t="s">
        <v>1644</v>
      </c>
      <c r="C9" s="226"/>
      <c r="D9" s="304"/>
      <c r="E9" s="255"/>
      <c r="F9" s="260"/>
    </row>
    <row r="10" spans="1:7" ht="13" x14ac:dyDescent="0.25">
      <c r="A10" s="261"/>
      <c r="B10" s="244"/>
      <c r="C10" s="226"/>
      <c r="D10" s="304"/>
      <c r="E10" s="255"/>
      <c r="F10" s="260"/>
    </row>
    <row r="11" spans="1:7" ht="37.5" x14ac:dyDescent="0.25">
      <c r="A11" s="261"/>
      <c r="B11" s="244" t="s">
        <v>1645</v>
      </c>
      <c r="C11" s="226"/>
      <c r="D11" s="304"/>
      <c r="E11" s="255"/>
      <c r="F11" s="260"/>
    </row>
    <row r="12" spans="1:7" ht="13" x14ac:dyDescent="0.25">
      <c r="A12" s="261"/>
      <c r="B12" s="245"/>
      <c r="C12" s="226"/>
      <c r="D12" s="304"/>
      <c r="E12" s="255"/>
      <c r="F12" s="260"/>
    </row>
    <row r="13" spans="1:7" ht="37.5" x14ac:dyDescent="0.25">
      <c r="A13" s="261"/>
      <c r="B13" s="244" t="s">
        <v>1646</v>
      </c>
      <c r="C13" s="226"/>
      <c r="D13" s="304"/>
      <c r="E13" s="255"/>
      <c r="F13" s="260"/>
    </row>
    <row r="14" spans="1:7" ht="13" x14ac:dyDescent="0.25">
      <c r="A14" s="261"/>
      <c r="B14" s="244"/>
      <c r="C14" s="226"/>
      <c r="D14" s="304"/>
      <c r="E14" s="255"/>
      <c r="F14" s="260"/>
    </row>
    <row r="15" spans="1:7" ht="37.5" x14ac:dyDescent="0.25">
      <c r="A15" s="261"/>
      <c r="B15" s="244" t="s">
        <v>1647</v>
      </c>
      <c r="C15" s="226"/>
      <c r="D15" s="304"/>
      <c r="E15" s="255"/>
      <c r="F15" s="260"/>
    </row>
    <row r="16" spans="1:7" ht="13" x14ac:dyDescent="0.25">
      <c r="A16" s="261"/>
      <c r="B16" s="245"/>
      <c r="C16" s="226"/>
      <c r="D16" s="304"/>
      <c r="E16" s="255"/>
      <c r="F16" s="260"/>
    </row>
    <row r="17" spans="1:6" ht="75" x14ac:dyDescent="0.25">
      <c r="A17" s="261"/>
      <c r="B17" s="244" t="s">
        <v>1648</v>
      </c>
      <c r="C17" s="226"/>
      <c r="D17" s="304"/>
      <c r="E17" s="255"/>
      <c r="F17" s="260"/>
    </row>
    <row r="18" spans="1:6" ht="13" x14ac:dyDescent="0.25">
      <c r="A18" s="261"/>
      <c r="B18" s="245"/>
      <c r="C18" s="226"/>
      <c r="D18" s="304"/>
      <c r="E18" s="255"/>
      <c r="F18" s="260"/>
    </row>
    <row r="19" spans="1:6" ht="37.5" x14ac:dyDescent="0.25">
      <c r="A19" s="261"/>
      <c r="B19" s="244" t="s">
        <v>1649</v>
      </c>
      <c r="C19" s="226"/>
      <c r="D19" s="304"/>
      <c r="E19" s="255"/>
      <c r="F19" s="260"/>
    </row>
    <row r="20" spans="1:6" ht="13" x14ac:dyDescent="0.25">
      <c r="A20" s="261"/>
      <c r="B20" s="244"/>
      <c r="C20" s="226"/>
      <c r="D20" s="304"/>
      <c r="E20" s="255"/>
      <c r="F20" s="260"/>
    </row>
    <row r="21" spans="1:6" ht="87.5" x14ac:dyDescent="0.25">
      <c r="A21" s="261"/>
      <c r="B21" s="245" t="s">
        <v>1650</v>
      </c>
      <c r="C21" s="226"/>
      <c r="D21" s="304"/>
      <c r="E21" s="255"/>
      <c r="F21" s="260"/>
    </row>
    <row r="22" spans="1:6" ht="13" x14ac:dyDescent="0.25">
      <c r="A22" s="261"/>
      <c r="B22" s="244"/>
      <c r="C22" s="226"/>
      <c r="D22" s="304"/>
      <c r="E22" s="255"/>
      <c r="F22" s="260"/>
    </row>
    <row r="23" spans="1:6" ht="75" x14ac:dyDescent="0.25">
      <c r="A23" s="261"/>
      <c r="B23" s="244" t="s">
        <v>1651</v>
      </c>
      <c r="C23" s="226"/>
      <c r="D23" s="304"/>
      <c r="E23" s="255"/>
      <c r="F23" s="260"/>
    </row>
    <row r="24" spans="1:6" ht="13" x14ac:dyDescent="0.25">
      <c r="A24" s="261"/>
      <c r="B24" s="245"/>
      <c r="C24" s="226"/>
      <c r="D24" s="304"/>
      <c r="E24" s="255"/>
      <c r="F24" s="260"/>
    </row>
    <row r="25" spans="1:6" ht="13" x14ac:dyDescent="0.25">
      <c r="A25" s="261"/>
      <c r="B25" s="244" t="s">
        <v>1652</v>
      </c>
      <c r="C25" s="226"/>
      <c r="D25" s="304"/>
      <c r="E25" s="255"/>
      <c r="F25" s="260"/>
    </row>
    <row r="26" spans="1:6" ht="13" x14ac:dyDescent="0.25">
      <c r="A26" s="261"/>
      <c r="B26" s="244"/>
      <c r="C26" s="226"/>
      <c r="D26" s="304"/>
      <c r="E26" s="255"/>
      <c r="F26" s="260"/>
    </row>
    <row r="27" spans="1:6" ht="37.5" x14ac:dyDescent="0.25">
      <c r="A27" s="261"/>
      <c r="B27" s="244" t="s">
        <v>1653</v>
      </c>
      <c r="C27" s="226"/>
      <c r="D27" s="304"/>
      <c r="E27" s="255"/>
      <c r="F27" s="260"/>
    </row>
    <row r="28" spans="1:6" ht="13" x14ac:dyDescent="0.25">
      <c r="A28" s="261"/>
      <c r="B28" s="244"/>
      <c r="C28" s="226"/>
      <c r="D28" s="304"/>
      <c r="E28" s="255"/>
      <c r="F28" s="260"/>
    </row>
    <row r="29" spans="1:6" ht="13" x14ac:dyDescent="0.25">
      <c r="A29" s="261"/>
      <c r="B29" s="245" t="s">
        <v>1654</v>
      </c>
      <c r="C29" s="226"/>
      <c r="D29" s="304"/>
      <c r="E29" s="255"/>
      <c r="F29" s="260"/>
    </row>
    <row r="30" spans="1:6" ht="13" x14ac:dyDescent="0.25">
      <c r="A30" s="261"/>
      <c r="B30" s="244" t="s">
        <v>1655</v>
      </c>
      <c r="C30" s="226"/>
      <c r="D30" s="304"/>
      <c r="E30" s="255"/>
      <c r="F30" s="260"/>
    </row>
    <row r="31" spans="1:6" ht="13" x14ac:dyDescent="0.25">
      <c r="A31" s="261"/>
      <c r="B31" s="245" t="s">
        <v>1656</v>
      </c>
      <c r="C31" s="226"/>
      <c r="D31" s="304"/>
      <c r="E31" s="255"/>
      <c r="F31" s="260"/>
    </row>
    <row r="32" spans="1:6" ht="13" x14ac:dyDescent="0.25">
      <c r="A32" s="261"/>
      <c r="B32" s="245"/>
      <c r="C32" s="226"/>
      <c r="D32" s="304"/>
      <c r="E32" s="255"/>
      <c r="F32" s="260"/>
    </row>
    <row r="33" spans="1:12" ht="13" x14ac:dyDescent="0.25">
      <c r="A33" s="261"/>
      <c r="B33" s="245"/>
      <c r="C33" s="226"/>
      <c r="D33" s="304"/>
      <c r="E33" s="255"/>
      <c r="F33" s="260"/>
    </row>
    <row r="34" spans="1:12" ht="13" x14ac:dyDescent="0.25">
      <c r="A34" s="261"/>
      <c r="B34" s="244"/>
      <c r="C34" s="226"/>
      <c r="D34" s="304"/>
      <c r="E34" s="255"/>
      <c r="F34" s="260"/>
    </row>
    <row r="35" spans="1:12" ht="26" x14ac:dyDescent="0.25">
      <c r="A35" s="261"/>
      <c r="B35" s="243" t="s">
        <v>1657</v>
      </c>
      <c r="C35" s="226"/>
      <c r="D35" s="304"/>
      <c r="E35" s="255"/>
      <c r="F35" s="260"/>
    </row>
    <row r="36" spans="1:12" ht="13" x14ac:dyDescent="0.25">
      <c r="A36" s="261"/>
      <c r="B36" s="242"/>
      <c r="C36" s="226"/>
      <c r="D36" s="304"/>
      <c r="E36" s="255"/>
      <c r="F36" s="260"/>
    </row>
    <row r="37" spans="1:12" ht="13" x14ac:dyDescent="0.25">
      <c r="A37" s="261"/>
      <c r="B37" s="242" t="s">
        <v>1658</v>
      </c>
      <c r="C37" s="226"/>
      <c r="D37" s="304"/>
      <c r="E37" s="255"/>
      <c r="F37" s="260"/>
    </row>
    <row r="38" spans="1:12" ht="13" x14ac:dyDescent="0.25">
      <c r="A38" s="261"/>
      <c r="B38" s="245"/>
      <c r="C38" s="226"/>
      <c r="D38" s="304"/>
      <c r="E38" s="255"/>
      <c r="F38" s="260"/>
    </row>
    <row r="39" spans="1:12" ht="13" x14ac:dyDescent="0.25">
      <c r="A39" s="261"/>
      <c r="B39" s="244" t="s">
        <v>1659</v>
      </c>
      <c r="C39" s="246" t="s">
        <v>4</v>
      </c>
      <c r="D39" s="305">
        <v>1</v>
      </c>
      <c r="E39" s="255"/>
      <c r="F39" s="260"/>
    </row>
    <row r="40" spans="1:12" ht="13" x14ac:dyDescent="0.25">
      <c r="A40" s="261"/>
      <c r="B40" s="245"/>
      <c r="C40" s="246"/>
      <c r="D40" s="305"/>
      <c r="E40" s="255"/>
      <c r="F40" s="260"/>
    </row>
    <row r="41" spans="1:12" ht="13" x14ac:dyDescent="0.25">
      <c r="A41" s="261"/>
      <c r="B41" s="244" t="s">
        <v>1660</v>
      </c>
      <c r="C41" s="246"/>
      <c r="D41" s="305"/>
      <c r="E41" s="255"/>
      <c r="F41" s="260"/>
    </row>
    <row r="42" spans="1:12" ht="13" x14ac:dyDescent="0.25">
      <c r="A42" s="261"/>
      <c r="B42" s="245"/>
      <c r="C42" s="246"/>
      <c r="D42" s="305"/>
      <c r="E42" s="255"/>
      <c r="F42" s="260"/>
    </row>
    <row r="43" spans="1:12" s="234" customFormat="1" ht="13" x14ac:dyDescent="0.25">
      <c r="A43" s="261"/>
      <c r="B43" s="245"/>
      <c r="C43" s="246"/>
      <c r="D43" s="305"/>
      <c r="E43" s="255"/>
      <c r="F43" s="260"/>
      <c r="I43"/>
      <c r="J43" s="149"/>
      <c r="K43" s="149"/>
      <c r="L43" s="149"/>
    </row>
    <row r="44" spans="1:12" s="234" customFormat="1" ht="13" x14ac:dyDescent="0.25">
      <c r="A44" s="261"/>
      <c r="B44" s="245"/>
      <c r="C44" s="226"/>
      <c r="D44" s="304"/>
      <c r="E44" s="255"/>
      <c r="F44" s="260"/>
      <c r="I44"/>
      <c r="J44" s="149"/>
      <c r="K44" s="149"/>
      <c r="L44" s="149"/>
    </row>
    <row r="45" spans="1:12" s="234" customFormat="1" ht="13" x14ac:dyDescent="0.25">
      <c r="A45" s="261"/>
      <c r="B45" s="264" t="s">
        <v>2187</v>
      </c>
      <c r="C45" s="226"/>
      <c r="D45" s="304"/>
      <c r="E45" s="255"/>
      <c r="F45" s="266"/>
      <c r="I45"/>
      <c r="J45" s="149"/>
      <c r="K45" s="149"/>
      <c r="L45" s="149"/>
    </row>
    <row r="46" spans="1:12" s="234" customFormat="1" ht="13" x14ac:dyDescent="0.25">
      <c r="A46" s="261"/>
      <c r="B46" s="245" t="s">
        <v>2188</v>
      </c>
      <c r="C46" s="226"/>
      <c r="D46" s="304"/>
      <c r="E46" s="255"/>
      <c r="F46" s="260"/>
      <c r="I46"/>
      <c r="J46" s="149"/>
      <c r="K46" s="149"/>
      <c r="L46" s="149"/>
    </row>
    <row r="47" spans="1:12" s="234" customFormat="1" ht="13" x14ac:dyDescent="0.25">
      <c r="A47" s="261"/>
      <c r="B47" s="245" t="s">
        <v>2189</v>
      </c>
      <c r="C47" s="226"/>
      <c r="D47" s="304"/>
      <c r="E47" s="255"/>
      <c r="F47" s="260"/>
      <c r="I47"/>
      <c r="J47" s="149"/>
      <c r="K47" s="149"/>
      <c r="L47" s="149"/>
    </row>
    <row r="48" spans="1:12" s="234" customFormat="1" ht="13" x14ac:dyDescent="0.25">
      <c r="A48" s="261"/>
      <c r="B48" s="245"/>
      <c r="C48" s="226"/>
      <c r="D48" s="304"/>
      <c r="E48" s="255"/>
      <c r="F48" s="260"/>
      <c r="I48"/>
      <c r="J48" s="149"/>
      <c r="K48" s="149"/>
      <c r="L48" s="149"/>
    </row>
    <row r="49" spans="1:12" s="234" customFormat="1" ht="13" x14ac:dyDescent="0.25">
      <c r="A49" s="261"/>
      <c r="B49" s="242" t="s">
        <v>1661</v>
      </c>
      <c r="C49" s="246"/>
      <c r="D49" s="305"/>
      <c r="E49" s="255"/>
      <c r="F49" s="260"/>
      <c r="I49"/>
      <c r="J49" s="149"/>
      <c r="K49" s="149"/>
      <c r="L49" s="149"/>
    </row>
    <row r="50" spans="1:12" s="234" customFormat="1" ht="13" x14ac:dyDescent="0.25">
      <c r="A50" s="261"/>
      <c r="B50" s="244"/>
      <c r="C50" s="246"/>
      <c r="D50" s="305"/>
      <c r="E50" s="255"/>
      <c r="F50" s="260"/>
      <c r="I50"/>
      <c r="J50" s="149"/>
      <c r="K50" s="149"/>
      <c r="L50" s="149"/>
    </row>
    <row r="51" spans="1:12" s="234" customFormat="1" ht="13" x14ac:dyDescent="0.25">
      <c r="A51" s="261"/>
      <c r="B51" s="244" t="s">
        <v>1662</v>
      </c>
      <c r="C51" s="246" t="s">
        <v>4</v>
      </c>
      <c r="D51" s="305">
        <v>1</v>
      </c>
      <c r="E51" s="255"/>
      <c r="F51" s="260"/>
      <c r="I51"/>
      <c r="J51" s="149"/>
      <c r="K51" s="149"/>
      <c r="L51" s="149"/>
    </row>
    <row r="52" spans="1:12" s="234" customFormat="1" ht="13" x14ac:dyDescent="0.25">
      <c r="A52" s="261"/>
      <c r="B52" s="244"/>
      <c r="C52" s="246"/>
      <c r="D52" s="305"/>
      <c r="E52" s="255"/>
      <c r="F52" s="260"/>
      <c r="I52"/>
      <c r="J52" s="149"/>
      <c r="K52" s="149"/>
      <c r="L52" s="149"/>
    </row>
    <row r="53" spans="1:12" s="234" customFormat="1" ht="13" x14ac:dyDescent="0.25">
      <c r="A53" s="261"/>
      <c r="B53" s="244" t="s">
        <v>1663</v>
      </c>
      <c r="C53" s="246"/>
      <c r="D53" s="305"/>
      <c r="E53" s="255"/>
      <c r="F53" s="260"/>
      <c r="I53"/>
      <c r="J53" s="149"/>
      <c r="K53" s="149"/>
      <c r="L53" s="149"/>
    </row>
    <row r="54" spans="1:12" s="234" customFormat="1" ht="13" x14ac:dyDescent="0.25">
      <c r="A54" s="261"/>
      <c r="B54" s="244"/>
      <c r="C54" s="246"/>
      <c r="D54" s="305"/>
      <c r="E54" s="255"/>
      <c r="F54" s="260"/>
      <c r="I54"/>
      <c r="J54" s="149"/>
      <c r="K54" s="149"/>
      <c r="L54" s="149"/>
    </row>
    <row r="55" spans="1:12" s="234" customFormat="1" ht="13" x14ac:dyDescent="0.25">
      <c r="A55" s="261"/>
      <c r="B55" s="244" t="s">
        <v>1664</v>
      </c>
      <c r="C55" s="246" t="s">
        <v>4</v>
      </c>
      <c r="D55" s="305">
        <v>1</v>
      </c>
      <c r="E55" s="255"/>
      <c r="F55" s="260"/>
      <c r="I55"/>
      <c r="J55" s="149"/>
      <c r="K55" s="149"/>
      <c r="L55" s="149"/>
    </row>
    <row r="56" spans="1:12" s="234" customFormat="1" ht="13" x14ac:dyDescent="0.25">
      <c r="A56" s="261"/>
      <c r="B56" s="244"/>
      <c r="C56" s="246"/>
      <c r="D56" s="305"/>
      <c r="E56" s="255"/>
      <c r="F56" s="260"/>
      <c r="I56"/>
      <c r="J56" s="149"/>
      <c r="K56" s="149"/>
      <c r="L56" s="149"/>
    </row>
    <row r="57" spans="1:12" s="234" customFormat="1" ht="13" x14ac:dyDescent="0.25">
      <c r="A57" s="261"/>
      <c r="B57" s="244" t="s">
        <v>1665</v>
      </c>
      <c r="C57" s="246"/>
      <c r="D57" s="305"/>
      <c r="E57" s="255"/>
      <c r="F57" s="260"/>
      <c r="I57"/>
      <c r="J57" s="149"/>
      <c r="K57" s="149"/>
      <c r="L57" s="149"/>
    </row>
    <row r="58" spans="1:12" s="234" customFormat="1" ht="13" x14ac:dyDescent="0.25">
      <c r="A58" s="261"/>
      <c r="B58" s="244"/>
      <c r="C58" s="246"/>
      <c r="D58" s="305"/>
      <c r="E58" s="255"/>
      <c r="F58" s="260"/>
      <c r="I58"/>
      <c r="J58" s="149"/>
      <c r="K58" s="149"/>
      <c r="L58" s="149"/>
    </row>
    <row r="59" spans="1:12" s="234" customFormat="1" ht="13" x14ac:dyDescent="0.25">
      <c r="A59" s="261"/>
      <c r="B59" s="244" t="s">
        <v>1666</v>
      </c>
      <c r="C59" s="246"/>
      <c r="D59" s="305"/>
      <c r="E59" s="255"/>
      <c r="F59" s="260"/>
      <c r="I59"/>
      <c r="J59" s="149"/>
      <c r="K59" s="149"/>
      <c r="L59" s="149"/>
    </row>
    <row r="60" spans="1:12" s="234" customFormat="1" ht="13" x14ac:dyDescent="0.25">
      <c r="A60" s="261"/>
      <c r="B60" s="244"/>
      <c r="C60" s="246"/>
      <c r="D60" s="305"/>
      <c r="E60" s="255"/>
      <c r="F60" s="260"/>
      <c r="I60"/>
      <c r="J60" s="149"/>
      <c r="K60" s="149"/>
      <c r="L60" s="149"/>
    </row>
    <row r="61" spans="1:12" s="234" customFormat="1" ht="13" x14ac:dyDescent="0.25">
      <c r="A61" s="261"/>
      <c r="B61" s="244" t="s">
        <v>1667</v>
      </c>
      <c r="C61" s="246"/>
      <c r="D61" s="305"/>
      <c r="E61" s="255"/>
      <c r="F61" s="260"/>
      <c r="I61"/>
      <c r="J61" s="149"/>
      <c r="K61" s="149"/>
      <c r="L61" s="149"/>
    </row>
    <row r="62" spans="1:12" s="234" customFormat="1" ht="13" x14ac:dyDescent="0.25">
      <c r="A62" s="261"/>
      <c r="B62" s="244"/>
      <c r="C62" s="246"/>
      <c r="D62" s="305"/>
      <c r="E62" s="255"/>
      <c r="F62" s="260"/>
      <c r="I62"/>
      <c r="J62" s="149"/>
      <c r="K62" s="149"/>
      <c r="L62" s="149"/>
    </row>
    <row r="63" spans="1:12" s="234" customFormat="1" ht="37.5" x14ac:dyDescent="0.25">
      <c r="A63" s="261"/>
      <c r="B63" s="244" t="s">
        <v>1668</v>
      </c>
      <c r="C63" s="246"/>
      <c r="D63" s="305"/>
      <c r="E63" s="255"/>
      <c r="F63" s="260"/>
      <c r="I63"/>
      <c r="J63" s="149"/>
      <c r="K63" s="149"/>
      <c r="L63" s="149"/>
    </row>
    <row r="64" spans="1:12" s="234" customFormat="1" ht="13" x14ac:dyDescent="0.25">
      <c r="A64" s="261"/>
      <c r="B64" s="244"/>
      <c r="C64" s="246"/>
      <c r="D64" s="305"/>
      <c r="E64" s="255"/>
      <c r="F64" s="260"/>
      <c r="I64"/>
      <c r="J64" s="149"/>
      <c r="K64" s="149"/>
      <c r="L64" s="149"/>
    </row>
    <row r="65" spans="1:12" s="234" customFormat="1" ht="13" x14ac:dyDescent="0.25">
      <c r="A65" s="261"/>
      <c r="B65" s="244" t="s">
        <v>1669</v>
      </c>
      <c r="C65" s="246"/>
      <c r="D65" s="305"/>
      <c r="E65" s="255"/>
      <c r="F65" s="260"/>
      <c r="I65"/>
      <c r="J65" s="149"/>
      <c r="K65" s="149"/>
      <c r="L65" s="149"/>
    </row>
    <row r="66" spans="1:12" s="234" customFormat="1" ht="13" x14ac:dyDescent="0.25">
      <c r="A66" s="261"/>
      <c r="B66" s="244"/>
      <c r="C66" s="246"/>
      <c r="D66" s="305"/>
      <c r="E66" s="255"/>
      <c r="F66" s="260"/>
      <c r="I66"/>
      <c r="J66" s="149"/>
      <c r="K66" s="149"/>
      <c r="L66" s="149"/>
    </row>
    <row r="67" spans="1:12" s="234" customFormat="1" ht="13" x14ac:dyDescent="0.25">
      <c r="A67" s="261"/>
      <c r="B67" s="242" t="s">
        <v>1670</v>
      </c>
      <c r="C67" s="246" t="s">
        <v>4</v>
      </c>
      <c r="D67" s="305">
        <v>1</v>
      </c>
      <c r="E67" s="255"/>
      <c r="F67" s="260"/>
      <c r="I67"/>
      <c r="J67" s="149"/>
      <c r="K67" s="149"/>
      <c r="L67" s="149"/>
    </row>
    <row r="68" spans="1:12" s="234" customFormat="1" ht="13" x14ac:dyDescent="0.25">
      <c r="A68" s="261"/>
      <c r="B68" s="244"/>
      <c r="C68" s="246"/>
      <c r="D68" s="305"/>
      <c r="E68" s="255"/>
      <c r="F68" s="260"/>
      <c r="I68"/>
      <c r="J68" s="149"/>
      <c r="K68" s="149"/>
      <c r="L68" s="149"/>
    </row>
    <row r="69" spans="1:12" s="234" customFormat="1" ht="13" x14ac:dyDescent="0.25">
      <c r="A69" s="261"/>
      <c r="B69" s="244" t="s">
        <v>1671</v>
      </c>
      <c r="C69" s="246"/>
      <c r="D69" s="305"/>
      <c r="E69" s="255"/>
      <c r="F69" s="260"/>
      <c r="I69"/>
      <c r="J69" s="149"/>
      <c r="K69" s="149"/>
      <c r="L69" s="149"/>
    </row>
    <row r="70" spans="1:12" s="234" customFormat="1" ht="13" x14ac:dyDescent="0.25">
      <c r="A70" s="261"/>
      <c r="B70" s="245"/>
      <c r="C70" s="246"/>
      <c r="D70" s="305"/>
      <c r="E70" s="255"/>
      <c r="F70" s="260"/>
      <c r="I70"/>
      <c r="J70" s="149"/>
      <c r="K70" s="149"/>
      <c r="L70" s="149"/>
    </row>
    <row r="71" spans="1:12" s="234" customFormat="1" ht="37.5" x14ac:dyDescent="0.25">
      <c r="A71" s="261"/>
      <c r="B71" s="244" t="s">
        <v>1672</v>
      </c>
      <c r="C71" s="246"/>
      <c r="D71" s="305"/>
      <c r="E71" s="255"/>
      <c r="F71" s="260"/>
      <c r="I71"/>
      <c r="J71" s="149"/>
      <c r="K71" s="149"/>
      <c r="L71" s="149"/>
    </row>
    <row r="72" spans="1:12" s="234" customFormat="1" ht="13" x14ac:dyDescent="0.25">
      <c r="A72" s="261"/>
      <c r="B72" s="244"/>
      <c r="C72" s="246"/>
      <c r="D72" s="305"/>
      <c r="E72" s="255"/>
      <c r="F72" s="260"/>
      <c r="I72"/>
      <c r="J72" s="149"/>
      <c r="K72" s="149"/>
      <c r="L72" s="149"/>
    </row>
    <row r="73" spans="1:12" s="234" customFormat="1" ht="37.5" x14ac:dyDescent="0.25">
      <c r="A73" s="261"/>
      <c r="B73" s="244" t="s">
        <v>1673</v>
      </c>
      <c r="C73" s="246"/>
      <c r="D73" s="305"/>
      <c r="E73" s="255"/>
      <c r="F73" s="260"/>
      <c r="I73"/>
      <c r="J73" s="149"/>
      <c r="K73" s="149"/>
      <c r="L73" s="149"/>
    </row>
    <row r="74" spans="1:12" s="234" customFormat="1" ht="13" x14ac:dyDescent="0.25">
      <c r="A74" s="261"/>
      <c r="B74" s="245"/>
      <c r="C74" s="246"/>
      <c r="D74" s="305"/>
      <c r="E74" s="255"/>
      <c r="F74" s="260"/>
      <c r="I74"/>
      <c r="J74" s="149"/>
      <c r="K74" s="149"/>
      <c r="L74" s="149"/>
    </row>
    <row r="75" spans="1:12" s="234" customFormat="1" ht="13" x14ac:dyDescent="0.25">
      <c r="A75" s="261"/>
      <c r="B75" s="244" t="s">
        <v>1674</v>
      </c>
      <c r="C75" s="246"/>
      <c r="D75" s="305"/>
      <c r="E75" s="255"/>
      <c r="F75" s="260"/>
      <c r="I75"/>
      <c r="J75" s="149"/>
      <c r="K75" s="149"/>
      <c r="L75" s="149"/>
    </row>
    <row r="76" spans="1:12" s="234" customFormat="1" ht="13" x14ac:dyDescent="0.25">
      <c r="A76" s="261"/>
      <c r="B76" s="244"/>
      <c r="C76" s="246"/>
      <c r="D76" s="305"/>
      <c r="E76" s="255"/>
      <c r="F76" s="260"/>
      <c r="I76"/>
      <c r="J76" s="149"/>
      <c r="K76" s="149"/>
      <c r="L76" s="149"/>
    </row>
    <row r="77" spans="1:12" s="234" customFormat="1" ht="13" x14ac:dyDescent="0.25">
      <c r="A77" s="261"/>
      <c r="B77" s="243" t="s">
        <v>1675</v>
      </c>
      <c r="C77" s="246" t="s">
        <v>4</v>
      </c>
      <c r="D77" s="305">
        <v>1</v>
      </c>
      <c r="E77" s="255"/>
      <c r="F77" s="260"/>
      <c r="I77"/>
      <c r="J77" s="149"/>
      <c r="K77" s="149"/>
      <c r="L77" s="149"/>
    </row>
    <row r="78" spans="1:12" s="234" customFormat="1" ht="13" x14ac:dyDescent="0.25">
      <c r="A78" s="261"/>
      <c r="B78" s="244"/>
      <c r="C78" s="246"/>
      <c r="D78" s="305"/>
      <c r="E78" s="255"/>
      <c r="F78" s="260"/>
      <c r="I78"/>
      <c r="J78" s="149"/>
      <c r="K78" s="149"/>
      <c r="L78" s="149"/>
    </row>
    <row r="79" spans="1:12" s="234" customFormat="1" ht="13" x14ac:dyDescent="0.25">
      <c r="A79" s="261"/>
      <c r="B79" s="245" t="s">
        <v>1676</v>
      </c>
      <c r="C79" s="246"/>
      <c r="D79" s="305"/>
      <c r="E79" s="255"/>
      <c r="F79" s="260"/>
      <c r="I79"/>
      <c r="J79" s="149"/>
      <c r="K79" s="149"/>
      <c r="L79" s="149"/>
    </row>
    <row r="80" spans="1:12" s="234" customFormat="1" ht="13" x14ac:dyDescent="0.25">
      <c r="A80" s="261"/>
      <c r="B80" s="244"/>
      <c r="C80" s="246"/>
      <c r="D80" s="305"/>
      <c r="E80" s="255"/>
      <c r="F80" s="260"/>
      <c r="I80"/>
      <c r="J80" s="149"/>
      <c r="K80" s="149"/>
      <c r="L80" s="149"/>
    </row>
    <row r="81" spans="1:12" s="234" customFormat="1" ht="13" x14ac:dyDescent="0.25">
      <c r="A81" s="261"/>
      <c r="B81" s="243" t="s">
        <v>1677</v>
      </c>
      <c r="C81" s="246" t="s">
        <v>4</v>
      </c>
      <c r="D81" s="305">
        <v>1</v>
      </c>
      <c r="E81" s="255"/>
      <c r="F81" s="260"/>
      <c r="I81"/>
      <c r="J81" s="149"/>
      <c r="K81" s="149"/>
      <c r="L81" s="149"/>
    </row>
    <row r="82" spans="1:12" s="234" customFormat="1" ht="13" x14ac:dyDescent="0.25">
      <c r="A82" s="261"/>
      <c r="B82" s="244"/>
      <c r="C82" s="246"/>
      <c r="D82" s="305"/>
      <c r="E82" s="255"/>
      <c r="F82" s="260"/>
      <c r="I82"/>
      <c r="J82" s="149"/>
      <c r="K82" s="149"/>
      <c r="L82" s="149"/>
    </row>
    <row r="83" spans="1:12" s="234" customFormat="1" ht="13" x14ac:dyDescent="0.25">
      <c r="A83" s="261"/>
      <c r="B83" s="245" t="s">
        <v>1678</v>
      </c>
      <c r="C83" s="246"/>
      <c r="D83" s="305"/>
      <c r="E83" s="255"/>
      <c r="F83" s="260"/>
      <c r="I83"/>
      <c r="J83" s="149"/>
      <c r="K83" s="149"/>
      <c r="L83" s="149"/>
    </row>
    <row r="84" spans="1:12" s="234" customFormat="1" ht="13" x14ac:dyDescent="0.25">
      <c r="A84" s="261"/>
      <c r="B84" s="245"/>
      <c r="C84" s="246"/>
      <c r="D84" s="305"/>
      <c r="E84" s="255"/>
      <c r="F84" s="260"/>
      <c r="I84"/>
      <c r="J84" s="149"/>
      <c r="K84" s="149"/>
      <c r="L84" s="149"/>
    </row>
    <row r="85" spans="1:12" s="234" customFormat="1" ht="13" x14ac:dyDescent="0.25">
      <c r="A85" s="261"/>
      <c r="B85" s="245"/>
      <c r="C85" s="246"/>
      <c r="D85" s="305"/>
      <c r="E85" s="255"/>
      <c r="F85" s="260"/>
      <c r="I85"/>
      <c r="J85" s="149"/>
      <c r="K85" s="149"/>
      <c r="L85" s="149"/>
    </row>
    <row r="86" spans="1:12" s="234" customFormat="1" ht="75" x14ac:dyDescent="0.25">
      <c r="A86" s="261"/>
      <c r="B86" s="245" t="s">
        <v>1679</v>
      </c>
      <c r="C86" s="246"/>
      <c r="D86" s="305"/>
      <c r="E86" s="255"/>
      <c r="F86" s="260"/>
      <c r="I86"/>
      <c r="J86" s="149"/>
      <c r="K86" s="149"/>
      <c r="L86" s="149"/>
    </row>
    <row r="87" spans="1:12" s="234" customFormat="1" ht="13" x14ac:dyDescent="0.25">
      <c r="A87" s="261"/>
      <c r="B87" s="244"/>
      <c r="C87" s="246"/>
      <c r="D87" s="305"/>
      <c r="E87" s="255"/>
      <c r="F87" s="260"/>
      <c r="I87"/>
      <c r="J87" s="149"/>
      <c r="K87" s="149"/>
      <c r="L87" s="149"/>
    </row>
    <row r="88" spans="1:12" s="234" customFormat="1" ht="13" x14ac:dyDescent="0.25">
      <c r="A88" s="261"/>
      <c r="B88" s="244" t="s">
        <v>1680</v>
      </c>
      <c r="C88" s="246"/>
      <c r="D88" s="305"/>
      <c r="E88" s="255"/>
      <c r="F88" s="260"/>
      <c r="I88"/>
      <c r="J88" s="149"/>
      <c r="K88" s="149"/>
      <c r="L88" s="149"/>
    </row>
    <row r="89" spans="1:12" s="234" customFormat="1" ht="13" x14ac:dyDescent="0.25">
      <c r="A89" s="261"/>
      <c r="B89" s="228"/>
      <c r="C89" s="226"/>
      <c r="D89" s="304"/>
      <c r="E89" s="255"/>
      <c r="F89" s="260"/>
      <c r="I89"/>
      <c r="J89" s="149"/>
      <c r="K89" s="149"/>
      <c r="L89" s="149"/>
    </row>
    <row r="90" spans="1:12" s="234" customFormat="1" ht="13" x14ac:dyDescent="0.25">
      <c r="A90" s="261"/>
      <c r="B90" s="242" t="s">
        <v>1681</v>
      </c>
      <c r="C90" s="246" t="s">
        <v>4</v>
      </c>
      <c r="D90" s="305">
        <v>1</v>
      </c>
      <c r="E90" s="255"/>
      <c r="F90" s="260"/>
      <c r="I90"/>
      <c r="J90" s="149"/>
      <c r="K90" s="149"/>
      <c r="L90" s="149"/>
    </row>
    <row r="91" spans="1:12" s="234" customFormat="1" ht="13" x14ac:dyDescent="0.25">
      <c r="A91" s="261"/>
      <c r="B91" s="245"/>
      <c r="C91" s="246"/>
      <c r="D91" s="305"/>
      <c r="E91" s="255"/>
      <c r="F91" s="260"/>
      <c r="I91"/>
      <c r="J91" s="149"/>
      <c r="K91" s="149"/>
      <c r="L91" s="149"/>
    </row>
    <row r="92" spans="1:12" s="234" customFormat="1" ht="13" x14ac:dyDescent="0.25">
      <c r="A92" s="261"/>
      <c r="B92" s="244" t="s">
        <v>1682</v>
      </c>
      <c r="C92" s="246"/>
      <c r="D92" s="305"/>
      <c r="E92" s="255"/>
      <c r="F92" s="260"/>
      <c r="I92"/>
      <c r="J92" s="149"/>
      <c r="K92" s="149"/>
      <c r="L92" s="149"/>
    </row>
    <row r="93" spans="1:12" s="234" customFormat="1" ht="13" x14ac:dyDescent="0.25">
      <c r="A93" s="261"/>
      <c r="B93" s="244"/>
      <c r="C93" s="246"/>
      <c r="D93" s="305"/>
      <c r="E93" s="255"/>
      <c r="F93" s="260"/>
      <c r="I93"/>
      <c r="J93" s="149"/>
      <c r="K93" s="149"/>
      <c r="L93" s="149"/>
    </row>
    <row r="94" spans="1:12" s="234" customFormat="1" ht="87.5" x14ac:dyDescent="0.25">
      <c r="A94" s="261"/>
      <c r="B94" s="244" t="s">
        <v>1683</v>
      </c>
      <c r="C94" s="246"/>
      <c r="D94" s="305"/>
      <c r="E94" s="255"/>
      <c r="F94" s="260"/>
      <c r="I94"/>
      <c r="J94" s="149"/>
      <c r="K94" s="149"/>
      <c r="L94" s="149"/>
    </row>
    <row r="95" spans="1:12" s="234" customFormat="1" ht="13" x14ac:dyDescent="0.25">
      <c r="A95" s="261"/>
      <c r="B95" s="245"/>
      <c r="C95" s="246"/>
      <c r="D95" s="305"/>
      <c r="E95" s="255"/>
      <c r="F95" s="260"/>
      <c r="I95"/>
      <c r="J95" s="149"/>
      <c r="K95" s="149"/>
      <c r="L95" s="149"/>
    </row>
    <row r="96" spans="1:12" s="234" customFormat="1" ht="13" x14ac:dyDescent="0.25">
      <c r="A96" s="261"/>
      <c r="B96" s="245"/>
      <c r="C96" s="246"/>
      <c r="D96" s="305"/>
      <c r="E96" s="255"/>
      <c r="F96" s="260"/>
      <c r="I96"/>
      <c r="J96" s="149"/>
      <c r="K96" s="149"/>
      <c r="L96" s="149"/>
    </row>
    <row r="97" spans="1:12" s="234" customFormat="1" ht="13" x14ac:dyDescent="0.25">
      <c r="A97" s="261"/>
      <c r="B97" s="245"/>
      <c r="C97" s="246"/>
      <c r="D97" s="305"/>
      <c r="E97" s="255"/>
      <c r="F97" s="260"/>
      <c r="I97"/>
      <c r="J97" s="149"/>
      <c r="K97" s="149"/>
      <c r="L97" s="149"/>
    </row>
    <row r="98" spans="1:12" s="234" customFormat="1" ht="13" x14ac:dyDescent="0.25">
      <c r="A98" s="261"/>
      <c r="B98" s="245"/>
      <c r="C98" s="246"/>
      <c r="D98" s="305"/>
      <c r="E98" s="255"/>
      <c r="F98" s="260"/>
      <c r="I98"/>
      <c r="J98" s="149"/>
      <c r="K98" s="149"/>
      <c r="L98" s="149"/>
    </row>
    <row r="99" spans="1:12" s="234" customFormat="1" ht="13" x14ac:dyDescent="0.25">
      <c r="A99" s="261"/>
      <c r="B99" s="245"/>
      <c r="C99" s="246"/>
      <c r="D99" s="305"/>
      <c r="E99" s="255"/>
      <c r="F99" s="260"/>
      <c r="I99"/>
      <c r="J99" s="149"/>
      <c r="K99" s="149"/>
      <c r="L99" s="149"/>
    </row>
    <row r="100" spans="1:12" s="234" customFormat="1" ht="13" x14ac:dyDescent="0.25">
      <c r="A100" s="261"/>
      <c r="B100" s="264" t="s">
        <v>2187</v>
      </c>
      <c r="C100" s="226"/>
      <c r="D100" s="304"/>
      <c r="E100" s="255"/>
      <c r="F100" s="266"/>
      <c r="I100"/>
      <c r="J100" s="149"/>
      <c r="K100" s="149"/>
      <c r="L100" s="149"/>
    </row>
    <row r="101" spans="1:12" s="234" customFormat="1" ht="13" x14ac:dyDescent="0.25">
      <c r="A101" s="261"/>
      <c r="B101" s="245" t="s">
        <v>2188</v>
      </c>
      <c r="C101" s="226"/>
      <c r="D101" s="304"/>
      <c r="E101" s="255"/>
      <c r="F101" s="260"/>
      <c r="I101"/>
      <c r="J101" s="149"/>
      <c r="K101" s="149"/>
      <c r="L101" s="149"/>
    </row>
    <row r="102" spans="1:12" s="234" customFormat="1" ht="13" x14ac:dyDescent="0.25">
      <c r="A102" s="261"/>
      <c r="B102" s="245" t="s">
        <v>2189</v>
      </c>
      <c r="C102" s="226"/>
      <c r="D102" s="304"/>
      <c r="E102" s="255"/>
      <c r="F102" s="260"/>
      <c r="I102"/>
      <c r="J102" s="149"/>
      <c r="K102" s="149"/>
      <c r="L102" s="149"/>
    </row>
    <row r="103" spans="1:12" s="234" customFormat="1" ht="13" x14ac:dyDescent="0.25">
      <c r="A103" s="261"/>
      <c r="B103" s="244"/>
      <c r="C103" s="246"/>
      <c r="D103" s="305"/>
      <c r="E103" s="255"/>
      <c r="F103" s="260"/>
      <c r="I103"/>
      <c r="J103" s="149"/>
      <c r="K103" s="149"/>
      <c r="L103" s="149"/>
    </row>
    <row r="104" spans="1:12" s="234" customFormat="1" ht="150" x14ac:dyDescent="0.25">
      <c r="A104" s="261"/>
      <c r="B104" s="244" t="s">
        <v>1684</v>
      </c>
      <c r="C104" s="246"/>
      <c r="D104" s="305"/>
      <c r="E104" s="255"/>
      <c r="F104" s="260"/>
      <c r="I104"/>
      <c r="J104" s="149"/>
      <c r="K104" s="149"/>
      <c r="L104" s="149"/>
    </row>
    <row r="105" spans="1:12" s="234" customFormat="1" ht="13" x14ac:dyDescent="0.25">
      <c r="A105" s="261"/>
      <c r="B105" s="244"/>
      <c r="C105" s="246"/>
      <c r="D105" s="305"/>
      <c r="E105" s="255"/>
      <c r="F105" s="260"/>
      <c r="I105"/>
      <c r="J105" s="149"/>
      <c r="K105" s="149"/>
      <c r="L105" s="149"/>
    </row>
    <row r="106" spans="1:12" s="234" customFormat="1" ht="13" x14ac:dyDescent="0.25">
      <c r="A106" s="261"/>
      <c r="B106" s="244" t="s">
        <v>1685</v>
      </c>
      <c r="C106" s="246"/>
      <c r="D106" s="305"/>
      <c r="E106" s="255"/>
      <c r="F106" s="260"/>
      <c r="I106"/>
      <c r="J106" s="149"/>
      <c r="K106" s="149"/>
      <c r="L106" s="149"/>
    </row>
    <row r="107" spans="1:12" s="234" customFormat="1" ht="13" x14ac:dyDescent="0.25">
      <c r="A107" s="261"/>
      <c r="B107" s="244"/>
      <c r="C107" s="246"/>
      <c r="D107" s="305"/>
      <c r="E107" s="255"/>
      <c r="F107" s="260"/>
      <c r="I107"/>
      <c r="J107" s="149"/>
      <c r="K107" s="149"/>
      <c r="L107" s="149"/>
    </row>
    <row r="108" spans="1:12" s="234" customFormat="1" ht="13" x14ac:dyDescent="0.25">
      <c r="A108" s="261"/>
      <c r="B108" s="242" t="s">
        <v>1686</v>
      </c>
      <c r="C108" s="246" t="s">
        <v>4</v>
      </c>
      <c r="D108" s="305">
        <v>1</v>
      </c>
      <c r="E108" s="255"/>
      <c r="F108" s="260"/>
      <c r="I108"/>
      <c r="J108" s="149"/>
      <c r="K108" s="149"/>
      <c r="L108" s="149"/>
    </row>
    <row r="109" spans="1:12" s="234" customFormat="1" ht="13" x14ac:dyDescent="0.25">
      <c r="A109" s="261"/>
      <c r="B109" s="244"/>
      <c r="C109" s="246"/>
      <c r="D109" s="305"/>
      <c r="E109" s="255"/>
      <c r="F109" s="260"/>
      <c r="I109"/>
      <c r="J109" s="149"/>
      <c r="K109" s="149"/>
      <c r="L109" s="149"/>
    </row>
    <row r="110" spans="1:12" s="234" customFormat="1" ht="13" x14ac:dyDescent="0.25">
      <c r="A110" s="261"/>
      <c r="B110" s="244" t="s">
        <v>1687</v>
      </c>
      <c r="C110" s="246"/>
      <c r="D110" s="305"/>
      <c r="E110" s="255"/>
      <c r="F110" s="260"/>
      <c r="I110"/>
      <c r="J110" s="149"/>
      <c r="K110" s="149"/>
      <c r="L110" s="149"/>
    </row>
    <row r="111" spans="1:12" s="234" customFormat="1" ht="13" x14ac:dyDescent="0.25">
      <c r="A111" s="261"/>
      <c r="B111" s="244"/>
      <c r="C111" s="246"/>
      <c r="D111" s="305"/>
      <c r="E111" s="255"/>
      <c r="F111" s="260"/>
      <c r="I111"/>
      <c r="J111" s="149"/>
      <c r="K111" s="149"/>
      <c r="L111" s="149"/>
    </row>
    <row r="112" spans="1:12" s="234" customFormat="1" ht="13" x14ac:dyDescent="0.25">
      <c r="A112" s="261"/>
      <c r="B112" s="245" t="s">
        <v>1688</v>
      </c>
      <c r="C112" s="246"/>
      <c r="D112" s="305"/>
      <c r="E112" s="255"/>
      <c r="F112" s="260"/>
      <c r="I112"/>
      <c r="J112" s="149"/>
      <c r="K112" s="149"/>
      <c r="L112" s="149"/>
    </row>
    <row r="113" spans="1:12" s="234" customFormat="1" ht="13" x14ac:dyDescent="0.25">
      <c r="A113" s="261"/>
      <c r="B113" s="244"/>
      <c r="C113" s="246"/>
      <c r="D113" s="305"/>
      <c r="E113" s="255"/>
      <c r="F113" s="260"/>
      <c r="I113"/>
      <c r="J113" s="149"/>
      <c r="K113" s="149"/>
      <c r="L113" s="149"/>
    </row>
    <row r="114" spans="1:12" s="234" customFormat="1" ht="13" x14ac:dyDescent="0.25">
      <c r="A114" s="261"/>
      <c r="B114" s="244" t="s">
        <v>1689</v>
      </c>
      <c r="C114" s="246"/>
      <c r="D114" s="305"/>
      <c r="E114" s="255"/>
      <c r="F114" s="260"/>
      <c r="I114"/>
      <c r="J114" s="149"/>
      <c r="K114" s="149"/>
      <c r="L114" s="149"/>
    </row>
    <row r="115" spans="1:12" s="234" customFormat="1" ht="13" x14ac:dyDescent="0.25">
      <c r="A115" s="261"/>
      <c r="B115" s="245"/>
      <c r="C115" s="246"/>
      <c r="D115" s="305"/>
      <c r="E115" s="255"/>
      <c r="F115" s="260"/>
      <c r="I115"/>
      <c r="J115" s="149"/>
      <c r="K115" s="149"/>
      <c r="L115" s="149"/>
    </row>
    <row r="116" spans="1:12" s="234" customFormat="1" ht="37.5" x14ac:dyDescent="0.25">
      <c r="A116" s="261"/>
      <c r="B116" s="244" t="s">
        <v>1690</v>
      </c>
      <c r="C116" s="246"/>
      <c r="D116" s="305"/>
      <c r="E116" s="255"/>
      <c r="F116" s="260"/>
      <c r="I116"/>
      <c r="J116" s="149"/>
      <c r="K116" s="149"/>
      <c r="L116" s="149"/>
    </row>
    <row r="117" spans="1:12" s="234" customFormat="1" ht="13" x14ac:dyDescent="0.25">
      <c r="A117" s="261"/>
      <c r="B117" s="244"/>
      <c r="C117" s="246"/>
      <c r="D117" s="305"/>
      <c r="E117" s="255"/>
      <c r="F117" s="260"/>
      <c r="I117"/>
      <c r="J117" s="149"/>
      <c r="K117" s="149"/>
      <c r="L117" s="149"/>
    </row>
    <row r="118" spans="1:12" s="234" customFormat="1" ht="13" x14ac:dyDescent="0.25">
      <c r="A118" s="261"/>
      <c r="B118" s="244" t="s">
        <v>1691</v>
      </c>
      <c r="C118" s="246"/>
      <c r="D118" s="305"/>
      <c r="E118" s="255"/>
      <c r="F118" s="260"/>
      <c r="I118"/>
      <c r="J118" s="149"/>
      <c r="K118" s="149"/>
      <c r="L118" s="149"/>
    </row>
    <row r="119" spans="1:12" s="234" customFormat="1" ht="13" x14ac:dyDescent="0.25">
      <c r="A119" s="261"/>
      <c r="B119" s="242" t="s">
        <v>1692</v>
      </c>
      <c r="C119" s="246" t="s">
        <v>4</v>
      </c>
      <c r="D119" s="305">
        <v>1</v>
      </c>
      <c r="E119" s="255"/>
      <c r="F119" s="260"/>
      <c r="I119"/>
      <c r="J119" s="149"/>
      <c r="K119" s="149"/>
      <c r="L119" s="149"/>
    </row>
    <row r="120" spans="1:12" s="234" customFormat="1" ht="13" x14ac:dyDescent="0.25">
      <c r="A120" s="261"/>
      <c r="B120" s="244"/>
      <c r="C120" s="246"/>
      <c r="D120" s="305"/>
      <c r="E120" s="255"/>
      <c r="F120" s="260"/>
      <c r="I120"/>
      <c r="J120" s="149"/>
      <c r="K120" s="149"/>
      <c r="L120" s="149"/>
    </row>
    <row r="121" spans="1:12" s="234" customFormat="1" ht="13" x14ac:dyDescent="0.25">
      <c r="A121" s="261"/>
      <c r="B121" s="244" t="s">
        <v>1693</v>
      </c>
      <c r="C121" s="246"/>
      <c r="D121" s="305"/>
      <c r="E121" s="255"/>
      <c r="F121" s="260"/>
      <c r="I121"/>
      <c r="J121" s="149"/>
      <c r="K121" s="149"/>
      <c r="L121" s="149"/>
    </row>
    <row r="122" spans="1:12" s="234" customFormat="1" ht="13" x14ac:dyDescent="0.25">
      <c r="A122" s="261"/>
      <c r="B122" s="244"/>
      <c r="C122" s="246"/>
      <c r="D122" s="305"/>
      <c r="E122" s="255"/>
      <c r="F122" s="260"/>
      <c r="I122"/>
      <c r="J122" s="149"/>
      <c r="K122" s="149"/>
      <c r="L122" s="149"/>
    </row>
    <row r="123" spans="1:12" s="234" customFormat="1" ht="50" x14ac:dyDescent="0.25">
      <c r="A123" s="261"/>
      <c r="B123" s="244" t="s">
        <v>1694</v>
      </c>
      <c r="C123" s="246"/>
      <c r="D123" s="305"/>
      <c r="E123" s="255"/>
      <c r="F123" s="260"/>
      <c r="I123"/>
      <c r="J123" s="149"/>
      <c r="K123" s="149"/>
      <c r="L123" s="149"/>
    </row>
    <row r="124" spans="1:12" s="234" customFormat="1" ht="13" x14ac:dyDescent="0.25">
      <c r="A124" s="261"/>
      <c r="B124" s="244"/>
      <c r="C124" s="246"/>
      <c r="D124" s="305"/>
      <c r="E124" s="255"/>
      <c r="F124" s="260"/>
      <c r="I124"/>
      <c r="J124" s="149"/>
      <c r="K124" s="149"/>
      <c r="L124" s="149"/>
    </row>
    <row r="125" spans="1:12" s="234" customFormat="1" ht="13" x14ac:dyDescent="0.25">
      <c r="A125" s="261"/>
      <c r="B125" s="244" t="s">
        <v>1695</v>
      </c>
      <c r="C125" s="246"/>
      <c r="D125" s="305"/>
      <c r="E125" s="255"/>
      <c r="F125" s="260"/>
      <c r="I125"/>
      <c r="J125" s="149"/>
      <c r="K125" s="149"/>
      <c r="L125" s="149"/>
    </row>
    <row r="126" spans="1:12" s="234" customFormat="1" ht="13" x14ac:dyDescent="0.25">
      <c r="A126" s="261"/>
      <c r="B126" s="244"/>
      <c r="C126" s="246"/>
      <c r="D126" s="305"/>
      <c r="E126" s="255"/>
      <c r="F126" s="260"/>
      <c r="I126"/>
      <c r="J126" s="149"/>
      <c r="K126" s="149"/>
      <c r="L126" s="149"/>
    </row>
    <row r="127" spans="1:12" s="234" customFormat="1" ht="13" x14ac:dyDescent="0.25">
      <c r="A127" s="261"/>
      <c r="B127" s="242" t="s">
        <v>1696</v>
      </c>
      <c r="C127" s="246" t="s">
        <v>4</v>
      </c>
      <c r="D127" s="305">
        <v>1</v>
      </c>
      <c r="E127" s="255"/>
      <c r="F127" s="260"/>
      <c r="I127"/>
      <c r="J127" s="149"/>
      <c r="K127" s="149"/>
      <c r="L127" s="149"/>
    </row>
    <row r="128" spans="1:12" s="234" customFormat="1" ht="13" x14ac:dyDescent="0.25">
      <c r="A128" s="261"/>
      <c r="B128" s="244"/>
      <c r="C128" s="246"/>
      <c r="D128" s="305"/>
      <c r="E128" s="255"/>
      <c r="F128" s="260"/>
      <c r="I128"/>
      <c r="J128" s="149"/>
      <c r="K128" s="149"/>
      <c r="L128" s="149"/>
    </row>
    <row r="129" spans="1:12" s="234" customFormat="1" ht="13" x14ac:dyDescent="0.25">
      <c r="A129" s="261"/>
      <c r="B129" s="244" t="s">
        <v>1697</v>
      </c>
      <c r="C129" s="246"/>
      <c r="D129" s="305"/>
      <c r="E129" s="255"/>
      <c r="F129" s="260"/>
      <c r="I129"/>
      <c r="J129" s="149"/>
      <c r="K129" s="149"/>
      <c r="L129" s="149"/>
    </row>
    <row r="130" spans="1:12" s="234" customFormat="1" ht="13" x14ac:dyDescent="0.25">
      <c r="A130" s="261"/>
      <c r="B130" s="244"/>
      <c r="C130" s="246"/>
      <c r="D130" s="305"/>
      <c r="E130" s="255"/>
      <c r="F130" s="260"/>
      <c r="I130"/>
      <c r="J130" s="149"/>
      <c r="K130" s="149"/>
      <c r="L130" s="149"/>
    </row>
    <row r="131" spans="1:12" s="234" customFormat="1" ht="13" x14ac:dyDescent="0.25">
      <c r="A131" s="261"/>
      <c r="B131" s="244" t="s">
        <v>1698</v>
      </c>
      <c r="C131" s="246"/>
      <c r="D131" s="305"/>
      <c r="E131" s="255"/>
      <c r="F131" s="260"/>
      <c r="I131"/>
      <c r="J131" s="149"/>
      <c r="K131" s="149"/>
      <c r="L131" s="149"/>
    </row>
    <row r="132" spans="1:12" s="234" customFormat="1" ht="13" x14ac:dyDescent="0.25">
      <c r="A132" s="261"/>
      <c r="B132" s="244"/>
      <c r="C132" s="246"/>
      <c r="D132" s="305"/>
      <c r="E132" s="255"/>
      <c r="F132" s="260"/>
      <c r="I132"/>
      <c r="J132" s="149"/>
      <c r="K132" s="149"/>
      <c r="L132" s="149"/>
    </row>
    <row r="133" spans="1:12" s="234" customFormat="1" ht="13" x14ac:dyDescent="0.25">
      <c r="A133" s="261"/>
      <c r="B133" s="244" t="s">
        <v>1699</v>
      </c>
      <c r="C133" s="246"/>
      <c r="D133" s="305"/>
      <c r="E133" s="255"/>
      <c r="F133" s="260"/>
      <c r="I133"/>
      <c r="J133" s="149"/>
      <c r="K133" s="149"/>
      <c r="L133" s="149"/>
    </row>
    <row r="134" spans="1:12" s="234" customFormat="1" ht="13" x14ac:dyDescent="0.25">
      <c r="A134" s="261"/>
      <c r="B134" s="244"/>
      <c r="C134" s="246"/>
      <c r="D134" s="305"/>
      <c r="E134" s="255"/>
      <c r="F134" s="260"/>
      <c r="I134"/>
      <c r="J134" s="149"/>
      <c r="K134" s="149"/>
      <c r="L134" s="149"/>
    </row>
    <row r="135" spans="1:12" s="234" customFormat="1" ht="13" x14ac:dyDescent="0.25">
      <c r="A135" s="261"/>
      <c r="B135" s="242" t="s">
        <v>1700</v>
      </c>
      <c r="C135" s="246" t="s">
        <v>4</v>
      </c>
      <c r="D135" s="305">
        <v>1</v>
      </c>
      <c r="E135" s="255"/>
      <c r="F135" s="260"/>
      <c r="I135"/>
      <c r="J135" s="149"/>
      <c r="K135" s="149"/>
      <c r="L135" s="149"/>
    </row>
    <row r="136" spans="1:12" s="234" customFormat="1" ht="13" x14ac:dyDescent="0.25">
      <c r="A136" s="261"/>
      <c r="B136" s="244"/>
      <c r="C136" s="246"/>
      <c r="D136" s="305"/>
      <c r="E136" s="255"/>
      <c r="F136" s="260"/>
      <c r="I136"/>
      <c r="J136" s="149"/>
      <c r="K136" s="149"/>
      <c r="L136" s="149"/>
    </row>
    <row r="137" spans="1:12" s="234" customFormat="1" ht="13" x14ac:dyDescent="0.25">
      <c r="A137" s="261"/>
      <c r="B137" s="242" t="s">
        <v>1701</v>
      </c>
      <c r="C137" s="246"/>
      <c r="D137" s="305"/>
      <c r="E137" s="255"/>
      <c r="F137" s="260"/>
      <c r="I137"/>
      <c r="J137" s="149"/>
      <c r="K137" s="149"/>
      <c r="L137" s="149"/>
    </row>
    <row r="138" spans="1:12" s="234" customFormat="1" ht="13" x14ac:dyDescent="0.25">
      <c r="A138" s="261"/>
      <c r="B138" s="244"/>
      <c r="C138" s="246"/>
      <c r="D138" s="305"/>
      <c r="E138" s="255"/>
      <c r="F138" s="260"/>
      <c r="I138"/>
      <c r="J138" s="149"/>
      <c r="K138" s="149"/>
      <c r="L138" s="149"/>
    </row>
    <row r="139" spans="1:12" s="234" customFormat="1" ht="13" x14ac:dyDescent="0.25">
      <c r="A139" s="261"/>
      <c r="B139" s="244" t="s">
        <v>1930</v>
      </c>
      <c r="C139" s="246"/>
      <c r="D139" s="305"/>
      <c r="E139" s="255"/>
      <c r="F139" s="260"/>
      <c r="I139"/>
      <c r="J139" s="149"/>
      <c r="K139" s="149"/>
      <c r="L139" s="149"/>
    </row>
    <row r="140" spans="1:12" s="234" customFormat="1" ht="13" x14ac:dyDescent="0.25">
      <c r="A140" s="261"/>
      <c r="B140" s="244"/>
      <c r="C140" s="246"/>
      <c r="D140" s="305"/>
      <c r="E140" s="255"/>
      <c r="F140" s="260"/>
      <c r="I140"/>
      <c r="J140" s="149"/>
      <c r="K140" s="149"/>
      <c r="L140" s="149"/>
    </row>
    <row r="141" spans="1:12" s="234" customFormat="1" ht="13" x14ac:dyDescent="0.25">
      <c r="A141" s="261"/>
      <c r="B141" s="244" t="s">
        <v>1702</v>
      </c>
      <c r="C141" s="246"/>
      <c r="D141" s="305"/>
      <c r="E141" s="255"/>
      <c r="F141" s="260"/>
      <c r="I141"/>
      <c r="J141" s="149"/>
      <c r="K141" s="149"/>
      <c r="L141" s="149"/>
    </row>
    <row r="142" spans="1:12" s="234" customFormat="1" ht="13" x14ac:dyDescent="0.25">
      <c r="A142" s="261"/>
      <c r="B142" s="244"/>
      <c r="C142" s="246"/>
      <c r="D142" s="305"/>
      <c r="E142" s="255"/>
      <c r="F142" s="260"/>
      <c r="I142"/>
      <c r="J142" s="149"/>
      <c r="K142" s="149"/>
      <c r="L142" s="149"/>
    </row>
    <row r="143" spans="1:12" s="234" customFormat="1" ht="13" x14ac:dyDescent="0.25">
      <c r="A143" s="261"/>
      <c r="B143" s="242" t="s">
        <v>1703</v>
      </c>
      <c r="C143" s="246" t="s">
        <v>4</v>
      </c>
      <c r="D143" s="305">
        <v>1</v>
      </c>
      <c r="E143" s="255"/>
      <c r="F143" s="260"/>
      <c r="I143"/>
      <c r="J143" s="149"/>
      <c r="K143" s="149"/>
      <c r="L143" s="149"/>
    </row>
    <row r="144" spans="1:12" s="234" customFormat="1" ht="13" x14ac:dyDescent="0.25">
      <c r="A144" s="261"/>
      <c r="B144" s="244"/>
      <c r="C144" s="246"/>
      <c r="D144" s="305"/>
      <c r="E144" s="255"/>
      <c r="F144" s="260"/>
      <c r="I144"/>
      <c r="J144" s="149"/>
      <c r="K144" s="149"/>
      <c r="L144" s="149"/>
    </row>
    <row r="145" spans="1:12" s="234" customFormat="1" ht="13" x14ac:dyDescent="0.25">
      <c r="A145" s="261"/>
      <c r="B145" s="244" t="s">
        <v>1704</v>
      </c>
      <c r="C145" s="246"/>
      <c r="D145" s="305"/>
      <c r="E145" s="255"/>
      <c r="F145" s="260"/>
      <c r="I145"/>
      <c r="J145" s="149"/>
      <c r="K145" s="149"/>
      <c r="L145" s="149"/>
    </row>
    <row r="146" spans="1:12" s="234" customFormat="1" ht="13" x14ac:dyDescent="0.25">
      <c r="A146" s="261"/>
      <c r="B146" s="244"/>
      <c r="C146" s="246"/>
      <c r="D146" s="305"/>
      <c r="E146" s="255"/>
      <c r="F146" s="260"/>
      <c r="I146"/>
      <c r="J146" s="149"/>
      <c r="K146" s="149"/>
      <c r="L146" s="149"/>
    </row>
    <row r="147" spans="1:12" s="234" customFormat="1" ht="13" x14ac:dyDescent="0.25">
      <c r="A147" s="261"/>
      <c r="B147" s="242" t="s">
        <v>1705</v>
      </c>
      <c r="C147" s="246" t="s">
        <v>4</v>
      </c>
      <c r="D147" s="305">
        <v>1</v>
      </c>
      <c r="E147" s="255"/>
      <c r="F147" s="260"/>
      <c r="I147"/>
      <c r="J147" s="149"/>
      <c r="K147" s="149"/>
      <c r="L147" s="149"/>
    </row>
    <row r="148" spans="1:12" s="234" customFormat="1" ht="13" x14ac:dyDescent="0.25">
      <c r="A148" s="261"/>
      <c r="B148" s="244"/>
      <c r="C148" s="246"/>
      <c r="D148" s="305"/>
      <c r="E148" s="255"/>
      <c r="F148" s="260"/>
      <c r="I148"/>
      <c r="J148" s="149"/>
      <c r="K148" s="149"/>
      <c r="L148" s="149"/>
    </row>
    <row r="149" spans="1:12" s="234" customFormat="1" ht="13" x14ac:dyDescent="0.25">
      <c r="A149" s="261"/>
      <c r="B149" s="244" t="s">
        <v>1706</v>
      </c>
      <c r="C149" s="246"/>
      <c r="D149" s="305"/>
      <c r="E149" s="255"/>
      <c r="F149" s="260"/>
      <c r="I149"/>
      <c r="J149" s="149"/>
      <c r="K149" s="149"/>
      <c r="L149" s="149"/>
    </row>
    <row r="150" spans="1:12" s="234" customFormat="1" ht="13" x14ac:dyDescent="0.25">
      <c r="A150" s="261"/>
      <c r="B150" s="244"/>
      <c r="C150" s="246"/>
      <c r="D150" s="305"/>
      <c r="E150" s="255"/>
      <c r="F150" s="260"/>
      <c r="I150"/>
      <c r="J150" s="149"/>
      <c r="K150" s="149"/>
      <c r="L150" s="149"/>
    </row>
    <row r="151" spans="1:12" s="234" customFormat="1" ht="13" x14ac:dyDescent="0.25">
      <c r="A151" s="261"/>
      <c r="B151" s="242" t="s">
        <v>1707</v>
      </c>
      <c r="C151" s="246" t="s">
        <v>4</v>
      </c>
      <c r="D151" s="305">
        <v>1</v>
      </c>
      <c r="E151" s="255"/>
      <c r="F151" s="260"/>
      <c r="I151"/>
      <c r="J151" s="149"/>
      <c r="K151" s="149"/>
      <c r="L151" s="149"/>
    </row>
    <row r="152" spans="1:12" s="234" customFormat="1" ht="13" x14ac:dyDescent="0.25">
      <c r="A152" s="261"/>
      <c r="B152" s="244"/>
      <c r="C152" s="246"/>
      <c r="D152" s="305"/>
      <c r="E152" s="255"/>
      <c r="F152" s="260"/>
      <c r="I152"/>
      <c r="J152" s="149"/>
      <c r="K152" s="149"/>
      <c r="L152" s="149"/>
    </row>
    <row r="153" spans="1:12" s="234" customFormat="1" ht="13" x14ac:dyDescent="0.25">
      <c r="A153" s="261"/>
      <c r="B153" s="244"/>
      <c r="C153" s="246"/>
      <c r="D153" s="305"/>
      <c r="E153" s="255"/>
      <c r="F153" s="260"/>
      <c r="I153"/>
      <c r="J153" s="149"/>
      <c r="K153" s="149"/>
      <c r="L153" s="149"/>
    </row>
    <row r="154" spans="1:12" s="234" customFormat="1" ht="13" x14ac:dyDescent="0.25">
      <c r="A154" s="261"/>
      <c r="B154" s="245"/>
      <c r="C154" s="246"/>
      <c r="D154" s="305"/>
      <c r="E154" s="255"/>
      <c r="F154" s="260"/>
      <c r="I154"/>
      <c r="J154" s="149"/>
      <c r="K154" s="149"/>
      <c r="L154" s="149"/>
    </row>
    <row r="155" spans="1:12" s="234" customFormat="1" ht="13" x14ac:dyDescent="0.25">
      <c r="A155" s="261"/>
      <c r="B155" s="245"/>
      <c r="C155" s="246"/>
      <c r="D155" s="305"/>
      <c r="E155" s="255"/>
      <c r="F155" s="260"/>
      <c r="I155"/>
      <c r="J155" s="149"/>
      <c r="K155" s="149"/>
      <c r="L155" s="149"/>
    </row>
    <row r="156" spans="1:12" s="234" customFormat="1" ht="13" x14ac:dyDescent="0.25">
      <c r="A156" s="261"/>
      <c r="B156" s="245"/>
      <c r="C156" s="246"/>
      <c r="D156" s="305"/>
      <c r="E156" s="255"/>
      <c r="F156" s="260"/>
      <c r="I156"/>
      <c r="J156" s="149"/>
      <c r="K156" s="149"/>
      <c r="L156" s="149"/>
    </row>
    <row r="157" spans="1:12" s="234" customFormat="1" ht="13" x14ac:dyDescent="0.25">
      <c r="A157" s="261"/>
      <c r="B157" s="264" t="s">
        <v>2187</v>
      </c>
      <c r="C157" s="226"/>
      <c r="D157" s="304"/>
      <c r="E157" s="255"/>
      <c r="F157" s="266"/>
      <c r="I157"/>
      <c r="J157" s="149"/>
      <c r="K157" s="149"/>
      <c r="L157" s="149"/>
    </row>
    <row r="158" spans="1:12" s="234" customFormat="1" ht="13" x14ac:dyDescent="0.25">
      <c r="A158" s="261"/>
      <c r="B158" s="245" t="s">
        <v>2188</v>
      </c>
      <c r="C158" s="226"/>
      <c r="D158" s="304"/>
      <c r="E158" s="255"/>
      <c r="F158" s="260"/>
      <c r="I158"/>
      <c r="J158" s="149"/>
      <c r="K158" s="149"/>
      <c r="L158" s="149"/>
    </row>
    <row r="159" spans="1:12" s="234" customFormat="1" ht="13" x14ac:dyDescent="0.25">
      <c r="A159" s="261"/>
      <c r="B159" s="245" t="s">
        <v>2189</v>
      </c>
      <c r="C159" s="226"/>
      <c r="D159" s="304"/>
      <c r="E159" s="255"/>
      <c r="F159" s="260"/>
      <c r="I159"/>
      <c r="J159" s="149"/>
      <c r="K159" s="149"/>
      <c r="L159" s="149"/>
    </row>
    <row r="160" spans="1:12" s="234" customFormat="1" ht="13" x14ac:dyDescent="0.25">
      <c r="A160" s="261"/>
      <c r="B160" s="245"/>
      <c r="C160" s="226"/>
      <c r="D160" s="304"/>
      <c r="E160" s="255"/>
      <c r="F160" s="260"/>
      <c r="I160"/>
      <c r="J160" s="149"/>
      <c r="K160" s="149"/>
      <c r="L160" s="149"/>
    </row>
    <row r="161" spans="1:12" s="234" customFormat="1" ht="62.5" x14ac:dyDescent="0.25">
      <c r="A161" s="261"/>
      <c r="B161" s="244" t="s">
        <v>1708</v>
      </c>
      <c r="C161" s="246"/>
      <c r="D161" s="305"/>
      <c r="E161" s="255"/>
      <c r="F161" s="260"/>
      <c r="I161"/>
      <c r="J161" s="149"/>
      <c r="K161" s="149"/>
      <c r="L161" s="149"/>
    </row>
    <row r="162" spans="1:12" s="234" customFormat="1" ht="13" x14ac:dyDescent="0.25">
      <c r="A162" s="261"/>
      <c r="B162" s="244"/>
      <c r="C162" s="246"/>
      <c r="D162" s="305"/>
      <c r="E162" s="255"/>
      <c r="F162" s="260"/>
      <c r="I162"/>
      <c r="J162" s="149"/>
      <c r="K162" s="149"/>
      <c r="L162" s="149"/>
    </row>
    <row r="163" spans="1:12" s="234" customFormat="1" ht="13" x14ac:dyDescent="0.25">
      <c r="A163" s="261"/>
      <c r="B163" s="243" t="s">
        <v>1709</v>
      </c>
      <c r="C163" s="246"/>
      <c r="D163" s="305"/>
      <c r="E163" s="255"/>
      <c r="F163" s="260"/>
      <c r="I163"/>
      <c r="J163" s="149"/>
      <c r="K163" s="149"/>
      <c r="L163" s="149"/>
    </row>
    <row r="164" spans="1:12" s="234" customFormat="1" ht="13" x14ac:dyDescent="0.25">
      <c r="A164" s="261"/>
      <c r="B164" s="244"/>
      <c r="C164" s="246"/>
      <c r="D164" s="305"/>
      <c r="E164" s="255"/>
      <c r="F164" s="260"/>
      <c r="I164"/>
      <c r="J164" s="149"/>
      <c r="K164" s="149"/>
      <c r="L164" s="149"/>
    </row>
    <row r="165" spans="1:12" s="234" customFormat="1" ht="75" x14ac:dyDescent="0.25">
      <c r="A165" s="261"/>
      <c r="B165" s="245" t="s">
        <v>1710</v>
      </c>
      <c r="C165" s="246"/>
      <c r="D165" s="305"/>
      <c r="E165" s="255"/>
      <c r="F165" s="260"/>
      <c r="I165"/>
      <c r="J165" s="149"/>
      <c r="K165" s="149"/>
      <c r="L165" s="149"/>
    </row>
    <row r="166" spans="1:12" s="234" customFormat="1" ht="13" x14ac:dyDescent="0.25">
      <c r="A166" s="261"/>
      <c r="B166" s="245"/>
      <c r="C166" s="246"/>
      <c r="D166" s="305"/>
      <c r="E166" s="255"/>
      <c r="F166" s="260"/>
      <c r="I166"/>
      <c r="J166" s="149"/>
      <c r="K166" s="149"/>
      <c r="L166" s="149"/>
    </row>
    <row r="167" spans="1:12" s="234" customFormat="1" ht="13" x14ac:dyDescent="0.25">
      <c r="A167" s="261"/>
      <c r="B167" s="244" t="s">
        <v>1711</v>
      </c>
      <c r="C167" s="246"/>
      <c r="D167" s="305"/>
      <c r="E167" s="255"/>
      <c r="F167" s="260"/>
      <c r="I167"/>
      <c r="J167" s="149"/>
      <c r="K167" s="149"/>
      <c r="L167" s="149"/>
    </row>
    <row r="168" spans="1:12" s="234" customFormat="1" ht="13" x14ac:dyDescent="0.25">
      <c r="A168" s="261"/>
      <c r="B168" s="243"/>
      <c r="C168" s="247"/>
      <c r="D168" s="306"/>
      <c r="E168" s="255"/>
      <c r="F168" s="260"/>
      <c r="I168"/>
      <c r="J168" s="149"/>
      <c r="K168" s="149"/>
      <c r="L168" s="149"/>
    </row>
    <row r="169" spans="1:12" s="234" customFormat="1" ht="13" x14ac:dyDescent="0.25">
      <c r="A169" s="261"/>
      <c r="B169" s="242" t="s">
        <v>1712</v>
      </c>
      <c r="C169" s="247"/>
      <c r="D169" s="306"/>
      <c r="E169" s="255"/>
      <c r="F169" s="260"/>
      <c r="I169"/>
      <c r="J169" s="149"/>
      <c r="K169" s="149"/>
      <c r="L169" s="149"/>
    </row>
    <row r="170" spans="1:12" s="234" customFormat="1" ht="13" x14ac:dyDescent="0.25">
      <c r="A170" s="261"/>
      <c r="B170" s="244"/>
      <c r="C170" s="246"/>
      <c r="D170" s="305"/>
      <c r="E170" s="255"/>
      <c r="F170" s="260"/>
      <c r="I170"/>
      <c r="J170" s="149"/>
      <c r="K170" s="149"/>
      <c r="L170" s="149"/>
    </row>
    <row r="171" spans="1:12" s="234" customFormat="1" ht="13" x14ac:dyDescent="0.25">
      <c r="A171" s="261"/>
      <c r="B171" s="242" t="s">
        <v>1713</v>
      </c>
      <c r="C171" s="246" t="s">
        <v>4</v>
      </c>
      <c r="D171" s="305">
        <v>1</v>
      </c>
      <c r="E171" s="255"/>
      <c r="F171" s="260"/>
      <c r="I171"/>
      <c r="J171" s="149"/>
      <c r="K171" s="149"/>
      <c r="L171" s="149"/>
    </row>
    <row r="172" spans="1:12" s="234" customFormat="1" ht="13" x14ac:dyDescent="0.25">
      <c r="A172" s="261"/>
      <c r="B172" s="245"/>
      <c r="C172" s="246"/>
      <c r="D172" s="305"/>
      <c r="E172" s="255"/>
      <c r="F172" s="260"/>
      <c r="I172"/>
      <c r="J172" s="149"/>
      <c r="K172" s="149"/>
      <c r="L172" s="149"/>
    </row>
    <row r="173" spans="1:12" s="234" customFormat="1" ht="13" x14ac:dyDescent="0.25">
      <c r="A173" s="261"/>
      <c r="B173" s="244" t="s">
        <v>1714</v>
      </c>
      <c r="C173" s="246"/>
      <c r="D173" s="305"/>
      <c r="E173" s="255"/>
      <c r="F173" s="260"/>
      <c r="I173"/>
      <c r="J173" s="149"/>
      <c r="K173" s="149"/>
      <c r="L173" s="149"/>
    </row>
    <row r="174" spans="1:12" s="234" customFormat="1" ht="13" x14ac:dyDescent="0.25">
      <c r="A174" s="261"/>
      <c r="B174" s="244"/>
      <c r="C174" s="246"/>
      <c r="D174" s="305"/>
      <c r="E174" s="255"/>
      <c r="F174" s="260"/>
      <c r="I174"/>
      <c r="J174" s="149"/>
      <c r="K174" s="149"/>
      <c r="L174" s="149"/>
    </row>
    <row r="175" spans="1:12" s="234" customFormat="1" ht="13" x14ac:dyDescent="0.25">
      <c r="A175" s="261"/>
      <c r="B175" s="242" t="s">
        <v>1715</v>
      </c>
      <c r="C175" s="246" t="s">
        <v>4</v>
      </c>
      <c r="D175" s="305">
        <v>1</v>
      </c>
      <c r="E175" s="255"/>
      <c r="F175" s="260"/>
      <c r="I175"/>
      <c r="J175" s="149"/>
      <c r="K175" s="149"/>
      <c r="L175" s="149"/>
    </row>
    <row r="176" spans="1:12" s="234" customFormat="1" ht="13" x14ac:dyDescent="0.25">
      <c r="A176" s="261"/>
      <c r="B176" s="245"/>
      <c r="C176" s="246"/>
      <c r="D176" s="305"/>
      <c r="E176" s="255"/>
      <c r="F176" s="260"/>
      <c r="I176"/>
      <c r="J176" s="149"/>
      <c r="K176" s="149"/>
      <c r="L176" s="149"/>
    </row>
    <row r="177" spans="1:12" s="234" customFormat="1" ht="13" x14ac:dyDescent="0.25">
      <c r="A177" s="261"/>
      <c r="B177" s="244" t="s">
        <v>1716</v>
      </c>
      <c r="C177" s="246"/>
      <c r="D177" s="305"/>
      <c r="E177" s="255"/>
      <c r="F177" s="260"/>
      <c r="I177"/>
      <c r="J177" s="149"/>
      <c r="K177" s="149"/>
      <c r="L177" s="149"/>
    </row>
    <row r="178" spans="1:12" s="234" customFormat="1" ht="13" x14ac:dyDescent="0.25">
      <c r="A178" s="261"/>
      <c r="B178" s="244"/>
      <c r="C178" s="246"/>
      <c r="D178" s="305"/>
      <c r="E178" s="255"/>
      <c r="F178" s="260"/>
      <c r="I178"/>
      <c r="J178" s="149"/>
      <c r="K178" s="149"/>
      <c r="L178" s="149"/>
    </row>
    <row r="179" spans="1:12" s="234" customFormat="1" ht="13" x14ac:dyDescent="0.25">
      <c r="A179" s="261"/>
      <c r="B179" s="242" t="s">
        <v>1717</v>
      </c>
      <c r="C179" s="246" t="s">
        <v>4</v>
      </c>
      <c r="D179" s="305">
        <v>1</v>
      </c>
      <c r="E179" s="255"/>
      <c r="F179" s="260"/>
      <c r="I179"/>
      <c r="J179" s="149"/>
      <c r="K179" s="149"/>
      <c r="L179" s="149"/>
    </row>
    <row r="180" spans="1:12" s="234" customFormat="1" ht="13" x14ac:dyDescent="0.25">
      <c r="A180" s="261"/>
      <c r="B180" s="244"/>
      <c r="C180" s="246"/>
      <c r="D180" s="305"/>
      <c r="E180" s="255"/>
      <c r="F180" s="260"/>
      <c r="I180"/>
      <c r="J180" s="149"/>
      <c r="K180" s="149"/>
      <c r="L180" s="149"/>
    </row>
    <row r="181" spans="1:12" s="234" customFormat="1" ht="13" x14ac:dyDescent="0.25">
      <c r="A181" s="261"/>
      <c r="B181" s="244" t="s">
        <v>1706</v>
      </c>
      <c r="C181" s="246"/>
      <c r="D181" s="305"/>
      <c r="E181" s="255"/>
      <c r="F181" s="260"/>
      <c r="I181"/>
      <c r="J181" s="149"/>
      <c r="K181" s="149"/>
      <c r="L181" s="149"/>
    </row>
    <row r="182" spans="1:12" s="234" customFormat="1" ht="13" x14ac:dyDescent="0.25">
      <c r="A182" s="261"/>
      <c r="B182" s="244"/>
      <c r="C182" s="246"/>
      <c r="D182" s="305"/>
      <c r="E182" s="255"/>
      <c r="F182" s="260"/>
      <c r="I182"/>
      <c r="J182" s="149"/>
      <c r="K182" s="149"/>
      <c r="L182" s="149"/>
    </row>
    <row r="183" spans="1:12" s="234" customFormat="1" ht="13" x14ac:dyDescent="0.25">
      <c r="A183" s="261"/>
      <c r="B183" s="242" t="s">
        <v>1718</v>
      </c>
      <c r="C183" s="246" t="s">
        <v>4</v>
      </c>
      <c r="D183" s="305">
        <v>1</v>
      </c>
      <c r="E183" s="255"/>
      <c r="F183" s="260"/>
      <c r="I183"/>
      <c r="J183" s="149"/>
      <c r="K183" s="149"/>
      <c r="L183" s="149"/>
    </row>
    <row r="184" spans="1:12" s="234" customFormat="1" ht="13" x14ac:dyDescent="0.25">
      <c r="A184" s="261"/>
      <c r="B184" s="244"/>
      <c r="C184" s="246"/>
      <c r="D184" s="305"/>
      <c r="E184" s="255"/>
      <c r="F184" s="260"/>
      <c r="I184"/>
      <c r="J184" s="149"/>
      <c r="K184" s="149"/>
      <c r="L184" s="149"/>
    </row>
    <row r="185" spans="1:12" s="234" customFormat="1" ht="13" x14ac:dyDescent="0.25">
      <c r="A185" s="261"/>
      <c r="B185" s="244" t="s">
        <v>1719</v>
      </c>
      <c r="C185" s="246"/>
      <c r="D185" s="305"/>
      <c r="E185" s="255"/>
      <c r="F185" s="260"/>
      <c r="I185"/>
      <c r="J185" s="149"/>
      <c r="K185" s="149"/>
      <c r="L185" s="149"/>
    </row>
    <row r="186" spans="1:12" s="234" customFormat="1" ht="13" x14ac:dyDescent="0.25">
      <c r="A186" s="261"/>
      <c r="B186" s="244"/>
      <c r="C186" s="246"/>
      <c r="D186" s="305"/>
      <c r="E186" s="255"/>
      <c r="F186" s="260"/>
      <c r="I186"/>
      <c r="J186" s="149"/>
      <c r="K186" s="149"/>
      <c r="L186" s="149"/>
    </row>
    <row r="187" spans="1:12" s="234" customFormat="1" ht="37.5" x14ac:dyDescent="0.25">
      <c r="A187" s="261"/>
      <c r="B187" s="244" t="s">
        <v>1720</v>
      </c>
      <c r="C187" s="246"/>
      <c r="D187" s="305"/>
      <c r="E187" s="255"/>
      <c r="F187" s="260"/>
      <c r="I187"/>
      <c r="J187" s="149"/>
      <c r="K187" s="149"/>
      <c r="L187" s="149"/>
    </row>
    <row r="188" spans="1:12" s="234" customFormat="1" ht="13" x14ac:dyDescent="0.25">
      <c r="A188" s="261"/>
      <c r="B188" s="245"/>
      <c r="C188" s="246"/>
      <c r="D188" s="305"/>
      <c r="E188" s="255"/>
      <c r="F188" s="260"/>
      <c r="I188"/>
      <c r="J188" s="149"/>
      <c r="K188" s="149"/>
      <c r="L188" s="149"/>
    </row>
    <row r="189" spans="1:12" s="234" customFormat="1" ht="13" x14ac:dyDescent="0.25">
      <c r="A189" s="261"/>
      <c r="B189" s="245" t="s">
        <v>1714</v>
      </c>
      <c r="C189" s="246"/>
      <c r="D189" s="305"/>
      <c r="E189" s="255"/>
      <c r="F189" s="260"/>
      <c r="I189"/>
      <c r="J189" s="149"/>
      <c r="K189" s="149"/>
      <c r="L189" s="149"/>
    </row>
    <row r="190" spans="1:12" s="234" customFormat="1" ht="13" x14ac:dyDescent="0.25">
      <c r="A190" s="261"/>
      <c r="B190" s="244"/>
      <c r="C190" s="246"/>
      <c r="D190" s="305"/>
      <c r="E190" s="255"/>
      <c r="F190" s="260"/>
      <c r="I190"/>
      <c r="J190" s="149"/>
      <c r="K190" s="149"/>
      <c r="L190" s="149"/>
    </row>
    <row r="191" spans="1:12" s="234" customFormat="1" ht="13" x14ac:dyDescent="0.25">
      <c r="A191" s="261"/>
      <c r="B191" s="243" t="s">
        <v>1721</v>
      </c>
      <c r="C191" s="246" t="s">
        <v>4</v>
      </c>
      <c r="D191" s="305">
        <v>1</v>
      </c>
      <c r="E191" s="255"/>
      <c r="F191" s="260"/>
      <c r="I191"/>
      <c r="J191" s="149"/>
      <c r="K191" s="149"/>
      <c r="L191" s="149"/>
    </row>
    <row r="192" spans="1:12" s="234" customFormat="1" ht="13" x14ac:dyDescent="0.25">
      <c r="A192" s="261"/>
      <c r="B192" s="244"/>
      <c r="C192" s="246"/>
      <c r="D192" s="305"/>
      <c r="E192" s="255"/>
      <c r="F192" s="260"/>
      <c r="I192"/>
      <c r="J192" s="149"/>
      <c r="K192" s="149"/>
      <c r="L192" s="149"/>
    </row>
    <row r="193" spans="1:12" s="234" customFormat="1" ht="13" x14ac:dyDescent="0.25">
      <c r="A193" s="261"/>
      <c r="B193" s="245" t="s">
        <v>1706</v>
      </c>
      <c r="C193" s="246"/>
      <c r="D193" s="305"/>
      <c r="E193" s="255"/>
      <c r="F193" s="260"/>
      <c r="I193"/>
      <c r="J193" s="149"/>
      <c r="K193" s="149"/>
      <c r="L193" s="149"/>
    </row>
    <row r="194" spans="1:12" s="234" customFormat="1" ht="13" x14ac:dyDescent="0.25">
      <c r="A194" s="261"/>
      <c r="B194" s="244"/>
      <c r="C194" s="246"/>
      <c r="D194" s="305"/>
      <c r="E194" s="255"/>
      <c r="F194" s="260"/>
      <c r="I194"/>
      <c r="J194" s="149"/>
      <c r="K194" s="149"/>
      <c r="L194" s="149"/>
    </row>
    <row r="195" spans="1:12" s="234" customFormat="1" ht="13" x14ac:dyDescent="0.25">
      <c r="A195" s="261"/>
      <c r="B195" s="242" t="s">
        <v>1722</v>
      </c>
      <c r="C195" s="246" t="s">
        <v>4</v>
      </c>
      <c r="D195" s="305">
        <v>1</v>
      </c>
      <c r="E195" s="255"/>
      <c r="F195" s="260"/>
      <c r="I195"/>
      <c r="J195" s="149"/>
      <c r="K195" s="149"/>
      <c r="L195" s="149"/>
    </row>
    <row r="196" spans="1:12" s="234" customFormat="1" ht="13" x14ac:dyDescent="0.25">
      <c r="A196" s="261"/>
      <c r="B196" s="245"/>
      <c r="C196" s="246"/>
      <c r="D196" s="305"/>
      <c r="E196" s="255"/>
      <c r="F196" s="260"/>
      <c r="I196"/>
      <c r="J196" s="149"/>
      <c r="K196" s="149"/>
      <c r="L196" s="149"/>
    </row>
    <row r="197" spans="1:12" s="234" customFormat="1" ht="25" x14ac:dyDescent="0.25">
      <c r="A197" s="261"/>
      <c r="B197" s="244" t="s">
        <v>1723</v>
      </c>
      <c r="C197" s="246"/>
      <c r="D197" s="305"/>
      <c r="E197" s="255"/>
      <c r="F197" s="260"/>
      <c r="I197"/>
      <c r="J197" s="149"/>
      <c r="K197" s="149"/>
      <c r="L197" s="149"/>
    </row>
    <row r="198" spans="1:12" s="234" customFormat="1" ht="13" x14ac:dyDescent="0.25">
      <c r="A198" s="261"/>
      <c r="B198" s="244"/>
      <c r="C198" s="246"/>
      <c r="D198" s="305"/>
      <c r="E198" s="255"/>
      <c r="F198" s="260"/>
      <c r="I198"/>
      <c r="J198" s="149"/>
      <c r="K198" s="149"/>
      <c r="L198" s="149"/>
    </row>
    <row r="199" spans="1:12" s="234" customFormat="1" ht="13" x14ac:dyDescent="0.25">
      <c r="A199" s="261"/>
      <c r="B199" s="245" t="s">
        <v>1724</v>
      </c>
      <c r="C199" s="246"/>
      <c r="D199" s="305"/>
      <c r="E199" s="255"/>
      <c r="F199" s="260"/>
      <c r="I199"/>
      <c r="J199" s="149"/>
      <c r="K199" s="149"/>
      <c r="L199" s="149"/>
    </row>
    <row r="200" spans="1:12" s="234" customFormat="1" ht="13" x14ac:dyDescent="0.25">
      <c r="A200" s="261"/>
      <c r="B200" s="244"/>
      <c r="C200" s="246"/>
      <c r="D200" s="305"/>
      <c r="E200" s="255"/>
      <c r="F200" s="260"/>
      <c r="I200"/>
      <c r="J200" s="149"/>
      <c r="K200" s="149"/>
      <c r="L200" s="149"/>
    </row>
    <row r="201" spans="1:12" s="234" customFormat="1" ht="13" x14ac:dyDescent="0.25">
      <c r="A201" s="261"/>
      <c r="B201" s="243" t="s">
        <v>1725</v>
      </c>
      <c r="C201" s="246" t="s">
        <v>4</v>
      </c>
      <c r="D201" s="305">
        <v>1</v>
      </c>
      <c r="E201" s="255"/>
      <c r="F201" s="260"/>
      <c r="I201"/>
      <c r="J201" s="149"/>
      <c r="K201" s="149"/>
      <c r="L201" s="149"/>
    </row>
    <row r="202" spans="1:12" s="234" customFormat="1" ht="13" x14ac:dyDescent="0.25">
      <c r="A202" s="261"/>
      <c r="B202" s="244"/>
      <c r="C202" s="246"/>
      <c r="D202" s="305"/>
      <c r="E202" s="255"/>
      <c r="F202" s="260"/>
      <c r="I202"/>
      <c r="J202" s="149"/>
      <c r="K202" s="149"/>
      <c r="L202" s="149"/>
    </row>
    <row r="203" spans="1:12" s="234" customFormat="1" ht="13" x14ac:dyDescent="0.25">
      <c r="A203" s="261"/>
      <c r="B203" s="245" t="s">
        <v>1726</v>
      </c>
      <c r="C203" s="246"/>
      <c r="D203" s="305"/>
      <c r="E203" s="255"/>
      <c r="F203" s="260"/>
      <c r="I203"/>
      <c r="J203" s="149"/>
      <c r="K203" s="149"/>
      <c r="L203" s="149"/>
    </row>
    <row r="204" spans="1:12" s="234" customFormat="1" ht="13" x14ac:dyDescent="0.25">
      <c r="A204" s="261"/>
      <c r="B204" s="244"/>
      <c r="C204" s="246"/>
      <c r="D204" s="305"/>
      <c r="E204" s="255"/>
      <c r="F204" s="260"/>
      <c r="I204"/>
      <c r="J204" s="149"/>
      <c r="K204" s="149"/>
      <c r="L204" s="149"/>
    </row>
    <row r="205" spans="1:12" s="234" customFormat="1" ht="13" x14ac:dyDescent="0.25">
      <c r="A205" s="261"/>
      <c r="B205" s="243" t="s">
        <v>1727</v>
      </c>
      <c r="C205" s="246" t="s">
        <v>4</v>
      </c>
      <c r="D205" s="305">
        <v>1</v>
      </c>
      <c r="E205" s="255"/>
      <c r="F205" s="260"/>
      <c r="I205"/>
      <c r="J205" s="149"/>
      <c r="K205" s="149"/>
      <c r="L205" s="149"/>
    </row>
    <row r="206" spans="1:12" s="234" customFormat="1" ht="13" x14ac:dyDescent="0.25">
      <c r="A206" s="261"/>
      <c r="B206" s="244"/>
      <c r="C206" s="246"/>
      <c r="D206" s="305"/>
      <c r="E206" s="255"/>
      <c r="F206" s="260"/>
      <c r="I206"/>
      <c r="J206" s="149"/>
      <c r="K206" s="149"/>
      <c r="L206" s="149"/>
    </row>
    <row r="207" spans="1:12" s="234" customFormat="1" ht="13" x14ac:dyDescent="0.25">
      <c r="A207" s="261"/>
      <c r="B207" s="244"/>
      <c r="C207" s="246"/>
      <c r="D207" s="305"/>
      <c r="E207" s="255"/>
      <c r="F207" s="260"/>
      <c r="I207"/>
      <c r="J207" s="149"/>
      <c r="K207" s="149"/>
      <c r="L207" s="149"/>
    </row>
    <row r="208" spans="1:12" s="234" customFormat="1" ht="13" x14ac:dyDescent="0.25">
      <c r="A208" s="261"/>
      <c r="B208" s="244"/>
      <c r="C208" s="246"/>
      <c r="D208" s="305"/>
      <c r="E208" s="255"/>
      <c r="F208" s="260"/>
      <c r="I208"/>
      <c r="J208" s="149"/>
      <c r="K208" s="149"/>
      <c r="L208" s="149"/>
    </row>
    <row r="209" spans="1:12" s="234" customFormat="1" ht="13" x14ac:dyDescent="0.25">
      <c r="A209" s="261"/>
      <c r="B209" s="244"/>
      <c r="C209" s="246"/>
      <c r="D209" s="305"/>
      <c r="E209" s="255"/>
      <c r="F209" s="260"/>
      <c r="I209"/>
      <c r="J209" s="149"/>
      <c r="K209" s="149"/>
      <c r="L209" s="149"/>
    </row>
    <row r="210" spans="1:12" s="234" customFormat="1" ht="13" x14ac:dyDescent="0.25">
      <c r="A210" s="261"/>
      <c r="B210" s="244"/>
      <c r="C210" s="246"/>
      <c r="D210" s="305"/>
      <c r="E210" s="255"/>
      <c r="F210" s="260"/>
      <c r="I210"/>
      <c r="J210" s="149"/>
      <c r="K210" s="149"/>
      <c r="L210" s="149"/>
    </row>
    <row r="211" spans="1:12" s="234" customFormat="1" ht="13" x14ac:dyDescent="0.25">
      <c r="A211" s="261"/>
      <c r="B211" s="244"/>
      <c r="C211" s="246"/>
      <c r="D211" s="305"/>
      <c r="E211" s="255"/>
      <c r="F211" s="260"/>
      <c r="I211"/>
      <c r="J211" s="149"/>
      <c r="K211" s="149"/>
      <c r="L211" s="149"/>
    </row>
    <row r="212" spans="1:12" s="234" customFormat="1" ht="13" x14ac:dyDescent="0.25">
      <c r="A212" s="261"/>
      <c r="B212" s="245"/>
      <c r="C212" s="246"/>
      <c r="D212" s="305"/>
      <c r="E212" s="255"/>
      <c r="F212" s="260"/>
      <c r="I212"/>
      <c r="J212" s="149"/>
      <c r="K212" s="149"/>
      <c r="L212" s="149"/>
    </row>
    <row r="213" spans="1:12" s="234" customFormat="1" ht="13" x14ac:dyDescent="0.25">
      <c r="A213" s="261"/>
      <c r="B213" s="245"/>
      <c r="C213" s="246"/>
      <c r="D213" s="305"/>
      <c r="E213" s="255"/>
      <c r="F213" s="260"/>
      <c r="I213"/>
      <c r="J213" s="149"/>
      <c r="K213" s="149"/>
      <c r="L213" s="149"/>
    </row>
    <row r="214" spans="1:12" s="234" customFormat="1" ht="13" x14ac:dyDescent="0.25">
      <c r="A214" s="261"/>
      <c r="B214" s="245"/>
      <c r="C214" s="246"/>
      <c r="D214" s="305"/>
      <c r="E214" s="255"/>
      <c r="F214" s="260"/>
      <c r="I214"/>
      <c r="J214" s="149"/>
      <c r="K214" s="149"/>
      <c r="L214" s="149"/>
    </row>
    <row r="215" spans="1:12" s="234" customFormat="1" ht="13" x14ac:dyDescent="0.25">
      <c r="A215" s="261"/>
      <c r="B215" s="245"/>
      <c r="C215" s="246"/>
      <c r="D215" s="305"/>
      <c r="E215" s="255"/>
      <c r="F215" s="260"/>
      <c r="I215"/>
      <c r="J215" s="149"/>
      <c r="K215" s="149"/>
      <c r="L215" s="149"/>
    </row>
    <row r="216" spans="1:12" s="234" customFormat="1" ht="13" x14ac:dyDescent="0.25">
      <c r="A216" s="261"/>
      <c r="B216" s="245"/>
      <c r="C216" s="246"/>
      <c r="D216" s="305"/>
      <c r="E216" s="255"/>
      <c r="F216" s="260"/>
      <c r="I216"/>
      <c r="J216" s="149"/>
      <c r="K216" s="149"/>
      <c r="L216" s="149"/>
    </row>
    <row r="217" spans="1:12" s="234" customFormat="1" ht="13" x14ac:dyDescent="0.25">
      <c r="A217" s="261"/>
      <c r="B217" s="264" t="s">
        <v>2187</v>
      </c>
      <c r="C217" s="226"/>
      <c r="D217" s="304"/>
      <c r="E217" s="255"/>
      <c r="F217" s="266"/>
      <c r="I217"/>
      <c r="J217" s="149"/>
      <c r="K217" s="149"/>
      <c r="L217" s="149"/>
    </row>
    <row r="218" spans="1:12" s="234" customFormat="1" ht="13" x14ac:dyDescent="0.25">
      <c r="A218" s="261"/>
      <c r="B218" s="245" t="s">
        <v>2188</v>
      </c>
      <c r="C218" s="226"/>
      <c r="D218" s="304"/>
      <c r="E218" s="255"/>
      <c r="F218" s="260"/>
      <c r="I218"/>
      <c r="J218" s="149"/>
      <c r="K218" s="149"/>
      <c r="L218" s="149"/>
    </row>
    <row r="219" spans="1:12" s="234" customFormat="1" ht="13" x14ac:dyDescent="0.25">
      <c r="A219" s="261"/>
      <c r="B219" s="245" t="s">
        <v>2189</v>
      </c>
      <c r="C219" s="226"/>
      <c r="D219" s="304"/>
      <c r="E219" s="255"/>
      <c r="F219" s="260"/>
      <c r="I219"/>
      <c r="J219" s="149"/>
      <c r="K219" s="149"/>
      <c r="L219" s="149"/>
    </row>
    <row r="220" spans="1:12" s="234" customFormat="1" ht="13" x14ac:dyDescent="0.25">
      <c r="A220" s="261"/>
      <c r="B220" s="245"/>
      <c r="C220" s="226"/>
      <c r="D220" s="304"/>
      <c r="E220" s="255"/>
      <c r="F220" s="260"/>
      <c r="I220"/>
      <c r="J220" s="149"/>
      <c r="K220" s="149"/>
      <c r="L220" s="149"/>
    </row>
    <row r="221" spans="1:12" s="234" customFormat="1" ht="13" x14ac:dyDescent="0.25">
      <c r="A221" s="261"/>
      <c r="B221" s="245" t="s">
        <v>1719</v>
      </c>
      <c r="C221" s="246"/>
      <c r="D221" s="305"/>
      <c r="E221" s="255"/>
      <c r="F221" s="260"/>
      <c r="I221"/>
      <c r="J221" s="149"/>
      <c r="K221" s="149"/>
      <c r="L221" s="149"/>
    </row>
    <row r="222" spans="1:12" s="234" customFormat="1" ht="13" x14ac:dyDescent="0.25">
      <c r="A222" s="261"/>
      <c r="B222" s="244"/>
      <c r="C222" s="246"/>
      <c r="D222" s="305"/>
      <c r="E222" s="255"/>
      <c r="F222" s="260"/>
      <c r="I222"/>
      <c r="J222" s="149"/>
      <c r="K222" s="149"/>
      <c r="L222" s="149"/>
    </row>
    <row r="223" spans="1:12" s="234" customFormat="1" ht="100" x14ac:dyDescent="0.25">
      <c r="A223" s="261"/>
      <c r="B223" s="245" t="s">
        <v>1728</v>
      </c>
      <c r="C223" s="246"/>
      <c r="D223" s="305"/>
      <c r="E223" s="255"/>
      <c r="F223" s="260"/>
      <c r="I223"/>
      <c r="J223" s="149"/>
      <c r="K223" s="149"/>
      <c r="L223" s="149"/>
    </row>
    <row r="224" spans="1:12" s="234" customFormat="1" ht="13" x14ac:dyDescent="0.25">
      <c r="A224" s="261"/>
      <c r="B224" s="244"/>
      <c r="C224" s="246"/>
      <c r="D224" s="305"/>
      <c r="E224" s="255"/>
      <c r="F224" s="260"/>
      <c r="I224"/>
      <c r="J224" s="149"/>
      <c r="K224" s="149"/>
      <c r="L224" s="149"/>
    </row>
    <row r="225" spans="1:12" s="234" customFormat="1" ht="13" x14ac:dyDescent="0.25">
      <c r="A225" s="261"/>
      <c r="B225" s="244" t="s">
        <v>1706</v>
      </c>
      <c r="C225" s="246"/>
      <c r="D225" s="305"/>
      <c r="E225" s="255"/>
      <c r="F225" s="260"/>
      <c r="I225"/>
      <c r="J225" s="149"/>
      <c r="K225" s="149"/>
      <c r="L225" s="149"/>
    </row>
    <row r="226" spans="1:12" s="234" customFormat="1" ht="13" x14ac:dyDescent="0.25">
      <c r="A226" s="261"/>
      <c r="B226" s="244"/>
      <c r="C226" s="246"/>
      <c r="D226" s="305"/>
      <c r="E226" s="255"/>
      <c r="F226" s="260"/>
      <c r="I226"/>
      <c r="J226" s="149"/>
      <c r="K226" s="149"/>
      <c r="L226" s="149"/>
    </row>
    <row r="227" spans="1:12" s="234" customFormat="1" ht="13" x14ac:dyDescent="0.25">
      <c r="A227" s="261"/>
      <c r="B227" s="242" t="s">
        <v>1729</v>
      </c>
      <c r="C227" s="246" t="s">
        <v>4</v>
      </c>
      <c r="D227" s="305">
        <v>1</v>
      </c>
      <c r="E227" s="255"/>
      <c r="F227" s="260"/>
      <c r="I227"/>
      <c r="J227" s="149"/>
      <c r="K227" s="149"/>
      <c r="L227" s="149"/>
    </row>
    <row r="228" spans="1:12" s="234" customFormat="1" ht="13" x14ac:dyDescent="0.25">
      <c r="A228" s="261"/>
      <c r="B228" s="244"/>
      <c r="C228" s="246"/>
      <c r="D228" s="305"/>
      <c r="E228" s="255"/>
      <c r="F228" s="260"/>
      <c r="I228"/>
      <c r="J228" s="149"/>
      <c r="K228" s="149"/>
      <c r="L228" s="149"/>
    </row>
    <row r="229" spans="1:12" s="234" customFormat="1" ht="13" x14ac:dyDescent="0.25">
      <c r="A229" s="261"/>
      <c r="B229" s="244" t="s">
        <v>1706</v>
      </c>
      <c r="C229" s="246"/>
      <c r="D229" s="305"/>
      <c r="E229" s="255"/>
      <c r="F229" s="260"/>
      <c r="I229"/>
      <c r="J229" s="149"/>
      <c r="K229" s="149"/>
      <c r="L229" s="149"/>
    </row>
    <row r="230" spans="1:12" s="234" customFormat="1" ht="13" x14ac:dyDescent="0.25">
      <c r="A230" s="261"/>
      <c r="B230" s="244"/>
      <c r="C230" s="246"/>
      <c r="D230" s="305"/>
      <c r="E230" s="255"/>
      <c r="F230" s="260"/>
      <c r="I230"/>
      <c r="J230" s="149"/>
      <c r="K230" s="149"/>
      <c r="L230" s="149"/>
    </row>
    <row r="231" spans="1:12" s="234" customFormat="1" ht="13" x14ac:dyDescent="0.25">
      <c r="A231" s="261"/>
      <c r="B231" s="242" t="s">
        <v>1730</v>
      </c>
      <c r="C231" s="246"/>
      <c r="D231" s="305"/>
      <c r="E231" s="255"/>
      <c r="F231" s="260"/>
      <c r="I231"/>
      <c r="J231" s="149"/>
      <c r="K231" s="149"/>
      <c r="L231" s="149"/>
    </row>
    <row r="232" spans="1:12" s="234" customFormat="1" ht="13" x14ac:dyDescent="0.25">
      <c r="A232" s="261"/>
      <c r="B232" s="245"/>
      <c r="C232" s="246"/>
      <c r="D232" s="305"/>
      <c r="E232" s="255"/>
      <c r="F232" s="260"/>
      <c r="I232"/>
      <c r="J232" s="149"/>
      <c r="K232" s="149"/>
      <c r="L232" s="149"/>
    </row>
    <row r="233" spans="1:12" s="234" customFormat="1" ht="13" x14ac:dyDescent="0.25">
      <c r="A233" s="261"/>
      <c r="B233" s="242" t="s">
        <v>1731</v>
      </c>
      <c r="C233" s="246" t="s">
        <v>4</v>
      </c>
      <c r="D233" s="305">
        <v>1</v>
      </c>
      <c r="E233" s="255"/>
      <c r="F233" s="260"/>
      <c r="I233"/>
      <c r="J233" s="149"/>
      <c r="K233" s="149"/>
      <c r="L233" s="149"/>
    </row>
    <row r="234" spans="1:12" s="234" customFormat="1" ht="13" x14ac:dyDescent="0.25">
      <c r="A234" s="261"/>
      <c r="B234" s="244"/>
      <c r="C234" s="246"/>
      <c r="D234" s="305"/>
      <c r="E234" s="255"/>
      <c r="F234" s="260"/>
      <c r="I234"/>
      <c r="J234" s="149"/>
      <c r="K234" s="149"/>
      <c r="L234" s="149"/>
    </row>
    <row r="235" spans="1:12" s="234" customFormat="1" ht="37.5" x14ac:dyDescent="0.25">
      <c r="A235" s="261"/>
      <c r="B235" s="245" t="s">
        <v>1732</v>
      </c>
      <c r="C235" s="246"/>
      <c r="D235" s="305"/>
      <c r="E235" s="255"/>
      <c r="F235" s="260"/>
      <c r="I235"/>
      <c r="J235" s="149"/>
      <c r="K235" s="149"/>
      <c r="L235" s="149"/>
    </row>
    <row r="236" spans="1:12" s="234" customFormat="1" ht="13" x14ac:dyDescent="0.25">
      <c r="A236" s="261"/>
      <c r="B236" s="245"/>
      <c r="C236" s="246"/>
      <c r="D236" s="305"/>
      <c r="E236" s="255"/>
      <c r="F236" s="260"/>
      <c r="I236"/>
      <c r="J236" s="149"/>
      <c r="K236" s="149"/>
      <c r="L236" s="149"/>
    </row>
    <row r="237" spans="1:12" s="234" customFormat="1" ht="13" x14ac:dyDescent="0.25">
      <c r="A237" s="261"/>
      <c r="B237" s="244" t="s">
        <v>1733</v>
      </c>
      <c r="C237" s="246"/>
      <c r="D237" s="305"/>
      <c r="E237" s="255"/>
      <c r="F237" s="260"/>
      <c r="I237"/>
      <c r="J237" s="149"/>
      <c r="K237" s="149"/>
      <c r="L237" s="149"/>
    </row>
    <row r="238" spans="1:12" s="234" customFormat="1" ht="13" x14ac:dyDescent="0.25">
      <c r="A238" s="261"/>
      <c r="B238" s="245"/>
      <c r="C238" s="246"/>
      <c r="D238" s="305"/>
      <c r="E238" s="255"/>
      <c r="F238" s="260"/>
      <c r="I238"/>
      <c r="J238" s="149"/>
      <c r="K238" s="149"/>
      <c r="L238" s="149"/>
    </row>
    <row r="239" spans="1:12" s="234" customFormat="1" ht="13" x14ac:dyDescent="0.25">
      <c r="A239" s="261"/>
      <c r="B239" s="244" t="s">
        <v>1734</v>
      </c>
      <c r="C239" s="246" t="s">
        <v>4</v>
      </c>
      <c r="D239" s="305">
        <v>1</v>
      </c>
      <c r="E239" s="255"/>
      <c r="F239" s="260"/>
      <c r="I239"/>
      <c r="J239" s="149"/>
      <c r="K239" s="149"/>
      <c r="L239" s="149"/>
    </row>
    <row r="240" spans="1:12" s="234" customFormat="1" ht="13" x14ac:dyDescent="0.25">
      <c r="A240" s="261"/>
      <c r="B240" s="244"/>
      <c r="C240" s="246"/>
      <c r="D240" s="305"/>
      <c r="E240" s="255"/>
      <c r="F240" s="260"/>
      <c r="I240"/>
      <c r="J240" s="149"/>
      <c r="K240" s="149"/>
      <c r="L240" s="149"/>
    </row>
    <row r="241" spans="1:12" s="234" customFormat="1" ht="13" x14ac:dyDescent="0.25">
      <c r="A241" s="261"/>
      <c r="B241" s="245" t="s">
        <v>1726</v>
      </c>
      <c r="C241" s="246"/>
      <c r="D241" s="305"/>
      <c r="E241" s="255"/>
      <c r="F241" s="260"/>
      <c r="I241"/>
      <c r="J241" s="149"/>
      <c r="K241" s="149"/>
      <c r="L241" s="149"/>
    </row>
    <row r="242" spans="1:12" s="234" customFormat="1" ht="13" x14ac:dyDescent="0.25">
      <c r="A242" s="261"/>
      <c r="B242" s="244"/>
      <c r="C242" s="246"/>
      <c r="D242" s="305"/>
      <c r="E242" s="255"/>
      <c r="F242" s="260"/>
      <c r="I242"/>
      <c r="J242" s="149"/>
      <c r="K242" s="149"/>
      <c r="L242" s="149"/>
    </row>
    <row r="243" spans="1:12" s="234" customFormat="1" ht="13" x14ac:dyDescent="0.25">
      <c r="A243" s="261"/>
      <c r="B243" s="244"/>
      <c r="C243" s="226"/>
      <c r="D243" s="304"/>
      <c r="E243" s="255"/>
      <c r="F243" s="260"/>
      <c r="I243"/>
      <c r="J243" s="149"/>
      <c r="K243" s="149"/>
      <c r="L243" s="149"/>
    </row>
    <row r="244" spans="1:12" s="234" customFormat="1" ht="13" x14ac:dyDescent="0.25">
      <c r="A244" s="261"/>
      <c r="B244" s="243" t="s">
        <v>1735</v>
      </c>
      <c r="C244" s="246" t="s">
        <v>4</v>
      </c>
      <c r="D244" s="305">
        <v>1</v>
      </c>
      <c r="E244" s="255"/>
      <c r="F244" s="260"/>
      <c r="I244"/>
      <c r="J244" s="149"/>
      <c r="K244" s="149"/>
      <c r="L244" s="149"/>
    </row>
    <row r="245" spans="1:12" s="234" customFormat="1" ht="13" x14ac:dyDescent="0.25">
      <c r="A245" s="261"/>
      <c r="B245" s="244"/>
      <c r="C245" s="246"/>
      <c r="D245" s="305"/>
      <c r="E245" s="255"/>
      <c r="F245" s="260"/>
      <c r="I245"/>
      <c r="J245" s="149"/>
      <c r="K245" s="149"/>
      <c r="L245" s="149"/>
    </row>
    <row r="246" spans="1:12" s="234" customFormat="1" ht="13" x14ac:dyDescent="0.25">
      <c r="A246" s="261"/>
      <c r="B246" s="245" t="s">
        <v>1736</v>
      </c>
      <c r="C246" s="246"/>
      <c r="D246" s="305"/>
      <c r="E246" s="255"/>
      <c r="F246" s="260"/>
      <c r="I246"/>
      <c r="J246" s="149"/>
      <c r="K246" s="149"/>
      <c r="L246" s="149"/>
    </row>
    <row r="247" spans="1:12" s="234" customFormat="1" ht="13" x14ac:dyDescent="0.25">
      <c r="A247" s="261"/>
      <c r="B247" s="244"/>
      <c r="C247" s="246"/>
      <c r="D247" s="305"/>
      <c r="E247" s="255"/>
      <c r="F247" s="260"/>
      <c r="I247"/>
      <c r="J247" s="149"/>
      <c r="K247" s="149"/>
      <c r="L247" s="149"/>
    </row>
    <row r="248" spans="1:12" s="234" customFormat="1" ht="13" x14ac:dyDescent="0.25">
      <c r="A248" s="261"/>
      <c r="B248" s="243" t="s">
        <v>1737</v>
      </c>
      <c r="C248" s="246" t="s">
        <v>4</v>
      </c>
      <c r="D248" s="305">
        <v>1</v>
      </c>
      <c r="E248" s="255"/>
      <c r="F248" s="260"/>
      <c r="I248"/>
      <c r="J248" s="149"/>
      <c r="K248" s="149"/>
      <c r="L248" s="149"/>
    </row>
    <row r="249" spans="1:12" s="234" customFormat="1" ht="13" x14ac:dyDescent="0.25">
      <c r="A249" s="261"/>
      <c r="B249" s="244"/>
      <c r="C249" s="246"/>
      <c r="D249" s="305"/>
      <c r="E249" s="255"/>
      <c r="F249" s="260"/>
      <c r="I249"/>
      <c r="J249" s="149"/>
      <c r="K249" s="149"/>
      <c r="L249" s="149"/>
    </row>
    <row r="250" spans="1:12" s="234" customFormat="1" ht="13" x14ac:dyDescent="0.25">
      <c r="A250" s="261"/>
      <c r="B250" s="245" t="s">
        <v>1738</v>
      </c>
      <c r="C250" s="246"/>
      <c r="D250" s="305"/>
      <c r="E250" s="255"/>
      <c r="F250" s="260"/>
      <c r="I250"/>
      <c r="J250" s="149"/>
      <c r="K250" s="149"/>
      <c r="L250" s="149"/>
    </row>
    <row r="251" spans="1:12" s="234" customFormat="1" ht="13" x14ac:dyDescent="0.25">
      <c r="A251" s="261"/>
      <c r="B251" s="244"/>
      <c r="C251" s="246"/>
      <c r="D251" s="305"/>
      <c r="E251" s="255"/>
      <c r="F251" s="260"/>
      <c r="I251"/>
      <c r="J251" s="149"/>
      <c r="K251" s="149"/>
      <c r="L251" s="149"/>
    </row>
    <row r="252" spans="1:12" s="234" customFormat="1" ht="13" x14ac:dyDescent="0.25">
      <c r="A252" s="261"/>
      <c r="B252" s="243" t="s">
        <v>1739</v>
      </c>
      <c r="C252" s="246" t="s">
        <v>4</v>
      </c>
      <c r="D252" s="305">
        <v>1</v>
      </c>
      <c r="E252" s="255"/>
      <c r="F252" s="260"/>
      <c r="I252"/>
      <c r="J252" s="149"/>
      <c r="K252" s="149"/>
      <c r="L252" s="149"/>
    </row>
    <row r="253" spans="1:12" s="234" customFormat="1" ht="13" x14ac:dyDescent="0.25">
      <c r="A253" s="261"/>
      <c r="B253" s="244"/>
      <c r="C253" s="246"/>
      <c r="D253" s="305"/>
      <c r="E253" s="255"/>
      <c r="F253" s="260"/>
      <c r="I253"/>
      <c r="J253" s="149"/>
      <c r="K253" s="149"/>
      <c r="L253" s="149"/>
    </row>
    <row r="254" spans="1:12" s="234" customFormat="1" ht="13" x14ac:dyDescent="0.25">
      <c r="A254" s="261"/>
      <c r="B254" s="245" t="s">
        <v>1740</v>
      </c>
      <c r="C254" s="246"/>
      <c r="D254" s="305"/>
      <c r="E254" s="255"/>
      <c r="F254" s="260"/>
      <c r="I254"/>
      <c r="J254" s="149"/>
      <c r="K254" s="149"/>
      <c r="L254" s="149"/>
    </row>
    <row r="255" spans="1:12" s="234" customFormat="1" ht="13" x14ac:dyDescent="0.25">
      <c r="A255" s="261"/>
      <c r="B255" s="244"/>
      <c r="C255" s="246"/>
      <c r="D255" s="305"/>
      <c r="E255" s="255"/>
      <c r="F255" s="260"/>
      <c r="I255"/>
      <c r="J255" s="149"/>
      <c r="K255" s="149"/>
      <c r="L255" s="149"/>
    </row>
    <row r="256" spans="1:12" s="234" customFormat="1" ht="13" x14ac:dyDescent="0.25">
      <c r="A256" s="261"/>
      <c r="B256" s="243" t="s">
        <v>1741</v>
      </c>
      <c r="C256" s="246" t="s">
        <v>4</v>
      </c>
      <c r="D256" s="305">
        <v>1</v>
      </c>
      <c r="E256" s="255"/>
      <c r="F256" s="260"/>
      <c r="I256"/>
      <c r="J256" s="149"/>
      <c r="K256" s="149"/>
      <c r="L256" s="149"/>
    </row>
    <row r="257" spans="1:12" s="234" customFormat="1" ht="13" x14ac:dyDescent="0.25">
      <c r="A257" s="261"/>
      <c r="B257" s="244"/>
      <c r="C257" s="246"/>
      <c r="D257" s="305"/>
      <c r="E257" s="255"/>
      <c r="F257" s="260"/>
      <c r="I257"/>
      <c r="J257" s="149"/>
      <c r="K257" s="149"/>
      <c r="L257" s="149"/>
    </row>
    <row r="258" spans="1:12" s="234" customFormat="1" ht="13" x14ac:dyDescent="0.25">
      <c r="A258" s="261"/>
      <c r="B258" s="243" t="s">
        <v>1931</v>
      </c>
      <c r="C258" s="246"/>
      <c r="D258" s="305"/>
      <c r="E258" s="255"/>
      <c r="F258" s="260"/>
      <c r="I258"/>
      <c r="J258" s="149"/>
      <c r="K258" s="149"/>
      <c r="L258" s="149"/>
    </row>
    <row r="259" spans="1:12" s="234" customFormat="1" ht="13" x14ac:dyDescent="0.25">
      <c r="A259" s="261"/>
      <c r="B259" s="244"/>
      <c r="C259" s="246"/>
      <c r="D259" s="305"/>
      <c r="E259" s="255"/>
      <c r="F259" s="260"/>
      <c r="I259"/>
      <c r="J259" s="149"/>
      <c r="K259" s="149"/>
      <c r="L259" s="149"/>
    </row>
    <row r="260" spans="1:12" s="234" customFormat="1" ht="37.5" x14ac:dyDescent="0.25">
      <c r="A260" s="261"/>
      <c r="B260" s="245" t="s">
        <v>1742</v>
      </c>
      <c r="C260" s="246"/>
      <c r="D260" s="305"/>
      <c r="E260" s="255"/>
      <c r="F260" s="260"/>
      <c r="I260"/>
      <c r="J260" s="149"/>
      <c r="K260" s="149"/>
      <c r="L260" s="149"/>
    </row>
    <row r="261" spans="1:12" s="234" customFormat="1" ht="13" x14ac:dyDescent="0.25">
      <c r="A261" s="261"/>
      <c r="B261" s="244"/>
      <c r="C261" s="246"/>
      <c r="D261" s="305"/>
      <c r="E261" s="255"/>
      <c r="F261" s="260"/>
      <c r="I261"/>
      <c r="J261" s="149"/>
      <c r="K261" s="149"/>
      <c r="L261" s="149"/>
    </row>
    <row r="262" spans="1:12" s="234" customFormat="1" ht="13" x14ac:dyDescent="0.25">
      <c r="A262" s="261"/>
      <c r="B262" s="242" t="s">
        <v>1743</v>
      </c>
      <c r="C262" s="247"/>
      <c r="D262" s="306"/>
      <c r="E262" s="255"/>
      <c r="F262" s="260"/>
      <c r="I262"/>
      <c r="J262" s="149"/>
      <c r="K262" s="149"/>
      <c r="L262" s="149"/>
    </row>
    <row r="263" spans="1:12" s="234" customFormat="1" ht="13" x14ac:dyDescent="0.25">
      <c r="A263" s="261"/>
      <c r="B263" s="242"/>
      <c r="C263" s="247"/>
      <c r="D263" s="306"/>
      <c r="E263" s="255"/>
      <c r="F263" s="260"/>
      <c r="I263"/>
      <c r="J263" s="149"/>
      <c r="K263" s="149"/>
      <c r="L263" s="149"/>
    </row>
    <row r="264" spans="1:12" s="234" customFormat="1" ht="75" x14ac:dyDescent="0.25">
      <c r="A264" s="261"/>
      <c r="B264" s="244" t="s">
        <v>1744</v>
      </c>
      <c r="C264" s="246"/>
      <c r="D264" s="305"/>
      <c r="E264" s="255"/>
      <c r="F264" s="260"/>
      <c r="I264"/>
      <c r="J264" s="149"/>
      <c r="K264" s="149"/>
      <c r="L264" s="149"/>
    </row>
    <row r="265" spans="1:12" s="234" customFormat="1" ht="13" x14ac:dyDescent="0.25">
      <c r="A265" s="261"/>
      <c r="B265" s="244"/>
      <c r="C265" s="246"/>
      <c r="D265" s="305"/>
      <c r="E265" s="255"/>
      <c r="F265" s="260"/>
      <c r="I265"/>
      <c r="J265" s="149"/>
      <c r="K265" s="149"/>
      <c r="L265" s="149"/>
    </row>
    <row r="266" spans="1:12" s="234" customFormat="1" ht="13" x14ac:dyDescent="0.25">
      <c r="A266" s="261"/>
      <c r="B266" s="245"/>
      <c r="C266" s="246"/>
      <c r="D266" s="305"/>
      <c r="E266" s="255"/>
      <c r="F266" s="260"/>
      <c r="I266"/>
      <c r="J266" s="149"/>
      <c r="K266" s="149"/>
      <c r="L266" s="149"/>
    </row>
    <row r="267" spans="1:12" s="234" customFormat="1" ht="13" x14ac:dyDescent="0.25">
      <c r="A267" s="261"/>
      <c r="B267" s="245"/>
      <c r="C267" s="246"/>
      <c r="D267" s="305"/>
      <c r="E267" s="255"/>
      <c r="F267" s="260"/>
      <c r="I267"/>
      <c r="J267" s="149"/>
      <c r="K267" s="149"/>
      <c r="L267" s="149"/>
    </row>
    <row r="268" spans="1:12" s="234" customFormat="1" ht="13" x14ac:dyDescent="0.25">
      <c r="A268" s="261"/>
      <c r="B268" s="245"/>
      <c r="C268" s="246"/>
      <c r="D268" s="305"/>
      <c r="E268" s="255"/>
      <c r="F268" s="260"/>
      <c r="I268"/>
      <c r="J268" s="149"/>
      <c r="K268" s="149"/>
      <c r="L268" s="149"/>
    </row>
    <row r="269" spans="1:12" s="234" customFormat="1" ht="13" x14ac:dyDescent="0.25">
      <c r="A269" s="261"/>
      <c r="B269" s="245"/>
      <c r="C269" s="246"/>
      <c r="D269" s="305"/>
      <c r="E269" s="255"/>
      <c r="F269" s="260"/>
      <c r="I269"/>
      <c r="J269" s="149"/>
      <c r="K269" s="149"/>
      <c r="L269" s="149"/>
    </row>
    <row r="270" spans="1:12" s="234" customFormat="1" ht="13" x14ac:dyDescent="0.25">
      <c r="A270" s="261"/>
      <c r="B270" s="245"/>
      <c r="C270" s="246"/>
      <c r="D270" s="305"/>
      <c r="E270" s="255"/>
      <c r="F270" s="260"/>
      <c r="I270"/>
      <c r="J270" s="149"/>
      <c r="K270" s="149"/>
      <c r="L270" s="149"/>
    </row>
    <row r="271" spans="1:12" s="234" customFormat="1" ht="13" x14ac:dyDescent="0.25">
      <c r="A271" s="261"/>
      <c r="B271" s="245"/>
      <c r="C271" s="246"/>
      <c r="D271" s="305"/>
      <c r="E271" s="255"/>
      <c r="F271" s="260"/>
      <c r="I271"/>
      <c r="J271" s="149"/>
      <c r="K271" s="149"/>
      <c r="L271" s="149"/>
    </row>
    <row r="272" spans="1:12" s="234" customFormat="1" ht="13" x14ac:dyDescent="0.25">
      <c r="A272" s="261"/>
      <c r="B272" s="245"/>
      <c r="C272" s="246"/>
      <c r="D272" s="305"/>
      <c r="E272" s="255"/>
      <c r="F272" s="260"/>
      <c r="I272"/>
      <c r="J272" s="149"/>
      <c r="K272" s="149"/>
      <c r="L272" s="149"/>
    </row>
    <row r="273" spans="1:12" s="234" customFormat="1" ht="13" x14ac:dyDescent="0.25">
      <c r="A273" s="261"/>
      <c r="B273" s="264" t="s">
        <v>2187</v>
      </c>
      <c r="C273" s="226"/>
      <c r="D273" s="304"/>
      <c r="E273" s="255"/>
      <c r="F273" s="266"/>
      <c r="I273"/>
      <c r="J273" s="149"/>
      <c r="K273" s="149"/>
      <c r="L273" s="149"/>
    </row>
    <row r="274" spans="1:12" s="234" customFormat="1" ht="13" x14ac:dyDescent="0.25">
      <c r="A274" s="261"/>
      <c r="B274" s="245" t="s">
        <v>2188</v>
      </c>
      <c r="C274" s="226"/>
      <c r="D274" s="304"/>
      <c r="E274" s="255"/>
      <c r="F274" s="260"/>
      <c r="I274"/>
      <c r="J274" s="149"/>
      <c r="K274" s="149"/>
      <c r="L274" s="149"/>
    </row>
    <row r="275" spans="1:12" s="234" customFormat="1" ht="13" x14ac:dyDescent="0.25">
      <c r="A275" s="261"/>
      <c r="B275" s="245" t="s">
        <v>2189</v>
      </c>
      <c r="C275" s="226"/>
      <c r="D275" s="304"/>
      <c r="E275" s="255"/>
      <c r="F275" s="260"/>
      <c r="I275"/>
      <c r="J275" s="149"/>
      <c r="K275" s="149"/>
      <c r="L275" s="149"/>
    </row>
    <row r="276" spans="1:12" s="234" customFormat="1" ht="13" x14ac:dyDescent="0.25">
      <c r="A276" s="261"/>
      <c r="B276" s="245"/>
      <c r="C276" s="226"/>
      <c r="D276" s="304"/>
      <c r="E276" s="255"/>
      <c r="F276" s="260"/>
      <c r="I276"/>
      <c r="J276" s="149"/>
      <c r="K276" s="149"/>
      <c r="L276" s="149"/>
    </row>
    <row r="277" spans="1:12" s="234" customFormat="1" ht="87.5" x14ac:dyDescent="0.25">
      <c r="A277" s="261"/>
      <c r="B277" s="244" t="s">
        <v>1745</v>
      </c>
      <c r="C277" s="246"/>
      <c r="D277" s="305"/>
      <c r="E277" s="255"/>
      <c r="F277" s="260"/>
      <c r="I277"/>
      <c r="J277" s="149"/>
      <c r="K277" s="149"/>
      <c r="L277" s="149"/>
    </row>
    <row r="278" spans="1:12" s="234" customFormat="1" ht="13" x14ac:dyDescent="0.25">
      <c r="A278" s="261"/>
      <c r="B278" s="245"/>
      <c r="C278" s="246"/>
      <c r="D278" s="305"/>
      <c r="E278" s="255"/>
      <c r="F278" s="260"/>
      <c r="I278"/>
      <c r="J278" s="149"/>
      <c r="K278" s="149"/>
      <c r="L278" s="149"/>
    </row>
    <row r="279" spans="1:12" s="234" customFormat="1" ht="87.5" x14ac:dyDescent="0.25">
      <c r="A279" s="261"/>
      <c r="B279" s="244" t="s">
        <v>1746</v>
      </c>
      <c r="C279" s="246"/>
      <c r="D279" s="305"/>
      <c r="E279" s="255"/>
      <c r="F279" s="260"/>
      <c r="I279"/>
      <c r="J279" s="149"/>
      <c r="K279" s="149"/>
      <c r="L279" s="149"/>
    </row>
    <row r="280" spans="1:12" s="234" customFormat="1" ht="13" x14ac:dyDescent="0.25">
      <c r="A280" s="261"/>
      <c r="B280" s="244"/>
      <c r="C280" s="246"/>
      <c r="D280" s="305"/>
      <c r="E280" s="255"/>
      <c r="F280" s="260"/>
      <c r="I280"/>
      <c r="J280" s="149"/>
      <c r="K280" s="149"/>
      <c r="L280" s="149"/>
    </row>
    <row r="281" spans="1:12" s="234" customFormat="1" ht="50" x14ac:dyDescent="0.25">
      <c r="A281" s="261"/>
      <c r="B281" s="244" t="s">
        <v>1747</v>
      </c>
      <c r="C281" s="246"/>
      <c r="D281" s="305"/>
      <c r="E281" s="255"/>
      <c r="F281" s="260"/>
      <c r="I281"/>
      <c r="J281" s="149"/>
      <c r="K281" s="149"/>
      <c r="L281" s="149"/>
    </row>
    <row r="282" spans="1:12" s="234" customFormat="1" ht="13" x14ac:dyDescent="0.25">
      <c r="A282" s="261"/>
      <c r="B282" s="245"/>
      <c r="C282" s="246"/>
      <c r="D282" s="305"/>
      <c r="E282" s="255"/>
      <c r="F282" s="260"/>
      <c r="I282"/>
      <c r="J282" s="149"/>
      <c r="K282" s="149"/>
      <c r="L282" s="149"/>
    </row>
    <row r="283" spans="1:12" s="234" customFormat="1" ht="13" x14ac:dyDescent="0.25">
      <c r="A283" s="261"/>
      <c r="B283" s="244" t="s">
        <v>1706</v>
      </c>
      <c r="C283" s="246"/>
      <c r="D283" s="305"/>
      <c r="E283" s="255"/>
      <c r="F283" s="260"/>
      <c r="I283"/>
      <c r="J283" s="149"/>
      <c r="K283" s="149"/>
      <c r="L283" s="149"/>
    </row>
    <row r="284" spans="1:12" s="234" customFormat="1" ht="13" x14ac:dyDescent="0.25">
      <c r="A284" s="261"/>
      <c r="B284" s="244"/>
      <c r="C284" s="246"/>
      <c r="D284" s="305"/>
      <c r="E284" s="255"/>
      <c r="F284" s="260"/>
      <c r="I284"/>
      <c r="J284" s="149"/>
      <c r="K284" s="149"/>
      <c r="L284" s="149"/>
    </row>
    <row r="285" spans="1:12" s="234" customFormat="1" ht="13" x14ac:dyDescent="0.25">
      <c r="A285" s="261"/>
      <c r="B285" s="242" t="s">
        <v>1748</v>
      </c>
      <c r="C285" s="246" t="s">
        <v>4</v>
      </c>
      <c r="D285" s="305">
        <v>1</v>
      </c>
      <c r="E285" s="255"/>
      <c r="F285" s="260"/>
      <c r="I285"/>
      <c r="J285" s="149"/>
      <c r="K285" s="149"/>
      <c r="L285" s="149"/>
    </row>
    <row r="286" spans="1:12" s="234" customFormat="1" ht="13" x14ac:dyDescent="0.25">
      <c r="A286" s="261"/>
      <c r="B286" s="245"/>
      <c r="C286" s="246"/>
      <c r="D286" s="305"/>
      <c r="E286" s="255"/>
      <c r="F286" s="260"/>
      <c r="I286"/>
      <c r="J286" s="149"/>
      <c r="K286" s="149"/>
      <c r="L286" s="149"/>
    </row>
    <row r="287" spans="1:12" s="234" customFormat="1" ht="13" x14ac:dyDescent="0.25">
      <c r="A287" s="261"/>
      <c r="B287" s="244" t="s">
        <v>1706</v>
      </c>
      <c r="C287" s="246"/>
      <c r="D287" s="305"/>
      <c r="E287" s="255"/>
      <c r="F287" s="260"/>
      <c r="I287"/>
      <c r="J287" s="149"/>
      <c r="K287" s="149"/>
      <c r="L287" s="149"/>
    </row>
    <row r="288" spans="1:12" s="234" customFormat="1" ht="13" x14ac:dyDescent="0.25">
      <c r="A288" s="261"/>
      <c r="B288" s="244"/>
      <c r="C288" s="246"/>
      <c r="D288" s="305"/>
      <c r="E288" s="255"/>
      <c r="F288" s="260"/>
      <c r="I288"/>
      <c r="J288" s="149"/>
      <c r="K288" s="149"/>
      <c r="L288" s="149"/>
    </row>
    <row r="289" spans="1:12" s="234" customFormat="1" ht="13" x14ac:dyDescent="0.25">
      <c r="A289" s="261"/>
      <c r="B289" s="242" t="s">
        <v>1749</v>
      </c>
      <c r="C289" s="226"/>
      <c r="D289" s="304"/>
      <c r="E289" s="255"/>
      <c r="F289" s="260"/>
      <c r="I289"/>
      <c r="J289" s="149"/>
      <c r="K289" s="149"/>
      <c r="L289" s="149"/>
    </row>
    <row r="290" spans="1:12" s="234" customFormat="1" ht="13" x14ac:dyDescent="0.25">
      <c r="A290" s="261"/>
      <c r="B290" s="242"/>
      <c r="C290" s="226"/>
      <c r="D290" s="304"/>
      <c r="E290" s="255"/>
      <c r="F290" s="260"/>
      <c r="I290"/>
      <c r="J290" s="149"/>
      <c r="K290" s="149"/>
      <c r="L290" s="149"/>
    </row>
    <row r="291" spans="1:12" s="234" customFormat="1" ht="13" x14ac:dyDescent="0.25">
      <c r="A291" s="261"/>
      <c r="B291" s="242" t="s">
        <v>1750</v>
      </c>
      <c r="C291" s="246" t="s">
        <v>4</v>
      </c>
      <c r="D291" s="305">
        <v>1</v>
      </c>
      <c r="E291" s="255"/>
      <c r="F291" s="260"/>
      <c r="I291"/>
      <c r="J291" s="149"/>
      <c r="K291" s="149"/>
      <c r="L291" s="149"/>
    </row>
    <row r="292" spans="1:12" s="234" customFormat="1" ht="13" x14ac:dyDescent="0.25">
      <c r="A292" s="261"/>
      <c r="B292" s="245"/>
      <c r="C292" s="246"/>
      <c r="D292" s="305"/>
      <c r="E292" s="255"/>
      <c r="F292" s="260"/>
      <c r="I292"/>
      <c r="J292" s="149"/>
      <c r="K292" s="149"/>
      <c r="L292" s="149"/>
    </row>
    <row r="293" spans="1:12" s="234" customFormat="1" ht="25" x14ac:dyDescent="0.25">
      <c r="A293" s="261"/>
      <c r="B293" s="244" t="s">
        <v>1751</v>
      </c>
      <c r="C293" s="246"/>
      <c r="D293" s="305"/>
      <c r="E293" s="255"/>
      <c r="F293" s="260"/>
      <c r="I293"/>
      <c r="J293" s="149"/>
      <c r="K293" s="149"/>
      <c r="L293" s="149"/>
    </row>
    <row r="294" spans="1:12" s="234" customFormat="1" ht="13" x14ac:dyDescent="0.25">
      <c r="A294" s="261"/>
      <c r="B294" s="245"/>
      <c r="C294" s="246"/>
      <c r="D294" s="305"/>
      <c r="E294" s="255"/>
      <c r="F294" s="260"/>
      <c r="I294"/>
      <c r="J294" s="149"/>
      <c r="K294" s="149"/>
      <c r="L294" s="149"/>
    </row>
    <row r="295" spans="1:12" s="234" customFormat="1" ht="37.5" x14ac:dyDescent="0.25">
      <c r="A295" s="261"/>
      <c r="B295" s="245" t="s">
        <v>1752</v>
      </c>
      <c r="C295" s="246"/>
      <c r="D295" s="305"/>
      <c r="E295" s="255"/>
      <c r="F295" s="260"/>
      <c r="I295"/>
      <c r="J295" s="149"/>
      <c r="K295" s="149"/>
      <c r="L295" s="149"/>
    </row>
    <row r="296" spans="1:12" s="234" customFormat="1" ht="13" x14ac:dyDescent="0.25">
      <c r="A296" s="261"/>
      <c r="B296" s="244"/>
      <c r="C296" s="246"/>
      <c r="D296" s="305"/>
      <c r="E296" s="255"/>
      <c r="F296" s="260"/>
      <c r="I296"/>
      <c r="J296" s="149"/>
      <c r="K296" s="149"/>
      <c r="L296" s="149"/>
    </row>
    <row r="297" spans="1:12" s="234" customFormat="1" ht="25.5" x14ac:dyDescent="0.25">
      <c r="A297" s="261"/>
      <c r="B297" s="244" t="s">
        <v>2184</v>
      </c>
      <c r="C297" s="246"/>
      <c r="D297" s="305"/>
      <c r="E297" s="255"/>
      <c r="F297" s="260"/>
      <c r="I297"/>
      <c r="J297" s="149"/>
      <c r="K297" s="149"/>
      <c r="L297" s="149"/>
    </row>
    <row r="298" spans="1:12" s="234" customFormat="1" ht="13" x14ac:dyDescent="0.25">
      <c r="A298" s="261"/>
      <c r="B298" s="244"/>
      <c r="C298" s="246"/>
      <c r="D298" s="305"/>
      <c r="E298" s="255"/>
      <c r="F298" s="260"/>
      <c r="I298"/>
      <c r="J298" s="149"/>
      <c r="K298" s="149"/>
      <c r="L298" s="149"/>
    </row>
    <row r="299" spans="1:12" s="234" customFormat="1" ht="13" x14ac:dyDescent="0.25">
      <c r="A299" s="261"/>
      <c r="B299" s="244" t="s">
        <v>1706</v>
      </c>
      <c r="C299" s="246"/>
      <c r="D299" s="305"/>
      <c r="E299" s="255"/>
      <c r="F299" s="260"/>
      <c r="I299"/>
      <c r="J299" s="149"/>
      <c r="K299" s="149"/>
      <c r="L299" s="149"/>
    </row>
    <row r="300" spans="1:12" s="234" customFormat="1" ht="13" x14ac:dyDescent="0.25">
      <c r="A300" s="261"/>
      <c r="B300" s="244"/>
      <c r="C300" s="246"/>
      <c r="D300" s="305"/>
      <c r="E300" s="255"/>
      <c r="F300" s="260"/>
      <c r="I300"/>
      <c r="J300" s="149"/>
      <c r="K300" s="149"/>
      <c r="L300" s="149"/>
    </row>
    <row r="301" spans="1:12" s="234" customFormat="1" ht="13" x14ac:dyDescent="0.25">
      <c r="A301" s="261"/>
      <c r="B301" s="242" t="s">
        <v>1753</v>
      </c>
      <c r="C301" s="246" t="s">
        <v>4</v>
      </c>
      <c r="D301" s="305">
        <v>1</v>
      </c>
      <c r="E301" s="255"/>
      <c r="F301" s="260"/>
      <c r="I301"/>
      <c r="J301" s="149"/>
      <c r="K301" s="149"/>
      <c r="L301" s="149"/>
    </row>
    <row r="302" spans="1:12" s="234" customFormat="1" ht="13" x14ac:dyDescent="0.25">
      <c r="A302" s="261"/>
      <c r="B302" s="245"/>
      <c r="C302" s="246"/>
      <c r="D302" s="305"/>
      <c r="E302" s="255"/>
      <c r="F302" s="260"/>
      <c r="I302"/>
      <c r="J302" s="149"/>
      <c r="K302" s="149"/>
      <c r="L302" s="149"/>
    </row>
    <row r="303" spans="1:12" s="234" customFormat="1" ht="87.5" x14ac:dyDescent="0.25">
      <c r="A303" s="261"/>
      <c r="B303" s="244" t="s">
        <v>1754</v>
      </c>
      <c r="C303" s="246"/>
      <c r="D303" s="305"/>
      <c r="E303" s="255"/>
      <c r="F303" s="260"/>
      <c r="I303"/>
      <c r="J303" s="149"/>
      <c r="K303" s="149"/>
      <c r="L303" s="149"/>
    </row>
    <row r="304" spans="1:12" s="234" customFormat="1" ht="13" x14ac:dyDescent="0.25">
      <c r="A304" s="261"/>
      <c r="B304" s="245"/>
      <c r="C304" s="246"/>
      <c r="D304" s="305"/>
      <c r="E304" s="255"/>
      <c r="F304" s="260"/>
      <c r="I304"/>
      <c r="J304" s="149"/>
      <c r="K304" s="149"/>
      <c r="L304" s="149"/>
    </row>
    <row r="305" spans="1:12" s="234" customFormat="1" ht="25" x14ac:dyDescent="0.25">
      <c r="A305" s="261"/>
      <c r="B305" s="244" t="s">
        <v>1755</v>
      </c>
      <c r="C305" s="246"/>
      <c r="D305" s="305"/>
      <c r="E305" s="255"/>
      <c r="F305" s="260"/>
      <c r="I305"/>
      <c r="J305" s="149"/>
      <c r="K305" s="149"/>
      <c r="L305" s="149"/>
    </row>
    <row r="306" spans="1:12" s="234" customFormat="1" ht="13" x14ac:dyDescent="0.25">
      <c r="A306" s="261"/>
      <c r="B306" s="244"/>
      <c r="C306" s="246"/>
      <c r="D306" s="305"/>
      <c r="E306" s="255"/>
      <c r="F306" s="260"/>
      <c r="I306"/>
      <c r="J306" s="149"/>
      <c r="K306" s="149"/>
      <c r="L306" s="149"/>
    </row>
    <row r="307" spans="1:12" s="234" customFormat="1" ht="13" x14ac:dyDescent="0.25">
      <c r="A307" s="261"/>
      <c r="B307" s="244" t="s">
        <v>1706</v>
      </c>
      <c r="C307" s="246"/>
      <c r="D307" s="305"/>
      <c r="E307" s="255"/>
      <c r="F307" s="260"/>
      <c r="I307"/>
      <c r="J307" s="149"/>
      <c r="K307" s="149"/>
      <c r="L307" s="149"/>
    </row>
    <row r="308" spans="1:12" s="234" customFormat="1" ht="13" x14ac:dyDescent="0.25">
      <c r="A308" s="261"/>
      <c r="B308" s="244"/>
      <c r="C308" s="246"/>
      <c r="D308" s="305"/>
      <c r="E308" s="255"/>
      <c r="F308" s="260"/>
      <c r="I308"/>
      <c r="J308" s="149"/>
      <c r="K308" s="149"/>
      <c r="L308" s="149"/>
    </row>
    <row r="309" spans="1:12" s="234" customFormat="1" ht="13" x14ac:dyDescent="0.25">
      <c r="A309" s="261"/>
      <c r="B309" s="242" t="s">
        <v>1756</v>
      </c>
      <c r="C309" s="246" t="s">
        <v>4</v>
      </c>
      <c r="D309" s="305">
        <v>1</v>
      </c>
      <c r="E309" s="255"/>
      <c r="F309" s="260"/>
      <c r="I309"/>
      <c r="J309" s="149"/>
      <c r="K309" s="149"/>
      <c r="L309" s="149"/>
    </row>
    <row r="310" spans="1:12" s="234" customFormat="1" ht="13" x14ac:dyDescent="0.25">
      <c r="A310" s="261"/>
      <c r="B310" s="244"/>
      <c r="C310" s="246"/>
      <c r="D310" s="305"/>
      <c r="E310" s="255"/>
      <c r="F310" s="260"/>
      <c r="I310"/>
      <c r="J310" s="149"/>
      <c r="K310" s="149"/>
      <c r="L310" s="149"/>
    </row>
    <row r="311" spans="1:12" s="234" customFormat="1" ht="13" x14ac:dyDescent="0.25">
      <c r="A311" s="261"/>
      <c r="B311" s="244" t="s">
        <v>1706</v>
      </c>
      <c r="C311" s="246"/>
      <c r="D311" s="305"/>
      <c r="E311" s="255"/>
      <c r="F311" s="260"/>
      <c r="I311"/>
      <c r="J311" s="149"/>
      <c r="K311" s="149"/>
      <c r="L311" s="149"/>
    </row>
    <row r="312" spans="1:12" s="234" customFormat="1" ht="13" x14ac:dyDescent="0.25">
      <c r="A312" s="261"/>
      <c r="B312" s="244"/>
      <c r="C312" s="246"/>
      <c r="D312" s="305"/>
      <c r="E312" s="255"/>
      <c r="F312" s="260"/>
      <c r="I312"/>
      <c r="J312" s="149"/>
      <c r="K312" s="149"/>
      <c r="L312" s="149"/>
    </row>
    <row r="313" spans="1:12" s="234" customFormat="1" ht="13" x14ac:dyDescent="0.25">
      <c r="A313" s="261"/>
      <c r="B313" s="242" t="s">
        <v>1757</v>
      </c>
      <c r="C313" s="246" t="s">
        <v>4</v>
      </c>
      <c r="D313" s="305">
        <v>1</v>
      </c>
      <c r="E313" s="255"/>
      <c r="F313" s="260"/>
      <c r="I313"/>
      <c r="J313" s="149"/>
      <c r="K313" s="149"/>
      <c r="L313" s="149"/>
    </row>
    <row r="314" spans="1:12" s="234" customFormat="1" ht="13" x14ac:dyDescent="0.25">
      <c r="A314" s="261"/>
      <c r="B314" s="245"/>
      <c r="C314" s="246"/>
      <c r="D314" s="305"/>
      <c r="E314" s="255"/>
      <c r="F314" s="260"/>
      <c r="I314"/>
      <c r="J314" s="149"/>
      <c r="K314" s="149"/>
      <c r="L314" s="149"/>
    </row>
    <row r="315" spans="1:12" s="234" customFormat="1" ht="37.5" x14ac:dyDescent="0.25">
      <c r="A315" s="261"/>
      <c r="B315" s="244" t="s">
        <v>1758</v>
      </c>
      <c r="C315" s="246"/>
      <c r="D315" s="305"/>
      <c r="E315" s="255"/>
      <c r="F315" s="260"/>
      <c r="I315"/>
      <c r="J315" s="149"/>
      <c r="K315" s="149"/>
      <c r="L315" s="149"/>
    </row>
    <row r="316" spans="1:12" s="234" customFormat="1" ht="13" x14ac:dyDescent="0.25">
      <c r="A316" s="261"/>
      <c r="B316" s="244"/>
      <c r="C316" s="246"/>
      <c r="D316" s="305"/>
      <c r="E316" s="255"/>
      <c r="F316" s="260"/>
      <c r="I316"/>
      <c r="J316" s="149"/>
      <c r="K316" s="149"/>
      <c r="L316" s="149"/>
    </row>
    <row r="317" spans="1:12" s="234" customFormat="1" ht="13" x14ac:dyDescent="0.25">
      <c r="A317" s="261"/>
      <c r="B317" s="264" t="s">
        <v>2187</v>
      </c>
      <c r="C317" s="226"/>
      <c r="D317" s="304"/>
      <c r="E317" s="255"/>
      <c r="F317" s="266"/>
      <c r="I317"/>
      <c r="J317" s="149"/>
      <c r="K317" s="149"/>
      <c r="L317" s="149"/>
    </row>
    <row r="318" spans="1:12" s="234" customFormat="1" ht="13" x14ac:dyDescent="0.25">
      <c r="A318" s="261"/>
      <c r="B318" s="245" t="s">
        <v>2188</v>
      </c>
      <c r="C318" s="226"/>
      <c r="D318" s="304"/>
      <c r="E318" s="255"/>
      <c r="F318" s="260"/>
      <c r="I318"/>
      <c r="J318" s="149"/>
      <c r="K318" s="149"/>
      <c r="L318" s="149"/>
    </row>
    <row r="319" spans="1:12" s="234" customFormat="1" ht="13" x14ac:dyDescent="0.25">
      <c r="A319" s="261"/>
      <c r="B319" s="245" t="s">
        <v>2189</v>
      </c>
      <c r="C319" s="226"/>
      <c r="D319" s="304"/>
      <c r="E319" s="255"/>
      <c r="F319" s="260"/>
      <c r="I319"/>
      <c r="J319" s="149"/>
      <c r="K319" s="149"/>
      <c r="L319" s="149"/>
    </row>
    <row r="320" spans="1:12" s="234" customFormat="1" ht="13" x14ac:dyDescent="0.25">
      <c r="A320" s="261"/>
      <c r="B320" s="244"/>
      <c r="C320" s="246"/>
      <c r="D320" s="305"/>
      <c r="E320" s="255"/>
      <c r="F320" s="260"/>
      <c r="I320"/>
      <c r="J320" s="149"/>
      <c r="K320" s="149"/>
      <c r="L320" s="149"/>
    </row>
    <row r="321" spans="1:12" s="234" customFormat="1" ht="13" x14ac:dyDescent="0.25">
      <c r="A321" s="261"/>
      <c r="B321" s="244" t="s">
        <v>1759</v>
      </c>
      <c r="C321" s="246"/>
      <c r="D321" s="305"/>
      <c r="E321" s="255"/>
      <c r="F321" s="260"/>
      <c r="I321"/>
      <c r="J321" s="149"/>
      <c r="K321" s="149"/>
      <c r="L321" s="149"/>
    </row>
    <row r="322" spans="1:12" s="234" customFormat="1" ht="13" x14ac:dyDescent="0.25">
      <c r="A322" s="261"/>
      <c r="B322" s="244"/>
      <c r="C322" s="246"/>
      <c r="D322" s="305"/>
      <c r="E322" s="255"/>
      <c r="F322" s="260"/>
      <c r="I322"/>
      <c r="J322" s="149"/>
      <c r="K322" s="149"/>
      <c r="L322" s="149"/>
    </row>
    <row r="323" spans="1:12" s="234" customFormat="1" ht="37.5" x14ac:dyDescent="0.25">
      <c r="A323" s="261"/>
      <c r="B323" s="244" t="s">
        <v>2127</v>
      </c>
      <c r="C323" s="246"/>
      <c r="D323" s="305"/>
      <c r="E323" s="255"/>
      <c r="F323" s="260"/>
      <c r="I323"/>
      <c r="J323" s="149"/>
      <c r="K323" s="149"/>
      <c r="L323" s="149"/>
    </row>
    <row r="324" spans="1:12" s="234" customFormat="1" ht="13" x14ac:dyDescent="0.25">
      <c r="A324" s="261"/>
      <c r="B324" s="245"/>
      <c r="C324" s="246"/>
      <c r="D324" s="305"/>
      <c r="E324" s="255"/>
      <c r="F324" s="260"/>
      <c r="I324"/>
      <c r="J324" s="149"/>
      <c r="K324" s="149"/>
      <c r="L324" s="149"/>
    </row>
    <row r="325" spans="1:12" s="234" customFormat="1" ht="13" x14ac:dyDescent="0.25">
      <c r="A325" s="261"/>
      <c r="B325" s="244" t="s">
        <v>1706</v>
      </c>
      <c r="C325" s="246"/>
      <c r="D325" s="305"/>
      <c r="E325" s="255"/>
      <c r="F325" s="260"/>
      <c r="I325"/>
      <c r="J325" s="149"/>
      <c r="K325" s="149"/>
      <c r="L325" s="149"/>
    </row>
    <row r="326" spans="1:12" s="234" customFormat="1" ht="13" x14ac:dyDescent="0.25">
      <c r="A326" s="261"/>
      <c r="B326" s="245"/>
      <c r="C326" s="246"/>
      <c r="D326" s="305"/>
      <c r="E326" s="255"/>
      <c r="F326" s="260"/>
      <c r="I326"/>
      <c r="J326" s="149"/>
      <c r="K326" s="149"/>
      <c r="L326" s="149"/>
    </row>
    <row r="327" spans="1:12" s="234" customFormat="1" ht="13" x14ac:dyDescent="0.25">
      <c r="A327" s="261"/>
      <c r="B327" s="242" t="s">
        <v>1760</v>
      </c>
      <c r="C327" s="246" t="s">
        <v>4</v>
      </c>
      <c r="D327" s="305">
        <v>1</v>
      </c>
      <c r="E327" s="255"/>
      <c r="F327" s="260"/>
      <c r="I327"/>
      <c r="J327" s="149"/>
      <c r="K327" s="149"/>
      <c r="L327" s="149"/>
    </row>
    <row r="328" spans="1:12" s="234" customFormat="1" ht="13" x14ac:dyDescent="0.25">
      <c r="A328" s="261"/>
      <c r="B328" s="245"/>
      <c r="C328" s="246"/>
      <c r="D328" s="305"/>
      <c r="E328" s="255"/>
      <c r="F328" s="260"/>
      <c r="I328"/>
      <c r="J328" s="149"/>
      <c r="K328" s="149"/>
      <c r="L328" s="149"/>
    </row>
    <row r="329" spans="1:12" s="234" customFormat="1" ht="13" x14ac:dyDescent="0.25">
      <c r="A329" s="261"/>
      <c r="B329" s="244" t="s">
        <v>1706</v>
      </c>
      <c r="C329" s="246"/>
      <c r="D329" s="305"/>
      <c r="E329" s="255"/>
      <c r="F329" s="260"/>
      <c r="I329"/>
      <c r="J329" s="149"/>
      <c r="K329" s="149"/>
      <c r="L329" s="149"/>
    </row>
    <row r="330" spans="1:12" s="234" customFormat="1" ht="13" x14ac:dyDescent="0.25">
      <c r="A330" s="261"/>
      <c r="B330" s="244"/>
      <c r="C330" s="246"/>
      <c r="D330" s="305"/>
      <c r="E330" s="255"/>
      <c r="F330" s="260"/>
      <c r="I330"/>
      <c r="J330" s="149"/>
      <c r="K330" s="149"/>
      <c r="L330" s="149"/>
    </row>
    <row r="331" spans="1:12" s="234" customFormat="1" ht="13" x14ac:dyDescent="0.25">
      <c r="A331" s="261"/>
      <c r="B331" s="242" t="s">
        <v>1761</v>
      </c>
      <c r="C331" s="247"/>
      <c r="D331" s="306"/>
      <c r="E331" s="255"/>
      <c r="F331" s="260"/>
      <c r="I331"/>
      <c r="J331" s="149"/>
      <c r="K331" s="149"/>
      <c r="L331" s="149"/>
    </row>
    <row r="332" spans="1:12" s="234" customFormat="1" ht="13" x14ac:dyDescent="0.25">
      <c r="A332" s="261"/>
      <c r="B332" s="244"/>
      <c r="C332" s="246"/>
      <c r="D332" s="305"/>
      <c r="E332" s="255"/>
      <c r="F332" s="260"/>
      <c r="I332"/>
      <c r="J332" s="149"/>
      <c r="K332" s="149"/>
      <c r="L332" s="149"/>
    </row>
    <row r="333" spans="1:12" s="234" customFormat="1" ht="13" x14ac:dyDescent="0.25">
      <c r="A333" s="261"/>
      <c r="B333" s="242" t="s">
        <v>1762</v>
      </c>
      <c r="C333" s="246" t="s">
        <v>4</v>
      </c>
      <c r="D333" s="305">
        <v>1</v>
      </c>
      <c r="E333" s="255"/>
      <c r="F333" s="260"/>
      <c r="I333"/>
      <c r="J333" s="149"/>
      <c r="K333" s="149"/>
      <c r="L333" s="149"/>
    </row>
    <row r="334" spans="1:12" s="234" customFormat="1" ht="13" x14ac:dyDescent="0.25">
      <c r="A334" s="261"/>
      <c r="B334" s="244"/>
      <c r="C334" s="246"/>
      <c r="D334" s="305"/>
      <c r="E334" s="255"/>
      <c r="F334" s="260"/>
      <c r="I334"/>
      <c r="J334" s="149"/>
      <c r="K334" s="149"/>
      <c r="L334" s="149"/>
    </row>
    <row r="335" spans="1:12" s="234" customFormat="1" ht="25" x14ac:dyDescent="0.25">
      <c r="A335" s="261"/>
      <c r="B335" s="244" t="s">
        <v>1763</v>
      </c>
      <c r="C335" s="246"/>
      <c r="D335" s="305"/>
      <c r="E335" s="255"/>
      <c r="F335" s="260"/>
      <c r="I335"/>
      <c r="J335" s="149"/>
      <c r="K335" s="149"/>
      <c r="L335" s="149"/>
    </row>
    <row r="336" spans="1:12" s="234" customFormat="1" ht="13" x14ac:dyDescent="0.25">
      <c r="A336" s="261"/>
      <c r="B336" s="245"/>
      <c r="C336" s="246"/>
      <c r="D336" s="305"/>
      <c r="E336" s="255"/>
      <c r="F336" s="260"/>
      <c r="I336"/>
      <c r="J336" s="149"/>
      <c r="K336" s="149"/>
      <c r="L336" s="149"/>
    </row>
    <row r="337" spans="1:12" s="234" customFormat="1" ht="13" x14ac:dyDescent="0.25">
      <c r="A337" s="261"/>
      <c r="B337" s="245" t="s">
        <v>1706</v>
      </c>
      <c r="C337" s="246"/>
      <c r="D337" s="305"/>
      <c r="E337" s="255"/>
      <c r="F337" s="260"/>
      <c r="I337"/>
      <c r="J337" s="149"/>
      <c r="K337" s="149"/>
      <c r="L337" s="149"/>
    </row>
    <row r="338" spans="1:12" s="234" customFormat="1" ht="13" x14ac:dyDescent="0.25">
      <c r="A338" s="261"/>
      <c r="B338" s="245"/>
      <c r="C338" s="246"/>
      <c r="D338" s="305"/>
      <c r="E338" s="255"/>
      <c r="F338" s="260"/>
      <c r="I338"/>
      <c r="J338" s="149"/>
      <c r="K338" s="149"/>
      <c r="L338" s="149"/>
    </row>
    <row r="339" spans="1:12" s="234" customFormat="1" ht="13" x14ac:dyDescent="0.25">
      <c r="A339" s="261"/>
      <c r="B339" s="244"/>
      <c r="C339" s="246"/>
      <c r="D339" s="305"/>
      <c r="E339" s="255"/>
      <c r="F339" s="260"/>
      <c r="I339"/>
      <c r="J339" s="149"/>
      <c r="K339" s="149"/>
      <c r="L339" s="149"/>
    </row>
    <row r="340" spans="1:12" s="234" customFormat="1" ht="13" x14ac:dyDescent="0.25">
      <c r="A340" s="261"/>
      <c r="B340" s="243" t="s">
        <v>1764</v>
      </c>
      <c r="C340" s="246" t="s">
        <v>4</v>
      </c>
      <c r="D340" s="305">
        <v>1</v>
      </c>
      <c r="E340" s="255"/>
      <c r="F340" s="260"/>
      <c r="I340"/>
      <c r="J340" s="149"/>
      <c r="K340" s="149"/>
      <c r="L340" s="149"/>
    </row>
    <row r="341" spans="1:12" s="234" customFormat="1" ht="13" x14ac:dyDescent="0.25">
      <c r="A341" s="261"/>
      <c r="B341" s="244"/>
      <c r="C341" s="246"/>
      <c r="D341" s="305"/>
      <c r="E341" s="255"/>
      <c r="F341" s="260"/>
      <c r="I341"/>
      <c r="J341" s="149"/>
      <c r="K341" s="149"/>
      <c r="L341" s="149"/>
    </row>
    <row r="342" spans="1:12" s="234" customFormat="1" ht="13" x14ac:dyDescent="0.25">
      <c r="A342" s="261"/>
      <c r="B342" s="245" t="s">
        <v>1706</v>
      </c>
      <c r="C342" s="246"/>
      <c r="D342" s="305"/>
      <c r="E342" s="255"/>
      <c r="F342" s="260"/>
      <c r="I342"/>
      <c r="J342" s="149"/>
      <c r="K342" s="149"/>
      <c r="L342" s="149"/>
    </row>
    <row r="343" spans="1:12" s="234" customFormat="1" ht="13" x14ac:dyDescent="0.25">
      <c r="A343" s="261"/>
      <c r="B343" s="244"/>
      <c r="C343" s="246"/>
      <c r="D343" s="305"/>
      <c r="E343" s="255"/>
      <c r="F343" s="260"/>
      <c r="I343"/>
      <c r="J343" s="149"/>
      <c r="K343" s="149"/>
      <c r="L343" s="149"/>
    </row>
    <row r="344" spans="1:12" s="234" customFormat="1" ht="13" x14ac:dyDescent="0.25">
      <c r="A344" s="261"/>
      <c r="B344" s="243" t="s">
        <v>1765</v>
      </c>
      <c r="C344" s="246" t="s">
        <v>4</v>
      </c>
      <c r="D344" s="305">
        <v>1</v>
      </c>
      <c r="E344" s="255"/>
      <c r="F344" s="260"/>
      <c r="I344"/>
      <c r="J344" s="149"/>
      <c r="K344" s="149"/>
      <c r="L344" s="149"/>
    </row>
    <row r="345" spans="1:12" s="234" customFormat="1" ht="13" x14ac:dyDescent="0.25">
      <c r="A345" s="261"/>
      <c r="B345" s="244"/>
      <c r="C345" s="246"/>
      <c r="D345" s="305"/>
      <c r="E345" s="255"/>
      <c r="F345" s="260"/>
      <c r="I345"/>
      <c r="J345" s="149"/>
      <c r="K345" s="149"/>
      <c r="L345" s="149"/>
    </row>
    <row r="346" spans="1:12" s="234" customFormat="1" ht="13" x14ac:dyDescent="0.25">
      <c r="A346" s="261"/>
      <c r="B346" s="245" t="s">
        <v>1706</v>
      </c>
      <c r="C346" s="246"/>
      <c r="D346" s="305"/>
      <c r="E346" s="255"/>
      <c r="F346" s="260"/>
      <c r="I346"/>
      <c r="J346" s="149"/>
      <c r="K346" s="149"/>
      <c r="L346" s="149"/>
    </row>
    <row r="347" spans="1:12" s="234" customFormat="1" ht="13" x14ac:dyDescent="0.25">
      <c r="A347" s="261"/>
      <c r="B347" s="244"/>
      <c r="C347" s="246"/>
      <c r="D347" s="305"/>
      <c r="E347" s="255"/>
      <c r="F347" s="260"/>
      <c r="I347"/>
      <c r="J347" s="149"/>
      <c r="K347" s="149"/>
      <c r="L347" s="149"/>
    </row>
    <row r="348" spans="1:12" s="234" customFormat="1" ht="13" x14ac:dyDescent="0.25">
      <c r="A348" s="261"/>
      <c r="B348" s="243" t="s">
        <v>1766</v>
      </c>
      <c r="C348" s="246" t="s">
        <v>4</v>
      </c>
      <c r="D348" s="305">
        <v>1</v>
      </c>
      <c r="E348" s="255"/>
      <c r="F348" s="260"/>
      <c r="I348"/>
      <c r="J348" s="149"/>
      <c r="K348" s="149"/>
      <c r="L348" s="149"/>
    </row>
    <row r="349" spans="1:12" s="234" customFormat="1" ht="13" x14ac:dyDescent="0.25">
      <c r="A349" s="261"/>
      <c r="B349" s="244"/>
      <c r="C349" s="246"/>
      <c r="D349" s="305"/>
      <c r="E349" s="255"/>
      <c r="F349" s="260"/>
      <c r="I349"/>
      <c r="J349" s="149"/>
      <c r="K349" s="149"/>
      <c r="L349" s="149"/>
    </row>
    <row r="350" spans="1:12" s="234" customFormat="1" ht="13" x14ac:dyDescent="0.25">
      <c r="A350" s="261"/>
      <c r="B350" s="245" t="s">
        <v>1706</v>
      </c>
      <c r="C350" s="246"/>
      <c r="D350" s="305"/>
      <c r="E350" s="255"/>
      <c r="F350" s="260"/>
      <c r="I350"/>
      <c r="J350" s="149"/>
      <c r="K350" s="149"/>
      <c r="L350" s="149"/>
    </row>
    <row r="351" spans="1:12" s="234" customFormat="1" ht="13" x14ac:dyDescent="0.25">
      <c r="A351" s="261"/>
      <c r="B351" s="244"/>
      <c r="C351" s="246"/>
      <c r="D351" s="305"/>
      <c r="E351" s="255"/>
      <c r="F351" s="260"/>
      <c r="I351"/>
      <c r="J351" s="149"/>
      <c r="K351" s="149"/>
      <c r="L351" s="149"/>
    </row>
    <row r="352" spans="1:12" s="234" customFormat="1" ht="13" x14ac:dyDescent="0.25">
      <c r="A352" s="261"/>
      <c r="B352" s="243" t="s">
        <v>1767</v>
      </c>
      <c r="C352" s="246" t="s">
        <v>4</v>
      </c>
      <c r="D352" s="305">
        <v>1</v>
      </c>
      <c r="E352" s="255"/>
      <c r="F352" s="260"/>
      <c r="I352"/>
      <c r="J352" s="149"/>
      <c r="K352" s="149"/>
      <c r="L352" s="149"/>
    </row>
    <row r="353" spans="1:12" s="234" customFormat="1" ht="13" x14ac:dyDescent="0.25">
      <c r="A353" s="261"/>
      <c r="B353" s="244"/>
      <c r="C353" s="246"/>
      <c r="D353" s="305"/>
      <c r="E353" s="255"/>
      <c r="F353" s="260"/>
      <c r="I353"/>
      <c r="J353" s="149"/>
      <c r="K353" s="149"/>
      <c r="L353" s="149"/>
    </row>
    <row r="354" spans="1:12" s="234" customFormat="1" ht="13" x14ac:dyDescent="0.25">
      <c r="A354" s="261"/>
      <c r="B354" s="245" t="s">
        <v>1706</v>
      </c>
      <c r="C354" s="246"/>
      <c r="D354" s="305"/>
      <c r="E354" s="255"/>
      <c r="F354" s="260"/>
      <c r="I354"/>
      <c r="J354" s="149"/>
      <c r="K354" s="149"/>
      <c r="L354" s="149"/>
    </row>
    <row r="355" spans="1:12" s="234" customFormat="1" ht="13" x14ac:dyDescent="0.25">
      <c r="A355" s="261"/>
      <c r="B355" s="244"/>
      <c r="C355" s="246"/>
      <c r="D355" s="305"/>
      <c r="E355" s="255"/>
      <c r="F355" s="260"/>
      <c r="I355"/>
      <c r="J355" s="149"/>
      <c r="K355" s="149"/>
      <c r="L355" s="149"/>
    </row>
    <row r="356" spans="1:12" s="234" customFormat="1" ht="13" x14ac:dyDescent="0.25">
      <c r="A356" s="261"/>
      <c r="B356" s="243" t="s">
        <v>1768</v>
      </c>
      <c r="C356" s="247"/>
      <c r="D356" s="306"/>
      <c r="E356" s="255"/>
      <c r="F356" s="260"/>
      <c r="I356"/>
      <c r="J356" s="149"/>
      <c r="K356" s="149"/>
      <c r="L356" s="149"/>
    </row>
    <row r="357" spans="1:12" s="234" customFormat="1" ht="13" x14ac:dyDescent="0.25">
      <c r="A357" s="261"/>
      <c r="B357" s="242"/>
      <c r="C357" s="247"/>
      <c r="D357" s="306"/>
      <c r="E357" s="255"/>
      <c r="F357" s="260"/>
      <c r="I357"/>
      <c r="J357" s="149"/>
      <c r="K357" s="149"/>
      <c r="L357" s="149"/>
    </row>
    <row r="358" spans="1:12" s="234" customFormat="1" ht="13" x14ac:dyDescent="0.25">
      <c r="A358" s="261"/>
      <c r="B358" s="242" t="s">
        <v>1769</v>
      </c>
      <c r="C358" s="246" t="s">
        <v>4</v>
      </c>
      <c r="D358" s="305">
        <v>1</v>
      </c>
      <c r="E358" s="255"/>
      <c r="F358" s="260"/>
      <c r="I358"/>
      <c r="J358" s="149"/>
      <c r="K358" s="149"/>
      <c r="L358" s="149"/>
    </row>
    <row r="359" spans="1:12" s="234" customFormat="1" ht="13" x14ac:dyDescent="0.25">
      <c r="A359" s="261"/>
      <c r="B359" s="244"/>
      <c r="C359" s="246"/>
      <c r="D359" s="305"/>
      <c r="E359" s="255"/>
      <c r="F359" s="260"/>
      <c r="I359"/>
      <c r="J359" s="149"/>
      <c r="K359" s="149"/>
      <c r="L359" s="149"/>
    </row>
    <row r="360" spans="1:12" s="234" customFormat="1" ht="13" x14ac:dyDescent="0.25">
      <c r="A360" s="261"/>
      <c r="B360" s="244" t="s">
        <v>1706</v>
      </c>
      <c r="C360" s="246"/>
      <c r="D360" s="305"/>
      <c r="E360" s="255"/>
      <c r="F360" s="260"/>
      <c r="I360"/>
      <c r="J360" s="149"/>
      <c r="K360" s="149"/>
      <c r="L360" s="149"/>
    </row>
    <row r="361" spans="1:12" s="234" customFormat="1" ht="13" x14ac:dyDescent="0.25">
      <c r="A361" s="261"/>
      <c r="B361" s="244"/>
      <c r="C361" s="246"/>
      <c r="D361" s="305"/>
      <c r="E361" s="255"/>
      <c r="F361" s="260"/>
      <c r="I361"/>
      <c r="J361" s="149"/>
      <c r="K361" s="149"/>
      <c r="L361" s="149"/>
    </row>
    <row r="362" spans="1:12" s="234" customFormat="1" ht="13" x14ac:dyDescent="0.25">
      <c r="A362" s="261"/>
      <c r="B362" s="242" t="s">
        <v>1770</v>
      </c>
      <c r="C362" s="246"/>
      <c r="D362" s="305"/>
      <c r="E362" s="255"/>
      <c r="F362" s="260"/>
      <c r="I362"/>
      <c r="J362" s="149"/>
      <c r="K362" s="149"/>
      <c r="L362" s="149"/>
    </row>
    <row r="363" spans="1:12" s="234" customFormat="1" ht="13" x14ac:dyDescent="0.25">
      <c r="A363" s="261"/>
      <c r="B363" s="245"/>
      <c r="C363" s="246"/>
      <c r="D363" s="305"/>
      <c r="E363" s="255"/>
      <c r="F363" s="260"/>
      <c r="I363"/>
      <c r="J363" s="149"/>
      <c r="K363" s="149"/>
      <c r="L363" s="149"/>
    </row>
    <row r="364" spans="1:12" s="234" customFormat="1" ht="13" x14ac:dyDescent="0.25">
      <c r="A364" s="261"/>
      <c r="B364" s="242" t="s">
        <v>1771</v>
      </c>
      <c r="C364" s="246" t="s">
        <v>4</v>
      </c>
      <c r="D364" s="305">
        <v>1</v>
      </c>
      <c r="E364" s="255"/>
      <c r="F364" s="260"/>
      <c r="I364"/>
      <c r="J364" s="149"/>
      <c r="K364" s="149"/>
      <c r="L364" s="149"/>
    </row>
    <row r="365" spans="1:12" s="234" customFormat="1" ht="13" x14ac:dyDescent="0.25">
      <c r="A365" s="261"/>
      <c r="B365" s="244"/>
      <c r="C365" s="246"/>
      <c r="D365" s="305"/>
      <c r="E365" s="255"/>
      <c r="F365" s="260"/>
      <c r="I365"/>
      <c r="J365" s="149"/>
      <c r="K365" s="149"/>
      <c r="L365" s="149"/>
    </row>
    <row r="366" spans="1:12" s="234" customFormat="1" ht="13" x14ac:dyDescent="0.25">
      <c r="A366" s="261"/>
      <c r="B366" s="244" t="s">
        <v>1706</v>
      </c>
      <c r="C366" s="246"/>
      <c r="D366" s="305"/>
      <c r="E366" s="255"/>
      <c r="F366" s="260"/>
      <c r="I366"/>
      <c r="J366" s="149"/>
      <c r="K366" s="149"/>
      <c r="L366" s="149"/>
    </row>
    <row r="367" spans="1:12" s="234" customFormat="1" ht="13" x14ac:dyDescent="0.25">
      <c r="A367" s="261"/>
      <c r="B367" s="244"/>
      <c r="C367" s="246"/>
      <c r="D367" s="305"/>
      <c r="E367" s="255"/>
      <c r="F367" s="260"/>
      <c r="I367"/>
      <c r="J367" s="149"/>
      <c r="K367" s="149"/>
      <c r="L367" s="149"/>
    </row>
    <row r="368" spans="1:12" s="234" customFormat="1" ht="25" x14ac:dyDescent="0.25">
      <c r="A368" s="261"/>
      <c r="B368" s="244" t="s">
        <v>1772</v>
      </c>
      <c r="C368" s="246"/>
      <c r="D368" s="305"/>
      <c r="E368" s="255"/>
      <c r="F368" s="260"/>
      <c r="I368"/>
      <c r="J368" s="149"/>
      <c r="K368" s="149"/>
      <c r="L368" s="149"/>
    </row>
    <row r="369" spans="1:12" s="234" customFormat="1" ht="13" x14ac:dyDescent="0.25">
      <c r="A369" s="261"/>
      <c r="B369" s="244"/>
      <c r="C369" s="246"/>
      <c r="D369" s="305"/>
      <c r="E369" s="255"/>
      <c r="F369" s="260"/>
      <c r="I369"/>
      <c r="J369" s="149"/>
      <c r="K369" s="149"/>
      <c r="L369" s="149"/>
    </row>
    <row r="370" spans="1:12" s="234" customFormat="1" ht="13" x14ac:dyDescent="0.25">
      <c r="A370" s="261"/>
      <c r="B370" s="243" t="s">
        <v>1773</v>
      </c>
      <c r="C370" s="247"/>
      <c r="D370" s="306"/>
      <c r="E370" s="255"/>
      <c r="F370" s="260"/>
      <c r="I370"/>
      <c r="J370" s="149"/>
      <c r="K370" s="149"/>
      <c r="L370" s="149"/>
    </row>
    <row r="371" spans="1:12" s="234" customFormat="1" ht="13" x14ac:dyDescent="0.25">
      <c r="A371" s="261"/>
      <c r="B371" s="244"/>
      <c r="C371" s="246"/>
      <c r="D371" s="305"/>
      <c r="E371" s="255"/>
      <c r="F371" s="260"/>
      <c r="I371"/>
      <c r="J371" s="149"/>
      <c r="K371" s="149"/>
      <c r="L371" s="149"/>
    </row>
    <row r="372" spans="1:12" s="234" customFormat="1" ht="13" x14ac:dyDescent="0.25">
      <c r="A372" s="261"/>
      <c r="B372" s="243" t="s">
        <v>1774</v>
      </c>
      <c r="C372" s="246"/>
      <c r="D372" s="305"/>
      <c r="E372" s="255"/>
      <c r="F372" s="260"/>
      <c r="I372"/>
      <c r="J372" s="149"/>
      <c r="K372" s="149"/>
      <c r="L372" s="149"/>
    </row>
    <row r="373" spans="1:12" s="234" customFormat="1" ht="13" x14ac:dyDescent="0.25">
      <c r="A373" s="261"/>
      <c r="B373" s="244"/>
      <c r="C373" s="246"/>
      <c r="D373" s="305"/>
      <c r="E373" s="255"/>
      <c r="F373" s="260"/>
      <c r="I373"/>
      <c r="J373" s="149"/>
      <c r="K373" s="149"/>
      <c r="L373" s="149"/>
    </row>
    <row r="374" spans="1:12" s="234" customFormat="1" ht="13" x14ac:dyDescent="0.25">
      <c r="A374" s="261"/>
      <c r="B374" s="244" t="s">
        <v>1775</v>
      </c>
      <c r="C374" s="246"/>
      <c r="D374" s="305"/>
      <c r="E374" s="255"/>
      <c r="F374" s="260"/>
      <c r="I374"/>
      <c r="J374" s="149"/>
      <c r="K374" s="149"/>
      <c r="L374" s="149"/>
    </row>
    <row r="375" spans="1:12" s="234" customFormat="1" ht="13" x14ac:dyDescent="0.25">
      <c r="A375" s="261"/>
      <c r="B375" s="244"/>
      <c r="C375" s="246"/>
      <c r="D375" s="305"/>
      <c r="E375" s="255"/>
      <c r="F375" s="260"/>
      <c r="I375"/>
      <c r="J375" s="149"/>
      <c r="K375" s="149"/>
      <c r="L375" s="149"/>
    </row>
    <row r="376" spans="1:12" s="234" customFormat="1" ht="13" x14ac:dyDescent="0.25">
      <c r="A376" s="261"/>
      <c r="B376" s="244" t="s">
        <v>1776</v>
      </c>
      <c r="C376" s="246"/>
      <c r="D376" s="305"/>
      <c r="E376" s="255"/>
      <c r="F376" s="260"/>
      <c r="I376"/>
      <c r="J376" s="149"/>
      <c r="K376" s="149"/>
      <c r="L376" s="149"/>
    </row>
    <row r="377" spans="1:12" s="234" customFormat="1" ht="13" x14ac:dyDescent="0.25">
      <c r="A377" s="261"/>
      <c r="B377" s="245" t="s">
        <v>1777</v>
      </c>
      <c r="C377" s="246"/>
      <c r="D377" s="305"/>
      <c r="E377" s="255"/>
      <c r="F377" s="260"/>
      <c r="I377"/>
      <c r="J377" s="149"/>
      <c r="K377" s="149"/>
      <c r="L377" s="149"/>
    </row>
    <row r="378" spans="1:12" s="234" customFormat="1" ht="13" x14ac:dyDescent="0.25">
      <c r="A378" s="261"/>
      <c r="B378" s="244"/>
      <c r="C378" s="246"/>
      <c r="D378" s="305"/>
      <c r="E378" s="255"/>
      <c r="F378" s="260"/>
      <c r="I378"/>
      <c r="J378" s="149"/>
      <c r="K378" s="149"/>
      <c r="L378" s="149"/>
    </row>
    <row r="379" spans="1:12" s="234" customFormat="1" ht="13" x14ac:dyDescent="0.25">
      <c r="A379" s="261"/>
      <c r="B379" s="242" t="s">
        <v>1778</v>
      </c>
      <c r="C379" s="246"/>
      <c r="D379" s="305"/>
      <c r="E379" s="255"/>
      <c r="F379" s="260"/>
      <c r="I379"/>
      <c r="J379" s="149"/>
      <c r="K379" s="149"/>
      <c r="L379" s="149"/>
    </row>
    <row r="380" spans="1:12" s="234" customFormat="1" ht="13" x14ac:dyDescent="0.25">
      <c r="A380" s="261"/>
      <c r="B380" s="244"/>
      <c r="C380" s="246"/>
      <c r="D380" s="305"/>
      <c r="E380" s="255"/>
      <c r="F380" s="260"/>
      <c r="I380"/>
      <c r="J380" s="149"/>
      <c r="K380" s="149"/>
      <c r="L380" s="149"/>
    </row>
    <row r="381" spans="1:12" s="234" customFormat="1" ht="13" x14ac:dyDescent="0.25">
      <c r="A381" s="261"/>
      <c r="B381" s="245" t="s">
        <v>1779</v>
      </c>
      <c r="C381" s="246"/>
      <c r="D381" s="305"/>
      <c r="E381" s="255"/>
      <c r="F381" s="260"/>
      <c r="I381"/>
      <c r="J381" s="149"/>
      <c r="K381" s="149"/>
      <c r="L381" s="149"/>
    </row>
    <row r="382" spans="1:12" s="234" customFormat="1" ht="13" x14ac:dyDescent="0.25">
      <c r="A382" s="261"/>
      <c r="B382" s="244"/>
      <c r="C382" s="246"/>
      <c r="D382" s="305"/>
      <c r="E382" s="255"/>
      <c r="F382" s="260"/>
      <c r="I382"/>
      <c r="J382" s="149"/>
      <c r="K382" s="149"/>
      <c r="L382" s="149"/>
    </row>
    <row r="383" spans="1:12" s="234" customFormat="1" ht="13" x14ac:dyDescent="0.25">
      <c r="A383" s="261"/>
      <c r="B383" s="244" t="s">
        <v>1776</v>
      </c>
      <c r="C383" s="246"/>
      <c r="D383" s="305"/>
      <c r="E383" s="255"/>
      <c r="F383" s="260"/>
      <c r="I383"/>
      <c r="J383" s="149"/>
      <c r="K383" s="149"/>
      <c r="L383" s="149"/>
    </row>
    <row r="384" spans="1:12" s="234" customFormat="1" ht="13" x14ac:dyDescent="0.25">
      <c r="A384" s="261"/>
      <c r="B384" s="245" t="s">
        <v>1780</v>
      </c>
      <c r="C384" s="246"/>
      <c r="D384" s="305"/>
      <c r="E384" s="255"/>
      <c r="F384" s="260"/>
      <c r="I384"/>
      <c r="J384" s="149"/>
      <c r="K384" s="149"/>
      <c r="L384" s="149"/>
    </row>
    <row r="385" spans="1:12" s="234" customFormat="1" ht="13" x14ac:dyDescent="0.25">
      <c r="A385" s="261"/>
      <c r="B385" s="245"/>
      <c r="C385" s="246"/>
      <c r="D385" s="305"/>
      <c r="E385" s="255"/>
      <c r="F385" s="260"/>
      <c r="I385"/>
      <c r="J385" s="149"/>
      <c r="K385" s="149"/>
      <c r="L385" s="149"/>
    </row>
    <row r="386" spans="1:12" s="234" customFormat="1" ht="13" x14ac:dyDescent="0.25">
      <c r="A386" s="261"/>
      <c r="B386" s="264" t="s">
        <v>2187</v>
      </c>
      <c r="C386" s="226"/>
      <c r="D386" s="304"/>
      <c r="E386" s="255"/>
      <c r="F386" s="266"/>
      <c r="I386"/>
      <c r="J386" s="149"/>
      <c r="K386" s="149"/>
      <c r="L386" s="149"/>
    </row>
    <row r="387" spans="1:12" s="234" customFormat="1" ht="13" x14ac:dyDescent="0.25">
      <c r="A387" s="261"/>
      <c r="B387" s="245" t="s">
        <v>2188</v>
      </c>
      <c r="C387" s="226"/>
      <c r="D387" s="304"/>
      <c r="E387" s="255"/>
      <c r="F387" s="260"/>
      <c r="I387"/>
      <c r="J387" s="149"/>
      <c r="K387" s="149"/>
      <c r="L387" s="149"/>
    </row>
    <row r="388" spans="1:12" s="234" customFormat="1" ht="13" x14ac:dyDescent="0.25">
      <c r="A388" s="261"/>
      <c r="B388" s="245" t="s">
        <v>2189</v>
      </c>
      <c r="C388" s="226"/>
      <c r="D388" s="304"/>
      <c r="E388" s="255"/>
      <c r="F388" s="260"/>
      <c r="I388"/>
      <c r="J388" s="149"/>
      <c r="K388" s="149"/>
      <c r="L388" s="149"/>
    </row>
    <row r="389" spans="1:12" s="234" customFormat="1" ht="13" x14ac:dyDescent="0.25">
      <c r="A389" s="261"/>
      <c r="B389" s="244"/>
      <c r="C389" s="246"/>
      <c r="D389" s="305"/>
      <c r="E389" s="255"/>
      <c r="F389" s="260"/>
      <c r="I389"/>
      <c r="J389" s="149"/>
      <c r="K389" s="149"/>
      <c r="L389" s="149"/>
    </row>
    <row r="390" spans="1:12" s="234" customFormat="1" ht="13" x14ac:dyDescent="0.25">
      <c r="A390" s="261"/>
      <c r="B390" s="242" t="s">
        <v>1781</v>
      </c>
      <c r="C390" s="246"/>
      <c r="D390" s="305"/>
      <c r="E390" s="256"/>
      <c r="F390" s="260"/>
      <c r="I390"/>
      <c r="J390" s="149"/>
      <c r="K390" s="149"/>
      <c r="L390" s="149"/>
    </row>
    <row r="391" spans="1:12" s="234" customFormat="1" ht="13" x14ac:dyDescent="0.25">
      <c r="A391" s="261"/>
      <c r="B391" s="244"/>
      <c r="C391" s="246"/>
      <c r="D391" s="305"/>
      <c r="E391" s="256"/>
      <c r="F391" s="260"/>
      <c r="I391"/>
      <c r="J391" s="149"/>
      <c r="K391" s="149"/>
      <c r="L391" s="149"/>
    </row>
    <row r="392" spans="1:12" s="234" customFormat="1" ht="13" x14ac:dyDescent="0.25">
      <c r="A392" s="261"/>
      <c r="B392" s="245" t="s">
        <v>1782</v>
      </c>
      <c r="C392" s="246"/>
      <c r="D392" s="305"/>
      <c r="E392" s="256"/>
      <c r="F392" s="260"/>
      <c r="I392"/>
      <c r="J392" s="149"/>
      <c r="K392" s="149"/>
      <c r="L392" s="149"/>
    </row>
    <row r="393" spans="1:12" s="234" customFormat="1" ht="13" x14ac:dyDescent="0.25">
      <c r="A393" s="261"/>
      <c r="B393" s="244"/>
      <c r="C393" s="246"/>
      <c r="D393" s="305"/>
      <c r="E393" s="256"/>
      <c r="F393" s="260"/>
      <c r="I393"/>
      <c r="J393" s="149"/>
      <c r="K393" s="149"/>
      <c r="L393" s="149"/>
    </row>
    <row r="394" spans="1:12" s="234" customFormat="1" ht="13" x14ac:dyDescent="0.25">
      <c r="A394" s="261"/>
      <c r="B394" s="244" t="s">
        <v>1776</v>
      </c>
      <c r="C394" s="246"/>
      <c r="D394" s="305"/>
      <c r="E394" s="256"/>
      <c r="F394" s="260"/>
      <c r="I394"/>
      <c r="J394" s="149"/>
      <c r="K394" s="149"/>
      <c r="L394" s="149"/>
    </row>
    <row r="395" spans="1:12" s="234" customFormat="1" ht="13" x14ac:dyDescent="0.25">
      <c r="A395" s="261"/>
      <c r="B395" s="245" t="s">
        <v>1780</v>
      </c>
      <c r="C395" s="246"/>
      <c r="D395" s="305"/>
      <c r="E395" s="256"/>
      <c r="F395" s="260"/>
      <c r="I395"/>
      <c r="J395" s="149"/>
      <c r="K395" s="149"/>
      <c r="L395" s="149"/>
    </row>
    <row r="396" spans="1:12" s="234" customFormat="1" ht="13" x14ac:dyDescent="0.25">
      <c r="A396" s="261"/>
      <c r="B396" s="244"/>
      <c r="C396" s="246"/>
      <c r="D396" s="305"/>
      <c r="E396" s="256"/>
      <c r="F396" s="260"/>
      <c r="I396"/>
      <c r="J396" s="149"/>
      <c r="K396" s="149"/>
      <c r="L396" s="149"/>
    </row>
    <row r="397" spans="1:12" s="234" customFormat="1" ht="13" x14ac:dyDescent="0.25">
      <c r="A397" s="261"/>
      <c r="B397" s="242" t="s">
        <v>1783</v>
      </c>
      <c r="C397" s="246"/>
      <c r="D397" s="305"/>
      <c r="E397" s="256"/>
      <c r="F397" s="260"/>
      <c r="I397"/>
      <c r="J397" s="149"/>
      <c r="K397" s="149"/>
      <c r="L397" s="149"/>
    </row>
    <row r="398" spans="1:12" s="234" customFormat="1" ht="13" x14ac:dyDescent="0.25">
      <c r="A398" s="261"/>
      <c r="B398" s="245"/>
      <c r="C398" s="246"/>
      <c r="D398" s="305"/>
      <c r="E398" s="256"/>
      <c r="F398" s="260"/>
      <c r="I398"/>
      <c r="J398" s="149"/>
      <c r="K398" s="149"/>
      <c r="L398" s="149"/>
    </row>
    <row r="399" spans="1:12" s="234" customFormat="1" ht="13" x14ac:dyDescent="0.25">
      <c r="A399" s="261"/>
      <c r="B399" s="244" t="s">
        <v>1784</v>
      </c>
      <c r="C399" s="246"/>
      <c r="D399" s="305"/>
      <c r="E399" s="256"/>
      <c r="F399" s="260"/>
      <c r="I399"/>
      <c r="J399" s="149"/>
      <c r="K399" s="149"/>
      <c r="L399" s="149"/>
    </row>
    <row r="400" spans="1:12" s="234" customFormat="1" ht="13" x14ac:dyDescent="0.25">
      <c r="A400" s="261"/>
      <c r="B400" s="244"/>
      <c r="C400" s="246"/>
      <c r="D400" s="305"/>
      <c r="E400" s="256"/>
      <c r="F400" s="260"/>
      <c r="I400"/>
      <c r="J400" s="149"/>
      <c r="K400" s="149"/>
      <c r="L400" s="149"/>
    </row>
    <row r="401" spans="1:12" s="234" customFormat="1" ht="13" x14ac:dyDescent="0.25">
      <c r="A401" s="261"/>
      <c r="B401" s="244" t="s">
        <v>1776</v>
      </c>
      <c r="C401" s="246"/>
      <c r="D401" s="305"/>
      <c r="E401" s="256"/>
      <c r="F401" s="260"/>
      <c r="I401"/>
      <c r="J401" s="149"/>
      <c r="K401" s="149"/>
      <c r="L401" s="149"/>
    </row>
    <row r="402" spans="1:12" s="234" customFormat="1" ht="13" x14ac:dyDescent="0.25">
      <c r="A402" s="261"/>
      <c r="B402" s="245" t="s">
        <v>1780</v>
      </c>
      <c r="C402" s="246"/>
      <c r="D402" s="305"/>
      <c r="E402" s="256"/>
      <c r="F402" s="260"/>
      <c r="I402"/>
      <c r="J402" s="149"/>
      <c r="K402" s="149"/>
      <c r="L402" s="149"/>
    </row>
    <row r="403" spans="1:12" s="234" customFormat="1" ht="13" x14ac:dyDescent="0.25">
      <c r="A403" s="261"/>
      <c r="B403" s="245"/>
      <c r="C403" s="246"/>
      <c r="D403" s="305"/>
      <c r="E403" s="256"/>
      <c r="F403" s="260"/>
      <c r="I403"/>
      <c r="J403" s="149"/>
      <c r="K403" s="149"/>
      <c r="L403" s="149"/>
    </row>
    <row r="404" spans="1:12" s="234" customFormat="1" ht="13" x14ac:dyDescent="0.25">
      <c r="A404" s="261"/>
      <c r="B404" s="242" t="s">
        <v>1785</v>
      </c>
      <c r="C404" s="246"/>
      <c r="D404" s="305"/>
      <c r="E404" s="256"/>
      <c r="F404" s="260"/>
      <c r="I404"/>
      <c r="J404" s="149"/>
      <c r="K404" s="149"/>
      <c r="L404" s="149"/>
    </row>
    <row r="405" spans="1:12" s="234" customFormat="1" ht="13" x14ac:dyDescent="0.25">
      <c r="A405" s="261"/>
      <c r="B405" s="245"/>
      <c r="C405" s="246"/>
      <c r="D405" s="305"/>
      <c r="E405" s="256"/>
      <c r="F405" s="260"/>
      <c r="I405"/>
      <c r="J405" s="149"/>
      <c r="K405" s="149"/>
      <c r="L405" s="149"/>
    </row>
    <row r="406" spans="1:12" s="234" customFormat="1" ht="13" x14ac:dyDescent="0.25">
      <c r="A406" s="261"/>
      <c r="B406" s="244" t="s">
        <v>1776</v>
      </c>
      <c r="C406" s="246"/>
      <c r="D406" s="305"/>
      <c r="E406" s="256"/>
      <c r="F406" s="260"/>
      <c r="I406"/>
      <c r="J406" s="149"/>
      <c r="K406" s="149"/>
      <c r="L406" s="149"/>
    </row>
    <row r="407" spans="1:12" s="234" customFormat="1" ht="13" x14ac:dyDescent="0.25">
      <c r="A407" s="261"/>
      <c r="B407" s="244" t="s">
        <v>1780</v>
      </c>
      <c r="C407" s="246"/>
      <c r="D407" s="305"/>
      <c r="E407" s="256"/>
      <c r="F407" s="260"/>
      <c r="I407"/>
      <c r="J407" s="149"/>
      <c r="K407" s="149"/>
      <c r="L407" s="149"/>
    </row>
    <row r="408" spans="1:12" s="234" customFormat="1" ht="13" x14ac:dyDescent="0.25">
      <c r="A408" s="261"/>
      <c r="B408" s="245"/>
      <c r="C408" s="246"/>
      <c r="D408" s="305"/>
      <c r="E408" s="256"/>
      <c r="F408" s="260"/>
      <c r="I408"/>
      <c r="J408" s="149"/>
      <c r="K408" s="149"/>
      <c r="L408" s="149"/>
    </row>
    <row r="409" spans="1:12" s="234" customFormat="1" ht="13" x14ac:dyDescent="0.25">
      <c r="A409" s="261"/>
      <c r="B409" s="242" t="s">
        <v>1786</v>
      </c>
      <c r="C409" s="246"/>
      <c r="D409" s="305"/>
      <c r="E409" s="256"/>
      <c r="F409" s="260"/>
      <c r="I409"/>
      <c r="J409" s="149"/>
      <c r="K409" s="149"/>
      <c r="L409" s="149"/>
    </row>
    <row r="410" spans="1:12" s="234" customFormat="1" ht="13" x14ac:dyDescent="0.25">
      <c r="A410" s="261"/>
      <c r="B410" s="244"/>
      <c r="C410" s="246"/>
      <c r="D410" s="305"/>
      <c r="E410" s="256"/>
      <c r="F410" s="260"/>
      <c r="I410"/>
      <c r="J410" s="149"/>
      <c r="K410" s="149"/>
      <c r="L410" s="149"/>
    </row>
    <row r="411" spans="1:12" s="234" customFormat="1" ht="13" x14ac:dyDescent="0.25">
      <c r="A411" s="261"/>
      <c r="B411" s="244" t="s">
        <v>1787</v>
      </c>
      <c r="C411" s="246"/>
      <c r="D411" s="305"/>
      <c r="E411" s="256"/>
      <c r="F411" s="260"/>
      <c r="I411"/>
      <c r="J411" s="149"/>
      <c r="K411" s="149"/>
      <c r="L411" s="149"/>
    </row>
    <row r="412" spans="1:12" s="234" customFormat="1" ht="13" x14ac:dyDescent="0.25">
      <c r="A412" s="261"/>
      <c r="B412" s="244"/>
      <c r="C412" s="246"/>
      <c r="D412" s="305"/>
      <c r="E412" s="256"/>
      <c r="F412" s="260"/>
      <c r="I412"/>
      <c r="J412" s="149"/>
      <c r="K412" s="149"/>
      <c r="L412" s="149"/>
    </row>
    <row r="413" spans="1:12" s="234" customFormat="1" ht="13" x14ac:dyDescent="0.25">
      <c r="A413" s="261"/>
      <c r="B413" s="244" t="s">
        <v>1776</v>
      </c>
      <c r="C413" s="246"/>
      <c r="D413" s="305"/>
      <c r="E413" s="256"/>
      <c r="F413" s="260"/>
      <c r="I413"/>
      <c r="J413" s="149"/>
      <c r="K413" s="149"/>
      <c r="L413" s="149"/>
    </row>
    <row r="414" spans="1:12" s="234" customFormat="1" ht="13" x14ac:dyDescent="0.25">
      <c r="A414" s="261"/>
      <c r="B414" s="245" t="s">
        <v>1780</v>
      </c>
      <c r="C414" s="246"/>
      <c r="D414" s="305"/>
      <c r="E414" s="256"/>
      <c r="F414" s="260"/>
      <c r="I414"/>
      <c r="J414" s="149"/>
      <c r="K414" s="149"/>
      <c r="L414" s="149"/>
    </row>
    <row r="415" spans="1:12" s="234" customFormat="1" ht="13" x14ac:dyDescent="0.25">
      <c r="A415" s="261"/>
      <c r="B415" s="244"/>
      <c r="C415" s="246"/>
      <c r="D415" s="305"/>
      <c r="E415" s="256"/>
      <c r="F415" s="260"/>
      <c r="I415"/>
      <c r="J415" s="149"/>
      <c r="K415" s="149"/>
      <c r="L415" s="149"/>
    </row>
    <row r="416" spans="1:12" s="234" customFormat="1" ht="13" x14ac:dyDescent="0.25">
      <c r="A416" s="261"/>
      <c r="B416" s="242" t="s">
        <v>1788</v>
      </c>
      <c r="C416" s="246"/>
      <c r="D416" s="305"/>
      <c r="E416" s="256"/>
      <c r="F416" s="260"/>
      <c r="I416"/>
      <c r="J416" s="149"/>
      <c r="K416" s="149"/>
      <c r="L416" s="149"/>
    </row>
    <row r="417" spans="1:12" s="234" customFormat="1" ht="13" x14ac:dyDescent="0.25">
      <c r="A417" s="261"/>
      <c r="B417" s="245"/>
      <c r="C417" s="246"/>
      <c r="D417" s="305"/>
      <c r="E417" s="256"/>
      <c r="F417" s="260"/>
      <c r="I417"/>
      <c r="J417" s="149"/>
      <c r="K417" s="149"/>
      <c r="L417" s="149"/>
    </row>
    <row r="418" spans="1:12" s="234" customFormat="1" ht="13" x14ac:dyDescent="0.25">
      <c r="A418" s="261"/>
      <c r="B418" s="244" t="s">
        <v>1789</v>
      </c>
      <c r="C418" s="246"/>
      <c r="D418" s="305"/>
      <c r="E418" s="256"/>
      <c r="F418" s="260"/>
      <c r="I418"/>
      <c r="J418" s="149"/>
      <c r="K418" s="149"/>
      <c r="L418" s="149"/>
    </row>
    <row r="419" spans="1:12" s="234" customFormat="1" ht="13" x14ac:dyDescent="0.25">
      <c r="A419" s="261"/>
      <c r="B419" s="245"/>
      <c r="C419" s="246"/>
      <c r="D419" s="305"/>
      <c r="E419" s="256"/>
      <c r="F419" s="260"/>
      <c r="I419"/>
      <c r="J419" s="149"/>
      <c r="K419" s="149"/>
      <c r="L419" s="149"/>
    </row>
    <row r="420" spans="1:12" s="234" customFormat="1" ht="13" x14ac:dyDescent="0.25">
      <c r="A420" s="261"/>
      <c r="B420" s="244" t="s">
        <v>1790</v>
      </c>
      <c r="C420" s="246"/>
      <c r="D420" s="305"/>
      <c r="E420" s="256"/>
      <c r="F420" s="260"/>
      <c r="I420"/>
      <c r="J420" s="149"/>
      <c r="K420" s="149"/>
      <c r="L420" s="149"/>
    </row>
    <row r="421" spans="1:12" s="234" customFormat="1" ht="13" x14ac:dyDescent="0.25">
      <c r="A421" s="261"/>
      <c r="B421" s="244"/>
      <c r="C421" s="246"/>
      <c r="D421" s="305"/>
      <c r="E421" s="256"/>
      <c r="F421" s="260"/>
      <c r="I421"/>
      <c r="J421" s="149"/>
      <c r="K421" s="149"/>
      <c r="L421" s="149"/>
    </row>
    <row r="422" spans="1:12" s="234" customFormat="1" ht="13" x14ac:dyDescent="0.25">
      <c r="A422" s="261"/>
      <c r="B422" s="244" t="s">
        <v>1791</v>
      </c>
      <c r="C422" s="246"/>
      <c r="D422" s="305"/>
      <c r="E422" s="256"/>
      <c r="F422" s="260"/>
      <c r="I422"/>
      <c r="J422" s="149"/>
      <c r="K422" s="149"/>
      <c r="L422" s="149"/>
    </row>
    <row r="423" spans="1:12" s="234" customFormat="1" ht="13" x14ac:dyDescent="0.25">
      <c r="A423" s="261"/>
      <c r="B423" s="245"/>
      <c r="C423" s="246"/>
      <c r="D423" s="305"/>
      <c r="E423" s="256"/>
      <c r="F423" s="260"/>
      <c r="I423"/>
      <c r="J423" s="149"/>
      <c r="K423" s="149"/>
      <c r="L423" s="149"/>
    </row>
    <row r="424" spans="1:12" s="234" customFormat="1" ht="13" x14ac:dyDescent="0.25">
      <c r="A424" s="261"/>
      <c r="B424" s="244" t="s">
        <v>1803</v>
      </c>
      <c r="C424" s="246"/>
      <c r="D424" s="305"/>
      <c r="E424" s="256"/>
      <c r="F424" s="260"/>
      <c r="I424"/>
      <c r="J424" s="149"/>
      <c r="K424" s="149"/>
      <c r="L424" s="149"/>
    </row>
    <row r="425" spans="1:12" s="234" customFormat="1" ht="13" x14ac:dyDescent="0.25">
      <c r="A425" s="261"/>
      <c r="B425" s="245"/>
      <c r="C425" s="246"/>
      <c r="D425" s="305"/>
      <c r="E425" s="256"/>
      <c r="F425" s="260"/>
      <c r="I425"/>
      <c r="J425" s="149"/>
      <c r="K425" s="149"/>
      <c r="L425" s="149"/>
    </row>
    <row r="426" spans="1:12" s="234" customFormat="1" ht="13" x14ac:dyDescent="0.25">
      <c r="A426" s="261"/>
      <c r="B426" s="244" t="s">
        <v>1792</v>
      </c>
      <c r="C426" s="246"/>
      <c r="D426" s="305"/>
      <c r="E426" s="256"/>
      <c r="F426" s="260"/>
      <c r="I426"/>
      <c r="J426" s="149"/>
      <c r="K426" s="149"/>
      <c r="L426" s="149"/>
    </row>
    <row r="427" spans="1:12" s="234" customFormat="1" ht="13" x14ac:dyDescent="0.25">
      <c r="A427" s="261"/>
      <c r="B427" s="245"/>
      <c r="C427" s="246"/>
      <c r="D427" s="305"/>
      <c r="E427" s="256"/>
      <c r="F427" s="260"/>
      <c r="I427"/>
      <c r="J427" s="149"/>
      <c r="K427" s="149"/>
      <c r="L427" s="149"/>
    </row>
    <row r="428" spans="1:12" s="234" customFormat="1" ht="13" x14ac:dyDescent="0.25">
      <c r="A428" s="261"/>
      <c r="B428" s="244" t="s">
        <v>1793</v>
      </c>
      <c r="C428" s="246"/>
      <c r="D428" s="305"/>
      <c r="E428" s="256"/>
      <c r="F428" s="260"/>
      <c r="I428"/>
      <c r="J428" s="149"/>
      <c r="K428" s="149"/>
      <c r="L428" s="149"/>
    </row>
    <row r="429" spans="1:12" s="234" customFormat="1" ht="13" x14ac:dyDescent="0.25">
      <c r="A429" s="261"/>
      <c r="B429" s="245" t="s">
        <v>537</v>
      </c>
      <c r="C429" s="246"/>
      <c r="D429" s="305"/>
      <c r="E429" s="256"/>
      <c r="F429" s="260"/>
      <c r="I429"/>
      <c r="J429" s="149"/>
      <c r="K429" s="149"/>
      <c r="L429" s="149"/>
    </row>
    <row r="430" spans="1:12" s="234" customFormat="1" ht="13" x14ac:dyDescent="0.25">
      <c r="A430" s="261"/>
      <c r="B430" s="244" t="s">
        <v>1794</v>
      </c>
      <c r="C430" s="246"/>
      <c r="D430" s="305"/>
      <c r="E430" s="256"/>
      <c r="F430" s="260"/>
      <c r="I430"/>
      <c r="J430" s="149"/>
      <c r="K430" s="149"/>
      <c r="L430" s="149"/>
    </row>
    <row r="431" spans="1:12" s="234" customFormat="1" ht="13" x14ac:dyDescent="0.25">
      <c r="A431" s="261"/>
      <c r="B431" s="244" t="s">
        <v>1795</v>
      </c>
      <c r="C431" s="246"/>
      <c r="D431" s="305"/>
      <c r="E431" s="256"/>
      <c r="F431" s="260"/>
      <c r="I431"/>
      <c r="J431" s="149"/>
      <c r="K431" s="149"/>
      <c r="L431" s="149"/>
    </row>
    <row r="432" spans="1:12" s="234" customFormat="1" ht="25" x14ac:dyDescent="0.25">
      <c r="A432" s="261"/>
      <c r="B432" s="245" t="s">
        <v>1796</v>
      </c>
      <c r="C432" s="246"/>
      <c r="D432" s="305"/>
      <c r="E432" s="256"/>
      <c r="F432" s="260"/>
      <c r="I432"/>
      <c r="J432" s="149"/>
      <c r="K432" s="149"/>
      <c r="L432" s="149"/>
    </row>
    <row r="433" spans="1:12" s="234" customFormat="1" ht="13" x14ac:dyDescent="0.25">
      <c r="A433" s="261"/>
      <c r="B433" s="244"/>
      <c r="C433" s="246"/>
      <c r="D433" s="305"/>
      <c r="E433" s="256"/>
      <c r="F433" s="260"/>
      <c r="I433"/>
      <c r="J433" s="149"/>
      <c r="K433" s="149"/>
      <c r="L433" s="149"/>
    </row>
    <row r="434" spans="1:12" s="234" customFormat="1" ht="13" x14ac:dyDescent="0.25">
      <c r="A434" s="261"/>
      <c r="B434" s="242" t="s">
        <v>1797</v>
      </c>
      <c r="C434" s="246"/>
      <c r="D434" s="305"/>
      <c r="E434" s="256"/>
      <c r="F434" s="260"/>
      <c r="I434"/>
      <c r="J434" s="149"/>
      <c r="K434" s="149"/>
      <c r="L434" s="149"/>
    </row>
    <row r="435" spans="1:12" s="234" customFormat="1" ht="13" x14ac:dyDescent="0.25">
      <c r="A435" s="261"/>
      <c r="B435" s="244"/>
      <c r="C435" s="246"/>
      <c r="D435" s="305"/>
      <c r="E435" s="256"/>
      <c r="F435" s="260"/>
      <c r="I435"/>
      <c r="J435" s="149"/>
      <c r="K435" s="149"/>
      <c r="L435" s="149"/>
    </row>
    <row r="436" spans="1:12" s="234" customFormat="1" ht="13" x14ac:dyDescent="0.25">
      <c r="A436" s="261"/>
      <c r="B436" s="245" t="s">
        <v>1798</v>
      </c>
      <c r="C436" s="246"/>
      <c r="D436" s="305"/>
      <c r="E436" s="256"/>
      <c r="F436" s="260"/>
      <c r="I436"/>
      <c r="J436" s="149"/>
      <c r="K436" s="149"/>
      <c r="L436" s="149"/>
    </row>
    <row r="437" spans="1:12" s="234" customFormat="1" ht="13" x14ac:dyDescent="0.25">
      <c r="A437" s="261"/>
      <c r="B437" s="244"/>
      <c r="C437" s="246"/>
      <c r="D437" s="305"/>
      <c r="E437" s="256"/>
      <c r="F437" s="260"/>
      <c r="I437"/>
      <c r="J437" s="149"/>
      <c r="K437" s="149"/>
      <c r="L437" s="149"/>
    </row>
    <row r="438" spans="1:12" s="234" customFormat="1" ht="13" x14ac:dyDescent="0.25">
      <c r="A438" s="261"/>
      <c r="B438" s="244" t="s">
        <v>2128</v>
      </c>
      <c r="C438" s="246"/>
      <c r="D438" s="305"/>
      <c r="E438" s="256"/>
      <c r="F438" s="260"/>
      <c r="I438"/>
      <c r="J438" s="149"/>
      <c r="K438" s="149"/>
      <c r="L438" s="149"/>
    </row>
    <row r="439" spans="1:12" s="234" customFormat="1" ht="13" x14ac:dyDescent="0.25">
      <c r="A439" s="261"/>
      <c r="B439" s="244"/>
      <c r="C439" s="246"/>
      <c r="D439" s="305"/>
      <c r="E439" s="256"/>
      <c r="F439" s="260"/>
      <c r="I439"/>
      <c r="J439" s="149"/>
      <c r="K439" s="149"/>
      <c r="L439" s="149"/>
    </row>
    <row r="440" spans="1:12" s="234" customFormat="1" ht="13" x14ac:dyDescent="0.25">
      <c r="A440" s="261"/>
      <c r="B440" s="242" t="s">
        <v>1799</v>
      </c>
      <c r="C440" s="246"/>
      <c r="D440" s="305"/>
      <c r="E440" s="256"/>
      <c r="F440" s="260"/>
      <c r="I440"/>
      <c r="J440" s="149"/>
      <c r="K440" s="149"/>
      <c r="L440" s="149"/>
    </row>
    <row r="441" spans="1:12" s="234" customFormat="1" ht="13" x14ac:dyDescent="0.25">
      <c r="A441" s="261"/>
      <c r="B441" s="244"/>
      <c r="C441" s="246"/>
      <c r="D441" s="305"/>
      <c r="E441" s="256"/>
      <c r="F441" s="260"/>
      <c r="I441"/>
      <c r="J441" s="149"/>
      <c r="K441" s="149"/>
      <c r="L441" s="149"/>
    </row>
    <row r="442" spans="1:12" s="234" customFormat="1" ht="13" x14ac:dyDescent="0.25">
      <c r="A442" s="261"/>
      <c r="B442" s="245" t="s">
        <v>2129</v>
      </c>
      <c r="C442" s="246"/>
      <c r="D442" s="305"/>
      <c r="E442" s="256"/>
      <c r="F442" s="260"/>
      <c r="I442"/>
      <c r="J442" s="149"/>
      <c r="K442" s="149"/>
      <c r="L442" s="149"/>
    </row>
    <row r="443" spans="1:12" s="234" customFormat="1" ht="13" x14ac:dyDescent="0.25">
      <c r="A443" s="261"/>
      <c r="B443" s="244"/>
      <c r="C443" s="246"/>
      <c r="D443" s="305"/>
      <c r="E443" s="256"/>
      <c r="F443" s="260"/>
      <c r="I443"/>
      <c r="J443" s="149"/>
      <c r="K443" s="149"/>
      <c r="L443" s="149"/>
    </row>
    <row r="444" spans="1:12" s="234" customFormat="1" ht="13" x14ac:dyDescent="0.25">
      <c r="A444" s="261"/>
      <c r="B444" s="245" t="s">
        <v>1800</v>
      </c>
      <c r="C444" s="246"/>
      <c r="D444" s="305"/>
      <c r="E444" s="256"/>
      <c r="F444" s="260"/>
      <c r="I444"/>
      <c r="J444" s="149"/>
      <c r="K444" s="149"/>
      <c r="L444" s="149"/>
    </row>
    <row r="445" spans="1:12" s="234" customFormat="1" ht="13" x14ac:dyDescent="0.25">
      <c r="A445" s="261"/>
      <c r="B445" s="244" t="s">
        <v>1801</v>
      </c>
      <c r="C445" s="246"/>
      <c r="D445" s="305"/>
      <c r="E445" s="256"/>
      <c r="F445" s="260"/>
      <c r="I445"/>
      <c r="J445" s="149"/>
      <c r="K445" s="149"/>
      <c r="L445" s="149"/>
    </row>
    <row r="446" spans="1:12" s="234" customFormat="1" ht="13" x14ac:dyDescent="0.25">
      <c r="A446" s="261"/>
      <c r="B446" s="244"/>
      <c r="C446" s="246"/>
      <c r="D446" s="305"/>
      <c r="E446" s="256"/>
      <c r="F446" s="260"/>
      <c r="I446"/>
      <c r="J446" s="149"/>
      <c r="K446" s="149"/>
      <c r="L446" s="149"/>
    </row>
    <row r="447" spans="1:12" s="234" customFormat="1" ht="13" x14ac:dyDescent="0.25">
      <c r="A447" s="261"/>
      <c r="B447" s="244" t="s">
        <v>1802</v>
      </c>
      <c r="C447" s="246"/>
      <c r="D447" s="305"/>
      <c r="E447" s="256"/>
      <c r="F447" s="260"/>
      <c r="I447"/>
      <c r="J447" s="149"/>
      <c r="K447" s="149"/>
      <c r="L447" s="149"/>
    </row>
    <row r="448" spans="1:12" s="234" customFormat="1" ht="13" x14ac:dyDescent="0.25">
      <c r="A448" s="261"/>
      <c r="B448" s="244"/>
      <c r="C448" s="246"/>
      <c r="D448" s="305"/>
      <c r="E448" s="256"/>
      <c r="F448" s="260"/>
      <c r="I448"/>
      <c r="J448" s="149"/>
      <c r="K448" s="149"/>
      <c r="L448" s="149"/>
    </row>
    <row r="449" spans="1:12" s="234" customFormat="1" ht="13" x14ac:dyDescent="0.25">
      <c r="A449" s="261"/>
      <c r="B449" s="242" t="s">
        <v>1804</v>
      </c>
      <c r="C449" s="246"/>
      <c r="D449" s="305"/>
      <c r="E449" s="256"/>
      <c r="F449" s="260"/>
      <c r="I449"/>
      <c r="J449" s="149"/>
      <c r="K449" s="149"/>
      <c r="L449" s="149"/>
    </row>
    <row r="450" spans="1:12" s="234" customFormat="1" ht="13" x14ac:dyDescent="0.25">
      <c r="A450" s="261"/>
      <c r="B450" s="245"/>
      <c r="C450" s="246"/>
      <c r="D450" s="305"/>
      <c r="E450" s="256"/>
      <c r="F450" s="260"/>
      <c r="I450"/>
      <c r="J450" s="149"/>
      <c r="K450" s="149"/>
      <c r="L450" s="149"/>
    </row>
    <row r="451" spans="1:12" s="234" customFormat="1" ht="37.5" x14ac:dyDescent="0.25">
      <c r="A451" s="261"/>
      <c r="B451" s="244" t="s">
        <v>1805</v>
      </c>
      <c r="C451" s="246"/>
      <c r="D451" s="305"/>
      <c r="E451" s="256"/>
      <c r="F451" s="260"/>
      <c r="I451"/>
      <c r="J451" s="149"/>
      <c r="K451" s="149"/>
      <c r="L451" s="149"/>
    </row>
    <row r="452" spans="1:12" s="234" customFormat="1" ht="13" x14ac:dyDescent="0.25">
      <c r="A452" s="261"/>
      <c r="B452" s="244"/>
      <c r="C452" s="246"/>
      <c r="D452" s="305"/>
      <c r="E452" s="256"/>
      <c r="F452" s="260"/>
      <c r="I452"/>
      <c r="J452" s="149"/>
      <c r="K452" s="149"/>
      <c r="L452" s="149"/>
    </row>
    <row r="453" spans="1:12" s="234" customFormat="1" ht="13" x14ac:dyDescent="0.25">
      <c r="A453" s="261"/>
      <c r="B453" s="244" t="s">
        <v>1806</v>
      </c>
      <c r="C453" s="246"/>
      <c r="D453" s="305"/>
      <c r="E453" s="256"/>
      <c r="F453" s="260"/>
      <c r="I453"/>
      <c r="J453" s="149"/>
      <c r="K453" s="149"/>
      <c r="L453" s="149"/>
    </row>
    <row r="454" spans="1:12" s="234" customFormat="1" ht="13" x14ac:dyDescent="0.25">
      <c r="A454" s="261"/>
      <c r="B454" s="245"/>
      <c r="C454" s="246"/>
      <c r="D454" s="305"/>
      <c r="E454" s="256"/>
      <c r="F454" s="260"/>
      <c r="I454"/>
      <c r="J454" s="149"/>
      <c r="K454" s="149"/>
      <c r="L454" s="149"/>
    </row>
    <row r="455" spans="1:12" s="234" customFormat="1" ht="13" x14ac:dyDescent="0.25">
      <c r="A455" s="261"/>
      <c r="B455" s="245"/>
      <c r="C455" s="246"/>
      <c r="D455" s="305"/>
      <c r="E455" s="255"/>
      <c r="F455" s="260"/>
      <c r="I455"/>
      <c r="J455" s="149"/>
      <c r="K455" s="149"/>
      <c r="L455" s="149"/>
    </row>
    <row r="456" spans="1:12" s="234" customFormat="1" ht="13" x14ac:dyDescent="0.25">
      <c r="A456" s="261"/>
      <c r="B456" s="264" t="s">
        <v>2187</v>
      </c>
      <c r="C456" s="226"/>
      <c r="D456" s="304"/>
      <c r="E456" s="255"/>
      <c r="F456" s="266"/>
      <c r="I456"/>
      <c r="J456" s="149"/>
      <c r="K456" s="149"/>
      <c r="L456" s="149"/>
    </row>
    <row r="457" spans="1:12" s="234" customFormat="1" ht="13" x14ac:dyDescent="0.25">
      <c r="A457" s="261"/>
      <c r="B457" s="245" t="s">
        <v>2188</v>
      </c>
      <c r="C457" s="226"/>
      <c r="D457" s="304"/>
      <c r="E457" s="255"/>
      <c r="F457" s="260"/>
      <c r="I457"/>
      <c r="J457" s="149"/>
      <c r="K457" s="149"/>
      <c r="L457" s="149"/>
    </row>
    <row r="458" spans="1:12" s="234" customFormat="1" ht="13" x14ac:dyDescent="0.25">
      <c r="A458" s="261"/>
      <c r="B458" s="245" t="s">
        <v>2189</v>
      </c>
      <c r="C458" s="226"/>
      <c r="D458" s="304"/>
      <c r="E458" s="255"/>
      <c r="F458" s="260"/>
      <c r="I458"/>
      <c r="J458" s="149"/>
      <c r="K458" s="149"/>
      <c r="L458" s="149"/>
    </row>
    <row r="459" spans="1:12" s="234" customFormat="1" ht="13" x14ac:dyDescent="0.25">
      <c r="A459" s="261"/>
      <c r="B459" s="245"/>
      <c r="C459" s="226"/>
      <c r="D459" s="304"/>
      <c r="E459" s="255"/>
      <c r="F459" s="260"/>
      <c r="I459"/>
      <c r="J459" s="149"/>
      <c r="K459" s="149"/>
      <c r="L459" s="149"/>
    </row>
    <row r="460" spans="1:12" s="234" customFormat="1" ht="13" x14ac:dyDescent="0.25">
      <c r="A460" s="261"/>
      <c r="B460" s="244" t="s">
        <v>1807</v>
      </c>
      <c r="C460" s="246"/>
      <c r="D460" s="305"/>
      <c r="E460" s="256"/>
      <c r="F460" s="260"/>
      <c r="I460"/>
      <c r="J460" s="149"/>
      <c r="K460" s="149"/>
      <c r="L460" s="149"/>
    </row>
    <row r="461" spans="1:12" s="234" customFormat="1" ht="13" x14ac:dyDescent="0.25">
      <c r="A461" s="261"/>
      <c r="B461" s="244"/>
      <c r="C461" s="246"/>
      <c r="D461" s="305"/>
      <c r="E461" s="256"/>
      <c r="F461" s="260"/>
      <c r="I461"/>
      <c r="J461" s="149"/>
      <c r="K461" s="149"/>
      <c r="L461" s="149"/>
    </row>
    <row r="462" spans="1:12" s="234" customFormat="1" ht="13" x14ac:dyDescent="0.25">
      <c r="A462" s="261"/>
      <c r="B462" s="244" t="s">
        <v>1808</v>
      </c>
      <c r="C462" s="246"/>
      <c r="D462" s="305"/>
      <c r="E462" s="256"/>
      <c r="F462" s="260"/>
      <c r="I462"/>
      <c r="J462" s="149"/>
      <c r="K462" s="149"/>
      <c r="L462" s="149"/>
    </row>
    <row r="463" spans="1:12" s="234" customFormat="1" ht="13" x14ac:dyDescent="0.25">
      <c r="A463" s="261"/>
      <c r="B463" s="244"/>
      <c r="C463" s="246"/>
      <c r="D463" s="305"/>
      <c r="E463" s="256"/>
      <c r="F463" s="260"/>
      <c r="I463"/>
      <c r="J463" s="149"/>
      <c r="K463" s="149"/>
      <c r="L463" s="149"/>
    </row>
    <row r="464" spans="1:12" s="234" customFormat="1" ht="13" x14ac:dyDescent="0.25">
      <c r="A464" s="261"/>
      <c r="B464" s="244" t="s">
        <v>1809</v>
      </c>
      <c r="C464" s="246"/>
      <c r="D464" s="305"/>
      <c r="E464" s="256"/>
      <c r="F464" s="260"/>
      <c r="I464"/>
      <c r="J464" s="149"/>
      <c r="K464" s="149"/>
      <c r="L464" s="149"/>
    </row>
    <row r="465" spans="1:12" s="234" customFormat="1" ht="13" x14ac:dyDescent="0.25">
      <c r="A465" s="261"/>
      <c r="B465" s="245"/>
      <c r="C465" s="246"/>
      <c r="D465" s="305"/>
      <c r="E465" s="256"/>
      <c r="F465" s="260"/>
      <c r="I465"/>
      <c r="J465" s="149"/>
      <c r="K465" s="149"/>
      <c r="L465" s="149"/>
    </row>
    <row r="466" spans="1:12" s="234" customFormat="1" ht="13" x14ac:dyDescent="0.25">
      <c r="A466" s="261"/>
      <c r="B466" s="244" t="s">
        <v>1810</v>
      </c>
      <c r="C466" s="246"/>
      <c r="D466" s="305"/>
      <c r="E466" s="256"/>
      <c r="F466" s="260"/>
      <c r="I466"/>
      <c r="J466" s="149"/>
      <c r="K466" s="149"/>
      <c r="L466" s="149"/>
    </row>
    <row r="467" spans="1:12" s="234" customFormat="1" ht="13" x14ac:dyDescent="0.25">
      <c r="A467" s="261"/>
      <c r="B467" s="244"/>
      <c r="C467" s="246"/>
      <c r="D467" s="305"/>
      <c r="E467" s="256"/>
      <c r="F467" s="260"/>
      <c r="I467"/>
      <c r="J467" s="149"/>
      <c r="K467" s="149"/>
      <c r="L467" s="149"/>
    </row>
    <row r="468" spans="1:12" s="234" customFormat="1" ht="13" x14ac:dyDescent="0.25">
      <c r="A468" s="261"/>
      <c r="B468" s="244" t="s">
        <v>1808</v>
      </c>
      <c r="C468" s="246"/>
      <c r="D468" s="305"/>
      <c r="E468" s="256"/>
      <c r="F468" s="260"/>
      <c r="I468"/>
      <c r="J468" s="149"/>
      <c r="K468" s="149"/>
      <c r="L468" s="149"/>
    </row>
    <row r="469" spans="1:12" s="234" customFormat="1" ht="13" x14ac:dyDescent="0.25">
      <c r="A469" s="261"/>
      <c r="B469" s="244"/>
      <c r="C469" s="246"/>
      <c r="D469" s="305"/>
      <c r="E469" s="256"/>
      <c r="F469" s="260"/>
      <c r="I469"/>
      <c r="J469" s="149"/>
      <c r="K469" s="149"/>
      <c r="L469" s="149"/>
    </row>
    <row r="470" spans="1:12" s="234" customFormat="1" ht="13" x14ac:dyDescent="0.25">
      <c r="A470" s="261"/>
      <c r="B470" s="244" t="s">
        <v>1811</v>
      </c>
      <c r="C470" s="246"/>
      <c r="D470" s="305"/>
      <c r="E470" s="256"/>
      <c r="F470" s="260"/>
      <c r="I470"/>
      <c r="J470" s="149"/>
      <c r="K470" s="149"/>
      <c r="L470" s="149"/>
    </row>
    <row r="471" spans="1:12" s="234" customFormat="1" ht="13" x14ac:dyDescent="0.25">
      <c r="A471" s="261"/>
      <c r="B471" s="245"/>
      <c r="C471" s="246"/>
      <c r="D471" s="305"/>
      <c r="E471" s="256"/>
      <c r="F471" s="260"/>
      <c r="I471"/>
      <c r="J471" s="149"/>
      <c r="K471" s="149"/>
      <c r="L471" s="149"/>
    </row>
    <row r="472" spans="1:12" s="234" customFormat="1" ht="13" x14ac:dyDescent="0.25">
      <c r="A472" s="261"/>
      <c r="B472" s="244" t="s">
        <v>1812</v>
      </c>
      <c r="C472" s="246"/>
      <c r="D472" s="305"/>
      <c r="E472" s="256"/>
      <c r="F472" s="260"/>
      <c r="I472"/>
      <c r="J472" s="149"/>
      <c r="K472" s="149"/>
      <c r="L472" s="149"/>
    </row>
    <row r="473" spans="1:12" s="234" customFormat="1" ht="13" x14ac:dyDescent="0.25">
      <c r="A473" s="261"/>
      <c r="B473" s="244"/>
      <c r="C473" s="246"/>
      <c r="D473" s="305"/>
      <c r="E473" s="256"/>
      <c r="F473" s="260"/>
      <c r="I473"/>
      <c r="J473" s="149"/>
      <c r="K473" s="149"/>
      <c r="L473" s="149"/>
    </row>
    <row r="474" spans="1:12" s="234" customFormat="1" ht="13" x14ac:dyDescent="0.25">
      <c r="A474" s="261"/>
      <c r="B474" s="244" t="s">
        <v>1813</v>
      </c>
      <c r="C474" s="246"/>
      <c r="D474" s="305"/>
      <c r="E474" s="256"/>
      <c r="F474" s="260"/>
      <c r="I474"/>
      <c r="J474" s="149"/>
      <c r="K474" s="149"/>
      <c r="L474" s="149"/>
    </row>
    <row r="475" spans="1:12" s="234" customFormat="1" ht="13" x14ac:dyDescent="0.25">
      <c r="A475" s="261"/>
      <c r="B475" s="244"/>
      <c r="C475" s="246"/>
      <c r="D475" s="305"/>
      <c r="E475" s="256"/>
      <c r="F475" s="260"/>
      <c r="I475"/>
      <c r="J475" s="149"/>
      <c r="K475" s="149"/>
      <c r="L475" s="149"/>
    </row>
    <row r="476" spans="1:12" s="234" customFormat="1" ht="13" x14ac:dyDescent="0.25">
      <c r="A476" s="261"/>
      <c r="B476" s="244" t="s">
        <v>1814</v>
      </c>
      <c r="C476" s="246"/>
      <c r="D476" s="305"/>
      <c r="E476" s="256"/>
      <c r="F476" s="260"/>
      <c r="I476"/>
      <c r="J476" s="149"/>
      <c r="K476" s="149"/>
      <c r="L476" s="149"/>
    </row>
    <row r="477" spans="1:12" s="234" customFormat="1" ht="13" x14ac:dyDescent="0.25">
      <c r="A477" s="261"/>
      <c r="B477" s="245"/>
      <c r="C477" s="246"/>
      <c r="D477" s="305"/>
      <c r="E477" s="256"/>
      <c r="F477" s="260"/>
      <c r="I477"/>
      <c r="J477" s="149"/>
      <c r="K477" s="149"/>
      <c r="L477" s="149"/>
    </row>
    <row r="478" spans="1:12" s="234" customFormat="1" ht="13" x14ac:dyDescent="0.25">
      <c r="A478" s="261"/>
      <c r="B478" s="242" t="s">
        <v>1815</v>
      </c>
      <c r="C478" s="247"/>
      <c r="D478" s="306"/>
      <c r="E478" s="256"/>
      <c r="F478" s="260"/>
      <c r="I478"/>
      <c r="J478" s="149"/>
      <c r="K478" s="149"/>
      <c r="L478" s="149"/>
    </row>
    <row r="479" spans="1:12" s="234" customFormat="1" ht="13" x14ac:dyDescent="0.25">
      <c r="A479" s="261"/>
      <c r="B479" s="244"/>
      <c r="C479" s="246"/>
      <c r="D479" s="305"/>
      <c r="E479" s="256"/>
      <c r="F479" s="260"/>
      <c r="I479"/>
      <c r="J479" s="149"/>
      <c r="K479" s="149"/>
      <c r="L479" s="149"/>
    </row>
    <row r="480" spans="1:12" s="234" customFormat="1" ht="13" x14ac:dyDescent="0.25">
      <c r="A480" s="261"/>
      <c r="B480" s="244" t="s">
        <v>1816</v>
      </c>
      <c r="C480" s="246"/>
      <c r="D480" s="305"/>
      <c r="E480" s="256"/>
      <c r="F480" s="260"/>
      <c r="I480"/>
      <c r="J480" s="149"/>
      <c r="K480" s="149"/>
      <c r="L480" s="149"/>
    </row>
    <row r="481" spans="1:12" s="234" customFormat="1" ht="13" x14ac:dyDescent="0.25">
      <c r="A481" s="261"/>
      <c r="B481" s="244"/>
      <c r="C481" s="246"/>
      <c r="D481" s="305"/>
      <c r="E481" s="256"/>
      <c r="F481" s="260"/>
      <c r="I481"/>
      <c r="J481" s="149"/>
      <c r="K481" s="149"/>
      <c r="L481" s="149"/>
    </row>
    <row r="482" spans="1:12" s="234" customFormat="1" ht="37.5" x14ac:dyDescent="0.25">
      <c r="A482" s="261"/>
      <c r="B482" s="244" t="s">
        <v>1817</v>
      </c>
      <c r="C482" s="246"/>
      <c r="D482" s="305"/>
      <c r="E482" s="256"/>
      <c r="F482" s="260"/>
      <c r="I482"/>
      <c r="J482" s="149"/>
      <c r="K482" s="149"/>
      <c r="L482" s="149"/>
    </row>
    <row r="483" spans="1:12" s="234" customFormat="1" ht="13" x14ac:dyDescent="0.25">
      <c r="A483" s="261"/>
      <c r="B483" s="245"/>
      <c r="C483" s="246"/>
      <c r="D483" s="305"/>
      <c r="E483" s="256"/>
      <c r="F483" s="260"/>
      <c r="I483"/>
      <c r="J483" s="149"/>
      <c r="K483" s="149"/>
      <c r="L483" s="149"/>
    </row>
    <row r="484" spans="1:12" s="234" customFormat="1" ht="13" x14ac:dyDescent="0.25">
      <c r="A484" s="261"/>
      <c r="B484" s="245" t="s">
        <v>1818</v>
      </c>
      <c r="C484" s="246"/>
      <c r="D484" s="305"/>
      <c r="E484" s="256"/>
      <c r="F484" s="260"/>
      <c r="I484"/>
      <c r="J484" s="149"/>
      <c r="K484" s="149"/>
      <c r="L484" s="149"/>
    </row>
    <row r="485" spans="1:12" s="234" customFormat="1" ht="13" x14ac:dyDescent="0.25">
      <c r="A485" s="261"/>
      <c r="B485" s="244"/>
      <c r="C485" s="246"/>
      <c r="D485" s="305"/>
      <c r="E485" s="256"/>
      <c r="F485" s="260"/>
      <c r="I485"/>
      <c r="J485" s="149"/>
      <c r="K485" s="149"/>
      <c r="L485" s="149"/>
    </row>
    <row r="486" spans="1:12" s="234" customFormat="1" ht="13" x14ac:dyDescent="0.25">
      <c r="A486" s="261"/>
      <c r="B486" s="244" t="s">
        <v>1819</v>
      </c>
      <c r="C486" s="246"/>
      <c r="D486" s="305"/>
      <c r="E486" s="256"/>
      <c r="F486" s="260"/>
      <c r="I486"/>
      <c r="J486" s="149"/>
      <c r="K486" s="149"/>
      <c r="L486" s="149"/>
    </row>
    <row r="487" spans="1:12" s="234" customFormat="1" ht="13" x14ac:dyDescent="0.25">
      <c r="A487" s="261"/>
      <c r="B487" s="244"/>
      <c r="C487" s="246"/>
      <c r="D487" s="305"/>
      <c r="E487" s="256"/>
      <c r="F487" s="260"/>
      <c r="I487"/>
      <c r="J487" s="149"/>
      <c r="K487" s="149"/>
      <c r="L487" s="149"/>
    </row>
    <row r="488" spans="1:12" s="234" customFormat="1" ht="25" x14ac:dyDescent="0.25">
      <c r="A488" s="261"/>
      <c r="B488" s="244" t="s">
        <v>1820</v>
      </c>
      <c r="C488" s="246"/>
      <c r="D488" s="305"/>
      <c r="E488" s="256"/>
      <c r="F488" s="260"/>
      <c r="I488"/>
      <c r="J488" s="149"/>
      <c r="K488" s="149"/>
      <c r="L488" s="149"/>
    </row>
    <row r="489" spans="1:12" s="234" customFormat="1" ht="13" x14ac:dyDescent="0.25">
      <c r="A489" s="261"/>
      <c r="B489" s="244"/>
      <c r="C489" s="246"/>
      <c r="D489" s="305"/>
      <c r="E489" s="256"/>
      <c r="F489" s="260"/>
      <c r="I489"/>
      <c r="J489" s="149"/>
      <c r="K489" s="149"/>
      <c r="L489" s="149"/>
    </row>
    <row r="490" spans="1:12" s="234" customFormat="1" ht="25" x14ac:dyDescent="0.25">
      <c r="A490" s="261"/>
      <c r="B490" s="244" t="s">
        <v>1821</v>
      </c>
      <c r="C490" s="246"/>
      <c r="D490" s="305"/>
      <c r="E490" s="256"/>
      <c r="F490" s="260"/>
      <c r="I490"/>
      <c r="J490" s="149"/>
      <c r="K490" s="149"/>
      <c r="L490" s="149"/>
    </row>
    <row r="491" spans="1:12" s="234" customFormat="1" ht="13" x14ac:dyDescent="0.25">
      <c r="A491" s="261"/>
      <c r="B491" s="244"/>
      <c r="C491" s="246"/>
      <c r="D491" s="305"/>
      <c r="E491" s="256"/>
      <c r="F491" s="260"/>
      <c r="I491"/>
      <c r="J491" s="149"/>
      <c r="K491" s="149"/>
      <c r="L491" s="149"/>
    </row>
    <row r="492" spans="1:12" s="234" customFormat="1" ht="13" x14ac:dyDescent="0.25">
      <c r="A492" s="261"/>
      <c r="B492" s="244" t="s">
        <v>1822</v>
      </c>
      <c r="C492" s="246"/>
      <c r="D492" s="305"/>
      <c r="E492" s="256"/>
      <c r="F492" s="260"/>
      <c r="I492"/>
      <c r="J492" s="149"/>
      <c r="K492" s="149"/>
      <c r="L492" s="149"/>
    </row>
    <row r="493" spans="1:12" s="234" customFormat="1" ht="13" x14ac:dyDescent="0.25">
      <c r="A493" s="261"/>
      <c r="B493" s="244"/>
      <c r="C493" s="246"/>
      <c r="D493" s="305"/>
      <c r="E493" s="256"/>
      <c r="F493" s="260"/>
      <c r="I493"/>
      <c r="J493" s="149"/>
      <c r="K493" s="149"/>
      <c r="L493" s="149"/>
    </row>
    <row r="494" spans="1:12" s="234" customFormat="1" ht="25" x14ac:dyDescent="0.25">
      <c r="A494" s="261"/>
      <c r="B494" s="244" t="s">
        <v>1823</v>
      </c>
      <c r="C494" s="246"/>
      <c r="D494" s="305"/>
      <c r="E494" s="256"/>
      <c r="F494" s="260"/>
      <c r="I494"/>
      <c r="J494" s="149"/>
      <c r="K494" s="149"/>
      <c r="L494" s="149"/>
    </row>
    <row r="495" spans="1:12" s="234" customFormat="1" ht="13" x14ac:dyDescent="0.25">
      <c r="A495" s="261"/>
      <c r="B495" s="244"/>
      <c r="C495" s="246"/>
      <c r="D495" s="305"/>
      <c r="E495" s="256"/>
      <c r="F495" s="260"/>
      <c r="I495"/>
      <c r="J495" s="149"/>
      <c r="K495" s="149"/>
      <c r="L495" s="149"/>
    </row>
    <row r="496" spans="1:12" s="234" customFormat="1" ht="13" x14ac:dyDescent="0.25">
      <c r="A496" s="261"/>
      <c r="B496" s="244" t="s">
        <v>1824</v>
      </c>
      <c r="C496" s="246"/>
      <c r="D496" s="305"/>
      <c r="E496" s="256"/>
      <c r="F496" s="260"/>
      <c r="I496"/>
      <c r="J496" s="149"/>
      <c r="K496" s="149"/>
      <c r="L496" s="149"/>
    </row>
    <row r="497" spans="1:12" s="234" customFormat="1" ht="13" x14ac:dyDescent="0.25">
      <c r="A497" s="261"/>
      <c r="B497" s="244"/>
      <c r="C497" s="246"/>
      <c r="D497" s="305"/>
      <c r="E497" s="256"/>
      <c r="F497" s="260"/>
      <c r="I497"/>
      <c r="J497" s="149"/>
      <c r="K497" s="149"/>
      <c r="L497" s="149"/>
    </row>
    <row r="498" spans="1:12" s="234" customFormat="1" ht="25" x14ac:dyDescent="0.25">
      <c r="A498" s="261"/>
      <c r="B498" s="244" t="s">
        <v>1825</v>
      </c>
      <c r="C498" s="246"/>
      <c r="D498" s="305"/>
      <c r="E498" s="256"/>
      <c r="F498" s="260"/>
      <c r="I498"/>
      <c r="J498" s="149"/>
      <c r="K498" s="149"/>
      <c r="L498" s="149"/>
    </row>
    <row r="499" spans="1:12" s="234" customFormat="1" ht="13" x14ac:dyDescent="0.25">
      <c r="A499" s="261"/>
      <c r="B499" s="244"/>
      <c r="C499" s="246"/>
      <c r="D499" s="305"/>
      <c r="E499" s="256"/>
      <c r="F499" s="260"/>
      <c r="I499"/>
      <c r="J499" s="149"/>
      <c r="K499" s="149"/>
      <c r="L499" s="149"/>
    </row>
    <row r="500" spans="1:12" s="234" customFormat="1" ht="13" x14ac:dyDescent="0.25">
      <c r="A500" s="261"/>
      <c r="B500" s="244" t="s">
        <v>1826</v>
      </c>
      <c r="C500" s="246"/>
      <c r="D500" s="305"/>
      <c r="E500" s="256"/>
      <c r="F500" s="260"/>
      <c r="I500"/>
      <c r="J500" s="149"/>
      <c r="K500" s="149"/>
      <c r="L500" s="149"/>
    </row>
    <row r="501" spans="1:12" s="234" customFormat="1" ht="13" x14ac:dyDescent="0.25">
      <c r="A501" s="261"/>
      <c r="B501" s="244" t="s">
        <v>1827</v>
      </c>
      <c r="C501" s="246"/>
      <c r="D501" s="305"/>
      <c r="E501" s="256"/>
      <c r="F501" s="260"/>
      <c r="I501"/>
      <c r="J501" s="149"/>
      <c r="K501" s="149"/>
      <c r="L501" s="149"/>
    </row>
    <row r="502" spans="1:12" s="234" customFormat="1" ht="13" x14ac:dyDescent="0.25">
      <c r="A502" s="261"/>
      <c r="B502" s="244"/>
      <c r="C502" s="246"/>
      <c r="D502" s="305"/>
      <c r="E502" s="256"/>
      <c r="F502" s="260"/>
      <c r="I502"/>
      <c r="J502" s="149"/>
      <c r="K502" s="149"/>
      <c r="L502" s="149"/>
    </row>
    <row r="503" spans="1:12" s="234" customFormat="1" ht="25" x14ac:dyDescent="0.25">
      <c r="A503" s="261"/>
      <c r="B503" s="245" t="s">
        <v>1828</v>
      </c>
      <c r="C503" s="246"/>
      <c r="D503" s="305"/>
      <c r="E503" s="256"/>
      <c r="F503" s="260"/>
      <c r="I503"/>
      <c r="J503" s="149"/>
      <c r="K503" s="149"/>
      <c r="L503" s="149"/>
    </row>
    <row r="504" spans="1:12" s="234" customFormat="1" ht="13" x14ac:dyDescent="0.25">
      <c r="A504" s="261"/>
      <c r="B504" s="244"/>
      <c r="C504" s="246"/>
      <c r="D504" s="305"/>
      <c r="E504" s="256"/>
      <c r="F504" s="260"/>
      <c r="I504"/>
      <c r="J504" s="149"/>
      <c r="K504" s="149"/>
      <c r="L504" s="149"/>
    </row>
    <row r="505" spans="1:12" s="234" customFormat="1" ht="13" x14ac:dyDescent="0.25">
      <c r="A505" s="261"/>
      <c r="B505" s="245" t="s">
        <v>2130</v>
      </c>
      <c r="C505" s="246"/>
      <c r="D505" s="305"/>
      <c r="E505" s="256"/>
      <c r="F505" s="260"/>
      <c r="I505"/>
      <c r="J505" s="149"/>
      <c r="K505" s="149"/>
      <c r="L505" s="149"/>
    </row>
    <row r="506" spans="1:12" s="234" customFormat="1" ht="13" x14ac:dyDescent="0.25">
      <c r="A506" s="261"/>
      <c r="B506" s="244"/>
      <c r="C506" s="246"/>
      <c r="D506" s="305"/>
      <c r="E506" s="256"/>
      <c r="F506" s="260"/>
      <c r="I506"/>
      <c r="J506" s="149"/>
      <c r="K506" s="149"/>
      <c r="L506" s="149"/>
    </row>
    <row r="507" spans="1:12" s="234" customFormat="1" ht="13" x14ac:dyDescent="0.25">
      <c r="A507" s="261"/>
      <c r="B507" s="244" t="s">
        <v>1829</v>
      </c>
      <c r="C507" s="246"/>
      <c r="D507" s="305"/>
      <c r="E507" s="256"/>
      <c r="F507" s="260"/>
      <c r="I507"/>
      <c r="J507" s="149"/>
      <c r="K507" s="149"/>
      <c r="L507" s="149"/>
    </row>
    <row r="508" spans="1:12" s="234" customFormat="1" ht="13" x14ac:dyDescent="0.25">
      <c r="A508" s="261"/>
      <c r="B508" s="245" t="s">
        <v>1830</v>
      </c>
      <c r="C508" s="246"/>
      <c r="D508" s="305"/>
      <c r="E508" s="256"/>
      <c r="F508" s="260"/>
      <c r="I508"/>
      <c r="J508" s="149"/>
      <c r="K508" s="149"/>
      <c r="L508" s="149"/>
    </row>
    <row r="509" spans="1:12" s="234" customFormat="1" ht="13" x14ac:dyDescent="0.25">
      <c r="A509" s="261"/>
      <c r="B509" s="244"/>
      <c r="C509" s="246"/>
      <c r="D509" s="305"/>
      <c r="E509" s="256"/>
      <c r="F509" s="260"/>
      <c r="I509"/>
      <c r="J509" s="149"/>
      <c r="K509" s="149"/>
      <c r="L509" s="149"/>
    </row>
    <row r="510" spans="1:12" s="234" customFormat="1" ht="13" x14ac:dyDescent="0.25">
      <c r="A510" s="261"/>
      <c r="B510" s="244" t="s">
        <v>1831</v>
      </c>
      <c r="C510" s="246"/>
      <c r="D510" s="305"/>
      <c r="E510" s="256"/>
      <c r="F510" s="260"/>
      <c r="I510"/>
      <c r="J510" s="149"/>
      <c r="K510" s="149"/>
      <c r="L510" s="149"/>
    </row>
    <row r="511" spans="1:12" s="234" customFormat="1" ht="13" x14ac:dyDescent="0.25">
      <c r="A511" s="261"/>
      <c r="B511" s="242"/>
      <c r="C511" s="247"/>
      <c r="D511" s="306"/>
      <c r="E511" s="256"/>
      <c r="F511" s="260"/>
      <c r="I511"/>
      <c r="J511" s="149"/>
      <c r="K511" s="149"/>
      <c r="L511" s="149"/>
    </row>
    <row r="512" spans="1:12" s="234" customFormat="1" ht="13" x14ac:dyDescent="0.25">
      <c r="A512" s="261"/>
      <c r="B512" s="242" t="s">
        <v>1832</v>
      </c>
      <c r="C512" s="247"/>
      <c r="D512" s="306"/>
      <c r="E512" s="256"/>
      <c r="F512" s="260"/>
      <c r="I512"/>
      <c r="J512" s="149"/>
      <c r="K512" s="149"/>
      <c r="L512" s="149"/>
    </row>
    <row r="513" spans="1:12" s="234" customFormat="1" ht="13" x14ac:dyDescent="0.25">
      <c r="A513" s="261"/>
      <c r="B513" s="244"/>
      <c r="C513" s="246"/>
      <c r="D513" s="305"/>
      <c r="E513" s="256"/>
      <c r="F513" s="260"/>
      <c r="I513"/>
      <c r="J513" s="149"/>
      <c r="K513" s="149"/>
      <c r="L513" s="149"/>
    </row>
    <row r="514" spans="1:12" s="234" customFormat="1" ht="13" x14ac:dyDescent="0.25">
      <c r="A514" s="261"/>
      <c r="B514" s="245" t="s">
        <v>1833</v>
      </c>
      <c r="C514" s="246"/>
      <c r="D514" s="305"/>
      <c r="E514" s="256"/>
      <c r="F514" s="260"/>
      <c r="I514"/>
      <c r="J514" s="149"/>
      <c r="K514" s="149"/>
      <c r="L514" s="149"/>
    </row>
    <row r="515" spans="1:12" s="234" customFormat="1" ht="13" x14ac:dyDescent="0.25">
      <c r="A515" s="261"/>
      <c r="B515" s="244"/>
      <c r="C515" s="246"/>
      <c r="D515" s="305"/>
      <c r="E515" s="256"/>
      <c r="F515" s="260"/>
      <c r="I515"/>
      <c r="J515" s="149"/>
      <c r="K515" s="149"/>
      <c r="L515" s="149"/>
    </row>
    <row r="516" spans="1:12" s="234" customFormat="1" ht="13" x14ac:dyDescent="0.25">
      <c r="A516" s="261"/>
      <c r="B516" s="244" t="s">
        <v>1834</v>
      </c>
      <c r="C516" s="246"/>
      <c r="D516" s="305"/>
      <c r="E516" s="256"/>
      <c r="F516" s="260"/>
      <c r="I516"/>
      <c r="J516" s="149"/>
      <c r="K516" s="149"/>
      <c r="L516" s="149"/>
    </row>
    <row r="517" spans="1:12" s="234" customFormat="1" ht="13" x14ac:dyDescent="0.25">
      <c r="A517" s="261"/>
      <c r="B517" s="244"/>
      <c r="C517" s="246"/>
      <c r="D517" s="305"/>
      <c r="E517" s="256"/>
      <c r="F517" s="260"/>
      <c r="I517"/>
      <c r="J517" s="149"/>
      <c r="K517" s="149"/>
      <c r="L517" s="149"/>
    </row>
    <row r="518" spans="1:12" s="234" customFormat="1" ht="13" x14ac:dyDescent="0.25">
      <c r="A518" s="261"/>
      <c r="B518" s="244" t="s">
        <v>1835</v>
      </c>
      <c r="C518" s="246"/>
      <c r="D518" s="305"/>
      <c r="E518" s="256"/>
      <c r="F518" s="260"/>
      <c r="I518"/>
      <c r="J518" s="149"/>
      <c r="K518" s="149"/>
      <c r="L518" s="149"/>
    </row>
    <row r="519" spans="1:12" s="234" customFormat="1" ht="13" x14ac:dyDescent="0.25">
      <c r="A519" s="261"/>
      <c r="B519" s="244"/>
      <c r="C519" s="246"/>
      <c r="D519" s="305"/>
      <c r="E519" s="256"/>
      <c r="F519" s="260"/>
      <c r="I519"/>
      <c r="J519" s="149"/>
      <c r="K519" s="149"/>
      <c r="L519" s="149"/>
    </row>
    <row r="520" spans="1:12" s="234" customFormat="1" ht="13" x14ac:dyDescent="0.25">
      <c r="A520" s="261"/>
      <c r="B520" s="264" t="s">
        <v>2187</v>
      </c>
      <c r="C520" s="226"/>
      <c r="D520" s="304"/>
      <c r="E520" s="255"/>
      <c r="F520" s="266"/>
      <c r="I520"/>
      <c r="J520" s="149"/>
      <c r="K520" s="149"/>
      <c r="L520" s="149"/>
    </row>
    <row r="521" spans="1:12" s="234" customFormat="1" ht="13" x14ac:dyDescent="0.25">
      <c r="A521" s="261"/>
      <c r="B521" s="245" t="s">
        <v>2188</v>
      </c>
      <c r="C521" s="226"/>
      <c r="D521" s="304"/>
      <c r="E521" s="255"/>
      <c r="F521" s="260"/>
      <c r="I521"/>
      <c r="J521" s="149"/>
      <c r="K521" s="149"/>
      <c r="L521" s="149"/>
    </row>
    <row r="522" spans="1:12" s="234" customFormat="1" ht="13" x14ac:dyDescent="0.25">
      <c r="A522" s="261"/>
      <c r="B522" s="245" t="s">
        <v>2189</v>
      </c>
      <c r="C522" s="226"/>
      <c r="D522" s="304"/>
      <c r="E522" s="255"/>
      <c r="F522" s="260"/>
      <c r="I522"/>
      <c r="J522" s="149"/>
      <c r="K522" s="149"/>
      <c r="L522" s="149"/>
    </row>
    <row r="523" spans="1:12" s="234" customFormat="1" ht="13" x14ac:dyDescent="0.25">
      <c r="A523" s="261"/>
      <c r="B523" s="245"/>
      <c r="C523" s="226"/>
      <c r="D523" s="304"/>
      <c r="E523" s="255"/>
      <c r="F523" s="260"/>
      <c r="I523"/>
      <c r="J523" s="149"/>
      <c r="K523" s="149"/>
      <c r="L523" s="149"/>
    </row>
    <row r="524" spans="1:12" s="234" customFormat="1" ht="13" x14ac:dyDescent="0.25">
      <c r="A524" s="261"/>
      <c r="B524" s="244" t="s">
        <v>1836</v>
      </c>
      <c r="C524" s="246"/>
      <c r="D524" s="305"/>
      <c r="E524" s="256"/>
      <c r="F524" s="260"/>
      <c r="I524"/>
      <c r="J524" s="149"/>
      <c r="K524" s="149"/>
      <c r="L524" s="149"/>
    </row>
    <row r="525" spans="1:12" s="234" customFormat="1" ht="13" x14ac:dyDescent="0.25">
      <c r="A525" s="261"/>
      <c r="B525" s="245"/>
      <c r="C525" s="246"/>
      <c r="D525" s="305"/>
      <c r="E525" s="256"/>
      <c r="F525" s="260"/>
      <c r="I525"/>
      <c r="J525" s="149"/>
      <c r="K525" s="149"/>
      <c r="L525" s="149"/>
    </row>
    <row r="526" spans="1:12" s="234" customFormat="1" ht="13" x14ac:dyDescent="0.25">
      <c r="A526" s="261"/>
      <c r="B526" s="244" t="s">
        <v>1837</v>
      </c>
      <c r="C526" s="246"/>
      <c r="D526" s="305"/>
      <c r="E526" s="256"/>
      <c r="F526" s="260"/>
      <c r="I526"/>
      <c r="J526" s="149"/>
      <c r="K526" s="149"/>
      <c r="L526" s="149"/>
    </row>
    <row r="527" spans="1:12" s="234" customFormat="1" ht="13" x14ac:dyDescent="0.25">
      <c r="A527" s="261"/>
      <c r="B527" s="245"/>
      <c r="C527" s="246"/>
      <c r="D527" s="305"/>
      <c r="E527" s="256"/>
      <c r="F527" s="260"/>
      <c r="I527"/>
      <c r="J527" s="149"/>
      <c r="K527" s="149"/>
      <c r="L527" s="149"/>
    </row>
    <row r="528" spans="1:12" s="234" customFormat="1" ht="13" x14ac:dyDescent="0.25">
      <c r="A528" s="261"/>
      <c r="B528" s="244" t="s">
        <v>1838</v>
      </c>
      <c r="C528" s="246"/>
      <c r="D528" s="305"/>
      <c r="E528" s="256"/>
      <c r="F528" s="260"/>
      <c r="I528"/>
      <c r="J528" s="149"/>
      <c r="K528" s="149"/>
      <c r="L528" s="149"/>
    </row>
    <row r="529" spans="1:12" s="234" customFormat="1" ht="13" x14ac:dyDescent="0.25">
      <c r="A529" s="261"/>
      <c r="B529" s="245"/>
      <c r="C529" s="246"/>
      <c r="D529" s="305"/>
      <c r="E529" s="256"/>
      <c r="F529" s="260"/>
      <c r="I529"/>
      <c r="J529" s="149"/>
      <c r="K529" s="149"/>
      <c r="L529" s="149"/>
    </row>
    <row r="530" spans="1:12" s="234" customFormat="1" ht="13" x14ac:dyDescent="0.25">
      <c r="A530" s="261"/>
      <c r="B530" s="244" t="s">
        <v>1839</v>
      </c>
      <c r="C530" s="246"/>
      <c r="D530" s="305"/>
      <c r="E530" s="256"/>
      <c r="F530" s="260"/>
      <c r="I530"/>
      <c r="J530" s="149"/>
      <c r="K530" s="149"/>
      <c r="L530" s="149"/>
    </row>
    <row r="531" spans="1:12" s="234" customFormat="1" ht="13" x14ac:dyDescent="0.25">
      <c r="A531" s="261"/>
      <c r="B531" s="244"/>
      <c r="C531" s="246"/>
      <c r="D531" s="305"/>
      <c r="E531" s="256"/>
      <c r="F531" s="260"/>
      <c r="I531"/>
      <c r="J531" s="149"/>
      <c r="K531" s="149"/>
      <c r="L531" s="149"/>
    </row>
    <row r="532" spans="1:12" s="234" customFormat="1" ht="13" x14ac:dyDescent="0.25">
      <c r="A532" s="261"/>
      <c r="B532" s="243" t="s">
        <v>1840</v>
      </c>
      <c r="C532" s="247"/>
      <c r="D532" s="306"/>
      <c r="E532" s="256"/>
      <c r="F532" s="260"/>
      <c r="I532"/>
      <c r="J532" s="149"/>
      <c r="K532" s="149"/>
      <c r="L532" s="149"/>
    </row>
    <row r="533" spans="1:12" s="234" customFormat="1" ht="13" x14ac:dyDescent="0.25">
      <c r="A533" s="261"/>
      <c r="B533" s="244"/>
      <c r="C533" s="246"/>
      <c r="D533" s="305"/>
      <c r="E533" s="256"/>
      <c r="F533" s="260"/>
      <c r="I533"/>
      <c r="J533" s="149"/>
      <c r="K533" s="149"/>
      <c r="L533" s="149"/>
    </row>
    <row r="534" spans="1:12" s="234" customFormat="1" ht="13" x14ac:dyDescent="0.25">
      <c r="A534" s="261"/>
      <c r="B534" s="244" t="s">
        <v>1841</v>
      </c>
      <c r="C534" s="246" t="s">
        <v>4</v>
      </c>
      <c r="D534" s="305">
        <v>1</v>
      </c>
      <c r="E534" s="256"/>
      <c r="F534" s="260"/>
      <c r="I534"/>
      <c r="J534" s="149"/>
      <c r="K534" s="149"/>
      <c r="L534" s="149"/>
    </row>
    <row r="535" spans="1:12" s="234" customFormat="1" ht="13" x14ac:dyDescent="0.25">
      <c r="A535" s="261"/>
      <c r="B535" s="244"/>
      <c r="C535" s="246"/>
      <c r="D535" s="305"/>
      <c r="E535" s="256"/>
      <c r="F535" s="260"/>
      <c r="I535"/>
      <c r="J535" s="149"/>
      <c r="K535" s="149"/>
      <c r="L535" s="149"/>
    </row>
    <row r="536" spans="1:12" s="234" customFormat="1" ht="13" x14ac:dyDescent="0.25">
      <c r="A536" s="261"/>
      <c r="B536" s="244" t="s">
        <v>1706</v>
      </c>
      <c r="C536" s="246"/>
      <c r="D536" s="305"/>
      <c r="E536" s="256"/>
      <c r="F536" s="260"/>
      <c r="I536"/>
      <c r="J536" s="149"/>
      <c r="K536" s="149"/>
      <c r="L536" s="149"/>
    </row>
    <row r="537" spans="1:12" s="234" customFormat="1" ht="13" x14ac:dyDescent="0.25">
      <c r="A537" s="261"/>
      <c r="B537" s="244"/>
      <c r="C537" s="246"/>
      <c r="D537" s="305"/>
      <c r="E537" s="256"/>
      <c r="F537" s="260"/>
      <c r="I537"/>
      <c r="J537" s="149"/>
      <c r="K537" s="149"/>
      <c r="L537" s="149"/>
    </row>
    <row r="538" spans="1:12" s="234" customFormat="1" ht="13" x14ac:dyDescent="0.25">
      <c r="A538" s="261"/>
      <c r="B538" s="242" t="s">
        <v>1842</v>
      </c>
      <c r="C538" s="246"/>
      <c r="D538" s="305"/>
      <c r="E538" s="256"/>
      <c r="F538" s="260"/>
      <c r="I538"/>
      <c r="J538" s="149"/>
      <c r="K538" s="149"/>
      <c r="L538" s="149"/>
    </row>
    <row r="539" spans="1:12" s="234" customFormat="1" ht="13" x14ac:dyDescent="0.25">
      <c r="A539" s="261"/>
      <c r="B539" s="244"/>
      <c r="C539" s="246"/>
      <c r="D539" s="305"/>
      <c r="E539" s="256"/>
      <c r="F539" s="260"/>
      <c r="I539"/>
      <c r="J539" s="149"/>
      <c r="K539" s="149"/>
      <c r="L539" s="149"/>
    </row>
    <row r="540" spans="1:12" s="234" customFormat="1" ht="13" x14ac:dyDescent="0.25">
      <c r="A540" s="261"/>
      <c r="B540" s="243" t="s">
        <v>1843</v>
      </c>
      <c r="C540" s="246" t="s">
        <v>4</v>
      </c>
      <c r="D540" s="305">
        <v>1</v>
      </c>
      <c r="E540" s="256"/>
      <c r="F540" s="260"/>
      <c r="I540"/>
      <c r="J540" s="149"/>
      <c r="K540" s="149"/>
      <c r="L540" s="149"/>
    </row>
    <row r="541" spans="1:12" s="234" customFormat="1" ht="13" x14ac:dyDescent="0.25">
      <c r="A541" s="261"/>
      <c r="B541" s="244"/>
      <c r="C541" s="246"/>
      <c r="D541" s="305"/>
      <c r="E541" s="256"/>
      <c r="F541" s="260"/>
      <c r="I541"/>
      <c r="J541" s="149"/>
      <c r="K541" s="149"/>
      <c r="L541" s="149"/>
    </row>
    <row r="542" spans="1:12" s="234" customFormat="1" ht="50" x14ac:dyDescent="0.25">
      <c r="A542" s="261"/>
      <c r="B542" s="245" t="s">
        <v>1844</v>
      </c>
      <c r="C542" s="246"/>
      <c r="D542" s="305"/>
      <c r="E542" s="256"/>
      <c r="F542" s="260"/>
      <c r="I542"/>
      <c r="J542" s="149"/>
      <c r="K542" s="149"/>
      <c r="L542" s="149"/>
    </row>
    <row r="543" spans="1:12" s="234" customFormat="1" ht="13" x14ac:dyDescent="0.25">
      <c r="A543" s="261"/>
      <c r="B543" s="244"/>
      <c r="C543" s="246"/>
      <c r="D543" s="305"/>
      <c r="E543" s="256"/>
      <c r="F543" s="260"/>
      <c r="I543"/>
      <c r="J543" s="149"/>
      <c r="K543" s="149"/>
      <c r="L543" s="149"/>
    </row>
    <row r="544" spans="1:12" s="234" customFormat="1" ht="13" x14ac:dyDescent="0.25">
      <c r="A544" s="261"/>
      <c r="B544" s="244" t="s">
        <v>1706</v>
      </c>
      <c r="C544" s="246"/>
      <c r="D544" s="305"/>
      <c r="E544" s="256"/>
      <c r="F544" s="260"/>
      <c r="I544"/>
      <c r="J544" s="149"/>
      <c r="K544" s="149"/>
      <c r="L544" s="149"/>
    </row>
    <row r="545" spans="1:12" s="234" customFormat="1" ht="13" x14ac:dyDescent="0.25">
      <c r="A545" s="261"/>
      <c r="B545" s="245"/>
      <c r="C545" s="246"/>
      <c r="D545" s="305"/>
      <c r="E545" s="256"/>
      <c r="F545" s="260"/>
      <c r="I545"/>
      <c r="J545" s="149"/>
      <c r="K545" s="149"/>
      <c r="L545" s="149"/>
    </row>
    <row r="546" spans="1:12" s="234" customFormat="1" ht="13" x14ac:dyDescent="0.25">
      <c r="A546" s="261"/>
      <c r="B546" s="242" t="s">
        <v>1845</v>
      </c>
      <c r="C546" s="246" t="s">
        <v>4</v>
      </c>
      <c r="D546" s="305">
        <v>1</v>
      </c>
      <c r="E546" s="256"/>
      <c r="F546" s="260"/>
      <c r="I546"/>
      <c r="J546" s="149"/>
      <c r="K546" s="149"/>
      <c r="L546" s="149"/>
    </row>
    <row r="547" spans="1:12" s="234" customFormat="1" ht="13" x14ac:dyDescent="0.25">
      <c r="A547" s="261"/>
      <c r="B547" s="245"/>
      <c r="C547" s="246"/>
      <c r="D547" s="305"/>
      <c r="E547" s="256"/>
      <c r="F547" s="260"/>
      <c r="I547"/>
      <c r="J547" s="149"/>
      <c r="K547" s="149"/>
      <c r="L547" s="149"/>
    </row>
    <row r="548" spans="1:12" s="234" customFormat="1" ht="13" x14ac:dyDescent="0.25">
      <c r="A548" s="261"/>
      <c r="B548" s="244" t="s">
        <v>1846</v>
      </c>
      <c r="C548" s="246"/>
      <c r="D548" s="305"/>
      <c r="E548" s="256"/>
      <c r="F548" s="260"/>
      <c r="I548"/>
      <c r="J548" s="149"/>
      <c r="K548" s="149"/>
      <c r="L548" s="149"/>
    </row>
    <row r="549" spans="1:12" s="234" customFormat="1" ht="13" x14ac:dyDescent="0.25">
      <c r="A549" s="261"/>
      <c r="B549" s="244"/>
      <c r="C549" s="246"/>
      <c r="D549" s="305"/>
      <c r="E549" s="256"/>
      <c r="F549" s="260"/>
      <c r="I549"/>
      <c r="J549" s="149"/>
      <c r="K549" s="149"/>
      <c r="L549" s="149"/>
    </row>
    <row r="550" spans="1:12" s="234" customFormat="1" ht="13" x14ac:dyDescent="0.25">
      <c r="A550" s="261"/>
      <c r="B550" s="244" t="s">
        <v>1706</v>
      </c>
      <c r="C550" s="246"/>
      <c r="D550" s="305"/>
      <c r="E550" s="256"/>
      <c r="F550" s="260"/>
      <c r="I550"/>
      <c r="J550" s="149"/>
      <c r="K550" s="149"/>
      <c r="L550" s="149"/>
    </row>
    <row r="551" spans="1:12" s="234" customFormat="1" ht="13" x14ac:dyDescent="0.25">
      <c r="A551" s="261"/>
      <c r="B551" s="244"/>
      <c r="C551" s="246"/>
      <c r="D551" s="305"/>
      <c r="E551" s="256"/>
      <c r="F551" s="260"/>
      <c r="I551"/>
      <c r="J551" s="149"/>
      <c r="K551" s="149"/>
      <c r="L551" s="149"/>
    </row>
    <row r="552" spans="1:12" s="234" customFormat="1" ht="13" x14ac:dyDescent="0.25">
      <c r="A552" s="261"/>
      <c r="B552" s="242" t="s">
        <v>1847</v>
      </c>
      <c r="C552" s="246" t="s">
        <v>4</v>
      </c>
      <c r="D552" s="305">
        <v>1</v>
      </c>
      <c r="E552" s="256"/>
      <c r="F552" s="260"/>
      <c r="I552"/>
      <c r="J552" s="149"/>
      <c r="K552" s="149"/>
      <c r="L552" s="149"/>
    </row>
    <row r="553" spans="1:12" s="234" customFormat="1" ht="13" x14ac:dyDescent="0.25">
      <c r="A553" s="261"/>
      <c r="B553" s="244"/>
      <c r="C553" s="246"/>
      <c r="D553" s="305"/>
      <c r="E553" s="256"/>
      <c r="F553" s="260"/>
      <c r="I553"/>
      <c r="J553" s="149"/>
      <c r="K553" s="149"/>
      <c r="L553" s="149"/>
    </row>
    <row r="554" spans="1:12" s="234" customFormat="1" ht="13" x14ac:dyDescent="0.25">
      <c r="A554" s="261"/>
      <c r="B554" s="244" t="s">
        <v>1706</v>
      </c>
      <c r="C554" s="246"/>
      <c r="D554" s="305"/>
      <c r="E554" s="256"/>
      <c r="F554" s="260"/>
      <c r="I554"/>
      <c r="J554" s="149"/>
      <c r="K554" s="149"/>
      <c r="L554" s="149"/>
    </row>
    <row r="555" spans="1:12" s="234" customFormat="1" ht="13" x14ac:dyDescent="0.25">
      <c r="A555" s="261"/>
      <c r="B555" s="245"/>
      <c r="C555" s="246"/>
      <c r="D555" s="305"/>
      <c r="E555" s="256"/>
      <c r="F555" s="260"/>
      <c r="I555"/>
      <c r="J555" s="149"/>
      <c r="K555" s="149"/>
      <c r="L555" s="149"/>
    </row>
    <row r="556" spans="1:12" s="234" customFormat="1" ht="13" x14ac:dyDescent="0.25">
      <c r="A556" s="261"/>
      <c r="B556" s="242" t="s">
        <v>1848</v>
      </c>
      <c r="C556" s="246" t="s">
        <v>4</v>
      </c>
      <c r="D556" s="305">
        <v>1</v>
      </c>
      <c r="E556" s="256"/>
      <c r="F556" s="260"/>
      <c r="I556"/>
      <c r="J556" s="149"/>
      <c r="K556" s="149"/>
      <c r="L556" s="149"/>
    </row>
    <row r="557" spans="1:12" s="234" customFormat="1" ht="13" x14ac:dyDescent="0.25">
      <c r="A557" s="261"/>
      <c r="B557" s="244"/>
      <c r="C557" s="246"/>
      <c r="D557" s="305"/>
      <c r="E557" s="256"/>
      <c r="F557" s="260"/>
      <c r="I557"/>
      <c r="J557" s="149"/>
      <c r="K557" s="149"/>
      <c r="L557" s="149"/>
    </row>
    <row r="558" spans="1:12" s="234" customFormat="1" ht="13" x14ac:dyDescent="0.25">
      <c r="A558" s="261"/>
      <c r="B558" s="244" t="s">
        <v>1706</v>
      </c>
      <c r="C558" s="246"/>
      <c r="D558" s="305"/>
      <c r="E558" s="256"/>
      <c r="F558" s="260"/>
      <c r="I558"/>
      <c r="J558" s="149"/>
      <c r="K558" s="149"/>
      <c r="L558" s="149"/>
    </row>
    <row r="559" spans="1:12" s="234" customFormat="1" ht="13" x14ac:dyDescent="0.25">
      <c r="A559" s="261"/>
      <c r="B559" s="244"/>
      <c r="C559" s="246"/>
      <c r="D559" s="305"/>
      <c r="E559" s="256"/>
      <c r="F559" s="260"/>
      <c r="I559"/>
      <c r="J559" s="149"/>
      <c r="K559" s="149"/>
      <c r="L559" s="149"/>
    </row>
    <row r="560" spans="1:12" s="234" customFormat="1" ht="13" x14ac:dyDescent="0.25">
      <c r="A560" s="261"/>
      <c r="B560" s="242" t="s">
        <v>1849</v>
      </c>
      <c r="C560" s="246" t="s">
        <v>4</v>
      </c>
      <c r="D560" s="305">
        <v>1</v>
      </c>
      <c r="E560" s="256"/>
      <c r="F560" s="260"/>
      <c r="I560"/>
      <c r="J560" s="149"/>
      <c r="K560" s="149"/>
      <c r="L560" s="149"/>
    </row>
    <row r="561" spans="1:12" s="234" customFormat="1" ht="13" x14ac:dyDescent="0.25">
      <c r="A561" s="261"/>
      <c r="B561" s="244"/>
      <c r="C561" s="246"/>
      <c r="D561" s="305"/>
      <c r="E561" s="256"/>
      <c r="F561" s="260"/>
      <c r="I561"/>
      <c r="J561" s="149"/>
      <c r="K561" s="149"/>
      <c r="L561" s="149"/>
    </row>
    <row r="562" spans="1:12" s="234" customFormat="1" ht="13" x14ac:dyDescent="0.25">
      <c r="A562" s="261"/>
      <c r="B562" s="244" t="s">
        <v>1706</v>
      </c>
      <c r="C562" s="246"/>
      <c r="D562" s="305"/>
      <c r="E562" s="256"/>
      <c r="F562" s="260"/>
      <c r="I562"/>
      <c r="J562" s="149"/>
      <c r="K562" s="149"/>
      <c r="L562" s="149"/>
    </row>
    <row r="563" spans="1:12" s="234" customFormat="1" ht="13" x14ac:dyDescent="0.25">
      <c r="A563" s="261"/>
      <c r="B563" s="245"/>
      <c r="C563" s="246"/>
      <c r="D563" s="305"/>
      <c r="E563" s="256"/>
      <c r="F563" s="260"/>
      <c r="I563"/>
      <c r="J563" s="149"/>
      <c r="K563" s="149"/>
      <c r="L563" s="149"/>
    </row>
    <row r="564" spans="1:12" s="234" customFormat="1" ht="13" x14ac:dyDescent="0.25">
      <c r="A564" s="261"/>
      <c r="B564" s="242" t="s">
        <v>1850</v>
      </c>
      <c r="C564" s="246" t="s">
        <v>4</v>
      </c>
      <c r="D564" s="305">
        <v>1</v>
      </c>
      <c r="E564" s="256"/>
      <c r="F564" s="260"/>
      <c r="I564"/>
      <c r="J564" s="149"/>
      <c r="K564" s="149"/>
      <c r="L564" s="149"/>
    </row>
    <row r="565" spans="1:12" s="234" customFormat="1" ht="13" x14ac:dyDescent="0.25">
      <c r="A565" s="261"/>
      <c r="B565" s="244"/>
      <c r="C565" s="246"/>
      <c r="D565" s="305"/>
      <c r="E565" s="256"/>
      <c r="F565" s="260"/>
      <c r="I565"/>
      <c r="J565" s="149"/>
      <c r="K565" s="149"/>
      <c r="L565" s="149"/>
    </row>
    <row r="566" spans="1:12" s="234" customFormat="1" ht="13" x14ac:dyDescent="0.25">
      <c r="A566" s="261"/>
      <c r="B566" s="244" t="s">
        <v>1706</v>
      </c>
      <c r="C566" s="246"/>
      <c r="D566" s="305"/>
      <c r="E566" s="256"/>
      <c r="F566" s="260"/>
      <c r="I566"/>
      <c r="J566" s="149"/>
      <c r="K566" s="149"/>
      <c r="L566" s="149"/>
    </row>
    <row r="567" spans="1:12" s="234" customFormat="1" ht="13" x14ac:dyDescent="0.25">
      <c r="A567" s="261"/>
      <c r="B567" s="245"/>
      <c r="C567" s="246"/>
      <c r="D567" s="305"/>
      <c r="E567" s="256"/>
      <c r="F567" s="260"/>
      <c r="I567"/>
      <c r="J567" s="149"/>
      <c r="K567" s="149"/>
      <c r="L567" s="149"/>
    </row>
    <row r="568" spans="1:12" s="234" customFormat="1" ht="13" x14ac:dyDescent="0.25">
      <c r="A568" s="261"/>
      <c r="B568" s="244" t="s">
        <v>1851</v>
      </c>
      <c r="C568" s="246"/>
      <c r="D568" s="305"/>
      <c r="E568" s="256"/>
      <c r="F568" s="260"/>
      <c r="I568"/>
      <c r="J568" s="149"/>
      <c r="K568" s="149"/>
      <c r="L568" s="149"/>
    </row>
    <row r="569" spans="1:12" s="234" customFormat="1" ht="13" x14ac:dyDescent="0.25">
      <c r="A569" s="261"/>
      <c r="B569" s="245"/>
      <c r="C569" s="246"/>
      <c r="D569" s="305"/>
      <c r="E569" s="256"/>
      <c r="F569" s="260"/>
      <c r="I569"/>
      <c r="J569" s="149"/>
      <c r="K569" s="149"/>
      <c r="L569" s="149"/>
    </row>
    <row r="570" spans="1:12" s="234" customFormat="1" ht="13" x14ac:dyDescent="0.25">
      <c r="A570" s="261"/>
      <c r="B570" s="242" t="s">
        <v>1852</v>
      </c>
      <c r="C570" s="246" t="s">
        <v>4</v>
      </c>
      <c r="D570" s="305">
        <v>1</v>
      </c>
      <c r="E570" s="256"/>
      <c r="F570" s="260"/>
      <c r="I570"/>
      <c r="J570" s="149"/>
      <c r="K570" s="149"/>
      <c r="L570" s="149"/>
    </row>
    <row r="571" spans="1:12" s="234" customFormat="1" ht="13" x14ac:dyDescent="0.25">
      <c r="A571" s="261"/>
      <c r="B571" s="245"/>
      <c r="C571" s="246"/>
      <c r="D571" s="305"/>
      <c r="E571" s="256"/>
      <c r="F571" s="260"/>
      <c r="I571"/>
      <c r="J571" s="149"/>
      <c r="K571" s="149"/>
      <c r="L571" s="149"/>
    </row>
    <row r="572" spans="1:12" s="234" customFormat="1" ht="25" x14ac:dyDescent="0.25">
      <c r="A572" s="261"/>
      <c r="B572" s="244" t="s">
        <v>1853</v>
      </c>
      <c r="C572" s="246"/>
      <c r="D572" s="305"/>
      <c r="E572" s="256"/>
      <c r="F572" s="260"/>
      <c r="I572"/>
      <c r="J572" s="149"/>
      <c r="K572" s="149"/>
      <c r="L572" s="149"/>
    </row>
    <row r="573" spans="1:12" s="234" customFormat="1" ht="13" x14ac:dyDescent="0.25">
      <c r="A573" s="261"/>
      <c r="B573" s="245"/>
      <c r="C573" s="246"/>
      <c r="D573" s="305"/>
      <c r="E573" s="256"/>
      <c r="F573" s="260"/>
      <c r="I573"/>
      <c r="J573" s="149"/>
      <c r="K573" s="149"/>
      <c r="L573" s="149"/>
    </row>
    <row r="574" spans="1:12" s="234" customFormat="1" ht="13" x14ac:dyDescent="0.25">
      <c r="A574" s="261"/>
      <c r="B574" s="244" t="s">
        <v>1706</v>
      </c>
      <c r="C574" s="246"/>
      <c r="D574" s="305"/>
      <c r="E574" s="256"/>
      <c r="F574" s="260"/>
      <c r="I574"/>
      <c r="J574" s="149"/>
      <c r="K574" s="149"/>
      <c r="L574" s="149"/>
    </row>
    <row r="575" spans="1:12" s="234" customFormat="1" ht="13" x14ac:dyDescent="0.25">
      <c r="A575" s="261"/>
      <c r="B575" s="244"/>
      <c r="C575" s="246"/>
      <c r="D575" s="305"/>
      <c r="E575" s="256"/>
      <c r="F575" s="260"/>
      <c r="I575"/>
      <c r="J575" s="149"/>
      <c r="K575" s="149"/>
      <c r="L575" s="149"/>
    </row>
    <row r="576" spans="1:12" s="234" customFormat="1" ht="13" x14ac:dyDescent="0.25">
      <c r="A576" s="261"/>
      <c r="B576" s="242" t="s">
        <v>1854</v>
      </c>
      <c r="C576" s="246" t="s">
        <v>4</v>
      </c>
      <c r="D576" s="305">
        <v>1</v>
      </c>
      <c r="E576" s="256"/>
      <c r="F576" s="260"/>
      <c r="I576"/>
      <c r="J576" s="149"/>
      <c r="K576" s="149"/>
      <c r="L576" s="149"/>
    </row>
    <row r="577" spans="1:12" s="234" customFormat="1" ht="13" x14ac:dyDescent="0.25">
      <c r="A577" s="261"/>
      <c r="B577" s="244"/>
      <c r="C577" s="246"/>
      <c r="D577" s="305"/>
      <c r="E577" s="256"/>
      <c r="F577" s="260"/>
      <c r="I577"/>
      <c r="J577" s="149"/>
      <c r="K577" s="149"/>
      <c r="L577" s="149"/>
    </row>
    <row r="578" spans="1:12" s="234" customFormat="1" ht="13" x14ac:dyDescent="0.25">
      <c r="A578" s="261"/>
      <c r="B578" s="245" t="s">
        <v>1706</v>
      </c>
      <c r="C578" s="246"/>
      <c r="D578" s="305"/>
      <c r="E578" s="256"/>
      <c r="F578" s="260"/>
      <c r="I578"/>
      <c r="J578" s="149"/>
      <c r="K578" s="149"/>
      <c r="L578" s="149"/>
    </row>
    <row r="579" spans="1:12" s="234" customFormat="1" ht="13" x14ac:dyDescent="0.25">
      <c r="A579" s="261"/>
      <c r="B579" s="244"/>
      <c r="C579" s="246"/>
      <c r="D579" s="305"/>
      <c r="E579" s="256"/>
      <c r="F579" s="260"/>
      <c r="I579"/>
      <c r="J579" s="149"/>
      <c r="K579" s="149"/>
      <c r="L579" s="149"/>
    </row>
    <row r="580" spans="1:12" s="234" customFormat="1" ht="13" x14ac:dyDescent="0.25">
      <c r="A580" s="261"/>
      <c r="B580" s="243" t="s">
        <v>1855</v>
      </c>
      <c r="C580" s="246" t="s">
        <v>4</v>
      </c>
      <c r="D580" s="305">
        <v>1</v>
      </c>
      <c r="E580" s="256"/>
      <c r="F580" s="260"/>
      <c r="I580"/>
      <c r="J580" s="149"/>
      <c r="K580" s="149"/>
      <c r="L580" s="149"/>
    </row>
    <row r="581" spans="1:12" s="234" customFormat="1" ht="13" x14ac:dyDescent="0.25">
      <c r="A581" s="261"/>
      <c r="B581" s="244"/>
      <c r="C581" s="246"/>
      <c r="D581" s="305"/>
      <c r="E581" s="256"/>
      <c r="F581" s="260"/>
      <c r="I581"/>
      <c r="J581" s="149"/>
      <c r="K581" s="149"/>
      <c r="L581" s="149"/>
    </row>
    <row r="582" spans="1:12" s="234" customFormat="1" ht="25" x14ac:dyDescent="0.25">
      <c r="A582" s="261"/>
      <c r="B582" s="244" t="s">
        <v>1856</v>
      </c>
      <c r="C582" s="246"/>
      <c r="D582" s="305"/>
      <c r="E582" s="256"/>
      <c r="F582" s="260"/>
      <c r="I582"/>
      <c r="J582" s="149"/>
      <c r="K582" s="149"/>
      <c r="L582" s="149"/>
    </row>
    <row r="583" spans="1:12" s="234" customFormat="1" ht="13" x14ac:dyDescent="0.25">
      <c r="A583" s="261"/>
      <c r="B583" s="244"/>
      <c r="C583" s="246"/>
      <c r="D583" s="305"/>
      <c r="E583" s="256"/>
      <c r="F583" s="260"/>
      <c r="I583"/>
      <c r="J583" s="149"/>
      <c r="K583" s="149"/>
      <c r="L583" s="149"/>
    </row>
    <row r="584" spans="1:12" s="234" customFormat="1" ht="13" x14ac:dyDescent="0.25">
      <c r="A584" s="261"/>
      <c r="B584" s="244"/>
      <c r="C584" s="246"/>
      <c r="D584" s="305"/>
      <c r="E584" s="256"/>
      <c r="F584" s="260"/>
      <c r="I584"/>
      <c r="J584" s="149"/>
      <c r="K584" s="149"/>
      <c r="L584" s="149"/>
    </row>
    <row r="585" spans="1:12" s="234" customFormat="1" ht="13" x14ac:dyDescent="0.25">
      <c r="A585" s="261"/>
      <c r="B585" s="245"/>
      <c r="C585" s="246"/>
      <c r="D585" s="305"/>
      <c r="E585" s="256"/>
      <c r="F585" s="260"/>
      <c r="I585"/>
      <c r="J585" s="149"/>
      <c r="K585" s="149"/>
      <c r="L585" s="149"/>
    </row>
    <row r="586" spans="1:12" s="234" customFormat="1" ht="13" x14ac:dyDescent="0.25">
      <c r="A586" s="261"/>
      <c r="B586" s="264" t="s">
        <v>2187</v>
      </c>
      <c r="C586" s="226"/>
      <c r="D586" s="304"/>
      <c r="E586" s="255"/>
      <c r="F586" s="266"/>
      <c r="I586"/>
      <c r="J586" s="149"/>
      <c r="K586" s="149"/>
      <c r="L586" s="149"/>
    </row>
    <row r="587" spans="1:12" s="234" customFormat="1" ht="13" x14ac:dyDescent="0.25">
      <c r="A587" s="261"/>
      <c r="B587" s="245" t="s">
        <v>2188</v>
      </c>
      <c r="C587" s="226"/>
      <c r="D587" s="304"/>
      <c r="E587" s="255"/>
      <c r="F587" s="260"/>
      <c r="I587"/>
      <c r="J587" s="149"/>
      <c r="K587" s="149"/>
      <c r="L587" s="149"/>
    </row>
    <row r="588" spans="1:12" s="234" customFormat="1" ht="13" x14ac:dyDescent="0.25">
      <c r="A588" s="261"/>
      <c r="B588" s="245" t="s">
        <v>2189</v>
      </c>
      <c r="C588" s="226"/>
      <c r="D588" s="304"/>
      <c r="E588" s="255"/>
      <c r="F588" s="260"/>
      <c r="I588"/>
      <c r="J588" s="149"/>
      <c r="K588" s="149"/>
      <c r="L588" s="149"/>
    </row>
    <row r="589" spans="1:12" s="234" customFormat="1" ht="13" x14ac:dyDescent="0.25">
      <c r="A589" s="261"/>
      <c r="B589" s="245"/>
      <c r="C589" s="226"/>
      <c r="D589" s="304"/>
      <c r="E589" s="255"/>
      <c r="F589" s="260"/>
      <c r="I589"/>
      <c r="J589" s="149"/>
      <c r="K589" s="149"/>
      <c r="L589" s="149"/>
    </row>
    <row r="590" spans="1:12" s="234" customFormat="1" ht="13" x14ac:dyDescent="0.25">
      <c r="A590" s="261"/>
      <c r="B590" s="245" t="s">
        <v>1857</v>
      </c>
      <c r="C590" s="246"/>
      <c r="D590" s="305"/>
      <c r="E590" s="256"/>
      <c r="F590" s="260"/>
      <c r="I590"/>
      <c r="J590" s="149"/>
      <c r="K590" s="149"/>
      <c r="L590" s="149"/>
    </row>
    <row r="591" spans="1:12" s="234" customFormat="1" ht="13" x14ac:dyDescent="0.25">
      <c r="A591" s="261"/>
      <c r="B591" s="244"/>
      <c r="C591" s="246"/>
      <c r="D591" s="305"/>
      <c r="E591" s="256"/>
      <c r="F591" s="260"/>
      <c r="I591"/>
      <c r="J591" s="149"/>
      <c r="K591" s="149"/>
      <c r="L591" s="149"/>
    </row>
    <row r="592" spans="1:12" s="234" customFormat="1" ht="13" x14ac:dyDescent="0.25">
      <c r="A592" s="261"/>
      <c r="B592" s="245" t="s">
        <v>1706</v>
      </c>
      <c r="C592" s="246"/>
      <c r="D592" s="305"/>
      <c r="E592" s="256"/>
      <c r="F592" s="260"/>
      <c r="I592"/>
      <c r="J592" s="149"/>
      <c r="K592" s="149"/>
      <c r="L592" s="149"/>
    </row>
    <row r="593" spans="1:12" s="234" customFormat="1" ht="13" x14ac:dyDescent="0.25">
      <c r="A593" s="261"/>
      <c r="B593" s="244"/>
      <c r="C593" s="246"/>
      <c r="D593" s="305"/>
      <c r="E593" s="256"/>
      <c r="F593" s="260"/>
      <c r="I593"/>
      <c r="J593" s="149"/>
      <c r="K593" s="149"/>
      <c r="L593" s="149"/>
    </row>
    <row r="594" spans="1:12" s="234" customFormat="1" ht="13" x14ac:dyDescent="0.25">
      <c r="A594" s="261"/>
      <c r="B594" s="243" t="s">
        <v>1858</v>
      </c>
      <c r="C594" s="246" t="s">
        <v>4</v>
      </c>
      <c r="D594" s="305">
        <v>1</v>
      </c>
      <c r="E594" s="256"/>
      <c r="F594" s="260"/>
      <c r="I594"/>
      <c r="J594" s="149"/>
      <c r="K594" s="149"/>
      <c r="L594" s="149"/>
    </row>
    <row r="595" spans="1:12" s="234" customFormat="1" ht="13" x14ac:dyDescent="0.25">
      <c r="A595" s="261"/>
      <c r="B595" s="244"/>
      <c r="C595" s="246"/>
      <c r="D595" s="305"/>
      <c r="E595" s="256"/>
      <c r="F595" s="260"/>
      <c r="I595"/>
      <c r="J595" s="149"/>
      <c r="K595" s="149"/>
      <c r="L595" s="149"/>
    </row>
    <row r="596" spans="1:12" s="234" customFormat="1" ht="37.5" x14ac:dyDescent="0.25">
      <c r="A596" s="261"/>
      <c r="B596" s="244" t="s">
        <v>1859</v>
      </c>
      <c r="C596" s="246"/>
      <c r="D596" s="305"/>
      <c r="E596" s="256"/>
      <c r="F596" s="260"/>
      <c r="I596"/>
      <c r="J596" s="149"/>
      <c r="K596" s="149"/>
      <c r="L596" s="149"/>
    </row>
    <row r="597" spans="1:12" s="234" customFormat="1" ht="13" x14ac:dyDescent="0.25">
      <c r="A597" s="261"/>
      <c r="B597" s="245"/>
      <c r="C597" s="246"/>
      <c r="D597" s="305"/>
      <c r="E597" s="256"/>
      <c r="F597" s="260"/>
      <c r="I597"/>
      <c r="J597" s="149"/>
      <c r="K597" s="149"/>
      <c r="L597" s="149"/>
    </row>
    <row r="598" spans="1:12" s="234" customFormat="1" ht="25" x14ac:dyDescent="0.25">
      <c r="A598" s="261"/>
      <c r="B598" s="245" t="s">
        <v>1860</v>
      </c>
      <c r="C598" s="246"/>
      <c r="D598" s="305"/>
      <c r="E598" s="256"/>
      <c r="F598" s="260"/>
      <c r="I598"/>
      <c r="J598" s="149"/>
      <c r="K598" s="149"/>
      <c r="L598" s="149"/>
    </row>
    <row r="599" spans="1:12" s="234" customFormat="1" ht="13" x14ac:dyDescent="0.25">
      <c r="A599" s="261"/>
      <c r="B599" s="244"/>
      <c r="C599" s="246"/>
      <c r="D599" s="305"/>
      <c r="E599" s="256"/>
      <c r="F599" s="260"/>
      <c r="I599"/>
      <c r="J599" s="149"/>
      <c r="K599" s="149"/>
      <c r="L599" s="149"/>
    </row>
    <row r="600" spans="1:12" s="234" customFormat="1" ht="13" x14ac:dyDescent="0.25">
      <c r="A600" s="261"/>
      <c r="B600" s="245" t="s">
        <v>1699</v>
      </c>
      <c r="C600" s="246"/>
      <c r="D600" s="305"/>
      <c r="E600" s="256"/>
      <c r="F600" s="260"/>
      <c r="I600"/>
      <c r="J600" s="149"/>
      <c r="K600" s="149"/>
      <c r="L600" s="149"/>
    </row>
    <row r="601" spans="1:12" s="234" customFormat="1" ht="13" x14ac:dyDescent="0.25">
      <c r="A601" s="261"/>
      <c r="B601" s="244"/>
      <c r="C601" s="246"/>
      <c r="D601" s="305"/>
      <c r="E601" s="256"/>
      <c r="F601" s="260"/>
      <c r="I601"/>
      <c r="J601" s="149"/>
      <c r="K601" s="149"/>
      <c r="L601" s="149"/>
    </row>
    <row r="602" spans="1:12" s="234" customFormat="1" ht="13" x14ac:dyDescent="0.25">
      <c r="A602" s="261"/>
      <c r="B602" s="243" t="s">
        <v>1861</v>
      </c>
      <c r="C602" s="246" t="s">
        <v>4</v>
      </c>
      <c r="D602" s="305">
        <v>1</v>
      </c>
      <c r="E602" s="256"/>
      <c r="F602" s="260"/>
      <c r="I602"/>
      <c r="J602" s="149"/>
      <c r="K602" s="149"/>
      <c r="L602" s="149"/>
    </row>
    <row r="603" spans="1:12" s="234" customFormat="1" ht="13" x14ac:dyDescent="0.25">
      <c r="A603" s="261"/>
      <c r="B603" s="244"/>
      <c r="C603" s="246"/>
      <c r="D603" s="305"/>
      <c r="E603" s="256"/>
      <c r="F603" s="260"/>
      <c r="I603"/>
      <c r="J603" s="149"/>
      <c r="K603" s="149"/>
      <c r="L603" s="149"/>
    </row>
    <row r="604" spans="1:12" s="234" customFormat="1" ht="13" x14ac:dyDescent="0.25">
      <c r="A604" s="261"/>
      <c r="B604" s="245" t="s">
        <v>1699</v>
      </c>
      <c r="C604" s="246"/>
      <c r="D604" s="305"/>
      <c r="E604" s="256"/>
      <c r="F604" s="260"/>
      <c r="I604"/>
      <c r="J604" s="149"/>
      <c r="K604" s="149"/>
      <c r="L604" s="149"/>
    </row>
    <row r="605" spans="1:12" s="234" customFormat="1" ht="13" x14ac:dyDescent="0.25">
      <c r="A605" s="261"/>
      <c r="B605" s="244"/>
      <c r="C605" s="246"/>
      <c r="D605" s="305"/>
      <c r="E605" s="256"/>
      <c r="F605" s="260"/>
      <c r="I605"/>
      <c r="J605" s="149"/>
      <c r="K605" s="149"/>
      <c r="L605" s="149"/>
    </row>
    <row r="606" spans="1:12" s="234" customFormat="1" ht="13" x14ac:dyDescent="0.25">
      <c r="A606" s="261"/>
      <c r="B606" s="243" t="s">
        <v>1862</v>
      </c>
      <c r="C606" s="246" t="s">
        <v>4</v>
      </c>
      <c r="D606" s="305">
        <v>1</v>
      </c>
      <c r="E606" s="256"/>
      <c r="F606" s="260"/>
      <c r="I606"/>
      <c r="J606" s="149"/>
      <c r="K606" s="149"/>
      <c r="L606" s="149"/>
    </row>
    <row r="607" spans="1:12" s="234" customFormat="1" ht="13" x14ac:dyDescent="0.25">
      <c r="A607" s="261"/>
      <c r="B607" s="244"/>
      <c r="C607" s="246"/>
      <c r="D607" s="305"/>
      <c r="E607" s="256"/>
      <c r="F607" s="260"/>
      <c r="I607"/>
      <c r="J607" s="149"/>
      <c r="K607" s="149"/>
      <c r="L607" s="149"/>
    </row>
    <row r="608" spans="1:12" s="234" customFormat="1" ht="13" x14ac:dyDescent="0.25">
      <c r="A608" s="261"/>
      <c r="B608" s="245" t="s">
        <v>1699</v>
      </c>
      <c r="C608" s="246"/>
      <c r="D608" s="305"/>
      <c r="E608" s="256"/>
      <c r="F608" s="260"/>
      <c r="I608"/>
      <c r="J608" s="149"/>
      <c r="K608" s="149"/>
      <c r="L608" s="149"/>
    </row>
    <row r="609" spans="1:12" s="234" customFormat="1" ht="13" x14ac:dyDescent="0.25">
      <c r="A609" s="261"/>
      <c r="B609" s="244"/>
      <c r="C609" s="246"/>
      <c r="D609" s="305"/>
      <c r="E609" s="256"/>
      <c r="F609" s="260"/>
      <c r="I609"/>
      <c r="J609" s="149"/>
      <c r="K609" s="149"/>
      <c r="L609" s="149"/>
    </row>
    <row r="610" spans="1:12" s="234" customFormat="1" ht="13" x14ac:dyDescent="0.25">
      <c r="A610" s="261"/>
      <c r="B610" s="243" t="s">
        <v>1863</v>
      </c>
      <c r="C610" s="246" t="s">
        <v>4</v>
      </c>
      <c r="D610" s="305">
        <v>1</v>
      </c>
      <c r="E610" s="256"/>
      <c r="F610" s="260"/>
      <c r="I610"/>
      <c r="J610" s="149"/>
      <c r="K610" s="149"/>
      <c r="L610" s="149"/>
    </row>
    <row r="611" spans="1:12" s="234" customFormat="1" ht="13" x14ac:dyDescent="0.25">
      <c r="A611" s="261"/>
      <c r="B611" s="244"/>
      <c r="C611" s="246"/>
      <c r="D611" s="305"/>
      <c r="E611" s="256"/>
      <c r="F611" s="260"/>
      <c r="I611"/>
      <c r="J611" s="149"/>
      <c r="K611" s="149"/>
      <c r="L611" s="149"/>
    </row>
    <row r="612" spans="1:12" s="234" customFormat="1" ht="13" x14ac:dyDescent="0.25">
      <c r="A612" s="261"/>
      <c r="B612" s="245" t="s">
        <v>1699</v>
      </c>
      <c r="C612" s="246"/>
      <c r="D612" s="305"/>
      <c r="E612" s="256"/>
      <c r="F612" s="260"/>
      <c r="I612"/>
      <c r="J612" s="149"/>
      <c r="K612" s="149"/>
      <c r="L612" s="149"/>
    </row>
    <row r="613" spans="1:12" s="234" customFormat="1" ht="13" x14ac:dyDescent="0.25">
      <c r="A613" s="261"/>
      <c r="B613" s="244"/>
      <c r="C613" s="246"/>
      <c r="D613" s="305"/>
      <c r="E613" s="256"/>
      <c r="F613" s="260"/>
      <c r="I613"/>
      <c r="J613" s="149"/>
      <c r="K613" s="149"/>
      <c r="L613" s="149"/>
    </row>
    <row r="614" spans="1:12" s="234" customFormat="1" ht="13" x14ac:dyDescent="0.25">
      <c r="A614" s="261"/>
      <c r="B614" s="243" t="s">
        <v>1864</v>
      </c>
      <c r="C614" s="246" t="s">
        <v>4</v>
      </c>
      <c r="D614" s="305">
        <v>1</v>
      </c>
      <c r="E614" s="256"/>
      <c r="F614" s="260"/>
      <c r="I614"/>
      <c r="J614" s="149"/>
      <c r="K614" s="149"/>
      <c r="L614" s="149"/>
    </row>
    <row r="615" spans="1:12" s="234" customFormat="1" ht="13" x14ac:dyDescent="0.25">
      <c r="A615" s="261"/>
      <c r="B615" s="242"/>
      <c r="C615" s="246"/>
      <c r="D615" s="305"/>
      <c r="E615" s="256"/>
      <c r="F615" s="260"/>
      <c r="I615"/>
      <c r="J615" s="149"/>
      <c r="K615" s="149"/>
      <c r="L615" s="149"/>
    </row>
    <row r="616" spans="1:12" s="234" customFormat="1" ht="13" x14ac:dyDescent="0.25">
      <c r="A616" s="261"/>
      <c r="B616" s="245" t="s">
        <v>1699</v>
      </c>
      <c r="C616" s="246"/>
      <c r="D616" s="305"/>
      <c r="E616" s="256"/>
      <c r="F616" s="260"/>
      <c r="I616"/>
      <c r="J616" s="149"/>
      <c r="K616" s="149"/>
      <c r="L616" s="149"/>
    </row>
    <row r="617" spans="1:12" s="234" customFormat="1" ht="13" x14ac:dyDescent="0.25">
      <c r="A617" s="261"/>
      <c r="B617" s="244"/>
      <c r="C617" s="246"/>
      <c r="D617" s="305"/>
      <c r="E617" s="256"/>
      <c r="F617" s="260"/>
      <c r="I617"/>
      <c r="J617" s="149"/>
      <c r="K617" s="149"/>
      <c r="L617" s="149"/>
    </row>
    <row r="618" spans="1:12" s="234" customFormat="1" ht="13" x14ac:dyDescent="0.25">
      <c r="A618" s="261"/>
      <c r="B618" s="242" t="s">
        <v>1865</v>
      </c>
      <c r="C618" s="246" t="s">
        <v>4</v>
      </c>
      <c r="D618" s="305">
        <v>1</v>
      </c>
      <c r="E618" s="256"/>
      <c r="F618" s="260"/>
      <c r="I618"/>
      <c r="J618" s="149"/>
      <c r="K618" s="149"/>
      <c r="L618" s="149"/>
    </row>
    <row r="619" spans="1:12" s="234" customFormat="1" ht="13" x14ac:dyDescent="0.25">
      <c r="A619" s="261"/>
      <c r="B619" s="244"/>
      <c r="C619" s="246"/>
      <c r="D619" s="305"/>
      <c r="E619" s="256"/>
      <c r="F619" s="260"/>
      <c r="I619"/>
      <c r="J619" s="149"/>
      <c r="K619" s="149"/>
      <c r="L619" s="149"/>
    </row>
    <row r="620" spans="1:12" s="234" customFormat="1" ht="13" x14ac:dyDescent="0.25">
      <c r="A620" s="261"/>
      <c r="B620" s="245" t="s">
        <v>1699</v>
      </c>
      <c r="C620" s="246"/>
      <c r="D620" s="305"/>
      <c r="E620" s="256"/>
      <c r="F620" s="260"/>
      <c r="I620"/>
      <c r="J620" s="149"/>
      <c r="K620" s="149"/>
      <c r="L620" s="149"/>
    </row>
    <row r="621" spans="1:12" s="234" customFormat="1" ht="13" x14ac:dyDescent="0.25">
      <c r="A621" s="261"/>
      <c r="B621" s="244"/>
      <c r="C621" s="246"/>
      <c r="D621" s="305"/>
      <c r="E621" s="256"/>
      <c r="F621" s="260"/>
      <c r="I621"/>
      <c r="J621" s="149"/>
      <c r="K621" s="149"/>
      <c r="L621" s="149"/>
    </row>
    <row r="622" spans="1:12" s="234" customFormat="1" ht="13" x14ac:dyDescent="0.25">
      <c r="A622" s="261"/>
      <c r="B622" s="242" t="s">
        <v>1866</v>
      </c>
      <c r="C622" s="246" t="s">
        <v>4</v>
      </c>
      <c r="D622" s="305">
        <v>1</v>
      </c>
      <c r="E622" s="256"/>
      <c r="F622" s="260"/>
      <c r="I622"/>
      <c r="J622" s="149"/>
      <c r="K622" s="149"/>
      <c r="L622" s="149"/>
    </row>
    <row r="623" spans="1:12" s="234" customFormat="1" ht="13" x14ac:dyDescent="0.25">
      <c r="A623" s="261"/>
      <c r="B623" s="244"/>
      <c r="C623" s="246"/>
      <c r="D623" s="305"/>
      <c r="E623" s="256"/>
      <c r="F623" s="260"/>
      <c r="I623"/>
      <c r="J623" s="149"/>
      <c r="K623" s="149"/>
      <c r="L623" s="149"/>
    </row>
    <row r="624" spans="1:12" s="234" customFormat="1" ht="13" x14ac:dyDescent="0.25">
      <c r="A624" s="261"/>
      <c r="B624" s="245" t="s">
        <v>1699</v>
      </c>
      <c r="C624" s="246"/>
      <c r="D624" s="305"/>
      <c r="E624" s="256"/>
      <c r="F624" s="260"/>
      <c r="I624"/>
      <c r="J624" s="149"/>
      <c r="K624" s="149"/>
      <c r="L624" s="149"/>
    </row>
    <row r="625" spans="1:12" s="234" customFormat="1" ht="13" x14ac:dyDescent="0.25">
      <c r="A625" s="261"/>
      <c r="B625" s="244"/>
      <c r="C625" s="246"/>
      <c r="D625" s="305"/>
      <c r="E625" s="256"/>
      <c r="F625" s="260"/>
      <c r="I625"/>
      <c r="J625" s="149"/>
      <c r="K625" s="149"/>
      <c r="L625" s="149"/>
    </row>
    <row r="626" spans="1:12" s="234" customFormat="1" ht="13" x14ac:dyDescent="0.25">
      <c r="A626" s="261"/>
      <c r="B626" s="242" t="s">
        <v>1867</v>
      </c>
      <c r="C626" s="246" t="s">
        <v>4</v>
      </c>
      <c r="D626" s="305">
        <v>1</v>
      </c>
      <c r="E626" s="256"/>
      <c r="F626" s="260"/>
      <c r="I626"/>
      <c r="J626" s="149"/>
      <c r="K626" s="149"/>
      <c r="L626" s="149"/>
    </row>
    <row r="627" spans="1:12" s="234" customFormat="1" ht="13" x14ac:dyDescent="0.25">
      <c r="A627" s="261"/>
      <c r="B627" s="244"/>
      <c r="C627" s="246"/>
      <c r="D627" s="305"/>
      <c r="E627" s="256"/>
      <c r="F627" s="260"/>
      <c r="I627"/>
      <c r="J627" s="149"/>
      <c r="K627" s="149"/>
      <c r="L627" s="149"/>
    </row>
    <row r="628" spans="1:12" s="234" customFormat="1" ht="13" x14ac:dyDescent="0.25">
      <c r="A628" s="261"/>
      <c r="B628" s="245" t="s">
        <v>1699</v>
      </c>
      <c r="C628" s="246"/>
      <c r="D628" s="305"/>
      <c r="E628" s="256"/>
      <c r="F628" s="260"/>
      <c r="I628"/>
      <c r="J628" s="149"/>
      <c r="K628" s="149"/>
      <c r="L628" s="149"/>
    </row>
    <row r="629" spans="1:12" s="234" customFormat="1" ht="13" x14ac:dyDescent="0.25">
      <c r="A629" s="261"/>
      <c r="B629" s="244"/>
      <c r="C629" s="246"/>
      <c r="D629" s="305"/>
      <c r="E629" s="256"/>
      <c r="F629" s="260"/>
      <c r="I629"/>
      <c r="J629" s="149"/>
      <c r="K629" s="149"/>
      <c r="L629" s="149"/>
    </row>
    <row r="630" spans="1:12" s="234" customFormat="1" ht="13" x14ac:dyDescent="0.25">
      <c r="A630" s="261"/>
      <c r="B630" s="242" t="s">
        <v>1868</v>
      </c>
      <c r="C630" s="246"/>
      <c r="D630" s="305"/>
      <c r="E630" s="256"/>
      <c r="F630" s="260"/>
      <c r="I630"/>
      <c r="J630" s="149"/>
      <c r="K630" s="149"/>
      <c r="L630" s="149"/>
    </row>
    <row r="631" spans="1:12" s="234" customFormat="1" ht="13" x14ac:dyDescent="0.25">
      <c r="A631" s="261"/>
      <c r="B631" s="244"/>
      <c r="C631" s="246"/>
      <c r="D631" s="305"/>
      <c r="E631" s="256"/>
      <c r="F631" s="260"/>
      <c r="I631"/>
      <c r="J631" s="149"/>
      <c r="K631" s="149"/>
      <c r="L631" s="149"/>
    </row>
    <row r="632" spans="1:12" s="234" customFormat="1" ht="13" x14ac:dyDescent="0.25">
      <c r="A632" s="261"/>
      <c r="B632" s="243" t="s">
        <v>1869</v>
      </c>
      <c r="C632" s="246" t="s">
        <v>1870</v>
      </c>
      <c r="D632" s="305">
        <v>1</v>
      </c>
      <c r="E632" s="256"/>
      <c r="F632" s="260"/>
      <c r="I632"/>
      <c r="J632" s="149"/>
      <c r="K632" s="149"/>
      <c r="L632" s="149"/>
    </row>
    <row r="633" spans="1:12" s="234" customFormat="1" ht="13" x14ac:dyDescent="0.25">
      <c r="A633" s="261"/>
      <c r="B633" s="244"/>
      <c r="C633" s="246"/>
      <c r="D633" s="305"/>
      <c r="E633" s="256"/>
      <c r="F633" s="260"/>
      <c r="I633"/>
      <c r="J633" s="149"/>
      <c r="K633" s="149"/>
      <c r="L633" s="149"/>
    </row>
    <row r="634" spans="1:12" s="234" customFormat="1" ht="13" x14ac:dyDescent="0.25">
      <c r="A634" s="261"/>
      <c r="B634" s="245" t="s">
        <v>1871</v>
      </c>
      <c r="C634" s="246"/>
      <c r="D634" s="305"/>
      <c r="E634" s="256"/>
      <c r="F634" s="260"/>
      <c r="I634"/>
      <c r="J634" s="149"/>
      <c r="K634" s="149"/>
      <c r="L634" s="149"/>
    </row>
    <row r="635" spans="1:12" s="234" customFormat="1" ht="13" x14ac:dyDescent="0.25">
      <c r="A635" s="261"/>
      <c r="B635" s="244"/>
      <c r="C635" s="246"/>
      <c r="D635" s="305"/>
      <c r="E635" s="256"/>
      <c r="F635" s="260"/>
      <c r="I635"/>
      <c r="J635" s="149"/>
      <c r="K635" s="149"/>
      <c r="L635" s="149"/>
    </row>
    <row r="636" spans="1:12" s="234" customFormat="1" ht="50" x14ac:dyDescent="0.25">
      <c r="A636" s="261"/>
      <c r="B636" s="244" t="s">
        <v>1872</v>
      </c>
      <c r="C636" s="246"/>
      <c r="D636" s="305"/>
      <c r="E636" s="256"/>
      <c r="F636" s="260"/>
      <c r="I636"/>
      <c r="J636" s="149"/>
      <c r="K636" s="149"/>
      <c r="L636" s="149"/>
    </row>
    <row r="637" spans="1:12" s="234" customFormat="1" ht="13" x14ac:dyDescent="0.25">
      <c r="A637" s="261"/>
      <c r="B637" s="244" t="s">
        <v>1883</v>
      </c>
      <c r="C637" s="246"/>
      <c r="D637" s="305"/>
      <c r="E637" s="256"/>
      <c r="F637" s="260"/>
      <c r="I637"/>
      <c r="J637" s="149"/>
      <c r="K637" s="149"/>
      <c r="L637" s="149"/>
    </row>
    <row r="638" spans="1:12" s="234" customFormat="1" ht="13" x14ac:dyDescent="0.25">
      <c r="A638" s="261"/>
      <c r="B638" s="244" t="s">
        <v>1884</v>
      </c>
      <c r="C638" s="246"/>
      <c r="D638" s="305"/>
      <c r="E638" s="256"/>
      <c r="F638" s="260"/>
      <c r="I638"/>
      <c r="J638" s="149"/>
      <c r="K638" s="149"/>
      <c r="L638" s="149"/>
    </row>
    <row r="639" spans="1:12" s="234" customFormat="1" ht="13" x14ac:dyDescent="0.25">
      <c r="A639" s="261"/>
      <c r="B639" s="244" t="s">
        <v>1885</v>
      </c>
      <c r="C639" s="246"/>
      <c r="D639" s="305"/>
      <c r="E639" s="256"/>
      <c r="F639" s="260"/>
      <c r="I639"/>
      <c r="J639" s="149"/>
      <c r="K639" s="149"/>
      <c r="L639" s="149"/>
    </row>
    <row r="640" spans="1:12" s="234" customFormat="1" ht="13" x14ac:dyDescent="0.25">
      <c r="A640" s="261"/>
      <c r="B640" s="244" t="s">
        <v>1886</v>
      </c>
      <c r="C640" s="246"/>
      <c r="D640" s="305"/>
      <c r="E640" s="256"/>
      <c r="F640" s="260"/>
      <c r="I640"/>
      <c r="J640" s="149"/>
      <c r="K640" s="149"/>
      <c r="L640" s="149"/>
    </row>
    <row r="641" spans="1:12" s="234" customFormat="1" ht="13" x14ac:dyDescent="0.25">
      <c r="A641" s="261"/>
      <c r="B641" s="244" t="s">
        <v>1887</v>
      </c>
      <c r="C641" s="246"/>
      <c r="D641" s="305"/>
      <c r="E641" s="256"/>
      <c r="F641" s="260"/>
      <c r="I641"/>
      <c r="J641" s="149"/>
      <c r="K641" s="149"/>
      <c r="L641" s="149"/>
    </row>
    <row r="642" spans="1:12" s="234" customFormat="1" ht="13" x14ac:dyDescent="0.25">
      <c r="A642" s="261"/>
      <c r="B642" s="244" t="s">
        <v>1888</v>
      </c>
      <c r="C642" s="246"/>
      <c r="D642" s="305"/>
      <c r="E642" s="256"/>
      <c r="F642" s="260"/>
      <c r="I642"/>
      <c r="J642" s="149"/>
      <c r="K642" s="149"/>
      <c r="L642" s="149"/>
    </row>
    <row r="643" spans="1:12" s="234" customFormat="1" ht="13" x14ac:dyDescent="0.25">
      <c r="A643" s="261"/>
      <c r="B643" s="244" t="s">
        <v>1889</v>
      </c>
      <c r="C643" s="246"/>
      <c r="D643" s="305"/>
      <c r="E643" s="256"/>
      <c r="F643" s="260"/>
      <c r="I643"/>
      <c r="J643" s="149"/>
      <c r="K643" s="149"/>
      <c r="L643" s="149"/>
    </row>
    <row r="644" spans="1:12" s="234" customFormat="1" ht="13" x14ac:dyDescent="0.25">
      <c r="A644" s="261"/>
      <c r="B644" s="244" t="s">
        <v>1890</v>
      </c>
      <c r="C644" s="246"/>
      <c r="D644" s="305"/>
      <c r="E644" s="256"/>
      <c r="F644" s="260"/>
      <c r="I644"/>
      <c r="J644" s="149"/>
      <c r="K644" s="149"/>
      <c r="L644" s="149"/>
    </row>
    <row r="645" spans="1:12" s="234" customFormat="1" ht="13" x14ac:dyDescent="0.25">
      <c r="A645" s="261"/>
      <c r="B645" s="245"/>
      <c r="C645" s="246"/>
      <c r="D645" s="305"/>
      <c r="E645" s="256"/>
      <c r="F645" s="260"/>
      <c r="I645"/>
      <c r="J645" s="149"/>
      <c r="K645" s="149"/>
      <c r="L645" s="149"/>
    </row>
    <row r="646" spans="1:12" s="234" customFormat="1" ht="13" x14ac:dyDescent="0.25">
      <c r="A646" s="261"/>
      <c r="B646" s="245"/>
      <c r="C646" s="246"/>
      <c r="D646" s="305"/>
      <c r="E646" s="256"/>
      <c r="F646" s="260"/>
      <c r="I646"/>
      <c r="J646" s="149"/>
      <c r="K646" s="149"/>
      <c r="L646" s="149"/>
    </row>
    <row r="647" spans="1:12" s="234" customFormat="1" ht="13" x14ac:dyDescent="0.25">
      <c r="A647" s="261"/>
      <c r="B647" s="245"/>
      <c r="C647" s="246"/>
      <c r="D647" s="305"/>
      <c r="E647" s="256"/>
      <c r="F647" s="260"/>
      <c r="I647"/>
      <c r="J647" s="149"/>
      <c r="K647" s="149"/>
      <c r="L647" s="149"/>
    </row>
    <row r="648" spans="1:12" s="234" customFormat="1" ht="13" x14ac:dyDescent="0.25">
      <c r="A648" s="261"/>
      <c r="B648" s="245"/>
      <c r="C648" s="246"/>
      <c r="D648" s="305"/>
      <c r="E648" s="256"/>
      <c r="F648" s="260"/>
      <c r="I648"/>
      <c r="J648" s="149"/>
      <c r="K648" s="149"/>
      <c r="L648" s="149"/>
    </row>
    <row r="649" spans="1:12" s="234" customFormat="1" ht="13" x14ac:dyDescent="0.25">
      <c r="A649" s="261"/>
      <c r="B649" s="245"/>
      <c r="C649" s="246"/>
      <c r="D649" s="305"/>
      <c r="E649" s="256"/>
      <c r="F649" s="260"/>
      <c r="I649"/>
      <c r="J649" s="149"/>
      <c r="K649" s="149"/>
      <c r="L649" s="149"/>
    </row>
    <row r="650" spans="1:12" s="234" customFormat="1" ht="13" x14ac:dyDescent="0.25">
      <c r="A650" s="261"/>
      <c r="B650" s="245"/>
      <c r="C650" s="246"/>
      <c r="D650" s="305"/>
      <c r="E650" s="256"/>
      <c r="F650" s="260"/>
      <c r="I650"/>
      <c r="J650" s="149"/>
      <c r="K650" s="149"/>
      <c r="L650" s="149"/>
    </row>
    <row r="651" spans="1:12" s="234" customFormat="1" ht="13" x14ac:dyDescent="0.25">
      <c r="A651" s="261"/>
      <c r="B651" s="244"/>
      <c r="C651" s="246"/>
      <c r="D651" s="305"/>
      <c r="E651" s="256"/>
      <c r="F651" s="260"/>
      <c r="I651"/>
      <c r="J651" s="149"/>
      <c r="K651" s="149"/>
      <c r="L651" s="149"/>
    </row>
    <row r="652" spans="1:12" s="234" customFormat="1" ht="13" x14ac:dyDescent="0.25">
      <c r="A652" s="261"/>
      <c r="B652" s="264" t="s">
        <v>2187</v>
      </c>
      <c r="C652" s="226"/>
      <c r="D652" s="304"/>
      <c r="E652" s="255"/>
      <c r="F652" s="266"/>
      <c r="I652"/>
      <c r="J652" s="149"/>
      <c r="K652" s="149"/>
      <c r="L652" s="149"/>
    </row>
    <row r="653" spans="1:12" s="234" customFormat="1" ht="13" x14ac:dyDescent="0.25">
      <c r="A653" s="261"/>
      <c r="B653" s="245" t="s">
        <v>2188</v>
      </c>
      <c r="C653" s="226"/>
      <c r="D653" s="304"/>
      <c r="E653" s="255"/>
      <c r="F653" s="260"/>
      <c r="I653"/>
      <c r="J653" s="149"/>
      <c r="K653" s="149"/>
      <c r="L653" s="149"/>
    </row>
    <row r="654" spans="1:12" s="234" customFormat="1" ht="13" x14ac:dyDescent="0.25">
      <c r="A654" s="261"/>
      <c r="B654" s="245" t="s">
        <v>2189</v>
      </c>
      <c r="C654" s="226"/>
      <c r="D654" s="304"/>
      <c r="E654" s="255"/>
      <c r="F654" s="260"/>
      <c r="I654"/>
      <c r="J654" s="149"/>
      <c r="K654" s="149"/>
      <c r="L654" s="149"/>
    </row>
    <row r="655" spans="1:12" s="234" customFormat="1" ht="13" x14ac:dyDescent="0.25">
      <c r="A655" s="261"/>
      <c r="B655" s="245"/>
      <c r="C655" s="226"/>
      <c r="D655" s="304"/>
      <c r="E655" s="255"/>
      <c r="F655" s="260"/>
      <c r="I655"/>
      <c r="J655" s="149"/>
      <c r="K655" s="149"/>
      <c r="L655" s="149"/>
    </row>
    <row r="656" spans="1:12" s="234" customFormat="1" ht="75" x14ac:dyDescent="0.25">
      <c r="A656" s="261"/>
      <c r="B656" s="244" t="s">
        <v>1891</v>
      </c>
      <c r="C656" s="246"/>
      <c r="D656" s="305"/>
      <c r="E656" s="256"/>
      <c r="F656" s="260"/>
      <c r="I656"/>
      <c r="J656" s="149"/>
      <c r="K656" s="149"/>
      <c r="L656" s="149"/>
    </row>
    <row r="657" spans="1:12" s="234" customFormat="1" ht="13" x14ac:dyDescent="0.25">
      <c r="A657" s="261"/>
      <c r="B657" s="244"/>
      <c r="C657" s="246"/>
      <c r="D657" s="305"/>
      <c r="E657" s="256"/>
      <c r="F657" s="260"/>
      <c r="I657"/>
      <c r="J657" s="149"/>
      <c r="K657" s="149"/>
      <c r="L657" s="149"/>
    </row>
    <row r="658" spans="1:12" s="234" customFormat="1" ht="13" x14ac:dyDescent="0.25">
      <c r="A658" s="261"/>
      <c r="B658" s="244" t="s">
        <v>1892</v>
      </c>
      <c r="C658" s="246" t="s">
        <v>4</v>
      </c>
      <c r="D658" s="305">
        <v>1</v>
      </c>
      <c r="E658" s="256"/>
      <c r="F658" s="260"/>
      <c r="I658"/>
      <c r="J658" s="149"/>
      <c r="K658" s="149"/>
      <c r="L658" s="149"/>
    </row>
    <row r="659" spans="1:12" s="234" customFormat="1" ht="13" x14ac:dyDescent="0.25">
      <c r="A659" s="261"/>
      <c r="B659" s="245"/>
      <c r="C659" s="246"/>
      <c r="D659" s="305"/>
      <c r="E659" s="256"/>
      <c r="F659" s="260"/>
      <c r="I659"/>
      <c r="J659" s="149"/>
      <c r="K659" s="149"/>
      <c r="L659" s="149"/>
    </row>
    <row r="660" spans="1:12" s="234" customFormat="1" ht="13" x14ac:dyDescent="0.25">
      <c r="A660" s="261"/>
      <c r="B660" s="242" t="s">
        <v>1893</v>
      </c>
      <c r="C660" s="246" t="s">
        <v>1870</v>
      </c>
      <c r="D660" s="305">
        <v>1</v>
      </c>
      <c r="E660" s="256"/>
      <c r="F660" s="260"/>
      <c r="I660"/>
      <c r="J660" s="149"/>
      <c r="K660" s="149"/>
      <c r="L660" s="149"/>
    </row>
    <row r="661" spans="1:12" s="234" customFormat="1" ht="13" x14ac:dyDescent="0.25">
      <c r="A661" s="261"/>
      <c r="B661" s="245"/>
      <c r="C661" s="246"/>
      <c r="D661" s="305"/>
      <c r="E661" s="256"/>
      <c r="F661" s="260"/>
      <c r="I661"/>
      <c r="J661" s="149"/>
      <c r="K661" s="149"/>
      <c r="L661" s="149"/>
    </row>
    <row r="662" spans="1:12" s="234" customFormat="1" ht="13" x14ac:dyDescent="0.25">
      <c r="A662" s="261"/>
      <c r="B662" s="244" t="s">
        <v>1894</v>
      </c>
      <c r="C662" s="246"/>
      <c r="D662" s="305"/>
      <c r="E662" s="256"/>
      <c r="F662" s="260"/>
      <c r="I662"/>
      <c r="J662" s="149"/>
      <c r="K662" s="149"/>
      <c r="L662" s="149"/>
    </row>
    <row r="663" spans="1:12" s="234" customFormat="1" ht="13" x14ac:dyDescent="0.25">
      <c r="A663" s="261"/>
      <c r="B663" s="244"/>
      <c r="C663" s="246"/>
      <c r="D663" s="305"/>
      <c r="E663" s="256"/>
      <c r="F663" s="260"/>
      <c r="I663"/>
      <c r="J663" s="149"/>
      <c r="K663" s="149"/>
      <c r="L663" s="149"/>
    </row>
    <row r="664" spans="1:12" s="234" customFormat="1" ht="87.5" x14ac:dyDescent="0.25">
      <c r="A664" s="261"/>
      <c r="B664" s="245" t="s">
        <v>1895</v>
      </c>
      <c r="C664" s="246"/>
      <c r="D664" s="305"/>
      <c r="E664" s="256"/>
      <c r="F664" s="260"/>
      <c r="I664"/>
      <c r="J664" s="149"/>
      <c r="K664" s="149"/>
      <c r="L664" s="149"/>
    </row>
    <row r="665" spans="1:12" s="234" customFormat="1" ht="13" x14ac:dyDescent="0.25">
      <c r="A665" s="261"/>
      <c r="B665" s="244"/>
      <c r="C665" s="246"/>
      <c r="D665" s="305"/>
      <c r="E665" s="256"/>
      <c r="F665" s="260"/>
      <c r="I665"/>
      <c r="J665" s="149"/>
      <c r="K665" s="149"/>
      <c r="L665" s="149"/>
    </row>
    <row r="666" spans="1:12" s="234" customFormat="1" ht="25" x14ac:dyDescent="0.25">
      <c r="A666" s="261"/>
      <c r="B666" s="244" t="s">
        <v>1896</v>
      </c>
      <c r="C666" s="246"/>
      <c r="D666" s="305"/>
      <c r="E666" s="256"/>
      <c r="F666" s="260"/>
      <c r="I666"/>
      <c r="J666" s="149"/>
      <c r="K666" s="149"/>
      <c r="L666" s="149"/>
    </row>
    <row r="667" spans="1:12" s="234" customFormat="1" ht="13" x14ac:dyDescent="0.25">
      <c r="A667" s="261"/>
      <c r="B667" s="244"/>
      <c r="C667" s="246"/>
      <c r="D667" s="305"/>
      <c r="E667" s="256"/>
      <c r="F667" s="260"/>
      <c r="I667"/>
      <c r="J667" s="149"/>
      <c r="K667" s="149"/>
      <c r="L667" s="149"/>
    </row>
    <row r="668" spans="1:12" s="234" customFormat="1" ht="37.5" x14ac:dyDescent="0.25">
      <c r="A668" s="261"/>
      <c r="B668" s="244" t="s">
        <v>1897</v>
      </c>
      <c r="C668" s="246"/>
      <c r="D668" s="305"/>
      <c r="E668" s="256"/>
      <c r="F668" s="260"/>
      <c r="I668"/>
      <c r="J668" s="149"/>
      <c r="K668" s="149"/>
      <c r="L668" s="149"/>
    </row>
    <row r="669" spans="1:12" s="234" customFormat="1" ht="13" x14ac:dyDescent="0.25">
      <c r="A669" s="261"/>
      <c r="B669" s="244"/>
      <c r="C669" s="246"/>
      <c r="D669" s="305"/>
      <c r="E669" s="256"/>
      <c r="F669" s="260"/>
      <c r="I669"/>
      <c r="J669" s="149"/>
      <c r="K669" s="149"/>
      <c r="L669" s="149"/>
    </row>
    <row r="670" spans="1:12" s="234" customFormat="1" ht="50" x14ac:dyDescent="0.25">
      <c r="A670" s="261"/>
      <c r="B670" s="244" t="s">
        <v>1898</v>
      </c>
      <c r="C670" s="246"/>
      <c r="D670" s="305"/>
      <c r="E670" s="256"/>
      <c r="F670" s="260"/>
      <c r="I670"/>
      <c r="J670" s="149"/>
      <c r="K670" s="149"/>
      <c r="L670" s="149"/>
    </row>
    <row r="671" spans="1:12" s="234" customFormat="1" ht="13" x14ac:dyDescent="0.25">
      <c r="A671" s="261"/>
      <c r="B671" s="245"/>
      <c r="C671" s="246"/>
      <c r="D671" s="305"/>
      <c r="E671" s="256"/>
      <c r="F671" s="260"/>
      <c r="I671"/>
      <c r="J671" s="149"/>
      <c r="K671" s="149"/>
      <c r="L671" s="149"/>
    </row>
    <row r="672" spans="1:12" s="234" customFormat="1" ht="100" x14ac:dyDescent="0.25">
      <c r="A672" s="261"/>
      <c r="B672" s="244" t="s">
        <v>1873</v>
      </c>
      <c r="C672" s="246"/>
      <c r="D672" s="305"/>
      <c r="E672" s="256"/>
      <c r="F672" s="260"/>
      <c r="I672"/>
      <c r="J672" s="149"/>
      <c r="K672" s="149"/>
      <c r="L672" s="149"/>
    </row>
    <row r="673" spans="1:12" s="234" customFormat="1" ht="13" x14ac:dyDescent="0.25">
      <c r="A673" s="261"/>
      <c r="B673" s="244"/>
      <c r="C673" s="246"/>
      <c r="D673" s="305"/>
      <c r="E673" s="256"/>
      <c r="F673" s="260"/>
      <c r="I673"/>
      <c r="J673" s="149"/>
      <c r="K673" s="149"/>
      <c r="L673" s="149"/>
    </row>
    <row r="674" spans="1:12" s="234" customFormat="1" ht="39" x14ac:dyDescent="0.25">
      <c r="A674" s="261"/>
      <c r="B674" s="242" t="s">
        <v>2131</v>
      </c>
      <c r="C674" s="246" t="s">
        <v>1870</v>
      </c>
      <c r="D674" s="305">
        <v>1</v>
      </c>
      <c r="E674" s="256"/>
      <c r="F674" s="260"/>
      <c r="I674"/>
      <c r="J674" s="149"/>
      <c r="K674" s="149"/>
      <c r="L674" s="149"/>
    </row>
    <row r="675" spans="1:12" s="234" customFormat="1" ht="13" x14ac:dyDescent="0.25">
      <c r="A675" s="261"/>
      <c r="B675" s="244"/>
      <c r="C675" s="246"/>
      <c r="D675" s="305"/>
      <c r="E675" s="256"/>
      <c r="F675" s="260"/>
      <c r="I675"/>
      <c r="J675" s="149"/>
      <c r="K675" s="149"/>
      <c r="L675" s="149"/>
    </row>
    <row r="676" spans="1:12" s="234" customFormat="1" ht="50" x14ac:dyDescent="0.25">
      <c r="A676" s="261"/>
      <c r="B676" s="244" t="s">
        <v>1874</v>
      </c>
      <c r="C676" s="246"/>
      <c r="D676" s="305"/>
      <c r="E676" s="256"/>
      <c r="F676" s="260"/>
      <c r="I676"/>
      <c r="J676" s="149"/>
      <c r="K676" s="149"/>
      <c r="L676" s="149"/>
    </row>
    <row r="677" spans="1:12" s="234" customFormat="1" ht="13" x14ac:dyDescent="0.25">
      <c r="A677" s="261"/>
      <c r="B677" s="245"/>
      <c r="C677" s="246"/>
      <c r="D677" s="305"/>
      <c r="E677" s="256"/>
      <c r="F677" s="260"/>
      <c r="I677"/>
      <c r="J677" s="149"/>
      <c r="K677" s="149"/>
      <c r="L677" s="149"/>
    </row>
    <row r="678" spans="1:12" s="234" customFormat="1" ht="37.5" x14ac:dyDescent="0.25">
      <c r="A678" s="261"/>
      <c r="B678" s="244" t="s">
        <v>1875</v>
      </c>
      <c r="C678" s="246"/>
      <c r="D678" s="305"/>
      <c r="E678" s="256"/>
      <c r="F678" s="260"/>
      <c r="I678"/>
      <c r="J678" s="149"/>
      <c r="K678" s="149"/>
      <c r="L678" s="149"/>
    </row>
    <row r="679" spans="1:12" s="234" customFormat="1" ht="13" x14ac:dyDescent="0.25">
      <c r="A679" s="261"/>
      <c r="B679" s="244"/>
      <c r="C679" s="246"/>
      <c r="D679" s="305"/>
      <c r="E679" s="256"/>
      <c r="F679" s="260"/>
      <c r="I679"/>
      <c r="J679" s="149"/>
      <c r="K679" s="149"/>
      <c r="L679" s="149"/>
    </row>
    <row r="680" spans="1:12" s="234" customFormat="1" ht="13" x14ac:dyDescent="0.25">
      <c r="A680" s="261"/>
      <c r="B680" s="244" t="s">
        <v>1876</v>
      </c>
      <c r="C680" s="246"/>
      <c r="D680" s="305"/>
      <c r="E680" s="256"/>
      <c r="F680" s="260"/>
      <c r="I680"/>
      <c r="J680" s="149"/>
      <c r="K680" s="149"/>
      <c r="L680" s="149"/>
    </row>
    <row r="681" spans="1:12" s="234" customFormat="1" ht="13" x14ac:dyDescent="0.25">
      <c r="A681" s="261"/>
      <c r="B681" s="245"/>
      <c r="C681" s="246"/>
      <c r="D681" s="305"/>
      <c r="E681" s="256"/>
      <c r="F681" s="260"/>
      <c r="I681"/>
      <c r="J681" s="149"/>
      <c r="K681" s="149"/>
      <c r="L681" s="149"/>
    </row>
    <row r="682" spans="1:12" s="234" customFormat="1" ht="50" x14ac:dyDescent="0.25">
      <c r="A682" s="261"/>
      <c r="B682" s="244" t="s">
        <v>1877</v>
      </c>
      <c r="C682" s="246"/>
      <c r="D682" s="305"/>
      <c r="E682" s="256"/>
      <c r="F682" s="260"/>
      <c r="I682"/>
      <c r="J682" s="149"/>
      <c r="K682" s="149"/>
      <c r="L682" s="149"/>
    </row>
    <row r="683" spans="1:12" s="234" customFormat="1" ht="13" x14ac:dyDescent="0.25">
      <c r="A683" s="261"/>
      <c r="B683" s="244"/>
      <c r="C683" s="246"/>
      <c r="D683" s="305"/>
      <c r="E683" s="256"/>
      <c r="F683" s="260"/>
      <c r="I683"/>
      <c r="J683" s="149"/>
      <c r="K683" s="149"/>
      <c r="L683" s="149"/>
    </row>
    <row r="684" spans="1:12" s="234" customFormat="1" ht="13" x14ac:dyDescent="0.25">
      <c r="A684" s="261"/>
      <c r="B684" s="244"/>
      <c r="C684" s="246"/>
      <c r="D684" s="305"/>
      <c r="E684" s="256"/>
      <c r="F684" s="260"/>
      <c r="I684"/>
      <c r="J684" s="149"/>
      <c r="K684" s="149"/>
      <c r="L684" s="149"/>
    </row>
    <row r="685" spans="1:12" s="234" customFormat="1" ht="13" x14ac:dyDescent="0.25">
      <c r="A685" s="261"/>
      <c r="B685" s="244"/>
      <c r="C685" s="246"/>
      <c r="D685" s="305"/>
      <c r="E685" s="256"/>
      <c r="F685" s="260"/>
      <c r="I685"/>
      <c r="J685" s="149"/>
      <c r="K685" s="149"/>
      <c r="L685" s="149"/>
    </row>
    <row r="686" spans="1:12" s="234" customFormat="1" ht="13" x14ac:dyDescent="0.25">
      <c r="A686" s="261"/>
      <c r="B686" s="244"/>
      <c r="C686" s="246"/>
      <c r="D686" s="305"/>
      <c r="E686" s="256"/>
      <c r="F686" s="260"/>
      <c r="I686"/>
      <c r="J686" s="149"/>
      <c r="K686" s="149"/>
      <c r="L686" s="149"/>
    </row>
    <row r="687" spans="1:12" s="234" customFormat="1" ht="13" x14ac:dyDescent="0.25">
      <c r="A687" s="261"/>
      <c r="B687" s="245"/>
      <c r="C687" s="246"/>
      <c r="D687" s="305"/>
      <c r="E687" s="256"/>
      <c r="F687" s="260"/>
      <c r="I687"/>
      <c r="J687" s="149"/>
      <c r="K687" s="149"/>
      <c r="L687" s="149"/>
    </row>
    <row r="688" spans="1:12" s="234" customFormat="1" ht="13" x14ac:dyDescent="0.25">
      <c r="A688" s="261"/>
      <c r="B688" s="245"/>
      <c r="C688" s="246"/>
      <c r="D688" s="305"/>
      <c r="E688" s="256"/>
      <c r="F688" s="260"/>
      <c r="I688"/>
      <c r="J688" s="149"/>
      <c r="K688" s="149"/>
      <c r="L688" s="149"/>
    </row>
    <row r="689" spans="1:12" s="234" customFormat="1" ht="13" x14ac:dyDescent="0.25">
      <c r="A689" s="261"/>
      <c r="B689" s="264" t="s">
        <v>2187</v>
      </c>
      <c r="C689" s="226"/>
      <c r="D689" s="304"/>
      <c r="E689" s="255"/>
      <c r="F689" s="266"/>
      <c r="I689"/>
      <c r="J689" s="149"/>
      <c r="K689" s="149"/>
      <c r="L689" s="149"/>
    </row>
    <row r="690" spans="1:12" s="234" customFormat="1" ht="13" x14ac:dyDescent="0.25">
      <c r="A690" s="261"/>
      <c r="B690" s="245" t="s">
        <v>2188</v>
      </c>
      <c r="C690" s="226"/>
      <c r="D690" s="304"/>
      <c r="E690" s="255"/>
      <c r="F690" s="260"/>
      <c r="I690"/>
      <c r="J690" s="149"/>
      <c r="K690" s="149"/>
      <c r="L690" s="149"/>
    </row>
    <row r="691" spans="1:12" s="234" customFormat="1" ht="13" x14ac:dyDescent="0.25">
      <c r="A691" s="261"/>
      <c r="B691" s="245" t="s">
        <v>2189</v>
      </c>
      <c r="C691" s="226"/>
      <c r="D691" s="304"/>
      <c r="E691" s="255"/>
      <c r="F691" s="260"/>
      <c r="I691"/>
      <c r="J691" s="149"/>
      <c r="K691" s="149"/>
      <c r="L691" s="149"/>
    </row>
    <row r="692" spans="1:12" s="234" customFormat="1" ht="13" x14ac:dyDescent="0.25">
      <c r="A692" s="261"/>
      <c r="B692" s="244"/>
      <c r="C692" s="246"/>
      <c r="D692" s="305"/>
      <c r="E692" s="256"/>
      <c r="F692" s="260"/>
      <c r="I692"/>
      <c r="J692" s="149"/>
      <c r="K692" s="149"/>
      <c r="L692" s="149"/>
    </row>
    <row r="693" spans="1:12" s="234" customFormat="1" ht="62.5" x14ac:dyDescent="0.25">
      <c r="A693" s="261"/>
      <c r="B693" s="244" t="s">
        <v>1878</v>
      </c>
      <c r="C693" s="246"/>
      <c r="D693" s="305"/>
      <c r="E693" s="256"/>
      <c r="F693" s="260"/>
      <c r="I693"/>
      <c r="J693" s="149"/>
      <c r="K693" s="149"/>
      <c r="L693" s="149"/>
    </row>
    <row r="694" spans="1:12" s="234" customFormat="1" ht="13" x14ac:dyDescent="0.25">
      <c r="A694" s="261"/>
      <c r="B694" s="244"/>
      <c r="C694" s="246"/>
      <c r="D694" s="305"/>
      <c r="E694" s="256"/>
      <c r="F694" s="260"/>
      <c r="I694"/>
      <c r="J694" s="149"/>
      <c r="K694" s="149"/>
      <c r="L694" s="149"/>
    </row>
    <row r="695" spans="1:12" s="234" customFormat="1" ht="13" x14ac:dyDescent="0.25">
      <c r="A695" s="261"/>
      <c r="B695" s="244" t="s">
        <v>1879</v>
      </c>
      <c r="C695" s="246"/>
      <c r="D695" s="305"/>
      <c r="E695" s="256"/>
      <c r="F695" s="260"/>
      <c r="I695"/>
      <c r="J695" s="149"/>
      <c r="K695" s="149"/>
      <c r="L695" s="149"/>
    </row>
    <row r="696" spans="1:12" s="234" customFormat="1" ht="13" x14ac:dyDescent="0.25">
      <c r="A696" s="261"/>
      <c r="B696" s="245"/>
      <c r="C696" s="246"/>
      <c r="D696" s="305"/>
      <c r="E696" s="256"/>
      <c r="F696" s="260"/>
      <c r="I696"/>
      <c r="J696" s="149"/>
      <c r="K696" s="149"/>
      <c r="L696" s="149"/>
    </row>
    <row r="697" spans="1:12" s="234" customFormat="1" ht="37.5" x14ac:dyDescent="0.25">
      <c r="A697" s="261"/>
      <c r="B697" s="244" t="s">
        <v>1880</v>
      </c>
      <c r="C697" s="246"/>
      <c r="D697" s="305"/>
      <c r="E697" s="256"/>
      <c r="F697" s="260"/>
      <c r="I697"/>
      <c r="J697" s="149"/>
      <c r="K697" s="149"/>
      <c r="L697" s="149"/>
    </row>
    <row r="698" spans="1:12" s="234" customFormat="1" ht="13" x14ac:dyDescent="0.25">
      <c r="A698" s="261"/>
      <c r="B698" s="244"/>
      <c r="C698" s="246"/>
      <c r="D698" s="305"/>
      <c r="E698" s="256"/>
      <c r="F698" s="260"/>
      <c r="I698"/>
      <c r="J698" s="149"/>
      <c r="K698" s="149"/>
      <c r="L698" s="149"/>
    </row>
    <row r="699" spans="1:12" s="234" customFormat="1" ht="37.5" x14ac:dyDescent="0.25">
      <c r="A699" s="261"/>
      <c r="B699" s="244" t="s">
        <v>1881</v>
      </c>
      <c r="C699" s="246"/>
      <c r="D699" s="305"/>
      <c r="E699" s="256"/>
      <c r="F699" s="260"/>
      <c r="I699"/>
      <c r="J699" s="149"/>
      <c r="K699" s="149"/>
      <c r="L699" s="149"/>
    </row>
    <row r="700" spans="1:12" s="234" customFormat="1" ht="13" x14ac:dyDescent="0.25">
      <c r="A700" s="261"/>
      <c r="B700" s="245"/>
      <c r="C700" s="246"/>
      <c r="D700" s="305"/>
      <c r="E700" s="256"/>
      <c r="F700" s="260"/>
      <c r="I700"/>
      <c r="J700" s="149"/>
      <c r="K700" s="149"/>
      <c r="L700" s="149"/>
    </row>
    <row r="701" spans="1:12" s="234" customFormat="1" ht="13" x14ac:dyDescent="0.25">
      <c r="A701" s="261"/>
      <c r="B701" s="242" t="s">
        <v>1882</v>
      </c>
      <c r="C701" s="246" t="s">
        <v>4</v>
      </c>
      <c r="D701" s="305">
        <v>1</v>
      </c>
      <c r="E701" s="256"/>
      <c r="F701" s="260"/>
      <c r="I701"/>
      <c r="J701" s="149"/>
      <c r="K701" s="149"/>
      <c r="L701" s="149"/>
    </row>
    <row r="702" spans="1:12" s="234" customFormat="1" ht="13" x14ac:dyDescent="0.25">
      <c r="A702" s="261"/>
      <c r="B702" s="244"/>
      <c r="C702" s="246"/>
      <c r="D702" s="305"/>
      <c r="E702" s="256"/>
      <c r="F702" s="260"/>
      <c r="I702"/>
      <c r="J702" s="149"/>
      <c r="K702" s="149"/>
      <c r="L702" s="149"/>
    </row>
    <row r="703" spans="1:12" s="234" customFormat="1" ht="100" x14ac:dyDescent="0.25">
      <c r="A703" s="261"/>
      <c r="B703" s="245" t="s">
        <v>1899</v>
      </c>
      <c r="C703" s="246"/>
      <c r="D703" s="305"/>
      <c r="E703" s="256"/>
      <c r="F703" s="260"/>
      <c r="I703"/>
      <c r="J703" s="149"/>
      <c r="K703" s="149"/>
      <c r="L703" s="149"/>
    </row>
    <row r="704" spans="1:12" s="234" customFormat="1" ht="13" x14ac:dyDescent="0.25">
      <c r="A704" s="261"/>
      <c r="B704" s="244"/>
      <c r="C704" s="246"/>
      <c r="D704" s="305"/>
      <c r="E704" s="256"/>
      <c r="F704" s="260"/>
      <c r="I704"/>
      <c r="J704" s="149"/>
      <c r="K704" s="149"/>
      <c r="L704" s="149"/>
    </row>
    <row r="705" spans="1:12" s="234" customFormat="1" ht="25" x14ac:dyDescent="0.25">
      <c r="A705" s="261"/>
      <c r="B705" s="244" t="s">
        <v>1900</v>
      </c>
      <c r="C705" s="246"/>
      <c r="D705" s="305"/>
      <c r="E705" s="256"/>
      <c r="F705" s="260"/>
      <c r="I705"/>
      <c r="J705" s="149"/>
      <c r="K705" s="149"/>
      <c r="L705" s="149"/>
    </row>
    <row r="706" spans="1:12" s="234" customFormat="1" ht="13" x14ac:dyDescent="0.25">
      <c r="A706" s="261"/>
      <c r="B706" s="245"/>
      <c r="C706" s="246"/>
      <c r="D706" s="305"/>
      <c r="E706" s="256"/>
      <c r="F706" s="260"/>
      <c r="I706"/>
      <c r="J706" s="149"/>
      <c r="K706" s="149"/>
      <c r="L706" s="149"/>
    </row>
    <row r="707" spans="1:12" s="234" customFormat="1" ht="13" x14ac:dyDescent="0.25">
      <c r="A707" s="261"/>
      <c r="B707" s="245" t="s">
        <v>1901</v>
      </c>
      <c r="C707" s="246"/>
      <c r="D707" s="305"/>
      <c r="E707" s="256"/>
      <c r="F707" s="260"/>
      <c r="I707"/>
      <c r="J707" s="149"/>
      <c r="K707" s="149"/>
      <c r="L707" s="149"/>
    </row>
    <row r="708" spans="1:12" s="234" customFormat="1" ht="13" x14ac:dyDescent="0.25">
      <c r="A708" s="261"/>
      <c r="B708" s="244"/>
      <c r="C708" s="246"/>
      <c r="D708" s="305"/>
      <c r="E708" s="256"/>
      <c r="F708" s="260"/>
      <c r="I708"/>
      <c r="J708" s="149"/>
      <c r="K708" s="149"/>
      <c r="L708" s="149"/>
    </row>
    <row r="709" spans="1:12" s="234" customFormat="1" ht="13" x14ac:dyDescent="0.25">
      <c r="A709" s="261"/>
      <c r="B709" s="243" t="s">
        <v>1902</v>
      </c>
      <c r="C709" s="246" t="s">
        <v>4</v>
      </c>
      <c r="D709" s="305">
        <v>1</v>
      </c>
      <c r="E709" s="256"/>
      <c r="F709" s="260"/>
      <c r="I709"/>
      <c r="J709" s="149"/>
      <c r="K709" s="149"/>
      <c r="L709" s="149"/>
    </row>
    <row r="710" spans="1:12" s="234" customFormat="1" ht="13" x14ac:dyDescent="0.25">
      <c r="A710" s="261"/>
      <c r="B710" s="244"/>
      <c r="C710" s="246"/>
      <c r="D710" s="305"/>
      <c r="E710" s="256"/>
      <c r="F710" s="260"/>
      <c r="I710"/>
      <c r="J710" s="149"/>
      <c r="K710" s="149"/>
      <c r="L710" s="149"/>
    </row>
    <row r="711" spans="1:12" s="234" customFormat="1" ht="37.5" x14ac:dyDescent="0.25">
      <c r="A711" s="261"/>
      <c r="B711" s="245" t="s">
        <v>1903</v>
      </c>
      <c r="C711" s="246"/>
      <c r="D711" s="305"/>
      <c r="E711" s="256"/>
      <c r="F711" s="260"/>
      <c r="I711"/>
      <c r="J711" s="149"/>
      <c r="K711" s="149"/>
      <c r="L711" s="149"/>
    </row>
    <row r="712" spans="1:12" s="234" customFormat="1" ht="13" x14ac:dyDescent="0.25">
      <c r="A712" s="261"/>
      <c r="B712" s="244"/>
      <c r="C712" s="246"/>
      <c r="D712" s="305"/>
      <c r="E712" s="256"/>
      <c r="F712" s="260"/>
      <c r="I712"/>
      <c r="J712" s="149"/>
      <c r="K712" s="149"/>
      <c r="L712" s="149"/>
    </row>
    <row r="713" spans="1:12" s="234" customFormat="1" ht="62.5" x14ac:dyDescent="0.25">
      <c r="A713" s="261"/>
      <c r="B713" s="244" t="s">
        <v>1904</v>
      </c>
      <c r="C713" s="246"/>
      <c r="D713" s="305"/>
      <c r="E713" s="256"/>
      <c r="F713" s="260"/>
      <c r="I713"/>
      <c r="J713" s="149"/>
      <c r="K713" s="149"/>
      <c r="L713" s="149"/>
    </row>
    <row r="714" spans="1:12" s="234" customFormat="1" ht="13" x14ac:dyDescent="0.25">
      <c r="A714" s="261"/>
      <c r="B714" s="244"/>
      <c r="C714" s="246"/>
      <c r="D714" s="305"/>
      <c r="E714" s="256"/>
      <c r="F714" s="260"/>
      <c r="I714"/>
      <c r="J714" s="149"/>
      <c r="K714" s="149"/>
      <c r="L714" s="149"/>
    </row>
    <row r="715" spans="1:12" s="234" customFormat="1" ht="13" x14ac:dyDescent="0.25">
      <c r="A715" s="261"/>
      <c r="B715" s="245" t="s">
        <v>1905</v>
      </c>
      <c r="C715" s="246"/>
      <c r="D715" s="305"/>
      <c r="E715" s="256"/>
      <c r="F715" s="260"/>
      <c r="I715"/>
      <c r="J715" s="149"/>
      <c r="K715" s="149"/>
      <c r="L715" s="149"/>
    </row>
    <row r="716" spans="1:12" s="234" customFormat="1" ht="13" x14ac:dyDescent="0.25">
      <c r="A716" s="261"/>
      <c r="B716" s="244"/>
      <c r="C716" s="246"/>
      <c r="D716" s="305"/>
      <c r="E716" s="256"/>
      <c r="F716" s="260"/>
      <c r="I716"/>
      <c r="J716" s="149"/>
      <c r="K716" s="149"/>
      <c r="L716" s="149"/>
    </row>
    <row r="717" spans="1:12" s="234" customFormat="1" ht="25" x14ac:dyDescent="0.25">
      <c r="A717" s="261"/>
      <c r="B717" s="245" t="s">
        <v>1906</v>
      </c>
      <c r="C717" s="246"/>
      <c r="D717" s="305"/>
      <c r="E717" s="256"/>
      <c r="F717" s="260"/>
      <c r="I717"/>
      <c r="J717" s="149"/>
      <c r="K717" s="149"/>
      <c r="L717" s="149"/>
    </row>
    <row r="718" spans="1:12" s="234" customFormat="1" ht="13" x14ac:dyDescent="0.25">
      <c r="A718" s="261"/>
      <c r="B718" s="244"/>
      <c r="C718" s="246"/>
      <c r="D718" s="305"/>
      <c r="E718" s="256"/>
      <c r="F718" s="260"/>
      <c r="I718"/>
      <c r="J718" s="149"/>
      <c r="K718" s="149"/>
      <c r="L718" s="149"/>
    </row>
    <row r="719" spans="1:12" s="234" customFormat="1" ht="50" x14ac:dyDescent="0.25">
      <c r="A719" s="261"/>
      <c r="B719" s="245" t="s">
        <v>1907</v>
      </c>
      <c r="C719" s="246"/>
      <c r="D719" s="305"/>
      <c r="E719" s="256"/>
      <c r="F719" s="260"/>
      <c r="I719"/>
      <c r="J719" s="149"/>
      <c r="K719" s="149"/>
      <c r="L719" s="149"/>
    </row>
    <row r="720" spans="1:12" s="234" customFormat="1" ht="13" x14ac:dyDescent="0.25">
      <c r="A720" s="261"/>
      <c r="B720" s="244"/>
      <c r="C720" s="246"/>
      <c r="D720" s="305"/>
      <c r="E720" s="256"/>
      <c r="F720" s="260"/>
      <c r="I720"/>
      <c r="J720" s="149"/>
      <c r="K720" s="149"/>
      <c r="L720" s="149"/>
    </row>
    <row r="721" spans="1:12" s="234" customFormat="1" ht="13" x14ac:dyDescent="0.25">
      <c r="A721" s="261"/>
      <c r="B721" s="244" t="s">
        <v>1908</v>
      </c>
      <c r="C721" s="246"/>
      <c r="D721" s="305"/>
      <c r="E721" s="256"/>
      <c r="F721" s="260"/>
      <c r="I721"/>
      <c r="J721" s="149"/>
      <c r="K721" s="149"/>
      <c r="L721" s="149"/>
    </row>
    <row r="722" spans="1:12" s="234" customFormat="1" ht="13" x14ac:dyDescent="0.25">
      <c r="A722" s="261"/>
      <c r="B722" s="245"/>
      <c r="C722" s="246"/>
      <c r="D722" s="305"/>
      <c r="E722" s="256"/>
      <c r="F722" s="260"/>
      <c r="I722"/>
      <c r="J722" s="149"/>
      <c r="K722" s="149"/>
      <c r="L722" s="149"/>
    </row>
    <row r="723" spans="1:12" s="234" customFormat="1" ht="13" x14ac:dyDescent="0.25">
      <c r="A723" s="261"/>
      <c r="B723" s="242" t="s">
        <v>1909</v>
      </c>
      <c r="C723" s="246"/>
      <c r="D723" s="305"/>
      <c r="E723" s="256"/>
      <c r="F723" s="260"/>
      <c r="I723"/>
      <c r="J723" s="149"/>
      <c r="K723" s="149"/>
      <c r="L723" s="149"/>
    </row>
    <row r="724" spans="1:12" s="234" customFormat="1" ht="13" x14ac:dyDescent="0.25">
      <c r="A724" s="261"/>
      <c r="B724" s="244"/>
      <c r="C724" s="246"/>
      <c r="D724" s="305"/>
      <c r="E724" s="256"/>
      <c r="F724" s="260"/>
      <c r="I724"/>
      <c r="J724" s="149"/>
      <c r="K724" s="149"/>
      <c r="L724" s="149"/>
    </row>
    <row r="725" spans="1:12" s="234" customFormat="1" ht="62.5" x14ac:dyDescent="0.25">
      <c r="A725" s="261"/>
      <c r="B725" s="245" t="s">
        <v>1910</v>
      </c>
      <c r="C725" s="246" t="s">
        <v>4</v>
      </c>
      <c r="D725" s="305">
        <v>1</v>
      </c>
      <c r="E725" s="256"/>
      <c r="F725" s="260"/>
      <c r="I725"/>
      <c r="J725" s="149"/>
      <c r="K725" s="149"/>
      <c r="L725" s="149"/>
    </row>
    <row r="726" spans="1:12" s="234" customFormat="1" ht="13" x14ac:dyDescent="0.25">
      <c r="A726" s="261"/>
      <c r="B726" s="244"/>
      <c r="C726" s="246"/>
      <c r="D726" s="305"/>
      <c r="E726" s="256"/>
      <c r="F726" s="260"/>
      <c r="I726"/>
      <c r="J726" s="149"/>
      <c r="K726" s="149"/>
      <c r="L726" s="149"/>
    </row>
    <row r="727" spans="1:12" s="234" customFormat="1" ht="13" x14ac:dyDescent="0.25">
      <c r="A727" s="261"/>
      <c r="B727" s="244" t="s">
        <v>1908</v>
      </c>
      <c r="C727" s="246"/>
      <c r="D727" s="305"/>
      <c r="E727" s="256"/>
      <c r="F727" s="260"/>
      <c r="I727"/>
      <c r="J727" s="149"/>
      <c r="K727" s="149"/>
      <c r="L727" s="149"/>
    </row>
    <row r="728" spans="1:12" s="234" customFormat="1" ht="13" x14ac:dyDescent="0.25">
      <c r="A728" s="261"/>
      <c r="B728" s="244"/>
      <c r="C728" s="246"/>
      <c r="D728" s="305"/>
      <c r="E728" s="256"/>
      <c r="F728" s="260"/>
      <c r="I728"/>
      <c r="J728" s="149"/>
      <c r="K728" s="149"/>
      <c r="L728" s="149"/>
    </row>
    <row r="729" spans="1:12" s="234" customFormat="1" ht="13" x14ac:dyDescent="0.25">
      <c r="A729" s="261"/>
      <c r="B729" s="245"/>
      <c r="C729" s="246"/>
      <c r="D729" s="305"/>
      <c r="E729" s="256"/>
      <c r="F729" s="260"/>
      <c r="I729"/>
      <c r="J729" s="149"/>
      <c r="K729" s="149"/>
      <c r="L729" s="149"/>
    </row>
    <row r="730" spans="1:12" s="234" customFormat="1" ht="13" x14ac:dyDescent="0.25">
      <c r="A730" s="261"/>
      <c r="B730" s="264" t="s">
        <v>2187</v>
      </c>
      <c r="C730" s="226"/>
      <c r="D730" s="304"/>
      <c r="E730" s="255"/>
      <c r="F730" s="266"/>
      <c r="I730"/>
      <c r="J730" s="149"/>
      <c r="K730" s="149"/>
      <c r="L730" s="149"/>
    </row>
    <row r="731" spans="1:12" s="234" customFormat="1" ht="13" x14ac:dyDescent="0.25">
      <c r="A731" s="261"/>
      <c r="B731" s="245" t="s">
        <v>2188</v>
      </c>
      <c r="C731" s="226"/>
      <c r="D731" s="304"/>
      <c r="E731" s="255"/>
      <c r="F731" s="260"/>
      <c r="I731"/>
      <c r="J731" s="149"/>
      <c r="K731" s="149"/>
      <c r="L731" s="149"/>
    </row>
    <row r="732" spans="1:12" s="234" customFormat="1" ht="13" x14ac:dyDescent="0.25">
      <c r="A732" s="261"/>
      <c r="B732" s="245" t="s">
        <v>2189</v>
      </c>
      <c r="C732" s="226"/>
      <c r="D732" s="304"/>
      <c r="E732" s="255"/>
      <c r="F732" s="260"/>
      <c r="I732"/>
      <c r="J732" s="149"/>
      <c r="K732" s="149"/>
      <c r="L732" s="149"/>
    </row>
    <row r="733" spans="1:12" s="234" customFormat="1" ht="13" x14ac:dyDescent="0.25">
      <c r="A733" s="261"/>
      <c r="B733" s="245"/>
      <c r="C733" s="226"/>
      <c r="D733" s="304"/>
      <c r="E733" s="255"/>
      <c r="F733" s="260"/>
      <c r="I733"/>
      <c r="J733" s="149"/>
      <c r="K733" s="149"/>
      <c r="L733" s="149"/>
    </row>
    <row r="734" spans="1:12" s="234" customFormat="1" ht="13" x14ac:dyDescent="0.25">
      <c r="A734" s="261"/>
      <c r="B734" s="242" t="s">
        <v>1911</v>
      </c>
      <c r="C734" s="246" t="s">
        <v>4</v>
      </c>
      <c r="D734" s="305">
        <v>1</v>
      </c>
      <c r="E734" s="256"/>
      <c r="F734" s="260"/>
      <c r="I734"/>
      <c r="J734" s="149"/>
      <c r="K734" s="149"/>
      <c r="L734" s="149"/>
    </row>
    <row r="735" spans="1:12" s="234" customFormat="1" ht="13" x14ac:dyDescent="0.25">
      <c r="A735" s="261"/>
      <c r="B735" s="245"/>
      <c r="C735" s="246"/>
      <c r="D735" s="305"/>
      <c r="E735" s="256"/>
      <c r="F735" s="260"/>
      <c r="I735"/>
      <c r="J735" s="149"/>
      <c r="K735" s="149"/>
      <c r="L735" s="149"/>
    </row>
    <row r="736" spans="1:12" s="234" customFormat="1" ht="13" x14ac:dyDescent="0.25">
      <c r="A736" s="261"/>
      <c r="B736" s="244" t="s">
        <v>1908</v>
      </c>
      <c r="C736" s="246"/>
      <c r="D736" s="305"/>
      <c r="E736" s="256"/>
      <c r="F736" s="260"/>
      <c r="I736"/>
      <c r="J736" s="149"/>
      <c r="K736" s="149"/>
      <c r="L736" s="149"/>
    </row>
    <row r="737" spans="1:12" s="234" customFormat="1" ht="13" x14ac:dyDescent="0.25">
      <c r="A737" s="261"/>
      <c r="B737" s="245"/>
      <c r="C737" s="246"/>
      <c r="D737" s="305"/>
      <c r="E737" s="256"/>
      <c r="F737" s="260"/>
      <c r="I737"/>
      <c r="J737" s="149"/>
      <c r="K737" s="149"/>
      <c r="L737" s="149"/>
    </row>
    <row r="738" spans="1:12" s="234" customFormat="1" ht="13" x14ac:dyDescent="0.25">
      <c r="A738" s="261"/>
      <c r="B738" s="244" t="s">
        <v>1912</v>
      </c>
      <c r="C738" s="246"/>
      <c r="D738" s="305"/>
      <c r="E738" s="256"/>
      <c r="F738" s="260"/>
      <c r="I738"/>
      <c r="J738" s="149"/>
      <c r="K738" s="149"/>
      <c r="L738" s="149"/>
    </row>
    <row r="739" spans="1:12" s="234" customFormat="1" ht="13" x14ac:dyDescent="0.25">
      <c r="A739" s="261"/>
      <c r="B739" s="245"/>
      <c r="C739" s="246"/>
      <c r="D739" s="305"/>
      <c r="E739" s="256"/>
      <c r="F739" s="260"/>
      <c r="I739"/>
      <c r="J739" s="149"/>
      <c r="K739" s="149"/>
      <c r="L739" s="149"/>
    </row>
    <row r="740" spans="1:12" s="234" customFormat="1" ht="13" x14ac:dyDescent="0.25">
      <c r="A740" s="261"/>
      <c r="B740" s="244" t="s">
        <v>1913</v>
      </c>
      <c r="C740" s="246" t="s">
        <v>4</v>
      </c>
      <c r="D740" s="305">
        <v>1</v>
      </c>
      <c r="E740" s="256"/>
      <c r="F740" s="260"/>
      <c r="I740"/>
      <c r="J740" s="149"/>
      <c r="K740" s="149"/>
      <c r="L740" s="149"/>
    </row>
    <row r="741" spans="1:12" s="234" customFormat="1" ht="13" x14ac:dyDescent="0.25">
      <c r="A741" s="261"/>
      <c r="B741" s="244"/>
      <c r="C741" s="246"/>
      <c r="D741" s="305"/>
      <c r="E741" s="256"/>
      <c r="F741" s="260"/>
      <c r="I741"/>
      <c r="J741" s="149"/>
      <c r="K741" s="149"/>
      <c r="L741" s="149"/>
    </row>
    <row r="742" spans="1:12" s="234" customFormat="1" ht="13" x14ac:dyDescent="0.25">
      <c r="A742" s="261"/>
      <c r="B742" s="244" t="s">
        <v>1908</v>
      </c>
      <c r="C742" s="246"/>
      <c r="D742" s="305"/>
      <c r="E742" s="256"/>
      <c r="F742" s="260"/>
      <c r="I742"/>
      <c r="J742" s="149"/>
      <c r="K742" s="149"/>
      <c r="L742" s="149"/>
    </row>
    <row r="743" spans="1:12" s="234" customFormat="1" ht="13" x14ac:dyDescent="0.25">
      <c r="A743" s="261"/>
      <c r="B743" s="244"/>
      <c r="C743" s="246"/>
      <c r="D743" s="305"/>
      <c r="E743" s="256"/>
      <c r="F743" s="260"/>
      <c r="I743"/>
      <c r="J743" s="149"/>
      <c r="K743" s="149"/>
      <c r="L743" s="149"/>
    </row>
    <row r="744" spans="1:12" s="234" customFormat="1" ht="13" x14ac:dyDescent="0.25">
      <c r="A744" s="261"/>
      <c r="B744" s="242" t="s">
        <v>1914</v>
      </c>
      <c r="C744" s="246" t="s">
        <v>4</v>
      </c>
      <c r="D744" s="305">
        <v>1</v>
      </c>
      <c r="E744" s="256"/>
      <c r="F744" s="260"/>
      <c r="I744"/>
      <c r="J744" s="149"/>
      <c r="K744" s="149"/>
      <c r="L744" s="149"/>
    </row>
    <row r="745" spans="1:12" s="234" customFormat="1" ht="13" x14ac:dyDescent="0.25">
      <c r="A745" s="261"/>
      <c r="B745" s="245"/>
      <c r="C745" s="246"/>
      <c r="D745" s="305"/>
      <c r="E745" s="256"/>
      <c r="F745" s="260"/>
      <c r="I745"/>
      <c r="J745" s="149"/>
      <c r="K745" s="149"/>
      <c r="L745" s="149"/>
    </row>
    <row r="746" spans="1:12" s="234" customFormat="1" ht="13" x14ac:dyDescent="0.25">
      <c r="A746" s="261"/>
      <c r="B746" s="244" t="s">
        <v>1908</v>
      </c>
      <c r="C746" s="246"/>
      <c r="D746" s="305"/>
      <c r="E746" s="256"/>
      <c r="F746" s="260"/>
      <c r="I746"/>
      <c r="J746" s="149"/>
      <c r="K746" s="149"/>
      <c r="L746" s="149"/>
    </row>
    <row r="747" spans="1:12" s="234" customFormat="1" ht="13" x14ac:dyDescent="0.25">
      <c r="A747" s="261"/>
      <c r="B747" s="244"/>
      <c r="C747" s="246"/>
      <c r="D747" s="305"/>
      <c r="E747" s="256"/>
      <c r="F747" s="260"/>
      <c r="I747"/>
      <c r="J747" s="149"/>
      <c r="K747" s="149"/>
      <c r="L747" s="149"/>
    </row>
    <row r="748" spans="1:12" s="234" customFormat="1" ht="13" x14ac:dyDescent="0.25">
      <c r="A748" s="261"/>
      <c r="B748" s="243" t="s">
        <v>1915</v>
      </c>
      <c r="C748" s="246" t="s">
        <v>4</v>
      </c>
      <c r="D748" s="305">
        <v>1</v>
      </c>
      <c r="E748" s="256"/>
      <c r="F748" s="260"/>
      <c r="I748"/>
      <c r="J748" s="149"/>
      <c r="K748" s="149"/>
      <c r="L748" s="149"/>
    </row>
    <row r="749" spans="1:12" s="234" customFormat="1" ht="13" x14ac:dyDescent="0.25">
      <c r="A749" s="261"/>
      <c r="B749" s="244"/>
      <c r="C749" s="246"/>
      <c r="D749" s="305"/>
      <c r="E749" s="256"/>
      <c r="F749" s="260"/>
      <c r="I749"/>
      <c r="J749" s="149"/>
      <c r="K749" s="149"/>
      <c r="L749" s="149"/>
    </row>
    <row r="750" spans="1:12" s="234" customFormat="1" ht="13" x14ac:dyDescent="0.25">
      <c r="A750" s="261"/>
      <c r="B750" s="244" t="s">
        <v>1908</v>
      </c>
      <c r="C750" s="246"/>
      <c r="D750" s="305"/>
      <c r="E750" s="256"/>
      <c r="F750" s="260"/>
      <c r="I750"/>
      <c r="J750" s="149"/>
      <c r="K750" s="149"/>
      <c r="L750" s="149"/>
    </row>
    <row r="751" spans="1:12" s="234" customFormat="1" ht="13" x14ac:dyDescent="0.25">
      <c r="A751" s="261"/>
      <c r="B751" s="244"/>
      <c r="C751" s="246"/>
      <c r="D751" s="305"/>
      <c r="E751" s="256"/>
      <c r="F751" s="260"/>
      <c r="I751"/>
      <c r="J751" s="149"/>
      <c r="K751" s="149"/>
      <c r="L751" s="149"/>
    </row>
    <row r="752" spans="1:12" s="234" customFormat="1" ht="13" x14ac:dyDescent="0.25">
      <c r="A752" s="261"/>
      <c r="B752" s="243" t="s">
        <v>1916</v>
      </c>
      <c r="C752" s="246" t="s">
        <v>4</v>
      </c>
      <c r="D752" s="305">
        <v>1</v>
      </c>
      <c r="E752" s="256"/>
      <c r="F752" s="260"/>
      <c r="I752"/>
      <c r="J752" s="149"/>
      <c r="K752" s="149"/>
      <c r="L752" s="149"/>
    </row>
    <row r="753" spans="1:12" s="234" customFormat="1" ht="13" x14ac:dyDescent="0.25">
      <c r="A753" s="261"/>
      <c r="B753" s="244"/>
      <c r="C753" s="246"/>
      <c r="D753" s="305"/>
      <c r="E753" s="256"/>
      <c r="F753" s="260"/>
      <c r="I753"/>
      <c r="J753" s="149"/>
      <c r="K753" s="149"/>
      <c r="L753" s="149"/>
    </row>
    <row r="754" spans="1:12" s="234" customFormat="1" ht="13" x14ac:dyDescent="0.25">
      <c r="A754" s="261"/>
      <c r="B754" s="244" t="s">
        <v>1908</v>
      </c>
      <c r="C754" s="246"/>
      <c r="D754" s="305"/>
      <c r="E754" s="256"/>
      <c r="F754" s="260"/>
      <c r="I754"/>
      <c r="J754" s="149"/>
      <c r="K754" s="149"/>
      <c r="L754" s="149"/>
    </row>
    <row r="755" spans="1:12" s="234" customFormat="1" ht="13" x14ac:dyDescent="0.25">
      <c r="A755" s="261"/>
      <c r="B755" s="244"/>
      <c r="C755" s="246"/>
      <c r="D755" s="305"/>
      <c r="E755" s="256"/>
      <c r="F755" s="260"/>
      <c r="I755"/>
      <c r="J755" s="149"/>
      <c r="K755" s="149"/>
      <c r="L755" s="149"/>
    </row>
    <row r="756" spans="1:12" s="234" customFormat="1" ht="13" x14ac:dyDescent="0.25">
      <c r="A756" s="261"/>
      <c r="B756" s="243" t="s">
        <v>1917</v>
      </c>
      <c r="C756" s="246"/>
      <c r="D756" s="305"/>
      <c r="E756" s="256"/>
      <c r="F756" s="260"/>
      <c r="I756"/>
      <c r="J756" s="149"/>
      <c r="K756" s="149"/>
      <c r="L756" s="149"/>
    </row>
    <row r="757" spans="1:12" s="234" customFormat="1" ht="13" x14ac:dyDescent="0.25">
      <c r="A757" s="261"/>
      <c r="B757" s="244"/>
      <c r="C757" s="246"/>
      <c r="D757" s="305"/>
      <c r="E757" s="256"/>
      <c r="F757" s="260"/>
      <c r="I757"/>
      <c r="J757" s="149"/>
      <c r="K757" s="149"/>
      <c r="L757" s="149"/>
    </row>
    <row r="758" spans="1:12" s="234" customFormat="1" ht="13" x14ac:dyDescent="0.25">
      <c r="A758" s="261"/>
      <c r="B758" s="242" t="s">
        <v>1918</v>
      </c>
      <c r="C758" s="246" t="s">
        <v>4</v>
      </c>
      <c r="D758" s="305">
        <v>1</v>
      </c>
      <c r="E758" s="256"/>
      <c r="F758" s="260"/>
      <c r="I758"/>
      <c r="J758" s="149"/>
      <c r="K758" s="149"/>
      <c r="L758" s="149"/>
    </row>
    <row r="759" spans="1:12" s="234" customFormat="1" ht="13" x14ac:dyDescent="0.25">
      <c r="A759" s="261"/>
      <c r="B759" s="244"/>
      <c r="C759" s="246"/>
      <c r="D759" s="305"/>
      <c r="E759" s="256"/>
      <c r="F759" s="260"/>
      <c r="I759"/>
      <c r="J759" s="149"/>
      <c r="K759" s="149"/>
      <c r="L759" s="149"/>
    </row>
    <row r="760" spans="1:12" s="234" customFormat="1" ht="13" x14ac:dyDescent="0.25">
      <c r="A760" s="261"/>
      <c r="B760" s="244" t="s">
        <v>1908</v>
      </c>
      <c r="C760" s="246"/>
      <c r="D760" s="305"/>
      <c r="E760" s="256"/>
      <c r="F760" s="260"/>
      <c r="I760"/>
      <c r="J760" s="149"/>
      <c r="K760" s="149"/>
      <c r="L760" s="149"/>
    </row>
    <row r="761" spans="1:12" s="234" customFormat="1" ht="13" x14ac:dyDescent="0.25">
      <c r="A761" s="261"/>
      <c r="B761" s="244"/>
      <c r="C761" s="246"/>
      <c r="D761" s="305"/>
      <c r="E761" s="256"/>
      <c r="F761" s="260"/>
      <c r="I761"/>
      <c r="J761" s="149"/>
      <c r="K761" s="149"/>
      <c r="L761" s="149"/>
    </row>
    <row r="762" spans="1:12" s="234" customFormat="1" ht="13" x14ac:dyDescent="0.25">
      <c r="A762" s="261"/>
      <c r="B762" s="242" t="s">
        <v>1919</v>
      </c>
      <c r="C762" s="246" t="s">
        <v>4</v>
      </c>
      <c r="D762" s="305">
        <v>1</v>
      </c>
      <c r="E762" s="256"/>
      <c r="F762" s="260"/>
      <c r="I762"/>
      <c r="J762" s="149"/>
      <c r="K762" s="149"/>
      <c r="L762" s="149"/>
    </row>
    <row r="763" spans="1:12" s="234" customFormat="1" ht="13" x14ac:dyDescent="0.25">
      <c r="A763" s="261"/>
      <c r="B763" s="244"/>
      <c r="C763" s="246"/>
      <c r="D763" s="305"/>
      <c r="E763" s="256"/>
      <c r="F763" s="260"/>
      <c r="I763"/>
      <c r="J763" s="149"/>
      <c r="K763" s="149"/>
      <c r="L763" s="149"/>
    </row>
    <row r="764" spans="1:12" s="234" customFormat="1" ht="13" x14ac:dyDescent="0.25">
      <c r="A764" s="261"/>
      <c r="B764" s="244" t="s">
        <v>1908</v>
      </c>
      <c r="C764" s="246"/>
      <c r="D764" s="305"/>
      <c r="E764" s="256"/>
      <c r="F764" s="260"/>
      <c r="I764"/>
      <c r="J764" s="149"/>
      <c r="K764" s="149"/>
      <c r="L764" s="149"/>
    </row>
    <row r="765" spans="1:12" s="234" customFormat="1" ht="13" x14ac:dyDescent="0.25">
      <c r="A765" s="261"/>
      <c r="B765" s="244"/>
      <c r="C765" s="246"/>
      <c r="D765" s="305"/>
      <c r="E765" s="256"/>
      <c r="F765" s="260"/>
      <c r="I765"/>
      <c r="J765" s="149"/>
      <c r="K765" s="149"/>
      <c r="L765" s="149"/>
    </row>
    <row r="766" spans="1:12" s="234" customFormat="1" ht="13" x14ac:dyDescent="0.25">
      <c r="A766" s="261"/>
      <c r="B766" s="242" t="s">
        <v>1920</v>
      </c>
      <c r="C766" s="246" t="s">
        <v>4</v>
      </c>
      <c r="D766" s="305">
        <v>1</v>
      </c>
      <c r="E766" s="256"/>
      <c r="F766" s="260"/>
      <c r="I766"/>
      <c r="J766" s="149"/>
      <c r="K766" s="149"/>
      <c r="L766" s="149"/>
    </row>
    <row r="767" spans="1:12" s="234" customFormat="1" ht="13" x14ac:dyDescent="0.25">
      <c r="A767" s="261"/>
      <c r="B767" s="245"/>
      <c r="C767" s="246"/>
      <c r="D767" s="305"/>
      <c r="E767" s="256"/>
      <c r="F767" s="260"/>
      <c r="I767"/>
      <c r="J767" s="149"/>
      <c r="K767" s="149"/>
      <c r="L767" s="149"/>
    </row>
    <row r="768" spans="1:12" s="234" customFormat="1" ht="13" x14ac:dyDescent="0.25">
      <c r="A768" s="261"/>
      <c r="B768" s="244" t="s">
        <v>1908</v>
      </c>
      <c r="C768" s="246"/>
      <c r="D768" s="305"/>
      <c r="E768" s="256"/>
      <c r="F768" s="260"/>
      <c r="I768"/>
      <c r="J768" s="149"/>
      <c r="K768" s="149"/>
      <c r="L768" s="149"/>
    </row>
    <row r="769" spans="1:12" s="234" customFormat="1" ht="13" x14ac:dyDescent="0.25">
      <c r="A769" s="261"/>
      <c r="B769" s="245"/>
      <c r="C769" s="246"/>
      <c r="D769" s="305"/>
      <c r="E769" s="256"/>
      <c r="F769" s="260"/>
      <c r="I769"/>
      <c r="J769" s="149"/>
      <c r="K769" s="149"/>
      <c r="L769" s="149"/>
    </row>
    <row r="770" spans="1:12" s="234" customFormat="1" ht="13" x14ac:dyDescent="0.25">
      <c r="A770" s="261"/>
      <c r="B770" s="242" t="s">
        <v>1921</v>
      </c>
      <c r="C770" s="246" t="s">
        <v>4</v>
      </c>
      <c r="D770" s="305">
        <v>1</v>
      </c>
      <c r="E770" s="256"/>
      <c r="F770" s="260"/>
      <c r="I770"/>
      <c r="J770" s="149"/>
      <c r="K770" s="149"/>
      <c r="L770" s="149"/>
    </row>
    <row r="771" spans="1:12" s="234" customFormat="1" ht="13" x14ac:dyDescent="0.25">
      <c r="A771" s="261"/>
      <c r="B771" s="245"/>
      <c r="C771" s="246"/>
      <c r="D771" s="305"/>
      <c r="E771" s="256"/>
      <c r="F771" s="260"/>
      <c r="I771"/>
      <c r="J771" s="149"/>
      <c r="K771" s="149"/>
      <c r="L771" s="149"/>
    </row>
    <row r="772" spans="1:12" s="234" customFormat="1" ht="13" x14ac:dyDescent="0.25">
      <c r="A772" s="261"/>
      <c r="B772" s="244" t="s">
        <v>1908</v>
      </c>
      <c r="C772" s="246"/>
      <c r="D772" s="305"/>
      <c r="E772" s="256"/>
      <c r="F772" s="260"/>
      <c r="I772"/>
      <c r="J772" s="149"/>
      <c r="K772" s="149"/>
      <c r="L772" s="149"/>
    </row>
    <row r="773" spans="1:12" s="234" customFormat="1" ht="13" x14ac:dyDescent="0.25">
      <c r="A773" s="261"/>
      <c r="B773" s="245"/>
      <c r="C773" s="246"/>
      <c r="D773" s="305"/>
      <c r="E773" s="256"/>
      <c r="F773" s="260"/>
      <c r="I773"/>
      <c r="J773" s="149"/>
      <c r="K773" s="149"/>
      <c r="L773" s="149"/>
    </row>
    <row r="774" spans="1:12" s="234" customFormat="1" ht="13" x14ac:dyDescent="0.25">
      <c r="A774" s="261"/>
      <c r="B774" s="242" t="s">
        <v>1922</v>
      </c>
      <c r="C774" s="246" t="s">
        <v>4</v>
      </c>
      <c r="D774" s="305">
        <v>1</v>
      </c>
      <c r="E774" s="256"/>
      <c r="F774" s="260"/>
      <c r="I774"/>
      <c r="J774" s="149"/>
      <c r="K774" s="149"/>
      <c r="L774" s="149"/>
    </row>
    <row r="775" spans="1:12" s="234" customFormat="1" ht="13" x14ac:dyDescent="0.25">
      <c r="A775" s="261"/>
      <c r="B775" s="244"/>
      <c r="C775" s="246"/>
      <c r="D775" s="305"/>
      <c r="E775" s="256"/>
      <c r="F775" s="260"/>
      <c r="I775"/>
      <c r="J775" s="149"/>
      <c r="K775" s="149"/>
      <c r="L775" s="149"/>
    </row>
    <row r="776" spans="1:12" s="234" customFormat="1" ht="13" x14ac:dyDescent="0.25">
      <c r="A776" s="261"/>
      <c r="B776" s="244" t="s">
        <v>1908</v>
      </c>
      <c r="C776" s="246"/>
      <c r="D776" s="305"/>
      <c r="E776" s="256"/>
      <c r="F776" s="260"/>
      <c r="I776"/>
      <c r="J776" s="149"/>
      <c r="K776" s="149"/>
      <c r="L776" s="149"/>
    </row>
    <row r="777" spans="1:12" s="234" customFormat="1" ht="13" x14ac:dyDescent="0.25">
      <c r="A777" s="261"/>
      <c r="B777" s="244"/>
      <c r="C777" s="246"/>
      <c r="D777" s="305"/>
      <c r="E777" s="256"/>
      <c r="F777" s="260"/>
      <c r="I777"/>
      <c r="J777" s="149"/>
      <c r="K777" s="149"/>
      <c r="L777" s="149"/>
    </row>
    <row r="778" spans="1:12" s="234" customFormat="1" ht="13" x14ac:dyDescent="0.25">
      <c r="A778" s="261"/>
      <c r="B778" s="243" t="s">
        <v>1923</v>
      </c>
      <c r="C778" s="246" t="s">
        <v>4</v>
      </c>
      <c r="D778" s="305">
        <v>1</v>
      </c>
      <c r="E778" s="255"/>
      <c r="F778" s="260"/>
      <c r="I778"/>
      <c r="J778" s="149"/>
      <c r="K778" s="149"/>
      <c r="L778" s="149"/>
    </row>
    <row r="779" spans="1:12" s="234" customFormat="1" ht="13" x14ac:dyDescent="0.25">
      <c r="A779" s="261"/>
      <c r="B779" s="244"/>
      <c r="C779" s="246"/>
      <c r="D779" s="305"/>
      <c r="E779" s="255"/>
      <c r="F779" s="260"/>
      <c r="I779"/>
      <c r="J779" s="149"/>
      <c r="K779" s="149"/>
      <c r="L779" s="149"/>
    </row>
    <row r="780" spans="1:12" s="234" customFormat="1" ht="13" x14ac:dyDescent="0.25">
      <c r="A780" s="261"/>
      <c r="B780" s="244" t="s">
        <v>1908</v>
      </c>
      <c r="C780" s="246"/>
      <c r="D780" s="305"/>
      <c r="E780" s="255"/>
      <c r="F780" s="260"/>
      <c r="I780"/>
      <c r="J780" s="149"/>
      <c r="K780" s="149"/>
      <c r="L780" s="149"/>
    </row>
    <row r="781" spans="1:12" s="234" customFormat="1" ht="13" x14ac:dyDescent="0.25">
      <c r="A781" s="261"/>
      <c r="B781" s="245"/>
      <c r="C781" s="246"/>
      <c r="D781" s="305"/>
      <c r="E781" s="255"/>
      <c r="F781" s="260"/>
      <c r="I781"/>
      <c r="J781" s="149"/>
      <c r="K781" s="149"/>
      <c r="L781" s="149"/>
    </row>
    <row r="782" spans="1:12" s="234" customFormat="1" ht="13" x14ac:dyDescent="0.25">
      <c r="A782" s="261"/>
      <c r="B782" s="242" t="s">
        <v>1924</v>
      </c>
      <c r="C782" s="246"/>
      <c r="D782" s="305"/>
      <c r="E782" s="255"/>
      <c r="F782" s="260"/>
      <c r="I782"/>
      <c r="J782" s="149"/>
      <c r="K782" s="149"/>
      <c r="L782" s="149"/>
    </row>
    <row r="783" spans="1:12" s="234" customFormat="1" ht="13" x14ac:dyDescent="0.25">
      <c r="A783" s="261"/>
      <c r="B783" s="245"/>
      <c r="C783" s="246"/>
      <c r="D783" s="305"/>
      <c r="E783" s="255"/>
      <c r="F783" s="260"/>
      <c r="I783"/>
      <c r="J783" s="149"/>
      <c r="K783" s="149"/>
      <c r="L783" s="149"/>
    </row>
    <row r="784" spans="1:12" s="234" customFormat="1" ht="13" x14ac:dyDescent="0.25">
      <c r="A784" s="261"/>
      <c r="B784" s="242" t="s">
        <v>1925</v>
      </c>
      <c r="C784" s="246" t="s">
        <v>4</v>
      </c>
      <c r="D784" s="305">
        <v>1</v>
      </c>
      <c r="E784" s="255"/>
      <c r="F784" s="260"/>
      <c r="I784"/>
      <c r="J784" s="149"/>
      <c r="K784" s="149"/>
      <c r="L784" s="149"/>
    </row>
    <row r="785" spans="1:12" s="234" customFormat="1" ht="13" x14ac:dyDescent="0.25">
      <c r="A785" s="261"/>
      <c r="B785" s="245"/>
      <c r="C785" s="246"/>
      <c r="D785" s="305"/>
      <c r="E785" s="255"/>
      <c r="F785" s="260"/>
      <c r="I785"/>
      <c r="J785" s="149"/>
      <c r="K785" s="149"/>
      <c r="L785" s="149"/>
    </row>
    <row r="786" spans="1:12" s="234" customFormat="1" ht="13" x14ac:dyDescent="0.25">
      <c r="A786" s="261"/>
      <c r="B786" s="244" t="s">
        <v>1908</v>
      </c>
      <c r="C786" s="246"/>
      <c r="D786" s="305"/>
      <c r="E786" s="255"/>
      <c r="F786" s="260"/>
      <c r="I786"/>
      <c r="J786" s="149"/>
      <c r="K786" s="149"/>
      <c r="L786" s="149"/>
    </row>
    <row r="787" spans="1:12" s="234" customFormat="1" ht="13" x14ac:dyDescent="0.25">
      <c r="A787" s="261"/>
      <c r="B787" s="244"/>
      <c r="C787" s="246"/>
      <c r="D787" s="305"/>
      <c r="E787" s="255"/>
      <c r="F787" s="260"/>
      <c r="I787"/>
      <c r="J787" s="149"/>
      <c r="K787" s="149"/>
      <c r="L787" s="149"/>
    </row>
    <row r="788" spans="1:12" s="234" customFormat="1" ht="13" x14ac:dyDescent="0.25">
      <c r="A788" s="261"/>
      <c r="B788" s="242" t="s">
        <v>1926</v>
      </c>
      <c r="C788" s="246" t="s">
        <v>4</v>
      </c>
      <c r="D788" s="305">
        <v>1</v>
      </c>
      <c r="E788" s="255"/>
      <c r="F788" s="260"/>
      <c r="I788"/>
      <c r="J788" s="149"/>
      <c r="K788" s="149"/>
      <c r="L788" s="149"/>
    </row>
    <row r="789" spans="1:12" s="234" customFormat="1" ht="13" x14ac:dyDescent="0.25">
      <c r="A789" s="261"/>
      <c r="B789" s="244"/>
      <c r="C789" s="246"/>
      <c r="D789" s="305"/>
      <c r="E789" s="255"/>
      <c r="F789" s="260"/>
      <c r="I789"/>
      <c r="J789" s="149"/>
      <c r="K789" s="149"/>
      <c r="L789" s="149"/>
    </row>
    <row r="790" spans="1:12" s="234" customFormat="1" ht="25" x14ac:dyDescent="0.25">
      <c r="A790" s="261"/>
      <c r="B790" s="244" t="s">
        <v>1927</v>
      </c>
      <c r="C790" s="246"/>
      <c r="D790" s="305"/>
      <c r="E790" s="255"/>
      <c r="F790" s="260"/>
      <c r="I790"/>
      <c r="J790" s="149"/>
      <c r="K790" s="149"/>
      <c r="L790" s="149"/>
    </row>
    <row r="791" spans="1:12" s="234" customFormat="1" ht="13" x14ac:dyDescent="0.25">
      <c r="A791" s="261"/>
      <c r="B791" s="244"/>
      <c r="C791" s="246"/>
      <c r="D791" s="305"/>
      <c r="E791" s="255"/>
      <c r="F791" s="260"/>
      <c r="I791"/>
      <c r="J791" s="149"/>
      <c r="K791" s="149"/>
      <c r="L791" s="149"/>
    </row>
    <row r="792" spans="1:12" s="234" customFormat="1" ht="13" x14ac:dyDescent="0.25">
      <c r="A792" s="261"/>
      <c r="B792" s="244" t="s">
        <v>1908</v>
      </c>
      <c r="C792" s="246"/>
      <c r="D792" s="305"/>
      <c r="E792" s="255"/>
      <c r="F792" s="260"/>
      <c r="I792"/>
      <c r="J792" s="149"/>
      <c r="K792" s="149"/>
      <c r="L792" s="149"/>
    </row>
    <row r="793" spans="1:12" s="234" customFormat="1" ht="13" x14ac:dyDescent="0.25">
      <c r="A793" s="261"/>
      <c r="B793" s="244"/>
      <c r="C793" s="246"/>
      <c r="D793" s="305"/>
      <c r="E793" s="255"/>
      <c r="F793" s="260"/>
      <c r="I793"/>
      <c r="J793" s="149"/>
      <c r="K793" s="149"/>
      <c r="L793" s="149"/>
    </row>
    <row r="794" spans="1:12" s="234" customFormat="1" ht="13" x14ac:dyDescent="0.25">
      <c r="A794" s="261"/>
      <c r="B794" s="242" t="s">
        <v>1928</v>
      </c>
      <c r="C794" s="246" t="s">
        <v>4</v>
      </c>
      <c r="D794" s="305">
        <v>1</v>
      </c>
      <c r="E794" s="255"/>
      <c r="F794" s="260"/>
      <c r="I794"/>
      <c r="J794" s="149"/>
      <c r="K794" s="149"/>
      <c r="L794" s="149"/>
    </row>
    <row r="795" spans="1:12" s="234" customFormat="1" ht="13" x14ac:dyDescent="0.25">
      <c r="A795" s="261"/>
      <c r="B795" s="244"/>
      <c r="C795" s="246"/>
      <c r="D795" s="305"/>
      <c r="E795" s="255"/>
      <c r="F795" s="260"/>
      <c r="I795"/>
      <c r="J795" s="149"/>
      <c r="K795" s="149"/>
      <c r="L795" s="149"/>
    </row>
    <row r="796" spans="1:12" s="234" customFormat="1" ht="25" x14ac:dyDescent="0.25">
      <c r="A796" s="261"/>
      <c r="B796" s="244" t="s">
        <v>1927</v>
      </c>
      <c r="C796" s="246"/>
      <c r="D796" s="305"/>
      <c r="E796" s="255"/>
      <c r="F796" s="260"/>
      <c r="I796"/>
      <c r="J796" s="149"/>
      <c r="K796" s="149"/>
      <c r="L796" s="149"/>
    </row>
    <row r="797" spans="1:12" s="234" customFormat="1" ht="13" x14ac:dyDescent="0.25">
      <c r="A797" s="261"/>
      <c r="B797" s="244"/>
      <c r="C797" s="246"/>
      <c r="D797" s="305"/>
      <c r="E797" s="255"/>
      <c r="F797" s="260"/>
      <c r="I797"/>
      <c r="J797" s="149"/>
      <c r="K797" s="149"/>
      <c r="L797" s="149"/>
    </row>
    <row r="798" spans="1:12" s="234" customFormat="1" ht="13" x14ac:dyDescent="0.25">
      <c r="A798" s="261"/>
      <c r="B798" s="244" t="s">
        <v>1929</v>
      </c>
      <c r="C798" s="246"/>
      <c r="D798" s="305"/>
      <c r="E798" s="255"/>
      <c r="F798" s="260"/>
      <c r="I798"/>
      <c r="J798" s="149"/>
      <c r="K798" s="149"/>
      <c r="L798" s="149"/>
    </row>
    <row r="799" spans="1:12" s="234" customFormat="1" ht="13" x14ac:dyDescent="0.25">
      <c r="A799" s="261"/>
      <c r="B799" s="244"/>
      <c r="C799" s="246"/>
      <c r="D799" s="305"/>
      <c r="E799" s="255"/>
      <c r="F799" s="260"/>
      <c r="I799"/>
      <c r="J799" s="149"/>
      <c r="K799" s="149"/>
      <c r="L799" s="149"/>
    </row>
    <row r="800" spans="1:12" s="234" customFormat="1" ht="13" x14ac:dyDescent="0.25">
      <c r="A800" s="261"/>
      <c r="B800" s="244"/>
      <c r="C800" s="246"/>
      <c r="D800" s="305"/>
      <c r="E800" s="255"/>
      <c r="F800" s="260"/>
      <c r="I800"/>
      <c r="J800" s="149"/>
      <c r="K800" s="149"/>
      <c r="L800" s="149"/>
    </row>
    <row r="801" spans="1:12" s="234" customFormat="1" ht="13" x14ac:dyDescent="0.25">
      <c r="A801" s="261"/>
      <c r="B801" s="264" t="s">
        <v>2187</v>
      </c>
      <c r="C801" s="226"/>
      <c r="D801" s="304"/>
      <c r="E801" s="255"/>
      <c r="F801" s="266"/>
      <c r="I801"/>
      <c r="J801" s="149"/>
      <c r="K801" s="149"/>
      <c r="L801" s="149"/>
    </row>
    <row r="802" spans="1:12" s="234" customFormat="1" ht="13" x14ac:dyDescent="0.25">
      <c r="A802" s="261"/>
      <c r="B802" s="245" t="s">
        <v>2188</v>
      </c>
      <c r="C802" s="226"/>
      <c r="D802" s="304"/>
      <c r="E802" s="255"/>
      <c r="F802" s="260"/>
      <c r="I802"/>
      <c r="J802" s="149"/>
      <c r="K802" s="149"/>
      <c r="L802" s="149"/>
    </row>
    <row r="803" spans="1:12" s="234" customFormat="1" ht="13" x14ac:dyDescent="0.25">
      <c r="A803" s="261"/>
      <c r="B803" s="245" t="s">
        <v>2189</v>
      </c>
      <c r="C803" s="226"/>
      <c r="D803" s="304"/>
      <c r="E803" s="255"/>
      <c r="F803" s="260"/>
      <c r="I803"/>
      <c r="J803" s="149"/>
      <c r="K803" s="149"/>
      <c r="L803" s="149"/>
    </row>
    <row r="804" spans="1:12" s="234" customFormat="1" ht="13" x14ac:dyDescent="0.25">
      <c r="A804" s="261"/>
      <c r="B804" s="245"/>
      <c r="C804" s="226"/>
      <c r="D804" s="304"/>
      <c r="E804" s="255"/>
      <c r="F804" s="260"/>
      <c r="I804"/>
      <c r="J804" s="149"/>
      <c r="K804" s="149"/>
      <c r="L804" s="149"/>
    </row>
    <row r="805" spans="1:12" s="234" customFormat="1" ht="13" x14ac:dyDescent="0.25">
      <c r="A805" s="261"/>
      <c r="B805" s="242" t="s">
        <v>1932</v>
      </c>
      <c r="C805" s="246" t="s">
        <v>4</v>
      </c>
      <c r="D805" s="305">
        <v>1</v>
      </c>
      <c r="E805" s="255"/>
      <c r="F805" s="260"/>
      <c r="I805"/>
      <c r="J805" s="149"/>
      <c r="K805" s="149"/>
      <c r="L805" s="149"/>
    </row>
    <row r="806" spans="1:12" s="234" customFormat="1" ht="13" x14ac:dyDescent="0.25">
      <c r="A806" s="261"/>
      <c r="B806" s="244"/>
      <c r="C806" s="246"/>
      <c r="D806" s="305"/>
      <c r="E806" s="255"/>
      <c r="F806" s="260"/>
      <c r="I806"/>
      <c r="J806" s="149"/>
      <c r="K806" s="149"/>
      <c r="L806" s="149"/>
    </row>
    <row r="807" spans="1:12" s="234" customFormat="1" ht="13" x14ac:dyDescent="0.25">
      <c r="A807" s="261"/>
      <c r="B807" s="244" t="s">
        <v>1933</v>
      </c>
      <c r="C807" s="246"/>
      <c r="D807" s="305"/>
      <c r="E807" s="255"/>
      <c r="F807" s="260"/>
      <c r="I807"/>
      <c r="J807" s="149"/>
      <c r="K807" s="149"/>
      <c r="L807" s="149"/>
    </row>
    <row r="808" spans="1:12" s="234" customFormat="1" ht="13" x14ac:dyDescent="0.25">
      <c r="A808" s="261"/>
      <c r="B808" s="244"/>
      <c r="C808" s="246"/>
      <c r="D808" s="305"/>
      <c r="E808" s="255"/>
      <c r="F808" s="260"/>
      <c r="I808"/>
      <c r="J808" s="149"/>
      <c r="K808" s="149"/>
      <c r="L808" s="149"/>
    </row>
    <row r="809" spans="1:12" s="234" customFormat="1" ht="13" x14ac:dyDescent="0.25">
      <c r="A809" s="261"/>
      <c r="B809" s="244" t="s">
        <v>1934</v>
      </c>
      <c r="C809" s="246"/>
      <c r="D809" s="305"/>
      <c r="E809" s="255"/>
      <c r="F809" s="260"/>
      <c r="I809"/>
      <c r="J809" s="149"/>
      <c r="K809" s="149"/>
      <c r="L809" s="149"/>
    </row>
    <row r="810" spans="1:12" s="234" customFormat="1" ht="13" x14ac:dyDescent="0.25">
      <c r="A810" s="261"/>
      <c r="B810" s="244"/>
      <c r="C810" s="246"/>
      <c r="D810" s="305"/>
      <c r="E810" s="255"/>
      <c r="F810" s="260"/>
      <c r="I810"/>
      <c r="J810" s="149"/>
      <c r="K810" s="149"/>
      <c r="L810" s="149"/>
    </row>
    <row r="811" spans="1:12" s="234" customFormat="1" ht="13" x14ac:dyDescent="0.25">
      <c r="A811" s="261"/>
      <c r="B811" s="242" t="s">
        <v>1935</v>
      </c>
      <c r="C811" s="246" t="s">
        <v>4</v>
      </c>
      <c r="D811" s="305">
        <v>1</v>
      </c>
      <c r="E811" s="255"/>
      <c r="F811" s="260"/>
      <c r="I811"/>
      <c r="J811" s="149"/>
      <c r="K811" s="149"/>
      <c r="L811" s="149"/>
    </row>
    <row r="812" spans="1:12" s="234" customFormat="1" ht="13" x14ac:dyDescent="0.25">
      <c r="A812" s="261"/>
      <c r="B812" s="244"/>
      <c r="C812" s="246"/>
      <c r="D812" s="305"/>
      <c r="E812" s="255"/>
      <c r="F812" s="260"/>
      <c r="I812"/>
      <c r="J812" s="149"/>
      <c r="K812" s="149"/>
      <c r="L812" s="149"/>
    </row>
    <row r="813" spans="1:12" s="234" customFormat="1" ht="13" x14ac:dyDescent="0.25">
      <c r="A813" s="261"/>
      <c r="B813" s="244" t="s">
        <v>1936</v>
      </c>
      <c r="C813" s="246"/>
      <c r="D813" s="305"/>
      <c r="E813" s="255"/>
      <c r="F813" s="260"/>
      <c r="I813"/>
      <c r="J813" s="149"/>
      <c r="K813" s="149"/>
      <c r="L813" s="149"/>
    </row>
    <row r="814" spans="1:12" s="234" customFormat="1" ht="13" x14ac:dyDescent="0.25">
      <c r="A814" s="261"/>
      <c r="B814" s="244"/>
      <c r="C814" s="246"/>
      <c r="D814" s="305"/>
      <c r="E814" s="255"/>
      <c r="F814" s="260"/>
      <c r="I814"/>
      <c r="J814" s="149"/>
      <c r="K814" s="149"/>
      <c r="L814" s="149"/>
    </row>
    <row r="815" spans="1:12" s="234" customFormat="1" ht="13" x14ac:dyDescent="0.25">
      <c r="A815" s="261"/>
      <c r="B815" s="244" t="s">
        <v>1937</v>
      </c>
      <c r="C815" s="246"/>
      <c r="D815" s="305"/>
      <c r="E815" s="255"/>
      <c r="F815" s="260"/>
      <c r="I815"/>
      <c r="J815" s="149"/>
      <c r="K815" s="149"/>
      <c r="L815" s="149"/>
    </row>
    <row r="816" spans="1:12" s="234" customFormat="1" ht="13" x14ac:dyDescent="0.25">
      <c r="A816" s="261"/>
      <c r="B816" s="244"/>
      <c r="C816" s="246"/>
      <c r="D816" s="305"/>
      <c r="E816" s="255"/>
      <c r="F816" s="260"/>
      <c r="I816"/>
      <c r="J816" s="149"/>
      <c r="K816" s="149"/>
      <c r="L816" s="149"/>
    </row>
    <row r="817" spans="1:12" s="234" customFormat="1" ht="13" x14ac:dyDescent="0.25">
      <c r="A817" s="261"/>
      <c r="B817" s="244" t="s">
        <v>1938</v>
      </c>
      <c r="C817" s="246"/>
      <c r="D817" s="305"/>
      <c r="E817" s="255"/>
      <c r="F817" s="260"/>
      <c r="I817"/>
      <c r="J817" s="149"/>
      <c r="K817" s="149"/>
      <c r="L817" s="149"/>
    </row>
    <row r="818" spans="1:12" s="234" customFormat="1" ht="13" x14ac:dyDescent="0.25">
      <c r="A818" s="261"/>
      <c r="B818" s="244"/>
      <c r="C818" s="246"/>
      <c r="D818" s="305"/>
      <c r="E818" s="255"/>
      <c r="F818" s="260"/>
      <c r="I818"/>
      <c r="J818" s="149"/>
      <c r="K818" s="149"/>
      <c r="L818" s="149"/>
    </row>
    <row r="819" spans="1:12" s="234" customFormat="1" ht="13" x14ac:dyDescent="0.25">
      <c r="A819" s="261"/>
      <c r="B819" s="242" t="s">
        <v>1939</v>
      </c>
      <c r="C819" s="246" t="s">
        <v>4</v>
      </c>
      <c r="D819" s="305">
        <v>1</v>
      </c>
      <c r="E819" s="255"/>
      <c r="F819" s="260"/>
      <c r="I819"/>
      <c r="J819" s="149"/>
      <c r="K819" s="149"/>
      <c r="L819" s="149"/>
    </row>
    <row r="820" spans="1:12" s="234" customFormat="1" ht="13" x14ac:dyDescent="0.25">
      <c r="A820" s="261"/>
      <c r="B820" s="244"/>
      <c r="C820" s="246"/>
      <c r="D820" s="305"/>
      <c r="E820" s="255"/>
      <c r="F820" s="260"/>
      <c r="I820"/>
      <c r="J820" s="149"/>
      <c r="K820" s="149"/>
      <c r="L820" s="149"/>
    </row>
    <row r="821" spans="1:12" s="234" customFormat="1" ht="13" x14ac:dyDescent="0.25">
      <c r="A821" s="261"/>
      <c r="B821" s="244" t="s">
        <v>1937</v>
      </c>
      <c r="C821" s="246"/>
      <c r="D821" s="305"/>
      <c r="E821" s="255"/>
      <c r="F821" s="260"/>
      <c r="I821"/>
      <c r="J821" s="149"/>
      <c r="K821" s="149"/>
      <c r="L821" s="149"/>
    </row>
    <row r="822" spans="1:12" s="234" customFormat="1" ht="13" x14ac:dyDescent="0.25">
      <c r="A822" s="261"/>
      <c r="B822" s="245"/>
      <c r="C822" s="246"/>
      <c r="D822" s="305"/>
      <c r="E822" s="255"/>
      <c r="F822" s="260"/>
      <c r="I822"/>
      <c r="J822" s="149"/>
      <c r="K822" s="149"/>
      <c r="L822" s="149"/>
    </row>
    <row r="823" spans="1:12" s="234" customFormat="1" ht="13" x14ac:dyDescent="0.25">
      <c r="A823" s="261"/>
      <c r="B823" s="244" t="s">
        <v>1940</v>
      </c>
      <c r="C823" s="246"/>
      <c r="D823" s="305"/>
      <c r="E823" s="255"/>
      <c r="F823" s="260"/>
      <c r="I823"/>
      <c r="J823" s="149"/>
      <c r="K823" s="149"/>
      <c r="L823" s="149"/>
    </row>
    <row r="824" spans="1:12" s="234" customFormat="1" ht="13" x14ac:dyDescent="0.25">
      <c r="A824" s="261"/>
      <c r="B824" s="245"/>
      <c r="C824" s="246"/>
      <c r="D824" s="305"/>
      <c r="E824" s="255"/>
      <c r="F824" s="260"/>
      <c r="I824"/>
      <c r="J824" s="149"/>
      <c r="K824" s="149"/>
      <c r="L824" s="149"/>
    </row>
    <row r="825" spans="1:12" s="234" customFormat="1" ht="13" x14ac:dyDescent="0.25">
      <c r="A825" s="261"/>
      <c r="B825" s="242" t="s">
        <v>1941</v>
      </c>
      <c r="C825" s="246" t="s">
        <v>4</v>
      </c>
      <c r="D825" s="305">
        <v>1</v>
      </c>
      <c r="E825" s="255"/>
      <c r="F825" s="260"/>
      <c r="I825"/>
      <c r="J825" s="149"/>
      <c r="K825" s="149"/>
      <c r="L825" s="149"/>
    </row>
    <row r="826" spans="1:12" s="234" customFormat="1" ht="13" x14ac:dyDescent="0.25">
      <c r="A826" s="261"/>
      <c r="B826" s="244"/>
      <c r="C826" s="246"/>
      <c r="D826" s="305"/>
      <c r="E826" s="255"/>
      <c r="F826" s="260"/>
      <c r="I826"/>
      <c r="J826" s="149"/>
      <c r="K826" s="149"/>
      <c r="L826" s="149"/>
    </row>
    <row r="827" spans="1:12" s="234" customFormat="1" ht="13" x14ac:dyDescent="0.25">
      <c r="A827" s="261"/>
      <c r="B827" s="244" t="s">
        <v>1937</v>
      </c>
      <c r="C827" s="246"/>
      <c r="D827" s="305"/>
      <c r="E827" s="255"/>
      <c r="F827" s="260"/>
      <c r="I827"/>
      <c r="J827" s="149"/>
      <c r="K827" s="149"/>
      <c r="L827" s="149"/>
    </row>
    <row r="828" spans="1:12" s="234" customFormat="1" ht="13" x14ac:dyDescent="0.25">
      <c r="A828" s="261"/>
      <c r="B828" s="244"/>
      <c r="C828" s="246"/>
      <c r="D828" s="305"/>
      <c r="E828" s="255"/>
      <c r="F828" s="260"/>
      <c r="I828"/>
      <c r="J828" s="149"/>
      <c r="K828" s="149"/>
      <c r="L828" s="149"/>
    </row>
    <row r="829" spans="1:12" s="234" customFormat="1" ht="13" x14ac:dyDescent="0.25">
      <c r="A829" s="261"/>
      <c r="B829" s="243" t="s">
        <v>1942</v>
      </c>
      <c r="C829" s="246" t="s">
        <v>4</v>
      </c>
      <c r="D829" s="305">
        <v>1</v>
      </c>
      <c r="E829" s="255"/>
      <c r="F829" s="260"/>
      <c r="I829"/>
      <c r="J829" s="149"/>
      <c r="K829" s="149"/>
      <c r="L829" s="149"/>
    </row>
    <row r="830" spans="1:12" s="234" customFormat="1" ht="13" x14ac:dyDescent="0.25">
      <c r="A830" s="261"/>
      <c r="B830" s="244"/>
      <c r="C830" s="246"/>
      <c r="D830" s="305"/>
      <c r="E830" s="255"/>
      <c r="F830" s="260"/>
      <c r="I830"/>
      <c r="J830" s="149"/>
      <c r="K830" s="149"/>
      <c r="L830" s="149"/>
    </row>
    <row r="831" spans="1:12" s="234" customFormat="1" ht="13" x14ac:dyDescent="0.25">
      <c r="A831" s="261"/>
      <c r="B831" s="244" t="s">
        <v>1937</v>
      </c>
      <c r="C831" s="246"/>
      <c r="D831" s="305"/>
      <c r="E831" s="255"/>
      <c r="F831" s="260"/>
      <c r="I831"/>
      <c r="J831" s="149"/>
      <c r="K831" s="149"/>
      <c r="L831" s="149"/>
    </row>
    <row r="832" spans="1:12" s="234" customFormat="1" ht="13" x14ac:dyDescent="0.25">
      <c r="A832" s="261"/>
      <c r="B832" s="244"/>
      <c r="C832" s="246"/>
      <c r="D832" s="305"/>
      <c r="E832" s="255"/>
      <c r="F832" s="260"/>
      <c r="I832"/>
      <c r="J832" s="149"/>
      <c r="K832" s="149"/>
      <c r="L832" s="149"/>
    </row>
    <row r="833" spans="1:12" s="234" customFormat="1" ht="13" x14ac:dyDescent="0.25">
      <c r="A833" s="261"/>
      <c r="B833" s="242" t="s">
        <v>1943</v>
      </c>
      <c r="C833" s="246" t="s">
        <v>4</v>
      </c>
      <c r="D833" s="305">
        <v>1</v>
      </c>
      <c r="E833" s="255"/>
      <c r="F833" s="260"/>
      <c r="I833"/>
      <c r="J833" s="149"/>
      <c r="K833" s="149"/>
      <c r="L833" s="149"/>
    </row>
    <row r="834" spans="1:12" s="234" customFormat="1" ht="13" x14ac:dyDescent="0.25">
      <c r="A834" s="261"/>
      <c r="B834" s="244"/>
      <c r="C834" s="246"/>
      <c r="D834" s="305"/>
      <c r="E834" s="255"/>
      <c r="F834" s="260"/>
      <c r="I834"/>
      <c r="J834" s="149"/>
      <c r="K834" s="149"/>
      <c r="L834" s="149"/>
    </row>
    <row r="835" spans="1:12" s="234" customFormat="1" ht="13" x14ac:dyDescent="0.25">
      <c r="A835" s="261"/>
      <c r="B835" s="244" t="s">
        <v>1937</v>
      </c>
      <c r="C835" s="246"/>
      <c r="D835" s="305"/>
      <c r="E835" s="255"/>
      <c r="F835" s="260"/>
      <c r="I835"/>
      <c r="J835" s="149"/>
      <c r="K835" s="149"/>
      <c r="L835" s="149"/>
    </row>
    <row r="836" spans="1:12" s="234" customFormat="1" ht="13" x14ac:dyDescent="0.25">
      <c r="A836" s="261"/>
      <c r="B836" s="244"/>
      <c r="C836" s="246"/>
      <c r="D836" s="305"/>
      <c r="E836" s="255"/>
      <c r="F836" s="260"/>
      <c r="I836"/>
      <c r="J836" s="149"/>
      <c r="K836" s="149"/>
      <c r="L836" s="149"/>
    </row>
    <row r="837" spans="1:12" s="234" customFormat="1" ht="13" x14ac:dyDescent="0.25">
      <c r="A837" s="261"/>
      <c r="B837" s="242" t="s">
        <v>1944</v>
      </c>
      <c r="C837" s="246"/>
      <c r="D837" s="305"/>
      <c r="E837" s="255"/>
      <c r="F837" s="260"/>
      <c r="I837"/>
      <c r="J837" s="149"/>
      <c r="K837" s="149"/>
      <c r="L837" s="149"/>
    </row>
    <row r="838" spans="1:12" s="234" customFormat="1" ht="13" x14ac:dyDescent="0.25">
      <c r="A838" s="261"/>
      <c r="B838" s="242"/>
      <c r="C838" s="246"/>
      <c r="D838" s="305"/>
      <c r="E838" s="255"/>
      <c r="F838" s="260"/>
      <c r="I838"/>
      <c r="J838" s="149"/>
      <c r="K838" s="149"/>
      <c r="L838" s="149"/>
    </row>
    <row r="839" spans="1:12" s="234" customFormat="1" ht="13" x14ac:dyDescent="0.25">
      <c r="A839" s="261"/>
      <c r="B839" s="243" t="s">
        <v>1945</v>
      </c>
      <c r="C839" s="246" t="s">
        <v>4</v>
      </c>
      <c r="D839" s="305">
        <v>1</v>
      </c>
      <c r="E839" s="255"/>
      <c r="F839" s="260"/>
      <c r="I839"/>
      <c r="J839" s="149"/>
      <c r="K839" s="149"/>
      <c r="L839" s="149"/>
    </row>
    <row r="840" spans="1:12" s="234" customFormat="1" ht="13" x14ac:dyDescent="0.25">
      <c r="A840" s="261"/>
      <c r="B840" s="244"/>
      <c r="C840" s="246"/>
      <c r="D840" s="305"/>
      <c r="E840" s="255"/>
      <c r="F840" s="260"/>
      <c r="I840"/>
      <c r="J840" s="149"/>
      <c r="K840" s="149"/>
      <c r="L840" s="149"/>
    </row>
    <row r="841" spans="1:12" s="234" customFormat="1" ht="25" x14ac:dyDescent="0.25">
      <c r="A841" s="261"/>
      <c r="B841" s="245" t="s">
        <v>1946</v>
      </c>
      <c r="C841" s="246"/>
      <c r="D841" s="305"/>
      <c r="E841" s="255"/>
      <c r="F841" s="260"/>
      <c r="I841"/>
      <c r="J841" s="149"/>
      <c r="K841" s="149"/>
      <c r="L841" s="149"/>
    </row>
    <row r="842" spans="1:12" s="234" customFormat="1" ht="13" x14ac:dyDescent="0.25">
      <c r="A842" s="261"/>
      <c r="B842" s="244"/>
      <c r="C842" s="246"/>
      <c r="D842" s="305"/>
      <c r="E842" s="255"/>
      <c r="F842" s="260"/>
      <c r="I842"/>
      <c r="J842" s="149"/>
      <c r="K842" s="149"/>
      <c r="L842" s="149"/>
    </row>
    <row r="843" spans="1:12" s="234" customFormat="1" ht="13" x14ac:dyDescent="0.25">
      <c r="A843" s="261"/>
      <c r="B843" s="244" t="s">
        <v>1937</v>
      </c>
      <c r="C843" s="246"/>
      <c r="D843" s="305"/>
      <c r="E843" s="255"/>
      <c r="F843" s="260"/>
      <c r="I843"/>
      <c r="J843" s="149"/>
      <c r="K843" s="149"/>
      <c r="L843" s="149"/>
    </row>
    <row r="844" spans="1:12" s="234" customFormat="1" ht="13" x14ac:dyDescent="0.25">
      <c r="A844" s="261"/>
      <c r="B844" s="245"/>
      <c r="C844" s="246"/>
      <c r="D844" s="305"/>
      <c r="E844" s="255"/>
      <c r="F844" s="260"/>
      <c r="I844"/>
      <c r="J844" s="149"/>
      <c r="K844" s="149"/>
      <c r="L844" s="149"/>
    </row>
    <row r="845" spans="1:12" s="234" customFormat="1" ht="13" x14ac:dyDescent="0.25">
      <c r="A845" s="261"/>
      <c r="B845" s="242" t="s">
        <v>1947</v>
      </c>
      <c r="C845" s="246" t="s">
        <v>4</v>
      </c>
      <c r="D845" s="305">
        <v>1</v>
      </c>
      <c r="E845" s="255"/>
      <c r="F845" s="260"/>
      <c r="I845"/>
      <c r="J845" s="149"/>
      <c r="K845" s="149"/>
      <c r="L845" s="149"/>
    </row>
    <row r="846" spans="1:12" s="234" customFormat="1" ht="13" x14ac:dyDescent="0.25">
      <c r="A846" s="261"/>
      <c r="B846" s="245"/>
      <c r="C846" s="246"/>
      <c r="D846" s="305"/>
      <c r="E846" s="255"/>
      <c r="F846" s="260"/>
      <c r="I846"/>
      <c r="J846" s="149"/>
      <c r="K846" s="149"/>
      <c r="L846" s="149"/>
    </row>
    <row r="847" spans="1:12" s="234" customFormat="1" ht="13" x14ac:dyDescent="0.25">
      <c r="A847" s="261"/>
      <c r="B847" s="244" t="s">
        <v>1937</v>
      </c>
      <c r="C847" s="246"/>
      <c r="D847" s="305"/>
      <c r="E847" s="255"/>
      <c r="F847" s="260"/>
      <c r="I847"/>
      <c r="J847" s="149"/>
      <c r="K847" s="149"/>
      <c r="L847" s="149"/>
    </row>
    <row r="848" spans="1:12" s="234" customFormat="1" ht="13" x14ac:dyDescent="0.25">
      <c r="A848" s="261"/>
      <c r="B848" s="245"/>
      <c r="C848" s="246"/>
      <c r="D848" s="305"/>
      <c r="E848" s="255"/>
      <c r="F848" s="260"/>
      <c r="I848"/>
      <c r="J848" s="149"/>
      <c r="K848" s="149"/>
      <c r="L848" s="149"/>
    </row>
    <row r="849" spans="1:12" s="234" customFormat="1" ht="13" x14ac:dyDescent="0.25">
      <c r="A849" s="261"/>
      <c r="B849" s="242" t="s">
        <v>1948</v>
      </c>
      <c r="C849" s="246" t="s">
        <v>4</v>
      </c>
      <c r="D849" s="305">
        <v>1</v>
      </c>
      <c r="E849" s="255"/>
      <c r="F849" s="260"/>
      <c r="I849"/>
      <c r="J849" s="149"/>
      <c r="K849" s="149"/>
      <c r="L849" s="149"/>
    </row>
    <row r="850" spans="1:12" s="234" customFormat="1" ht="13" x14ac:dyDescent="0.25">
      <c r="A850" s="261"/>
      <c r="B850" s="245"/>
      <c r="C850" s="246"/>
      <c r="D850" s="305"/>
      <c r="E850" s="255"/>
      <c r="F850" s="260"/>
      <c r="I850"/>
      <c r="J850" s="149"/>
      <c r="K850" s="149"/>
      <c r="L850" s="149"/>
    </row>
    <row r="851" spans="1:12" s="234" customFormat="1" ht="13" x14ac:dyDescent="0.25">
      <c r="A851" s="261"/>
      <c r="B851" s="244" t="s">
        <v>1937</v>
      </c>
      <c r="C851" s="246"/>
      <c r="D851" s="305"/>
      <c r="E851" s="255"/>
      <c r="F851" s="260"/>
      <c r="I851"/>
      <c r="J851" s="149"/>
      <c r="K851" s="149"/>
      <c r="L851" s="149"/>
    </row>
    <row r="852" spans="1:12" s="234" customFormat="1" ht="13" x14ac:dyDescent="0.25">
      <c r="A852" s="261"/>
      <c r="B852" s="245"/>
      <c r="C852" s="246"/>
      <c r="D852" s="305"/>
      <c r="E852" s="255"/>
      <c r="F852" s="260"/>
      <c r="I852"/>
      <c r="J852" s="149"/>
      <c r="K852" s="149"/>
      <c r="L852" s="149"/>
    </row>
    <row r="853" spans="1:12" s="234" customFormat="1" ht="13" x14ac:dyDescent="0.25">
      <c r="A853" s="261"/>
      <c r="B853" s="242" t="s">
        <v>1949</v>
      </c>
      <c r="C853" s="246" t="s">
        <v>4</v>
      </c>
      <c r="D853" s="305">
        <v>1</v>
      </c>
      <c r="E853" s="255"/>
      <c r="F853" s="260"/>
      <c r="I853"/>
      <c r="J853" s="149"/>
      <c r="K853" s="149"/>
      <c r="L853" s="149"/>
    </row>
    <row r="854" spans="1:12" s="234" customFormat="1" ht="13" x14ac:dyDescent="0.25">
      <c r="A854" s="261"/>
      <c r="B854" s="245"/>
      <c r="C854" s="246"/>
      <c r="D854" s="305"/>
      <c r="E854" s="255"/>
      <c r="F854" s="260"/>
      <c r="I854"/>
      <c r="J854" s="149"/>
      <c r="K854" s="149"/>
      <c r="L854" s="149"/>
    </row>
    <row r="855" spans="1:12" s="234" customFormat="1" ht="13" x14ac:dyDescent="0.25">
      <c r="A855" s="261"/>
      <c r="B855" s="244" t="s">
        <v>1937</v>
      </c>
      <c r="C855" s="246"/>
      <c r="D855" s="305"/>
      <c r="E855" s="255"/>
      <c r="F855" s="260"/>
      <c r="I855"/>
      <c r="J855" s="149"/>
      <c r="K855" s="149"/>
      <c r="L855" s="149"/>
    </row>
    <row r="856" spans="1:12" s="234" customFormat="1" ht="13" x14ac:dyDescent="0.25">
      <c r="A856" s="261"/>
      <c r="B856" s="245"/>
      <c r="C856" s="246"/>
      <c r="D856" s="305"/>
      <c r="E856" s="255"/>
      <c r="F856" s="260"/>
      <c r="I856"/>
      <c r="J856" s="149"/>
      <c r="K856" s="149"/>
      <c r="L856" s="149"/>
    </row>
    <row r="857" spans="1:12" s="234" customFormat="1" ht="13" x14ac:dyDescent="0.25">
      <c r="A857" s="261"/>
      <c r="B857" s="242" t="s">
        <v>1950</v>
      </c>
      <c r="C857" s="246"/>
      <c r="D857" s="305"/>
      <c r="E857" s="255"/>
      <c r="F857" s="260"/>
      <c r="I857"/>
      <c r="J857" s="149"/>
      <c r="K857" s="149"/>
      <c r="L857" s="149"/>
    </row>
    <row r="858" spans="1:12" s="234" customFormat="1" ht="13" x14ac:dyDescent="0.25">
      <c r="A858" s="261"/>
      <c r="B858" s="244"/>
      <c r="C858" s="246"/>
      <c r="D858" s="305"/>
      <c r="E858" s="255"/>
      <c r="F858" s="260"/>
      <c r="I858"/>
      <c r="J858" s="149"/>
      <c r="K858" s="149"/>
      <c r="L858" s="149"/>
    </row>
    <row r="859" spans="1:12" s="234" customFormat="1" ht="13" x14ac:dyDescent="0.25">
      <c r="A859" s="261"/>
      <c r="B859" s="242" t="s">
        <v>1951</v>
      </c>
      <c r="C859" s="246" t="s">
        <v>4</v>
      </c>
      <c r="D859" s="305">
        <v>1</v>
      </c>
      <c r="E859" s="255"/>
      <c r="F859" s="260"/>
      <c r="I859"/>
      <c r="J859" s="149"/>
      <c r="K859" s="149"/>
      <c r="L859" s="149"/>
    </row>
    <row r="860" spans="1:12" s="234" customFormat="1" ht="13" x14ac:dyDescent="0.25">
      <c r="A860" s="261"/>
      <c r="B860" s="245"/>
      <c r="C860" s="246"/>
      <c r="D860" s="305"/>
      <c r="E860" s="255"/>
      <c r="F860" s="260"/>
      <c r="I860"/>
      <c r="J860" s="149"/>
      <c r="K860" s="149"/>
      <c r="L860" s="149"/>
    </row>
    <row r="861" spans="1:12" s="234" customFormat="1" ht="25" x14ac:dyDescent="0.25">
      <c r="A861" s="261"/>
      <c r="B861" s="244" t="s">
        <v>1952</v>
      </c>
      <c r="C861" s="246"/>
      <c r="D861" s="305"/>
      <c r="E861" s="255"/>
      <c r="F861" s="260"/>
      <c r="I861"/>
      <c r="J861" s="149"/>
      <c r="K861" s="149"/>
      <c r="L861" s="149"/>
    </row>
    <row r="862" spans="1:12" s="234" customFormat="1" ht="13" x14ac:dyDescent="0.25">
      <c r="A862" s="261"/>
      <c r="B862" s="244"/>
      <c r="C862" s="246"/>
      <c r="D862" s="305"/>
      <c r="E862" s="255"/>
      <c r="F862" s="260"/>
      <c r="I862"/>
      <c r="J862" s="149"/>
      <c r="K862" s="149"/>
      <c r="L862" s="149"/>
    </row>
    <row r="863" spans="1:12" s="234" customFormat="1" ht="25" x14ac:dyDescent="0.25">
      <c r="A863" s="261"/>
      <c r="B863" s="244" t="s">
        <v>1953</v>
      </c>
      <c r="C863" s="246"/>
      <c r="D863" s="305"/>
      <c r="E863" s="255"/>
      <c r="F863" s="260"/>
      <c r="I863"/>
      <c r="J863" s="149"/>
      <c r="K863" s="149"/>
      <c r="L863" s="149"/>
    </row>
    <row r="864" spans="1:12" s="234" customFormat="1" ht="13" x14ac:dyDescent="0.25">
      <c r="A864" s="261"/>
      <c r="B864" s="245"/>
      <c r="C864" s="246"/>
      <c r="D864" s="305"/>
      <c r="E864" s="255"/>
      <c r="F864" s="260"/>
      <c r="I864"/>
      <c r="J864" s="149"/>
      <c r="K864" s="149"/>
      <c r="L864" s="149"/>
    </row>
    <row r="865" spans="1:12" s="234" customFormat="1" ht="25" x14ac:dyDescent="0.25">
      <c r="A865" s="261"/>
      <c r="B865" s="245" t="s">
        <v>1954</v>
      </c>
      <c r="C865" s="246"/>
      <c r="D865" s="305"/>
      <c r="E865" s="255"/>
      <c r="F865" s="260"/>
      <c r="I865"/>
      <c r="J865" s="149"/>
      <c r="K865" s="149"/>
      <c r="L865" s="149"/>
    </row>
    <row r="866" spans="1:12" s="234" customFormat="1" ht="13" x14ac:dyDescent="0.25">
      <c r="A866" s="261"/>
      <c r="B866" s="244"/>
      <c r="C866" s="246"/>
      <c r="D866" s="305"/>
      <c r="E866" s="255"/>
      <c r="F866" s="260"/>
      <c r="I866"/>
      <c r="J866" s="149"/>
      <c r="K866" s="149"/>
      <c r="L866" s="149"/>
    </row>
    <row r="867" spans="1:12" s="234" customFormat="1" ht="13" x14ac:dyDescent="0.25">
      <c r="A867" s="261"/>
      <c r="B867" s="244" t="s">
        <v>1937</v>
      </c>
      <c r="C867" s="246"/>
      <c r="D867" s="305"/>
      <c r="E867" s="255"/>
      <c r="F867" s="260"/>
      <c r="I867"/>
      <c r="J867" s="149"/>
      <c r="K867" s="149"/>
      <c r="L867" s="149"/>
    </row>
    <row r="868" spans="1:12" s="234" customFormat="1" ht="13" x14ac:dyDescent="0.25">
      <c r="A868" s="261"/>
      <c r="B868" s="244"/>
      <c r="C868" s="246"/>
      <c r="D868" s="305"/>
      <c r="E868" s="255"/>
      <c r="F868" s="260"/>
      <c r="I868"/>
      <c r="J868" s="149"/>
      <c r="K868" s="149"/>
      <c r="L868" s="149"/>
    </row>
    <row r="869" spans="1:12" s="234" customFormat="1" ht="13" x14ac:dyDescent="0.25">
      <c r="A869" s="261"/>
      <c r="B869" s="244"/>
      <c r="C869" s="246"/>
      <c r="D869" s="305"/>
      <c r="E869" s="255"/>
      <c r="F869" s="260"/>
      <c r="I869"/>
      <c r="J869" s="149"/>
      <c r="K869" s="149"/>
      <c r="L869" s="149"/>
    </row>
    <row r="870" spans="1:12" s="234" customFormat="1" ht="13" x14ac:dyDescent="0.25">
      <c r="A870" s="261"/>
      <c r="B870" s="264" t="s">
        <v>2187</v>
      </c>
      <c r="C870" s="226"/>
      <c r="D870" s="304"/>
      <c r="E870" s="255"/>
      <c r="F870" s="266"/>
      <c r="I870"/>
      <c r="J870" s="149"/>
      <c r="K870" s="149"/>
      <c r="L870" s="149"/>
    </row>
    <row r="871" spans="1:12" s="234" customFormat="1" ht="13" x14ac:dyDescent="0.25">
      <c r="A871" s="261"/>
      <c r="B871" s="245" t="s">
        <v>2188</v>
      </c>
      <c r="C871" s="226"/>
      <c r="D871" s="304"/>
      <c r="E871" s="255"/>
      <c r="F871" s="260"/>
      <c r="I871"/>
      <c r="J871" s="149"/>
      <c r="K871" s="149"/>
      <c r="L871" s="149"/>
    </row>
    <row r="872" spans="1:12" s="234" customFormat="1" ht="13" x14ac:dyDescent="0.25">
      <c r="A872" s="261"/>
      <c r="B872" s="245" t="s">
        <v>2189</v>
      </c>
      <c r="C872" s="226"/>
      <c r="D872" s="304"/>
      <c r="E872" s="255"/>
      <c r="F872" s="260"/>
      <c r="I872"/>
      <c r="J872" s="149"/>
      <c r="K872" s="149"/>
      <c r="L872" s="149"/>
    </row>
    <row r="873" spans="1:12" s="234" customFormat="1" ht="13" x14ac:dyDescent="0.25">
      <c r="A873" s="261"/>
      <c r="B873" s="245"/>
      <c r="C873" s="226"/>
      <c r="D873" s="304"/>
      <c r="E873" s="255"/>
      <c r="F873" s="260"/>
      <c r="I873"/>
      <c r="J873" s="149"/>
      <c r="K873" s="149"/>
      <c r="L873" s="149"/>
    </row>
    <row r="874" spans="1:12" s="234" customFormat="1" ht="13" x14ac:dyDescent="0.25">
      <c r="A874" s="261"/>
      <c r="B874" s="243" t="s">
        <v>1955</v>
      </c>
      <c r="C874" s="246" t="s">
        <v>4</v>
      </c>
      <c r="D874" s="305">
        <v>1</v>
      </c>
      <c r="E874" s="255"/>
      <c r="F874" s="260"/>
      <c r="I874"/>
      <c r="J874" s="149"/>
      <c r="K874" s="149"/>
      <c r="L874" s="149"/>
    </row>
    <row r="875" spans="1:12" s="234" customFormat="1" ht="13" x14ac:dyDescent="0.25">
      <c r="A875" s="261"/>
      <c r="B875" s="244"/>
      <c r="C875" s="246"/>
      <c r="D875" s="305"/>
      <c r="E875" s="255"/>
      <c r="F875" s="260"/>
      <c r="I875"/>
      <c r="J875" s="149"/>
      <c r="K875" s="149"/>
      <c r="L875" s="149"/>
    </row>
    <row r="876" spans="1:12" s="234" customFormat="1" ht="13" x14ac:dyDescent="0.25">
      <c r="A876" s="261"/>
      <c r="B876" s="244" t="s">
        <v>1956</v>
      </c>
      <c r="C876" s="246"/>
      <c r="D876" s="305"/>
      <c r="E876" s="255"/>
      <c r="F876" s="260"/>
      <c r="I876"/>
      <c r="J876" s="149"/>
      <c r="K876" s="149"/>
      <c r="L876" s="149"/>
    </row>
    <row r="877" spans="1:12" s="234" customFormat="1" ht="13" x14ac:dyDescent="0.25">
      <c r="A877" s="261"/>
      <c r="B877" s="244"/>
      <c r="C877" s="246"/>
      <c r="D877" s="305"/>
      <c r="E877" s="255"/>
      <c r="F877" s="260"/>
      <c r="I877"/>
      <c r="J877" s="149"/>
      <c r="K877" s="149"/>
      <c r="L877" s="149"/>
    </row>
    <row r="878" spans="1:12" s="234" customFormat="1" ht="13" x14ac:dyDescent="0.25">
      <c r="A878" s="261"/>
      <c r="B878" s="242" t="s">
        <v>1957</v>
      </c>
      <c r="C878" s="246" t="s">
        <v>4</v>
      </c>
      <c r="D878" s="305">
        <v>1</v>
      </c>
      <c r="E878" s="255"/>
      <c r="F878" s="260"/>
      <c r="I878"/>
      <c r="J878" s="149"/>
      <c r="K878" s="149"/>
      <c r="L878" s="149"/>
    </row>
    <row r="879" spans="1:12" s="234" customFormat="1" ht="13" x14ac:dyDescent="0.25">
      <c r="A879" s="261"/>
      <c r="B879" s="244"/>
      <c r="C879" s="246"/>
      <c r="D879" s="305"/>
      <c r="E879" s="255"/>
      <c r="F879" s="260"/>
      <c r="I879"/>
      <c r="J879" s="149"/>
      <c r="K879" s="149"/>
      <c r="L879" s="149"/>
    </row>
    <row r="880" spans="1:12" s="234" customFormat="1" ht="25" x14ac:dyDescent="0.25">
      <c r="A880" s="261"/>
      <c r="B880" s="245" t="s">
        <v>1958</v>
      </c>
      <c r="C880" s="246"/>
      <c r="D880" s="305"/>
      <c r="E880" s="255"/>
      <c r="F880" s="260"/>
      <c r="I880"/>
      <c r="J880" s="149"/>
      <c r="K880" s="149"/>
      <c r="L880" s="149"/>
    </row>
    <row r="881" spans="1:12" s="234" customFormat="1" ht="13" x14ac:dyDescent="0.25">
      <c r="A881" s="261"/>
      <c r="B881" s="244"/>
      <c r="C881" s="246"/>
      <c r="D881" s="305"/>
      <c r="E881" s="255"/>
      <c r="F881" s="260"/>
      <c r="I881"/>
      <c r="J881" s="149"/>
      <c r="K881" s="149"/>
      <c r="L881" s="149"/>
    </row>
    <row r="882" spans="1:12" s="234" customFormat="1" ht="13" x14ac:dyDescent="0.25">
      <c r="A882" s="261"/>
      <c r="B882" s="244" t="s">
        <v>1959</v>
      </c>
      <c r="C882" s="246"/>
      <c r="D882" s="305"/>
      <c r="E882" s="255"/>
      <c r="F882" s="260"/>
      <c r="I882"/>
      <c r="J882" s="149"/>
      <c r="K882" s="149"/>
      <c r="L882" s="149"/>
    </row>
    <row r="883" spans="1:12" s="234" customFormat="1" ht="13" x14ac:dyDescent="0.25">
      <c r="A883" s="261"/>
      <c r="B883" s="245"/>
      <c r="C883" s="246"/>
      <c r="D883" s="305"/>
      <c r="E883" s="255"/>
      <c r="F883" s="260"/>
      <c r="I883"/>
      <c r="J883" s="149"/>
      <c r="K883" s="149"/>
      <c r="L883" s="149"/>
    </row>
    <row r="884" spans="1:12" s="234" customFormat="1" ht="13" x14ac:dyDescent="0.25">
      <c r="A884" s="261"/>
      <c r="B884" s="242" t="s">
        <v>1960</v>
      </c>
      <c r="C884" s="246"/>
      <c r="D884" s="305"/>
      <c r="E884" s="255"/>
      <c r="F884" s="260"/>
      <c r="I884"/>
      <c r="J884" s="149"/>
      <c r="K884" s="149"/>
      <c r="L884" s="149"/>
    </row>
    <row r="885" spans="1:12" s="234" customFormat="1" ht="13" x14ac:dyDescent="0.25">
      <c r="A885" s="261"/>
      <c r="B885" s="245"/>
      <c r="C885" s="246"/>
      <c r="D885" s="305"/>
      <c r="E885" s="255"/>
      <c r="F885" s="260"/>
      <c r="I885"/>
      <c r="J885" s="149"/>
      <c r="K885" s="149"/>
      <c r="L885" s="149"/>
    </row>
    <row r="886" spans="1:12" s="234" customFormat="1" ht="13" x14ac:dyDescent="0.25">
      <c r="A886" s="261"/>
      <c r="B886" s="244" t="s">
        <v>1961</v>
      </c>
      <c r="C886" s="246"/>
      <c r="D886" s="305"/>
      <c r="E886" s="255"/>
      <c r="F886" s="260"/>
      <c r="I886"/>
      <c r="J886" s="149"/>
      <c r="K886" s="149"/>
      <c r="L886" s="149"/>
    </row>
    <row r="887" spans="1:12" s="234" customFormat="1" ht="13" x14ac:dyDescent="0.25">
      <c r="A887" s="261"/>
      <c r="B887" s="245"/>
      <c r="C887" s="246"/>
      <c r="D887" s="305"/>
      <c r="E887" s="255"/>
      <c r="F887" s="260"/>
      <c r="I887"/>
      <c r="J887" s="149"/>
      <c r="K887" s="149"/>
      <c r="L887" s="149"/>
    </row>
    <row r="888" spans="1:12" s="234" customFormat="1" ht="13" x14ac:dyDescent="0.25">
      <c r="A888" s="261"/>
      <c r="B888" s="242" t="s">
        <v>1962</v>
      </c>
      <c r="C888" s="246" t="s">
        <v>4</v>
      </c>
      <c r="D888" s="305">
        <v>1</v>
      </c>
      <c r="E888" s="255"/>
      <c r="F888" s="260"/>
      <c r="I888"/>
      <c r="J888" s="149"/>
      <c r="K888" s="149"/>
      <c r="L888" s="149"/>
    </row>
    <row r="889" spans="1:12" s="234" customFormat="1" ht="13" x14ac:dyDescent="0.25">
      <c r="A889" s="261"/>
      <c r="B889" s="245"/>
      <c r="C889" s="246"/>
      <c r="D889" s="305"/>
      <c r="E889" s="255"/>
      <c r="F889" s="260"/>
      <c r="I889"/>
      <c r="J889" s="149"/>
      <c r="K889" s="149"/>
      <c r="L889" s="149"/>
    </row>
    <row r="890" spans="1:12" s="234" customFormat="1" ht="13" x14ac:dyDescent="0.25">
      <c r="A890" s="261"/>
      <c r="B890" s="244" t="s">
        <v>1963</v>
      </c>
      <c r="C890" s="246"/>
      <c r="D890" s="305"/>
      <c r="E890" s="255"/>
      <c r="F890" s="260"/>
      <c r="I890"/>
      <c r="J890" s="149"/>
      <c r="K890" s="149"/>
      <c r="L890" s="149"/>
    </row>
    <row r="891" spans="1:12" s="234" customFormat="1" ht="13" x14ac:dyDescent="0.25">
      <c r="A891" s="261"/>
      <c r="B891" s="245"/>
      <c r="C891" s="246"/>
      <c r="D891" s="305"/>
      <c r="E891" s="255"/>
      <c r="F891" s="260"/>
      <c r="I891"/>
      <c r="J891" s="149"/>
      <c r="K891" s="149"/>
      <c r="L891" s="149"/>
    </row>
    <row r="892" spans="1:12" s="234" customFormat="1" ht="13" x14ac:dyDescent="0.25">
      <c r="A892" s="261"/>
      <c r="B892" s="242" t="s">
        <v>1964</v>
      </c>
      <c r="C892" s="246" t="s">
        <v>4</v>
      </c>
      <c r="D892" s="305">
        <v>1</v>
      </c>
      <c r="E892" s="255"/>
      <c r="F892" s="260"/>
      <c r="I892"/>
      <c r="J892" s="149"/>
      <c r="K892" s="149"/>
      <c r="L892" s="149"/>
    </row>
    <row r="893" spans="1:12" s="234" customFormat="1" ht="13" x14ac:dyDescent="0.25">
      <c r="A893" s="261"/>
      <c r="B893" s="245"/>
      <c r="C893" s="246"/>
      <c r="D893" s="305"/>
      <c r="E893" s="255"/>
      <c r="F893" s="260"/>
      <c r="I893"/>
      <c r="J893" s="149"/>
      <c r="K893" s="149"/>
      <c r="L893" s="149"/>
    </row>
    <row r="894" spans="1:12" s="234" customFormat="1" ht="37.5" x14ac:dyDescent="0.25">
      <c r="A894" s="261"/>
      <c r="B894" s="244" t="s">
        <v>1965</v>
      </c>
      <c r="C894" s="246"/>
      <c r="D894" s="305"/>
      <c r="E894" s="255"/>
      <c r="F894" s="260"/>
      <c r="I894"/>
      <c r="J894" s="149"/>
      <c r="K894" s="149"/>
      <c r="L894" s="149"/>
    </row>
    <row r="895" spans="1:12" s="234" customFormat="1" ht="13" x14ac:dyDescent="0.25">
      <c r="A895" s="261"/>
      <c r="B895" s="244"/>
      <c r="C895" s="246"/>
      <c r="D895" s="305"/>
      <c r="E895" s="255"/>
      <c r="F895" s="260"/>
      <c r="I895"/>
      <c r="J895" s="149"/>
      <c r="K895" s="149"/>
      <c r="L895" s="149"/>
    </row>
    <row r="896" spans="1:12" s="234" customFormat="1" ht="13" x14ac:dyDescent="0.25">
      <c r="A896" s="261"/>
      <c r="B896" s="244" t="s">
        <v>1956</v>
      </c>
      <c r="C896" s="246"/>
      <c r="D896" s="305"/>
      <c r="E896" s="255"/>
      <c r="F896" s="260"/>
      <c r="I896"/>
      <c r="J896" s="149"/>
      <c r="K896" s="149"/>
      <c r="L896" s="149"/>
    </row>
    <row r="897" spans="1:12" s="234" customFormat="1" ht="13" x14ac:dyDescent="0.25">
      <c r="A897" s="261"/>
      <c r="B897" s="244"/>
      <c r="C897" s="246"/>
      <c r="D897" s="305"/>
      <c r="E897" s="255"/>
      <c r="F897" s="260"/>
      <c r="I897"/>
      <c r="J897" s="149"/>
      <c r="K897" s="149"/>
      <c r="L897" s="149"/>
    </row>
    <row r="898" spans="1:12" s="234" customFormat="1" ht="13" x14ac:dyDescent="0.25">
      <c r="A898" s="261"/>
      <c r="B898" s="242" t="s">
        <v>1966</v>
      </c>
      <c r="C898" s="246" t="s">
        <v>4</v>
      </c>
      <c r="D898" s="305">
        <v>1</v>
      </c>
      <c r="E898" s="255"/>
      <c r="F898" s="260"/>
      <c r="I898"/>
      <c r="J898" s="149"/>
      <c r="K898" s="149"/>
      <c r="L898" s="149"/>
    </row>
    <row r="899" spans="1:12" s="234" customFormat="1" ht="13" x14ac:dyDescent="0.25">
      <c r="A899" s="261"/>
      <c r="B899" s="245"/>
      <c r="C899" s="246"/>
      <c r="D899" s="305"/>
      <c r="E899" s="255"/>
      <c r="F899" s="260"/>
      <c r="I899"/>
      <c r="J899" s="149"/>
      <c r="K899" s="149"/>
      <c r="L899" s="149"/>
    </row>
    <row r="900" spans="1:12" s="234" customFormat="1" ht="13" x14ac:dyDescent="0.25">
      <c r="A900" s="261"/>
      <c r="B900" s="244" t="s">
        <v>1967</v>
      </c>
      <c r="C900" s="246"/>
      <c r="D900" s="305"/>
      <c r="E900" s="255"/>
      <c r="F900" s="260"/>
      <c r="I900"/>
      <c r="J900" s="149"/>
      <c r="K900" s="149"/>
      <c r="L900" s="149"/>
    </row>
    <row r="901" spans="1:12" s="234" customFormat="1" ht="13" x14ac:dyDescent="0.25">
      <c r="A901" s="261"/>
      <c r="B901" s="245"/>
      <c r="C901" s="246"/>
      <c r="D901" s="305"/>
      <c r="E901" s="255"/>
      <c r="F901" s="260"/>
      <c r="I901"/>
      <c r="J901" s="149"/>
      <c r="K901" s="149"/>
      <c r="L901" s="149"/>
    </row>
    <row r="902" spans="1:12" s="234" customFormat="1" ht="13" x14ac:dyDescent="0.25">
      <c r="A902" s="261"/>
      <c r="B902" s="242" t="s">
        <v>1968</v>
      </c>
      <c r="C902" s="246" t="s">
        <v>4</v>
      </c>
      <c r="D902" s="305">
        <v>1</v>
      </c>
      <c r="E902" s="255"/>
      <c r="F902" s="260"/>
      <c r="I902"/>
      <c r="J902" s="149"/>
      <c r="K902" s="149"/>
      <c r="L902" s="149"/>
    </row>
    <row r="903" spans="1:12" s="234" customFormat="1" ht="13" x14ac:dyDescent="0.25">
      <c r="A903" s="261"/>
      <c r="B903" s="245"/>
      <c r="C903" s="246"/>
      <c r="D903" s="305"/>
      <c r="E903" s="255"/>
      <c r="F903" s="260"/>
      <c r="I903"/>
      <c r="J903" s="149"/>
      <c r="K903" s="149"/>
      <c r="L903" s="149"/>
    </row>
    <row r="904" spans="1:12" s="234" customFormat="1" ht="13" x14ac:dyDescent="0.25">
      <c r="A904" s="261"/>
      <c r="B904" s="244" t="s">
        <v>1967</v>
      </c>
      <c r="C904" s="246"/>
      <c r="D904" s="305"/>
      <c r="E904" s="255"/>
      <c r="F904" s="260"/>
      <c r="I904"/>
      <c r="J904" s="149"/>
      <c r="K904" s="149"/>
      <c r="L904" s="149"/>
    </row>
    <row r="905" spans="1:12" s="234" customFormat="1" ht="13" x14ac:dyDescent="0.25">
      <c r="A905" s="261"/>
      <c r="B905" s="245"/>
      <c r="C905" s="246"/>
      <c r="D905" s="305"/>
      <c r="E905" s="255"/>
      <c r="F905" s="260"/>
      <c r="I905"/>
      <c r="J905" s="149"/>
      <c r="K905" s="149"/>
      <c r="L905" s="149"/>
    </row>
    <row r="906" spans="1:12" s="234" customFormat="1" ht="13" x14ac:dyDescent="0.25">
      <c r="A906" s="261"/>
      <c r="B906" s="242" t="s">
        <v>1969</v>
      </c>
      <c r="C906" s="246" t="s">
        <v>4</v>
      </c>
      <c r="D906" s="305">
        <v>1</v>
      </c>
      <c r="E906" s="255"/>
      <c r="F906" s="260"/>
      <c r="I906"/>
      <c r="J906" s="149"/>
      <c r="K906" s="149"/>
      <c r="L906" s="149"/>
    </row>
    <row r="907" spans="1:12" s="234" customFormat="1" ht="13" x14ac:dyDescent="0.25">
      <c r="A907" s="261"/>
      <c r="B907" s="245"/>
      <c r="C907" s="246"/>
      <c r="D907" s="305"/>
      <c r="E907" s="255"/>
      <c r="F907" s="260"/>
      <c r="I907"/>
      <c r="J907" s="149"/>
      <c r="K907" s="149"/>
      <c r="L907" s="149"/>
    </row>
    <row r="908" spans="1:12" s="234" customFormat="1" ht="13" x14ac:dyDescent="0.25">
      <c r="A908" s="261"/>
      <c r="B908" s="244" t="s">
        <v>1967</v>
      </c>
      <c r="C908" s="246"/>
      <c r="D908" s="305"/>
      <c r="E908" s="255"/>
      <c r="F908" s="260"/>
      <c r="I908"/>
      <c r="J908" s="149"/>
      <c r="K908" s="149"/>
      <c r="L908" s="149"/>
    </row>
    <row r="909" spans="1:12" s="234" customFormat="1" ht="13" x14ac:dyDescent="0.25">
      <c r="A909" s="261"/>
      <c r="B909" s="245"/>
      <c r="C909" s="246"/>
      <c r="D909" s="305"/>
      <c r="E909" s="255"/>
      <c r="F909" s="260"/>
      <c r="I909"/>
      <c r="J909" s="149"/>
      <c r="K909" s="149"/>
      <c r="L909" s="149"/>
    </row>
    <row r="910" spans="1:12" s="234" customFormat="1" ht="13" x14ac:dyDescent="0.25">
      <c r="A910" s="261"/>
      <c r="B910" s="242" t="s">
        <v>1970</v>
      </c>
      <c r="C910" s="246" t="s">
        <v>4</v>
      </c>
      <c r="D910" s="305">
        <v>1</v>
      </c>
      <c r="E910" s="255"/>
      <c r="F910" s="260"/>
      <c r="I910"/>
      <c r="J910" s="149"/>
      <c r="K910" s="149"/>
      <c r="L910" s="149"/>
    </row>
    <row r="911" spans="1:12" s="234" customFormat="1" ht="13" x14ac:dyDescent="0.25">
      <c r="A911" s="261"/>
      <c r="B911" s="245"/>
      <c r="C911" s="246"/>
      <c r="D911" s="305"/>
      <c r="E911" s="255"/>
      <c r="F911" s="260"/>
      <c r="I911"/>
      <c r="J911" s="149"/>
      <c r="K911" s="149"/>
      <c r="L911" s="149"/>
    </row>
    <row r="912" spans="1:12" s="234" customFormat="1" ht="13" x14ac:dyDescent="0.25">
      <c r="A912" s="261"/>
      <c r="B912" s="244" t="s">
        <v>1967</v>
      </c>
      <c r="C912" s="246"/>
      <c r="D912" s="305"/>
      <c r="E912" s="255"/>
      <c r="F912" s="260"/>
      <c r="I912"/>
      <c r="J912" s="149"/>
      <c r="K912" s="149"/>
      <c r="L912" s="149"/>
    </row>
    <row r="913" spans="1:12" s="234" customFormat="1" ht="13" x14ac:dyDescent="0.25">
      <c r="A913" s="261"/>
      <c r="B913" s="245"/>
      <c r="C913" s="246"/>
      <c r="D913" s="305"/>
      <c r="E913" s="255"/>
      <c r="F913" s="260"/>
      <c r="I913"/>
      <c r="J913" s="149"/>
      <c r="K913" s="149"/>
      <c r="L913" s="149"/>
    </row>
    <row r="914" spans="1:12" s="234" customFormat="1" ht="13" x14ac:dyDescent="0.25">
      <c r="A914" s="261"/>
      <c r="B914" s="242" t="s">
        <v>1971</v>
      </c>
      <c r="C914" s="246" t="s">
        <v>4</v>
      </c>
      <c r="D914" s="305">
        <v>1</v>
      </c>
      <c r="E914" s="255"/>
      <c r="F914" s="260"/>
      <c r="I914"/>
      <c r="J914" s="149"/>
      <c r="K914" s="149"/>
      <c r="L914" s="149"/>
    </row>
    <row r="915" spans="1:12" s="234" customFormat="1" ht="13" x14ac:dyDescent="0.25">
      <c r="A915" s="261"/>
      <c r="B915" s="244"/>
      <c r="C915" s="246"/>
      <c r="D915" s="305"/>
      <c r="E915" s="255"/>
      <c r="F915" s="260"/>
      <c r="I915"/>
      <c r="J915" s="149"/>
      <c r="K915" s="149"/>
      <c r="L915" s="149"/>
    </row>
    <row r="916" spans="1:12" s="234" customFormat="1" ht="13" x14ac:dyDescent="0.25">
      <c r="A916" s="261"/>
      <c r="B916" s="244" t="s">
        <v>1967</v>
      </c>
      <c r="C916" s="246"/>
      <c r="D916" s="305"/>
      <c r="E916" s="255"/>
      <c r="F916" s="260"/>
      <c r="I916"/>
      <c r="J916" s="149"/>
      <c r="K916" s="149"/>
      <c r="L916" s="149"/>
    </row>
    <row r="917" spans="1:12" s="234" customFormat="1" ht="13" x14ac:dyDescent="0.25">
      <c r="A917" s="261"/>
      <c r="B917" s="244"/>
      <c r="C917" s="246"/>
      <c r="D917" s="305"/>
      <c r="E917" s="255"/>
      <c r="F917" s="260"/>
      <c r="I917"/>
      <c r="J917" s="149"/>
      <c r="K917" s="149"/>
      <c r="L917" s="149"/>
    </row>
    <row r="918" spans="1:12" s="234" customFormat="1" ht="13" x14ac:dyDescent="0.25">
      <c r="A918" s="261"/>
      <c r="B918" s="243" t="s">
        <v>1972</v>
      </c>
      <c r="C918" s="246" t="s">
        <v>4</v>
      </c>
      <c r="D918" s="305">
        <v>1</v>
      </c>
      <c r="E918" s="255"/>
      <c r="F918" s="260"/>
      <c r="I918"/>
      <c r="J918" s="149"/>
      <c r="K918" s="149"/>
      <c r="L918" s="149"/>
    </row>
    <row r="919" spans="1:12" s="234" customFormat="1" ht="13" x14ac:dyDescent="0.25">
      <c r="A919" s="261"/>
      <c r="B919" s="244"/>
      <c r="C919" s="246"/>
      <c r="D919" s="305"/>
      <c r="E919" s="255"/>
      <c r="F919" s="260"/>
      <c r="I919"/>
      <c r="J919" s="149"/>
      <c r="K919" s="149"/>
      <c r="L919" s="149"/>
    </row>
    <row r="920" spans="1:12" s="234" customFormat="1" ht="13" x14ac:dyDescent="0.25">
      <c r="A920" s="261"/>
      <c r="B920" s="244" t="s">
        <v>1967</v>
      </c>
      <c r="C920" s="246"/>
      <c r="D920" s="305"/>
      <c r="E920" s="255"/>
      <c r="F920" s="260"/>
      <c r="I920"/>
      <c r="J920" s="149"/>
      <c r="K920" s="149"/>
      <c r="L920" s="149"/>
    </row>
    <row r="921" spans="1:12" s="234" customFormat="1" ht="13" x14ac:dyDescent="0.25">
      <c r="A921" s="261"/>
      <c r="B921" s="244"/>
      <c r="C921" s="246"/>
      <c r="D921" s="305"/>
      <c r="E921" s="257"/>
      <c r="F921" s="260"/>
      <c r="I921"/>
      <c r="J921" s="149"/>
      <c r="K921" s="149"/>
      <c r="L921" s="149"/>
    </row>
    <row r="922" spans="1:12" s="234" customFormat="1" ht="13" x14ac:dyDescent="0.25">
      <c r="A922" s="261"/>
      <c r="B922" s="243" t="s">
        <v>1973</v>
      </c>
      <c r="C922" s="246" t="s">
        <v>4</v>
      </c>
      <c r="D922" s="305">
        <v>1</v>
      </c>
      <c r="E922" s="257"/>
      <c r="F922" s="260"/>
      <c r="I922"/>
      <c r="J922" s="149"/>
      <c r="K922" s="149"/>
      <c r="L922" s="149"/>
    </row>
    <row r="923" spans="1:12" s="234" customFormat="1" ht="13" x14ac:dyDescent="0.25">
      <c r="A923" s="261"/>
      <c r="B923" s="244"/>
      <c r="C923" s="246"/>
      <c r="D923" s="305"/>
      <c r="E923" s="257"/>
      <c r="F923" s="260"/>
      <c r="I923"/>
      <c r="J923" s="149"/>
      <c r="K923" s="149"/>
      <c r="L923" s="149"/>
    </row>
    <row r="924" spans="1:12" s="234" customFormat="1" ht="13" x14ac:dyDescent="0.25">
      <c r="A924" s="261"/>
      <c r="B924" s="244" t="s">
        <v>1967</v>
      </c>
      <c r="C924" s="246"/>
      <c r="D924" s="305"/>
      <c r="E924" s="257"/>
      <c r="F924" s="260"/>
      <c r="I924"/>
      <c r="J924" s="149"/>
      <c r="K924" s="149"/>
      <c r="L924" s="149"/>
    </row>
    <row r="925" spans="1:12" s="234" customFormat="1" ht="13" x14ac:dyDescent="0.25">
      <c r="A925" s="261"/>
      <c r="B925" s="244"/>
      <c r="C925" s="246"/>
      <c r="D925" s="305"/>
      <c r="E925" s="257"/>
      <c r="F925" s="260"/>
      <c r="I925"/>
      <c r="J925" s="149"/>
      <c r="K925" s="149"/>
      <c r="L925" s="149"/>
    </row>
    <row r="926" spans="1:12" s="234" customFormat="1" ht="13" x14ac:dyDescent="0.25">
      <c r="A926" s="261"/>
      <c r="B926" s="243" t="s">
        <v>1974</v>
      </c>
      <c r="C926" s="246"/>
      <c r="D926" s="305"/>
      <c r="E926" s="257"/>
      <c r="F926" s="260"/>
      <c r="I926"/>
      <c r="J926" s="149"/>
      <c r="K926" s="149"/>
      <c r="L926" s="149"/>
    </row>
    <row r="927" spans="1:12" s="234" customFormat="1" ht="13" x14ac:dyDescent="0.25">
      <c r="A927" s="261"/>
      <c r="B927" s="244"/>
      <c r="C927" s="246"/>
      <c r="D927" s="305"/>
      <c r="E927" s="257"/>
      <c r="F927" s="260"/>
      <c r="I927"/>
      <c r="J927" s="149"/>
      <c r="K927" s="149"/>
      <c r="L927" s="149"/>
    </row>
    <row r="928" spans="1:12" s="234" customFormat="1" ht="13" x14ac:dyDescent="0.25">
      <c r="A928" s="261"/>
      <c r="B928" s="242" t="s">
        <v>1975</v>
      </c>
      <c r="C928" s="246" t="s">
        <v>4</v>
      </c>
      <c r="D928" s="305">
        <v>1</v>
      </c>
      <c r="E928" s="257"/>
      <c r="F928" s="260"/>
      <c r="I928"/>
      <c r="J928" s="149"/>
      <c r="K928" s="149"/>
      <c r="L928" s="149"/>
    </row>
    <row r="929" spans="1:12" s="234" customFormat="1" ht="13" x14ac:dyDescent="0.25">
      <c r="A929" s="261"/>
      <c r="B929" s="244"/>
      <c r="C929" s="246"/>
      <c r="D929" s="305"/>
      <c r="E929" s="257"/>
      <c r="F929" s="260"/>
      <c r="I929"/>
      <c r="J929" s="149"/>
      <c r="K929" s="149"/>
      <c r="L929" s="149"/>
    </row>
    <row r="930" spans="1:12" s="234" customFormat="1" ht="13" x14ac:dyDescent="0.25">
      <c r="A930" s="261"/>
      <c r="B930" s="244" t="s">
        <v>1967</v>
      </c>
      <c r="C930" s="246"/>
      <c r="D930" s="305"/>
      <c r="E930" s="257"/>
      <c r="F930" s="260"/>
      <c r="I930"/>
      <c r="J930" s="149"/>
      <c r="K930" s="149"/>
      <c r="L930" s="149"/>
    </row>
    <row r="931" spans="1:12" s="234" customFormat="1" ht="13" x14ac:dyDescent="0.25">
      <c r="A931" s="261"/>
      <c r="B931" s="244"/>
      <c r="C931" s="246"/>
      <c r="D931" s="305"/>
      <c r="E931" s="257"/>
      <c r="F931" s="260"/>
      <c r="I931"/>
      <c r="J931" s="149"/>
      <c r="K931" s="149"/>
      <c r="L931" s="149"/>
    </row>
    <row r="932" spans="1:12" s="234" customFormat="1" ht="13" x14ac:dyDescent="0.25">
      <c r="A932" s="261"/>
      <c r="B932" s="244"/>
      <c r="C932" s="246"/>
      <c r="D932" s="305"/>
      <c r="E932" s="257"/>
      <c r="F932" s="260"/>
      <c r="I932"/>
      <c r="J932" s="149"/>
      <c r="K932" s="149"/>
      <c r="L932" s="149"/>
    </row>
    <row r="933" spans="1:12" s="234" customFormat="1" ht="13" x14ac:dyDescent="0.25">
      <c r="A933" s="261"/>
      <c r="B933" s="244"/>
      <c r="C933" s="246"/>
      <c r="D933" s="305"/>
      <c r="E933" s="257"/>
      <c r="F933" s="260"/>
      <c r="I933"/>
      <c r="J933" s="149"/>
      <c r="K933" s="149"/>
      <c r="L933" s="149"/>
    </row>
    <row r="934" spans="1:12" s="234" customFormat="1" ht="13" x14ac:dyDescent="0.25">
      <c r="A934" s="261"/>
      <c r="B934" s="244"/>
      <c r="C934" s="246"/>
      <c r="D934" s="305"/>
      <c r="E934" s="257"/>
      <c r="F934" s="260"/>
      <c r="I934"/>
      <c r="J934" s="149"/>
      <c r="K934" s="149"/>
      <c r="L934" s="149"/>
    </row>
    <row r="935" spans="1:12" s="234" customFormat="1" ht="13" x14ac:dyDescent="0.25">
      <c r="A935" s="261"/>
      <c r="B935" s="244"/>
      <c r="C935" s="246"/>
      <c r="D935" s="305"/>
      <c r="E935" s="257"/>
      <c r="F935" s="260"/>
      <c r="I935"/>
      <c r="J935" s="149"/>
      <c r="K935" s="149"/>
      <c r="L935" s="149"/>
    </row>
    <row r="936" spans="1:12" s="234" customFormat="1" ht="13" x14ac:dyDescent="0.25">
      <c r="A936" s="261"/>
      <c r="B936" s="244"/>
      <c r="C936" s="246"/>
      <c r="D936" s="305"/>
      <c r="E936" s="257"/>
      <c r="F936" s="260"/>
      <c r="I936"/>
      <c r="J936" s="149"/>
      <c r="K936" s="149"/>
      <c r="L936" s="149"/>
    </row>
    <row r="937" spans="1:12" s="234" customFormat="1" ht="13" x14ac:dyDescent="0.25">
      <c r="A937" s="261"/>
      <c r="B937" s="245"/>
      <c r="C937" s="246"/>
      <c r="D937" s="305"/>
      <c r="E937" s="256"/>
      <c r="F937" s="260"/>
      <c r="I937"/>
      <c r="J937" s="149"/>
      <c r="K937" s="149"/>
      <c r="L937" s="149"/>
    </row>
    <row r="938" spans="1:12" s="234" customFormat="1" ht="13" x14ac:dyDescent="0.25">
      <c r="A938" s="261"/>
      <c r="B938" s="264" t="s">
        <v>2187</v>
      </c>
      <c r="C938" s="226"/>
      <c r="D938" s="304"/>
      <c r="E938" s="255"/>
      <c r="F938" s="266"/>
      <c r="I938"/>
      <c r="J938" s="149"/>
      <c r="K938" s="149"/>
      <c r="L938" s="149"/>
    </row>
    <row r="939" spans="1:12" s="234" customFormat="1" ht="13" x14ac:dyDescent="0.25">
      <c r="A939" s="261"/>
      <c r="B939" s="245" t="s">
        <v>2188</v>
      </c>
      <c r="C939" s="226"/>
      <c r="D939" s="304"/>
      <c r="E939" s="255"/>
      <c r="F939" s="260"/>
      <c r="I939"/>
      <c r="J939" s="149"/>
      <c r="K939" s="149"/>
      <c r="L939" s="149"/>
    </row>
    <row r="940" spans="1:12" s="234" customFormat="1" ht="13" x14ac:dyDescent="0.25">
      <c r="A940" s="261"/>
      <c r="B940" s="245" t="s">
        <v>2189</v>
      </c>
      <c r="C940" s="226"/>
      <c r="D940" s="304"/>
      <c r="E940" s="255"/>
      <c r="F940" s="260"/>
      <c r="I940"/>
      <c r="J940" s="149"/>
      <c r="K940" s="149"/>
      <c r="L940" s="149"/>
    </row>
    <row r="941" spans="1:12" s="234" customFormat="1" ht="13" x14ac:dyDescent="0.25">
      <c r="A941" s="261"/>
      <c r="B941" s="245"/>
      <c r="C941" s="226"/>
      <c r="D941" s="304"/>
      <c r="E941" s="255"/>
      <c r="F941" s="260"/>
      <c r="I941"/>
      <c r="J941" s="149"/>
      <c r="K941" s="149"/>
      <c r="L941" s="149"/>
    </row>
    <row r="942" spans="1:12" s="234" customFormat="1" ht="13" x14ac:dyDescent="0.25">
      <c r="A942" s="261"/>
      <c r="B942" s="242" t="s">
        <v>1976</v>
      </c>
      <c r="C942" s="246"/>
      <c r="D942" s="305"/>
      <c r="E942" s="257"/>
      <c r="F942" s="260"/>
      <c r="I942"/>
      <c r="J942" s="149"/>
      <c r="K942" s="149"/>
      <c r="L942" s="149"/>
    </row>
    <row r="943" spans="1:12" s="234" customFormat="1" ht="13" x14ac:dyDescent="0.25">
      <c r="A943" s="261"/>
      <c r="B943" s="244"/>
      <c r="C943" s="246"/>
      <c r="D943" s="305"/>
      <c r="E943" s="257"/>
      <c r="F943" s="260"/>
      <c r="I943"/>
      <c r="J943" s="149"/>
      <c r="K943" s="149"/>
      <c r="L943" s="149"/>
    </row>
    <row r="944" spans="1:12" s="234" customFormat="1" ht="13" x14ac:dyDescent="0.25">
      <c r="A944" s="261"/>
      <c r="B944" s="244" t="s">
        <v>1994</v>
      </c>
      <c r="C944" s="246"/>
      <c r="D944" s="305"/>
      <c r="E944" s="257"/>
      <c r="F944" s="260"/>
      <c r="I944"/>
      <c r="J944" s="149"/>
      <c r="K944" s="149"/>
      <c r="L944" s="149"/>
    </row>
    <row r="945" spans="1:12" s="234" customFormat="1" ht="13" x14ac:dyDescent="0.25">
      <c r="A945" s="261"/>
      <c r="B945" s="244"/>
      <c r="C945" s="246"/>
      <c r="D945" s="305"/>
      <c r="E945" s="257"/>
      <c r="F945" s="260"/>
      <c r="I945"/>
      <c r="J945" s="149"/>
      <c r="K945" s="149"/>
      <c r="L945" s="149"/>
    </row>
    <row r="946" spans="1:12" s="234" customFormat="1" ht="13" x14ac:dyDescent="0.25">
      <c r="A946" s="261"/>
      <c r="B946" s="245" t="s">
        <v>1977</v>
      </c>
      <c r="C946" s="246"/>
      <c r="D946" s="305"/>
      <c r="E946" s="257"/>
      <c r="F946" s="260"/>
      <c r="I946"/>
      <c r="J946" s="149"/>
      <c r="K946" s="149"/>
      <c r="L946" s="149"/>
    </row>
    <row r="947" spans="1:12" s="234" customFormat="1" ht="13" x14ac:dyDescent="0.25">
      <c r="A947" s="261"/>
      <c r="B947" s="244"/>
      <c r="C947" s="246"/>
      <c r="D947" s="305"/>
      <c r="E947" s="257"/>
      <c r="F947" s="260"/>
      <c r="I947"/>
      <c r="J947" s="149"/>
      <c r="K947" s="149"/>
      <c r="L947" s="149"/>
    </row>
    <row r="948" spans="1:12" s="234" customFormat="1" ht="13" x14ac:dyDescent="0.25">
      <c r="A948" s="261"/>
      <c r="B948" s="245" t="s">
        <v>1993</v>
      </c>
      <c r="C948" s="246"/>
      <c r="D948" s="305"/>
      <c r="E948" s="257"/>
      <c r="F948" s="260"/>
      <c r="I948"/>
      <c r="J948" s="149"/>
      <c r="K948" s="149"/>
      <c r="L948" s="149"/>
    </row>
    <row r="949" spans="1:12" s="234" customFormat="1" ht="13" x14ac:dyDescent="0.25">
      <c r="A949" s="261"/>
      <c r="B949" s="244"/>
      <c r="C949" s="246"/>
      <c r="D949" s="305"/>
      <c r="E949" s="257"/>
      <c r="F949" s="260"/>
      <c r="I949"/>
      <c r="J949" s="149"/>
      <c r="K949" s="149"/>
      <c r="L949" s="149"/>
    </row>
    <row r="950" spans="1:12" s="234" customFormat="1" ht="13" x14ac:dyDescent="0.25">
      <c r="A950" s="261"/>
      <c r="B950" s="244" t="s">
        <v>1978</v>
      </c>
      <c r="C950" s="246"/>
      <c r="D950" s="305"/>
      <c r="E950" s="257"/>
      <c r="F950" s="260"/>
      <c r="I950"/>
      <c r="J950" s="149"/>
      <c r="K950" s="149"/>
      <c r="L950" s="149"/>
    </row>
    <row r="951" spans="1:12" s="234" customFormat="1" ht="13" x14ac:dyDescent="0.25">
      <c r="A951" s="261"/>
      <c r="B951" s="244"/>
      <c r="C951" s="246"/>
      <c r="D951" s="305"/>
      <c r="E951" s="257"/>
      <c r="F951" s="260"/>
      <c r="I951"/>
      <c r="J951" s="149"/>
      <c r="K951" s="149"/>
      <c r="L951" s="149"/>
    </row>
    <row r="952" spans="1:12" s="234" customFormat="1" ht="13" x14ac:dyDescent="0.25">
      <c r="A952" s="261"/>
      <c r="B952" s="244" t="s">
        <v>1992</v>
      </c>
      <c r="C952" s="246"/>
      <c r="D952" s="305"/>
      <c r="E952" s="257"/>
      <c r="F952" s="260"/>
      <c r="I952"/>
      <c r="J952" s="149"/>
      <c r="K952" s="149"/>
      <c r="L952" s="149"/>
    </row>
    <row r="953" spans="1:12" s="234" customFormat="1" ht="13" x14ac:dyDescent="0.25">
      <c r="A953" s="261"/>
      <c r="B953" s="244"/>
      <c r="C953" s="246"/>
      <c r="D953" s="305"/>
      <c r="E953" s="257"/>
      <c r="F953" s="260"/>
      <c r="I953"/>
      <c r="J953" s="149"/>
      <c r="K953" s="149"/>
      <c r="L953" s="149"/>
    </row>
    <row r="954" spans="1:12" s="234" customFormat="1" ht="13" x14ac:dyDescent="0.25">
      <c r="A954" s="261"/>
      <c r="B954" s="244" t="s">
        <v>1991</v>
      </c>
      <c r="C954" s="246"/>
      <c r="D954" s="305"/>
      <c r="E954" s="257"/>
      <c r="F954" s="260"/>
      <c r="I954"/>
      <c r="J954" s="149"/>
      <c r="K954" s="149"/>
      <c r="L954" s="149"/>
    </row>
    <row r="955" spans="1:12" s="234" customFormat="1" ht="13" x14ac:dyDescent="0.25">
      <c r="A955" s="261"/>
      <c r="B955" s="244"/>
      <c r="C955" s="246"/>
      <c r="D955" s="305"/>
      <c r="E955" s="257"/>
      <c r="F955" s="260"/>
      <c r="I955"/>
      <c r="J955" s="149"/>
      <c r="K955" s="149"/>
      <c r="L955" s="149"/>
    </row>
    <row r="956" spans="1:12" s="234" customFormat="1" ht="37.5" x14ac:dyDescent="0.25">
      <c r="A956" s="261"/>
      <c r="B956" s="244" t="s">
        <v>1979</v>
      </c>
      <c r="C956" s="246"/>
      <c r="D956" s="305"/>
      <c r="E956" s="257"/>
      <c r="F956" s="260"/>
      <c r="I956"/>
      <c r="J956" s="149"/>
      <c r="K956" s="149"/>
      <c r="L956" s="149"/>
    </row>
    <row r="957" spans="1:12" s="234" customFormat="1" ht="13" x14ac:dyDescent="0.25">
      <c r="A957" s="261"/>
      <c r="B957" s="244"/>
      <c r="C957" s="246"/>
      <c r="D957" s="305"/>
      <c r="E957" s="257"/>
      <c r="F957" s="260"/>
      <c r="I957"/>
      <c r="J957" s="149"/>
      <c r="K957" s="149"/>
      <c r="L957" s="149"/>
    </row>
    <row r="958" spans="1:12" s="234" customFormat="1" ht="13" x14ac:dyDescent="0.25">
      <c r="A958" s="261"/>
      <c r="B958" s="244" t="s">
        <v>2035</v>
      </c>
      <c r="C958" s="246"/>
      <c r="D958" s="305"/>
      <c r="E958" s="257"/>
      <c r="F958" s="260"/>
      <c r="I958"/>
      <c r="J958" s="149"/>
      <c r="K958" s="149"/>
      <c r="L958" s="149"/>
    </row>
    <row r="959" spans="1:12" s="234" customFormat="1" ht="13" x14ac:dyDescent="0.25">
      <c r="A959" s="261"/>
      <c r="B959" s="244"/>
      <c r="C959" s="246"/>
      <c r="D959" s="305"/>
      <c r="E959" s="257"/>
      <c r="F959" s="260"/>
      <c r="I959"/>
      <c r="J959" s="149"/>
      <c r="K959" s="149"/>
      <c r="L959" s="149"/>
    </row>
    <row r="960" spans="1:12" s="234" customFormat="1" ht="13" x14ac:dyDescent="0.25">
      <c r="A960" s="261"/>
      <c r="B960" s="244" t="s">
        <v>2034</v>
      </c>
      <c r="C960" s="246"/>
      <c r="D960" s="305"/>
      <c r="E960" s="257"/>
      <c r="F960" s="260"/>
      <c r="I960"/>
      <c r="J960" s="149"/>
      <c r="K960" s="149"/>
      <c r="L960" s="149"/>
    </row>
    <row r="961" spans="1:12" s="234" customFormat="1" ht="13" x14ac:dyDescent="0.25">
      <c r="A961" s="261"/>
      <c r="B961" s="244"/>
      <c r="C961" s="246"/>
      <c r="D961" s="305"/>
      <c r="E961" s="257"/>
      <c r="F961" s="260"/>
      <c r="I961"/>
      <c r="J961" s="149"/>
      <c r="K961" s="149"/>
      <c r="L961" s="149"/>
    </row>
    <row r="962" spans="1:12" s="234" customFormat="1" ht="25" x14ac:dyDescent="0.25">
      <c r="A962" s="261"/>
      <c r="B962" s="244" t="s">
        <v>1981</v>
      </c>
      <c r="C962" s="246"/>
      <c r="D962" s="305"/>
      <c r="E962" s="257"/>
      <c r="F962" s="260"/>
      <c r="I962"/>
      <c r="J962" s="149"/>
      <c r="K962" s="149"/>
      <c r="L962" s="149"/>
    </row>
    <row r="963" spans="1:12" s="234" customFormat="1" ht="13" x14ac:dyDescent="0.25">
      <c r="A963" s="261"/>
      <c r="B963" s="245" t="s">
        <v>537</v>
      </c>
      <c r="C963" s="246"/>
      <c r="D963" s="305"/>
      <c r="E963" s="257"/>
      <c r="F963" s="260"/>
      <c r="I963"/>
      <c r="J963" s="149"/>
      <c r="K963" s="149"/>
      <c r="L963" s="149"/>
    </row>
    <row r="964" spans="1:12" s="234" customFormat="1" ht="13" x14ac:dyDescent="0.25">
      <c r="A964" s="261"/>
      <c r="B964" s="244" t="s">
        <v>1982</v>
      </c>
      <c r="C964" s="246"/>
      <c r="D964" s="305"/>
      <c r="E964" s="257"/>
      <c r="F964" s="260"/>
      <c r="I964"/>
      <c r="J964" s="149"/>
      <c r="K964" s="149"/>
      <c r="L964" s="149"/>
    </row>
    <row r="965" spans="1:12" s="234" customFormat="1" ht="13" x14ac:dyDescent="0.25">
      <c r="A965" s="261"/>
      <c r="B965" s="244"/>
      <c r="C965" s="246"/>
      <c r="D965" s="305"/>
      <c r="E965" s="257"/>
      <c r="F965" s="260"/>
      <c r="I965"/>
      <c r="J965" s="149"/>
      <c r="K965" s="149"/>
      <c r="L965" s="149"/>
    </row>
    <row r="966" spans="1:12" s="234" customFormat="1" ht="13" x14ac:dyDescent="0.25">
      <c r="A966" s="261"/>
      <c r="B966" s="244" t="s">
        <v>1983</v>
      </c>
      <c r="C966" s="246"/>
      <c r="D966" s="305"/>
      <c r="E966" s="257"/>
      <c r="F966" s="260"/>
      <c r="I966"/>
      <c r="J966" s="149"/>
      <c r="K966" s="149"/>
      <c r="L966" s="149"/>
    </row>
    <row r="967" spans="1:12" s="234" customFormat="1" ht="13" x14ac:dyDescent="0.25">
      <c r="A967" s="261"/>
      <c r="B967" s="244"/>
      <c r="C967" s="246"/>
      <c r="D967" s="305"/>
      <c r="E967" s="257"/>
      <c r="F967" s="260"/>
      <c r="I967"/>
      <c r="J967" s="149"/>
      <c r="K967" s="149"/>
      <c r="L967" s="149"/>
    </row>
    <row r="968" spans="1:12" s="234" customFormat="1" ht="13" x14ac:dyDescent="0.25">
      <c r="A968" s="261"/>
      <c r="B968" s="244" t="s">
        <v>1984</v>
      </c>
      <c r="C968" s="246"/>
      <c r="D968" s="305"/>
      <c r="E968" s="257"/>
      <c r="F968" s="260"/>
      <c r="I968"/>
      <c r="J968" s="149"/>
      <c r="K968" s="149"/>
      <c r="L968" s="149"/>
    </row>
    <row r="969" spans="1:12" s="234" customFormat="1" ht="13" x14ac:dyDescent="0.25">
      <c r="A969" s="261"/>
      <c r="B969" s="244"/>
      <c r="C969" s="246"/>
      <c r="D969" s="305"/>
      <c r="E969" s="257"/>
      <c r="F969" s="260"/>
      <c r="I969"/>
      <c r="J969" s="149"/>
      <c r="K969" s="149"/>
      <c r="L969" s="149"/>
    </row>
    <row r="970" spans="1:12" s="234" customFormat="1" ht="13" x14ac:dyDescent="0.25">
      <c r="A970" s="261"/>
      <c r="B970" s="244" t="s">
        <v>1985</v>
      </c>
      <c r="C970" s="246"/>
      <c r="D970" s="305"/>
      <c r="E970" s="257"/>
      <c r="F970" s="260"/>
      <c r="I970"/>
      <c r="J970" s="149"/>
      <c r="K970" s="149"/>
      <c r="L970" s="149"/>
    </row>
    <row r="971" spans="1:12" s="234" customFormat="1" ht="13" x14ac:dyDescent="0.25">
      <c r="A971" s="261"/>
      <c r="B971" s="244"/>
      <c r="C971" s="246"/>
      <c r="D971" s="305"/>
      <c r="E971" s="257"/>
      <c r="F971" s="260"/>
      <c r="I971"/>
      <c r="J971" s="149"/>
      <c r="K971" s="149"/>
      <c r="L971" s="149"/>
    </row>
    <row r="972" spans="1:12" s="234" customFormat="1" ht="13" x14ac:dyDescent="0.25">
      <c r="A972" s="261"/>
      <c r="B972" s="244" t="s">
        <v>1986</v>
      </c>
      <c r="C972" s="246"/>
      <c r="D972" s="305"/>
      <c r="E972" s="257"/>
      <c r="F972" s="260"/>
      <c r="I972"/>
      <c r="J972" s="149"/>
      <c r="K972" s="149"/>
      <c r="L972" s="149"/>
    </row>
    <row r="973" spans="1:12" s="234" customFormat="1" ht="13" x14ac:dyDescent="0.25">
      <c r="A973" s="261"/>
      <c r="B973" s="245"/>
      <c r="C973" s="246"/>
      <c r="D973" s="305"/>
      <c r="E973" s="257"/>
      <c r="F973" s="260"/>
      <c r="I973"/>
      <c r="J973" s="149"/>
      <c r="K973" s="149"/>
      <c r="L973" s="149"/>
    </row>
    <row r="974" spans="1:12" s="234" customFormat="1" ht="25" x14ac:dyDescent="0.25">
      <c r="A974" s="261"/>
      <c r="B974" s="244" t="s">
        <v>1987</v>
      </c>
      <c r="C974" s="246"/>
      <c r="D974" s="305"/>
      <c r="E974" s="257"/>
      <c r="F974" s="260"/>
      <c r="I974"/>
      <c r="J974" s="149"/>
      <c r="K974" s="149"/>
      <c r="L974" s="149"/>
    </row>
    <row r="975" spans="1:12" s="234" customFormat="1" ht="13" x14ac:dyDescent="0.25">
      <c r="A975" s="261"/>
      <c r="B975" s="244"/>
      <c r="C975" s="246"/>
      <c r="D975" s="305"/>
      <c r="E975" s="257"/>
      <c r="F975" s="260"/>
      <c r="I975"/>
      <c r="J975" s="149"/>
      <c r="K975" s="149"/>
      <c r="L975" s="149"/>
    </row>
    <row r="976" spans="1:12" s="234" customFormat="1" ht="13" x14ac:dyDescent="0.25">
      <c r="A976" s="261"/>
      <c r="B976" s="244" t="s">
        <v>1988</v>
      </c>
      <c r="C976" s="246"/>
      <c r="D976" s="305"/>
      <c r="E976" s="257"/>
      <c r="F976" s="260"/>
      <c r="I976"/>
      <c r="J976" s="149"/>
      <c r="K976" s="149"/>
      <c r="L976" s="149"/>
    </row>
    <row r="977" spans="1:12" s="234" customFormat="1" ht="13" x14ac:dyDescent="0.25">
      <c r="A977" s="261"/>
      <c r="B977" s="244"/>
      <c r="C977" s="246"/>
      <c r="D977" s="305"/>
      <c r="E977" s="257"/>
      <c r="F977" s="260"/>
      <c r="I977"/>
      <c r="J977" s="149"/>
      <c r="K977" s="149"/>
      <c r="L977" s="149"/>
    </row>
    <row r="978" spans="1:12" s="234" customFormat="1" ht="13" x14ac:dyDescent="0.25">
      <c r="A978" s="261"/>
      <c r="B978" s="244" t="s">
        <v>1989</v>
      </c>
      <c r="C978" s="246"/>
      <c r="D978" s="305"/>
      <c r="E978" s="257"/>
      <c r="F978" s="260"/>
      <c r="I978"/>
      <c r="J978" s="149"/>
      <c r="K978" s="149"/>
      <c r="L978" s="149"/>
    </row>
    <row r="979" spans="1:12" s="234" customFormat="1" ht="13" x14ac:dyDescent="0.25">
      <c r="A979" s="261"/>
      <c r="B979" s="244"/>
      <c r="C979" s="246"/>
      <c r="D979" s="305"/>
      <c r="E979" s="257"/>
      <c r="F979" s="260"/>
      <c r="I979"/>
      <c r="J979" s="149"/>
      <c r="K979" s="149"/>
      <c r="L979" s="149"/>
    </row>
    <row r="980" spans="1:12" s="234" customFormat="1" ht="13" x14ac:dyDescent="0.25">
      <c r="A980" s="261"/>
      <c r="B980" s="242" t="s">
        <v>1990</v>
      </c>
      <c r="C980" s="246"/>
      <c r="D980" s="305"/>
      <c r="E980" s="257"/>
      <c r="F980" s="260"/>
      <c r="I980"/>
      <c r="J980" s="149"/>
      <c r="K980" s="149"/>
      <c r="L980" s="149"/>
    </row>
    <row r="981" spans="1:12" s="234" customFormat="1" ht="13" x14ac:dyDescent="0.25">
      <c r="A981" s="261"/>
      <c r="B981" s="244"/>
      <c r="C981" s="246"/>
      <c r="D981" s="305"/>
      <c r="E981" s="257"/>
      <c r="F981" s="260"/>
      <c r="I981"/>
      <c r="J981" s="149"/>
      <c r="K981" s="149"/>
      <c r="L981" s="149"/>
    </row>
    <row r="982" spans="1:12" s="234" customFormat="1" ht="25" x14ac:dyDescent="0.25">
      <c r="A982" s="261"/>
      <c r="B982" s="245" t="s">
        <v>1980</v>
      </c>
      <c r="C982" s="246"/>
      <c r="D982" s="305"/>
      <c r="E982" s="257"/>
      <c r="F982" s="260"/>
      <c r="I982"/>
      <c r="J982" s="149"/>
      <c r="K982" s="149"/>
      <c r="L982" s="149"/>
    </row>
    <row r="983" spans="1:12" s="234" customFormat="1" ht="13" x14ac:dyDescent="0.25">
      <c r="A983" s="261"/>
      <c r="B983" s="244"/>
      <c r="C983" s="246"/>
      <c r="D983" s="305"/>
      <c r="E983" s="257"/>
      <c r="F983" s="260"/>
      <c r="I983"/>
      <c r="J983" s="149"/>
      <c r="K983" s="149"/>
      <c r="L983" s="149"/>
    </row>
    <row r="984" spans="1:12" s="234" customFormat="1" ht="13" x14ac:dyDescent="0.25">
      <c r="A984" s="261"/>
      <c r="B984" s="243" t="s">
        <v>2010</v>
      </c>
      <c r="C984" s="246"/>
      <c r="D984" s="305"/>
      <c r="E984" s="257"/>
      <c r="F984" s="260"/>
      <c r="I984"/>
      <c r="J984" s="149"/>
      <c r="K984" s="149"/>
      <c r="L984" s="149"/>
    </row>
    <row r="985" spans="1:12" s="234" customFormat="1" ht="13" x14ac:dyDescent="0.25">
      <c r="A985" s="261"/>
      <c r="B985" s="244"/>
      <c r="C985" s="246"/>
      <c r="D985" s="305"/>
      <c r="E985" s="257"/>
      <c r="F985" s="260"/>
      <c r="I985"/>
      <c r="J985" s="149"/>
      <c r="K985" s="149"/>
      <c r="L985" s="149"/>
    </row>
    <row r="986" spans="1:12" s="234" customFormat="1" ht="25" x14ac:dyDescent="0.25">
      <c r="A986" s="261"/>
      <c r="B986" s="244" t="s">
        <v>1980</v>
      </c>
      <c r="C986" s="246"/>
      <c r="D986" s="305"/>
      <c r="E986" s="257"/>
      <c r="F986" s="260"/>
      <c r="I986"/>
      <c r="J986" s="149"/>
      <c r="K986" s="149"/>
      <c r="L986" s="149"/>
    </row>
    <row r="987" spans="1:12" s="234" customFormat="1" ht="13" x14ac:dyDescent="0.25">
      <c r="A987" s="261"/>
      <c r="B987" s="244"/>
      <c r="C987" s="246"/>
      <c r="D987" s="305"/>
      <c r="E987" s="257"/>
      <c r="F987" s="260"/>
      <c r="I987"/>
      <c r="J987" s="149"/>
      <c r="K987" s="149"/>
      <c r="L987" s="149"/>
    </row>
    <row r="988" spans="1:12" s="234" customFormat="1" ht="13" x14ac:dyDescent="0.25">
      <c r="A988" s="261"/>
      <c r="B988" s="242" t="s">
        <v>1995</v>
      </c>
      <c r="C988" s="246"/>
      <c r="D988" s="305"/>
      <c r="E988" s="257"/>
      <c r="F988" s="260"/>
      <c r="I988"/>
      <c r="J988" s="149"/>
      <c r="K988" s="149"/>
      <c r="L988" s="149"/>
    </row>
    <row r="989" spans="1:12" s="234" customFormat="1" ht="13" x14ac:dyDescent="0.25">
      <c r="A989" s="261"/>
      <c r="B989" s="245"/>
      <c r="C989" s="246"/>
      <c r="D989" s="305"/>
      <c r="E989" s="257"/>
      <c r="F989" s="260"/>
      <c r="I989"/>
      <c r="J989" s="149"/>
      <c r="K989" s="149"/>
      <c r="L989" s="149"/>
    </row>
    <row r="990" spans="1:12" s="234" customFormat="1" ht="13" x14ac:dyDescent="0.25">
      <c r="A990" s="261"/>
      <c r="B990" s="244" t="s">
        <v>1996</v>
      </c>
      <c r="C990" s="246"/>
      <c r="D990" s="305"/>
      <c r="E990" s="257"/>
      <c r="F990" s="260"/>
      <c r="I990"/>
      <c r="J990" s="149"/>
      <c r="K990" s="149"/>
      <c r="L990" s="149"/>
    </row>
    <row r="991" spans="1:12" s="234" customFormat="1" ht="13" x14ac:dyDescent="0.25">
      <c r="A991" s="261"/>
      <c r="B991" s="244"/>
      <c r="C991" s="246"/>
      <c r="D991" s="305"/>
      <c r="E991" s="257"/>
      <c r="F991" s="260"/>
      <c r="I991"/>
      <c r="J991" s="149"/>
      <c r="K991" s="149"/>
      <c r="L991" s="149"/>
    </row>
    <row r="992" spans="1:12" s="234" customFormat="1" ht="13" x14ac:dyDescent="0.25">
      <c r="A992" s="261"/>
      <c r="B992" s="242" t="s">
        <v>2011</v>
      </c>
      <c r="C992" s="246"/>
      <c r="D992" s="305"/>
      <c r="E992" s="257"/>
      <c r="F992" s="260"/>
      <c r="I992"/>
      <c r="J992" s="149"/>
      <c r="K992" s="149"/>
      <c r="L992" s="149"/>
    </row>
    <row r="993" spans="1:12" s="234" customFormat="1" ht="13" x14ac:dyDescent="0.25">
      <c r="A993" s="261"/>
      <c r="B993" s="244"/>
      <c r="C993" s="246"/>
      <c r="D993" s="305"/>
      <c r="E993" s="257"/>
      <c r="F993" s="260"/>
      <c r="I993"/>
      <c r="J993" s="149"/>
      <c r="K993" s="149"/>
      <c r="L993" s="149"/>
    </row>
    <row r="994" spans="1:12" s="234" customFormat="1" ht="13" x14ac:dyDescent="0.25">
      <c r="A994" s="261"/>
      <c r="B994" s="244" t="s">
        <v>1997</v>
      </c>
      <c r="C994" s="246"/>
      <c r="D994" s="305"/>
      <c r="E994" s="257"/>
      <c r="F994" s="260"/>
      <c r="I994"/>
      <c r="J994" s="149"/>
      <c r="K994" s="149"/>
      <c r="L994" s="149"/>
    </row>
    <row r="995" spans="1:12" s="234" customFormat="1" ht="13" x14ac:dyDescent="0.25">
      <c r="A995" s="261"/>
      <c r="B995" s="244"/>
      <c r="C995" s="246"/>
      <c r="D995" s="305"/>
      <c r="E995" s="257"/>
      <c r="F995" s="260"/>
      <c r="I995"/>
      <c r="J995" s="149"/>
      <c r="K995" s="149"/>
      <c r="L995" s="149"/>
    </row>
    <row r="996" spans="1:12" s="234" customFormat="1" ht="13" x14ac:dyDescent="0.25">
      <c r="A996" s="261"/>
      <c r="B996" s="244" t="s">
        <v>2012</v>
      </c>
      <c r="C996" s="246"/>
      <c r="D996" s="305"/>
      <c r="E996" s="257"/>
      <c r="F996" s="260"/>
      <c r="I996"/>
      <c r="J996" s="149"/>
      <c r="K996" s="149"/>
      <c r="L996" s="149"/>
    </row>
    <row r="997" spans="1:12" s="234" customFormat="1" ht="13" x14ac:dyDescent="0.25">
      <c r="A997" s="261"/>
      <c r="B997" s="244"/>
      <c r="C997" s="246"/>
      <c r="D997" s="305"/>
      <c r="E997" s="257"/>
      <c r="F997" s="260"/>
      <c r="I997"/>
      <c r="J997" s="149"/>
      <c r="K997" s="149"/>
      <c r="L997" s="149"/>
    </row>
    <row r="998" spans="1:12" s="234" customFormat="1" ht="13" x14ac:dyDescent="0.25">
      <c r="A998" s="261"/>
      <c r="B998" s="242" t="s">
        <v>2013</v>
      </c>
      <c r="C998" s="246"/>
      <c r="D998" s="305"/>
      <c r="E998" s="257"/>
      <c r="F998" s="260"/>
      <c r="I998"/>
      <c r="J998" s="149"/>
      <c r="K998" s="149"/>
      <c r="L998" s="149"/>
    </row>
    <row r="999" spans="1:12" s="234" customFormat="1" ht="13" x14ac:dyDescent="0.25">
      <c r="A999" s="261"/>
      <c r="B999" s="244"/>
      <c r="C999" s="246"/>
      <c r="D999" s="305"/>
      <c r="E999" s="257"/>
      <c r="F999" s="260"/>
      <c r="I999"/>
      <c r="J999" s="149"/>
      <c r="K999" s="149"/>
      <c r="L999" s="149"/>
    </row>
    <row r="1000" spans="1:12" s="234" customFormat="1" ht="13" x14ac:dyDescent="0.25">
      <c r="A1000" s="261"/>
      <c r="B1000" s="244" t="s">
        <v>1998</v>
      </c>
      <c r="C1000" s="246"/>
      <c r="D1000" s="305"/>
      <c r="E1000" s="257"/>
      <c r="F1000" s="260"/>
      <c r="I1000"/>
      <c r="J1000" s="149"/>
      <c r="K1000" s="149"/>
      <c r="L1000" s="149"/>
    </row>
    <row r="1001" spans="1:12" s="234" customFormat="1" ht="13" x14ac:dyDescent="0.25">
      <c r="A1001" s="261"/>
      <c r="B1001" s="244"/>
      <c r="C1001" s="246"/>
      <c r="D1001" s="305"/>
      <c r="E1001" s="257"/>
      <c r="F1001" s="260"/>
      <c r="I1001"/>
      <c r="J1001" s="149"/>
      <c r="K1001" s="149"/>
      <c r="L1001" s="149"/>
    </row>
    <row r="1002" spans="1:12" s="234" customFormat="1" ht="13" x14ac:dyDescent="0.25">
      <c r="A1002" s="261"/>
      <c r="B1002" s="244" t="s">
        <v>2014</v>
      </c>
      <c r="C1002" s="246"/>
      <c r="D1002" s="305"/>
      <c r="E1002" s="257"/>
      <c r="F1002" s="260"/>
      <c r="I1002"/>
      <c r="J1002" s="149"/>
      <c r="K1002" s="149"/>
      <c r="L1002" s="149"/>
    </row>
    <row r="1003" spans="1:12" s="234" customFormat="1" ht="13" x14ac:dyDescent="0.25">
      <c r="A1003" s="261"/>
      <c r="B1003" s="244"/>
      <c r="C1003" s="246"/>
      <c r="D1003" s="305"/>
      <c r="E1003" s="257"/>
      <c r="F1003" s="260"/>
      <c r="I1003"/>
      <c r="J1003" s="149"/>
      <c r="K1003" s="149"/>
      <c r="L1003" s="149"/>
    </row>
    <row r="1004" spans="1:12" s="234" customFormat="1" ht="13" x14ac:dyDescent="0.25">
      <c r="A1004" s="261"/>
      <c r="B1004" s="245"/>
      <c r="C1004" s="246"/>
      <c r="D1004" s="305"/>
      <c r="E1004" s="256"/>
      <c r="F1004" s="260"/>
      <c r="I1004"/>
      <c r="J1004" s="149"/>
      <c r="K1004" s="149"/>
      <c r="L1004" s="149"/>
    </row>
    <row r="1005" spans="1:12" s="234" customFormat="1" ht="13" x14ac:dyDescent="0.25">
      <c r="A1005" s="261"/>
      <c r="B1005" s="264" t="s">
        <v>2187</v>
      </c>
      <c r="C1005" s="226"/>
      <c r="D1005" s="304"/>
      <c r="E1005" s="255"/>
      <c r="F1005" s="266"/>
      <c r="I1005"/>
      <c r="J1005" s="149"/>
      <c r="K1005" s="149"/>
      <c r="L1005" s="149"/>
    </row>
    <row r="1006" spans="1:12" s="234" customFormat="1" ht="13" x14ac:dyDescent="0.25">
      <c r="A1006" s="261"/>
      <c r="B1006" s="245" t="s">
        <v>2188</v>
      </c>
      <c r="C1006" s="226"/>
      <c r="D1006" s="304"/>
      <c r="E1006" s="255"/>
      <c r="F1006" s="260"/>
      <c r="I1006"/>
      <c r="J1006" s="149"/>
      <c r="K1006" s="149"/>
      <c r="L1006" s="149"/>
    </row>
    <row r="1007" spans="1:12" s="234" customFormat="1" ht="13" x14ac:dyDescent="0.25">
      <c r="A1007" s="261"/>
      <c r="B1007" s="245" t="s">
        <v>2189</v>
      </c>
      <c r="C1007" s="226"/>
      <c r="D1007" s="304"/>
      <c r="E1007" s="255"/>
      <c r="F1007" s="260"/>
      <c r="I1007"/>
      <c r="J1007" s="149"/>
      <c r="K1007" s="149"/>
      <c r="L1007" s="149"/>
    </row>
    <row r="1008" spans="1:12" s="234" customFormat="1" ht="13" x14ac:dyDescent="0.25">
      <c r="A1008" s="261"/>
      <c r="B1008" s="244"/>
      <c r="C1008" s="246"/>
      <c r="D1008" s="305"/>
      <c r="E1008" s="257"/>
      <c r="F1008" s="260"/>
      <c r="I1008"/>
      <c r="J1008" s="149"/>
      <c r="K1008" s="149"/>
      <c r="L1008" s="149"/>
    </row>
    <row r="1009" spans="1:12" s="234" customFormat="1" ht="13" x14ac:dyDescent="0.25">
      <c r="A1009" s="261"/>
      <c r="B1009" s="244" t="s">
        <v>2015</v>
      </c>
      <c r="C1009" s="246"/>
      <c r="D1009" s="305"/>
      <c r="E1009" s="257"/>
      <c r="F1009" s="260"/>
      <c r="I1009"/>
      <c r="J1009" s="149"/>
      <c r="K1009" s="149"/>
      <c r="L1009" s="149"/>
    </row>
    <row r="1010" spans="1:12" s="234" customFormat="1" ht="13" x14ac:dyDescent="0.25">
      <c r="A1010" s="261"/>
      <c r="B1010" s="244"/>
      <c r="C1010" s="246"/>
      <c r="D1010" s="305"/>
      <c r="E1010" s="257"/>
      <c r="F1010" s="260"/>
      <c r="I1010"/>
      <c r="J1010" s="149"/>
      <c r="K1010" s="149"/>
      <c r="L1010" s="149"/>
    </row>
    <row r="1011" spans="1:12" s="234" customFormat="1" ht="13" x14ac:dyDescent="0.25">
      <c r="A1011" s="261"/>
      <c r="B1011" s="242" t="s">
        <v>2016</v>
      </c>
      <c r="C1011" s="246"/>
      <c r="D1011" s="305"/>
      <c r="E1011" s="257"/>
      <c r="F1011" s="260"/>
      <c r="I1011"/>
      <c r="J1011" s="149"/>
      <c r="K1011" s="149"/>
      <c r="L1011" s="149"/>
    </row>
    <row r="1012" spans="1:12" s="234" customFormat="1" ht="13" x14ac:dyDescent="0.25">
      <c r="A1012" s="261"/>
      <c r="B1012" s="245"/>
      <c r="C1012" s="246"/>
      <c r="D1012" s="305"/>
      <c r="E1012" s="257"/>
      <c r="F1012" s="260"/>
      <c r="I1012"/>
      <c r="J1012" s="149"/>
      <c r="K1012" s="149"/>
      <c r="L1012" s="149"/>
    </row>
    <row r="1013" spans="1:12" s="234" customFormat="1" ht="13" x14ac:dyDescent="0.25">
      <c r="A1013" s="261"/>
      <c r="B1013" s="242" t="s">
        <v>2017</v>
      </c>
      <c r="C1013" s="246"/>
      <c r="D1013" s="305"/>
      <c r="E1013" s="257"/>
      <c r="F1013" s="260"/>
      <c r="I1013"/>
      <c r="J1013" s="149"/>
      <c r="K1013" s="149"/>
      <c r="L1013" s="149"/>
    </row>
    <row r="1014" spans="1:12" s="234" customFormat="1" ht="13" x14ac:dyDescent="0.25">
      <c r="A1014" s="261"/>
      <c r="B1014" s="245"/>
      <c r="C1014" s="246"/>
      <c r="D1014" s="305"/>
      <c r="E1014" s="257"/>
      <c r="F1014" s="260"/>
      <c r="I1014"/>
      <c r="J1014" s="149"/>
      <c r="K1014" s="149"/>
      <c r="L1014" s="149"/>
    </row>
    <row r="1015" spans="1:12" s="234" customFormat="1" ht="13" x14ac:dyDescent="0.25">
      <c r="A1015" s="261"/>
      <c r="B1015" s="244" t="s">
        <v>1999</v>
      </c>
      <c r="C1015" s="246"/>
      <c r="D1015" s="305"/>
      <c r="E1015" s="257"/>
      <c r="F1015" s="260"/>
      <c r="I1015"/>
      <c r="J1015" s="149"/>
      <c r="K1015" s="149"/>
      <c r="L1015" s="149"/>
    </row>
    <row r="1016" spans="1:12" s="234" customFormat="1" ht="13" x14ac:dyDescent="0.25">
      <c r="A1016" s="261"/>
      <c r="B1016" s="244"/>
      <c r="C1016" s="246"/>
      <c r="D1016" s="305"/>
      <c r="E1016" s="257"/>
      <c r="F1016" s="260"/>
      <c r="I1016"/>
      <c r="J1016" s="149"/>
      <c r="K1016" s="149"/>
      <c r="L1016" s="149"/>
    </row>
    <row r="1017" spans="1:12" s="234" customFormat="1" ht="13" x14ac:dyDescent="0.25">
      <c r="A1017" s="261"/>
      <c r="B1017" s="244" t="s">
        <v>2000</v>
      </c>
      <c r="C1017" s="246"/>
      <c r="D1017" s="305"/>
      <c r="E1017" s="257"/>
      <c r="F1017" s="260"/>
      <c r="I1017"/>
      <c r="J1017" s="149"/>
      <c r="K1017" s="149"/>
      <c r="L1017" s="149"/>
    </row>
    <row r="1018" spans="1:12" s="234" customFormat="1" ht="13" x14ac:dyDescent="0.25">
      <c r="A1018" s="261"/>
      <c r="B1018" s="245"/>
      <c r="C1018" s="246"/>
      <c r="D1018" s="305"/>
      <c r="E1018" s="257"/>
      <c r="F1018" s="260"/>
      <c r="I1018"/>
      <c r="J1018" s="149"/>
      <c r="K1018" s="149"/>
      <c r="L1018" s="149"/>
    </row>
    <row r="1019" spans="1:12" s="234" customFormat="1" ht="13" x14ac:dyDescent="0.25">
      <c r="A1019" s="261"/>
      <c r="B1019" s="242" t="s">
        <v>2018</v>
      </c>
      <c r="C1019" s="246"/>
      <c r="D1019" s="305"/>
      <c r="E1019" s="257"/>
      <c r="F1019" s="260"/>
      <c r="I1019"/>
      <c r="J1019" s="149"/>
      <c r="K1019" s="149"/>
      <c r="L1019" s="149"/>
    </row>
    <row r="1020" spans="1:12" s="234" customFormat="1" ht="13" x14ac:dyDescent="0.25">
      <c r="A1020" s="261"/>
      <c r="B1020" s="244"/>
      <c r="C1020" s="246"/>
      <c r="D1020" s="305"/>
      <c r="E1020" s="257"/>
      <c r="F1020" s="260"/>
      <c r="I1020"/>
      <c r="J1020" s="149"/>
      <c r="K1020" s="149"/>
      <c r="L1020" s="149"/>
    </row>
    <row r="1021" spans="1:12" s="234" customFormat="1" ht="13" x14ac:dyDescent="0.25">
      <c r="A1021" s="261"/>
      <c r="B1021" s="245" t="s">
        <v>2001</v>
      </c>
      <c r="C1021" s="246"/>
      <c r="D1021" s="305"/>
      <c r="E1021" s="257"/>
      <c r="F1021" s="260"/>
      <c r="I1021"/>
      <c r="J1021" s="149"/>
      <c r="K1021" s="149"/>
      <c r="L1021" s="149"/>
    </row>
    <row r="1022" spans="1:12" s="234" customFormat="1" ht="13" x14ac:dyDescent="0.25">
      <c r="A1022" s="261"/>
      <c r="B1022" s="244"/>
      <c r="C1022" s="246"/>
      <c r="D1022" s="305"/>
      <c r="E1022" s="257"/>
      <c r="F1022" s="260"/>
      <c r="I1022"/>
      <c r="J1022" s="149"/>
      <c r="K1022" s="149"/>
      <c r="L1022" s="149"/>
    </row>
    <row r="1023" spans="1:12" s="234" customFormat="1" ht="13" x14ac:dyDescent="0.25">
      <c r="A1023" s="261"/>
      <c r="B1023" s="244" t="s">
        <v>2002</v>
      </c>
      <c r="C1023" s="246"/>
      <c r="D1023" s="305"/>
      <c r="E1023" s="257"/>
      <c r="F1023" s="260"/>
      <c r="I1023"/>
      <c r="J1023" s="149"/>
      <c r="K1023" s="149"/>
      <c r="L1023" s="149"/>
    </row>
    <row r="1024" spans="1:12" s="234" customFormat="1" ht="13" x14ac:dyDescent="0.25">
      <c r="A1024" s="261"/>
      <c r="B1024" s="244"/>
      <c r="C1024" s="246"/>
      <c r="D1024" s="305"/>
      <c r="E1024" s="257"/>
      <c r="F1024" s="260"/>
      <c r="I1024"/>
      <c r="J1024" s="149"/>
      <c r="K1024" s="149"/>
      <c r="L1024" s="149"/>
    </row>
    <row r="1025" spans="1:12" s="234" customFormat="1" ht="13" x14ac:dyDescent="0.25">
      <c r="A1025" s="261"/>
      <c r="B1025" s="242" t="s">
        <v>2003</v>
      </c>
      <c r="C1025" s="246"/>
      <c r="D1025" s="305"/>
      <c r="E1025" s="257"/>
      <c r="F1025" s="260"/>
      <c r="I1025"/>
      <c r="J1025" s="149"/>
      <c r="K1025" s="149"/>
      <c r="L1025" s="149"/>
    </row>
    <row r="1026" spans="1:12" s="234" customFormat="1" ht="13" x14ac:dyDescent="0.25">
      <c r="A1026" s="261"/>
      <c r="B1026" s="244"/>
      <c r="C1026" s="246"/>
      <c r="D1026" s="305"/>
      <c r="E1026" s="257"/>
      <c r="F1026" s="260"/>
      <c r="I1026"/>
      <c r="J1026" s="149"/>
      <c r="K1026" s="149"/>
      <c r="L1026" s="149"/>
    </row>
    <row r="1027" spans="1:12" s="234" customFormat="1" ht="13" x14ac:dyDescent="0.25">
      <c r="A1027" s="261"/>
      <c r="B1027" s="243" t="s">
        <v>2004</v>
      </c>
      <c r="C1027" s="246" t="s">
        <v>4</v>
      </c>
      <c r="D1027" s="305">
        <v>1</v>
      </c>
      <c r="E1027" s="257"/>
      <c r="F1027" s="260"/>
      <c r="I1027"/>
      <c r="J1027" s="149"/>
      <c r="K1027" s="149"/>
      <c r="L1027" s="149"/>
    </row>
    <row r="1028" spans="1:12" s="234" customFormat="1" ht="13" x14ac:dyDescent="0.25">
      <c r="A1028" s="261"/>
      <c r="B1028" s="244"/>
      <c r="C1028" s="246"/>
      <c r="D1028" s="305"/>
      <c r="E1028" s="257"/>
      <c r="F1028" s="260"/>
      <c r="I1028"/>
      <c r="J1028" s="149"/>
      <c r="K1028" s="149"/>
      <c r="L1028" s="149"/>
    </row>
    <row r="1029" spans="1:12" s="234" customFormat="1" ht="37.5" x14ac:dyDescent="0.25">
      <c r="A1029" s="261"/>
      <c r="B1029" s="245" t="s">
        <v>2005</v>
      </c>
      <c r="C1029" s="246"/>
      <c r="D1029" s="305"/>
      <c r="E1029" s="257"/>
      <c r="F1029" s="260"/>
      <c r="I1029"/>
      <c r="J1029" s="149"/>
      <c r="K1029" s="149"/>
      <c r="L1029" s="149"/>
    </row>
    <row r="1030" spans="1:12" s="234" customFormat="1" ht="13" x14ac:dyDescent="0.25">
      <c r="A1030" s="261"/>
      <c r="B1030" s="244"/>
      <c r="C1030" s="246"/>
      <c r="D1030" s="305"/>
      <c r="E1030" s="257"/>
      <c r="F1030" s="260"/>
      <c r="I1030"/>
      <c r="J1030" s="149"/>
      <c r="K1030" s="149"/>
      <c r="L1030" s="149"/>
    </row>
    <row r="1031" spans="1:12" s="234" customFormat="1" ht="13" x14ac:dyDescent="0.25">
      <c r="A1031" s="261"/>
      <c r="B1031" s="242" t="s">
        <v>2006</v>
      </c>
      <c r="C1031" s="246" t="s">
        <v>4</v>
      </c>
      <c r="D1031" s="305">
        <v>1</v>
      </c>
      <c r="E1031" s="257"/>
      <c r="F1031" s="260"/>
      <c r="I1031"/>
      <c r="J1031" s="149"/>
      <c r="K1031" s="149"/>
      <c r="L1031" s="149"/>
    </row>
    <row r="1032" spans="1:12" s="234" customFormat="1" ht="13" x14ac:dyDescent="0.25">
      <c r="A1032" s="261"/>
      <c r="B1032" s="244"/>
      <c r="C1032" s="246"/>
      <c r="D1032" s="305"/>
      <c r="E1032" s="257"/>
      <c r="F1032" s="260"/>
      <c r="I1032"/>
      <c r="J1032" s="149"/>
      <c r="K1032" s="149"/>
      <c r="L1032" s="149"/>
    </row>
    <row r="1033" spans="1:12" s="234" customFormat="1" ht="50" x14ac:dyDescent="0.25">
      <c r="A1033" s="261"/>
      <c r="B1033" s="244" t="s">
        <v>2007</v>
      </c>
      <c r="C1033" s="246"/>
      <c r="D1033" s="305"/>
      <c r="E1033" s="257"/>
      <c r="F1033" s="260"/>
      <c r="I1033"/>
      <c r="J1033" s="149"/>
      <c r="K1033" s="149"/>
      <c r="L1033" s="149"/>
    </row>
    <row r="1034" spans="1:12" s="234" customFormat="1" ht="13" x14ac:dyDescent="0.25">
      <c r="A1034" s="261"/>
      <c r="B1034" s="244"/>
      <c r="C1034" s="246"/>
      <c r="D1034" s="305"/>
      <c r="E1034" s="257"/>
      <c r="F1034" s="260"/>
      <c r="I1034"/>
      <c r="J1034" s="149"/>
      <c r="K1034" s="149"/>
      <c r="L1034" s="149"/>
    </row>
    <row r="1035" spans="1:12" s="234" customFormat="1" ht="13" x14ac:dyDescent="0.25">
      <c r="A1035" s="261"/>
      <c r="B1035" s="243" t="s">
        <v>2008</v>
      </c>
      <c r="C1035" s="246" t="s">
        <v>4</v>
      </c>
      <c r="D1035" s="305">
        <v>1</v>
      </c>
      <c r="E1035" s="257"/>
      <c r="F1035" s="260"/>
      <c r="I1035"/>
      <c r="J1035" s="149"/>
      <c r="K1035" s="149"/>
      <c r="L1035" s="149"/>
    </row>
    <row r="1036" spans="1:12" s="234" customFormat="1" ht="13" x14ac:dyDescent="0.25">
      <c r="A1036" s="261"/>
      <c r="B1036" s="244"/>
      <c r="C1036" s="246"/>
      <c r="D1036" s="305"/>
      <c r="E1036" s="257"/>
      <c r="F1036" s="260"/>
      <c r="I1036"/>
      <c r="J1036" s="149"/>
      <c r="K1036" s="149"/>
      <c r="L1036" s="149"/>
    </row>
    <row r="1037" spans="1:12" s="234" customFormat="1" ht="37.5" x14ac:dyDescent="0.25">
      <c r="A1037" s="261"/>
      <c r="B1037" s="245" t="s">
        <v>2009</v>
      </c>
      <c r="C1037" s="246"/>
      <c r="D1037" s="305"/>
      <c r="E1037" s="257"/>
      <c r="F1037" s="260"/>
      <c r="I1037"/>
      <c r="J1037" s="149"/>
      <c r="K1037" s="149"/>
      <c r="L1037" s="149"/>
    </row>
    <row r="1038" spans="1:12" s="234" customFormat="1" ht="13" x14ac:dyDescent="0.25">
      <c r="A1038" s="261"/>
      <c r="B1038" s="244"/>
      <c r="C1038" s="246"/>
      <c r="D1038" s="305"/>
      <c r="E1038" s="257"/>
      <c r="F1038" s="260"/>
      <c r="I1038"/>
      <c r="J1038" s="149"/>
      <c r="K1038" s="149"/>
      <c r="L1038" s="149"/>
    </row>
    <row r="1039" spans="1:12" s="234" customFormat="1" ht="13" x14ac:dyDescent="0.25">
      <c r="A1039" s="261"/>
      <c r="B1039" s="242" t="s">
        <v>2019</v>
      </c>
      <c r="C1039" s="246" t="s">
        <v>4</v>
      </c>
      <c r="D1039" s="305">
        <v>1</v>
      </c>
      <c r="E1039" s="257"/>
      <c r="F1039" s="260"/>
      <c r="I1039"/>
      <c r="J1039" s="149"/>
      <c r="K1039" s="149"/>
      <c r="L1039" s="149"/>
    </row>
    <row r="1040" spans="1:12" s="234" customFormat="1" ht="13" x14ac:dyDescent="0.25">
      <c r="A1040" s="261"/>
      <c r="B1040" s="245"/>
      <c r="C1040" s="246"/>
      <c r="D1040" s="305"/>
      <c r="E1040" s="257"/>
      <c r="F1040" s="260"/>
      <c r="I1040"/>
      <c r="J1040" s="149"/>
      <c r="K1040" s="149"/>
      <c r="L1040" s="149"/>
    </row>
    <row r="1041" spans="1:12" s="234" customFormat="1" ht="62.5" x14ac:dyDescent="0.25">
      <c r="A1041" s="261"/>
      <c r="B1041" s="244" t="s">
        <v>2020</v>
      </c>
      <c r="C1041" s="246"/>
      <c r="D1041" s="305"/>
      <c r="E1041" s="257"/>
      <c r="F1041" s="260"/>
      <c r="I1041"/>
      <c r="J1041" s="149"/>
      <c r="K1041" s="149"/>
      <c r="L1041" s="149"/>
    </row>
    <row r="1042" spans="1:12" s="234" customFormat="1" ht="13" x14ac:dyDescent="0.25">
      <c r="A1042" s="261"/>
      <c r="B1042" s="244"/>
      <c r="C1042" s="246"/>
      <c r="D1042" s="305"/>
      <c r="E1042" s="257"/>
      <c r="F1042" s="260"/>
      <c r="I1042"/>
      <c r="J1042" s="149"/>
      <c r="K1042" s="149"/>
      <c r="L1042" s="149"/>
    </row>
    <row r="1043" spans="1:12" s="234" customFormat="1" ht="13" x14ac:dyDescent="0.25">
      <c r="A1043" s="261"/>
      <c r="B1043" s="243" t="s">
        <v>2021</v>
      </c>
      <c r="C1043" s="246" t="s">
        <v>4</v>
      </c>
      <c r="D1043" s="305">
        <v>1</v>
      </c>
      <c r="E1043" s="257"/>
      <c r="F1043" s="260"/>
      <c r="I1043"/>
      <c r="J1043" s="149"/>
      <c r="K1043" s="149"/>
      <c r="L1043" s="149"/>
    </row>
    <row r="1044" spans="1:12" s="234" customFormat="1" ht="13" x14ac:dyDescent="0.25">
      <c r="A1044" s="261"/>
      <c r="B1044" s="244"/>
      <c r="C1044" s="246"/>
      <c r="D1044" s="305"/>
      <c r="E1044" s="257"/>
      <c r="F1044" s="260"/>
      <c r="I1044"/>
      <c r="J1044" s="149"/>
      <c r="K1044" s="149"/>
      <c r="L1044" s="149"/>
    </row>
    <row r="1045" spans="1:12" s="234" customFormat="1" ht="62.5" x14ac:dyDescent="0.25">
      <c r="A1045" s="261"/>
      <c r="B1045" s="245" t="s">
        <v>2022</v>
      </c>
      <c r="C1045" s="246"/>
      <c r="D1045" s="305"/>
      <c r="E1045" s="257"/>
      <c r="F1045" s="260"/>
      <c r="I1045"/>
      <c r="J1045" s="149"/>
      <c r="K1045" s="149"/>
      <c r="L1045" s="149"/>
    </row>
    <row r="1046" spans="1:12" s="234" customFormat="1" ht="13" x14ac:dyDescent="0.25">
      <c r="A1046" s="261"/>
      <c r="B1046" s="244"/>
      <c r="C1046" s="246"/>
      <c r="D1046" s="305"/>
      <c r="E1046" s="257"/>
      <c r="F1046" s="260"/>
      <c r="I1046"/>
      <c r="J1046" s="149"/>
      <c r="K1046" s="149"/>
      <c r="L1046" s="149"/>
    </row>
    <row r="1047" spans="1:12" s="234" customFormat="1" ht="13" x14ac:dyDescent="0.25">
      <c r="A1047" s="261"/>
      <c r="B1047" s="242" t="s">
        <v>2023</v>
      </c>
      <c r="C1047" s="246" t="s">
        <v>4</v>
      </c>
      <c r="D1047" s="305">
        <v>1</v>
      </c>
      <c r="E1047" s="257"/>
      <c r="F1047" s="260"/>
      <c r="I1047"/>
      <c r="J1047" s="149"/>
      <c r="K1047" s="149"/>
      <c r="L1047" s="149"/>
    </row>
    <row r="1048" spans="1:12" s="234" customFormat="1" ht="13" x14ac:dyDescent="0.25">
      <c r="A1048" s="261"/>
      <c r="B1048" s="245"/>
      <c r="C1048" s="246"/>
      <c r="D1048" s="305"/>
      <c r="E1048" s="257"/>
      <c r="F1048" s="260"/>
      <c r="I1048"/>
      <c r="J1048" s="149"/>
      <c r="K1048" s="149"/>
      <c r="L1048" s="149"/>
    </row>
    <row r="1049" spans="1:12" s="234" customFormat="1" ht="50" x14ac:dyDescent="0.25">
      <c r="A1049" s="261"/>
      <c r="B1049" s="244" t="s">
        <v>2024</v>
      </c>
      <c r="C1049" s="246"/>
      <c r="D1049" s="305"/>
      <c r="E1049" s="257"/>
      <c r="F1049" s="260"/>
      <c r="I1049"/>
      <c r="J1049" s="149"/>
      <c r="K1049" s="149"/>
      <c r="L1049" s="149"/>
    </row>
    <row r="1050" spans="1:12" s="234" customFormat="1" ht="13" x14ac:dyDescent="0.25">
      <c r="A1050" s="261"/>
      <c r="B1050" s="244"/>
      <c r="C1050" s="246"/>
      <c r="D1050" s="305"/>
      <c r="E1050" s="257"/>
      <c r="F1050" s="260"/>
      <c r="I1050"/>
      <c r="J1050" s="149"/>
      <c r="K1050" s="149"/>
      <c r="L1050" s="149"/>
    </row>
    <row r="1051" spans="1:12" s="234" customFormat="1" ht="13" x14ac:dyDescent="0.25">
      <c r="A1051" s="261"/>
      <c r="B1051" s="244"/>
      <c r="C1051" s="246"/>
      <c r="D1051" s="305"/>
      <c r="E1051" s="257"/>
      <c r="F1051" s="260"/>
      <c r="I1051"/>
      <c r="J1051" s="149"/>
      <c r="K1051" s="149"/>
      <c r="L1051" s="149"/>
    </row>
    <row r="1052" spans="1:12" ht="13" x14ac:dyDescent="0.25">
      <c r="A1052" s="261"/>
      <c r="B1052" s="244"/>
      <c r="C1052" s="246"/>
      <c r="D1052" s="305"/>
      <c r="E1052" s="257"/>
      <c r="F1052" s="260"/>
    </row>
    <row r="1053" spans="1:12" ht="13" x14ac:dyDescent="0.25">
      <c r="A1053" s="261"/>
      <c r="B1053" s="244"/>
      <c r="C1053" s="246"/>
      <c r="D1053" s="305"/>
      <c r="E1053" s="257"/>
      <c r="F1053" s="260"/>
    </row>
    <row r="1054" spans="1:12" ht="13" x14ac:dyDescent="0.25">
      <c r="A1054" s="261"/>
      <c r="B1054" s="244"/>
      <c r="C1054" s="246"/>
      <c r="D1054" s="305"/>
      <c r="E1054" s="257"/>
      <c r="F1054" s="260"/>
    </row>
    <row r="1055" spans="1:12" ht="13" x14ac:dyDescent="0.25">
      <c r="A1055" s="261"/>
      <c r="B1055" s="244"/>
      <c r="C1055" s="246"/>
      <c r="D1055" s="305"/>
      <c r="E1055" s="257"/>
      <c r="F1055" s="260"/>
    </row>
    <row r="1056" spans="1:12" ht="13" x14ac:dyDescent="0.25">
      <c r="A1056" s="261"/>
      <c r="B1056" s="244"/>
      <c r="C1056" s="246"/>
      <c r="D1056" s="305"/>
      <c r="E1056" s="257"/>
      <c r="F1056" s="260"/>
    </row>
    <row r="1057" spans="1:9" ht="13" x14ac:dyDescent="0.25">
      <c r="A1057" s="261"/>
      <c r="B1057" s="244"/>
      <c r="C1057" s="246"/>
      <c r="D1057" s="305"/>
      <c r="E1057" s="257"/>
      <c r="F1057" s="260"/>
    </row>
    <row r="1058" spans="1:9" ht="13" x14ac:dyDescent="0.25">
      <c r="A1058" s="261"/>
      <c r="B1058" s="245"/>
      <c r="C1058" s="246"/>
      <c r="D1058" s="305"/>
      <c r="E1058" s="256"/>
      <c r="F1058" s="260"/>
    </row>
    <row r="1059" spans="1:9" ht="13" x14ac:dyDescent="0.25">
      <c r="A1059" s="261"/>
      <c r="B1059" s="264" t="s">
        <v>2187</v>
      </c>
      <c r="C1059" s="226"/>
      <c r="D1059" s="304"/>
      <c r="E1059" s="255"/>
      <c r="F1059" s="266"/>
    </row>
    <row r="1060" spans="1:9" ht="13" x14ac:dyDescent="0.25">
      <c r="A1060" s="261"/>
      <c r="B1060" s="245" t="s">
        <v>2188</v>
      </c>
      <c r="C1060" s="226"/>
      <c r="D1060" s="304"/>
      <c r="E1060" s="255"/>
      <c r="F1060" s="260"/>
    </row>
    <row r="1061" spans="1:9" ht="13" x14ac:dyDescent="0.25">
      <c r="A1061" s="261"/>
      <c r="B1061" s="245" t="s">
        <v>2189</v>
      </c>
      <c r="C1061" s="226"/>
      <c r="D1061" s="304"/>
      <c r="E1061" s="255"/>
      <c r="F1061" s="260"/>
    </row>
    <row r="1062" spans="1:9" ht="13" x14ac:dyDescent="0.25">
      <c r="A1062" s="261"/>
      <c r="B1062" s="244"/>
      <c r="C1062" s="246"/>
      <c r="D1062" s="305"/>
      <c r="E1062" s="257"/>
      <c r="F1062" s="260"/>
    </row>
    <row r="1063" spans="1:9" ht="13" x14ac:dyDescent="0.25">
      <c r="A1063" s="261"/>
      <c r="B1063" s="242" t="s">
        <v>850</v>
      </c>
      <c r="C1063" s="246" t="s">
        <v>4</v>
      </c>
      <c r="D1063" s="305">
        <v>1</v>
      </c>
      <c r="E1063" s="257"/>
      <c r="F1063" s="260"/>
    </row>
    <row r="1064" spans="1:9" ht="13" x14ac:dyDescent="0.25">
      <c r="A1064" s="261"/>
      <c r="B1064" s="244"/>
      <c r="C1064" s="246"/>
      <c r="D1064" s="305"/>
      <c r="E1064" s="257"/>
      <c r="F1064" s="260"/>
    </row>
    <row r="1065" spans="1:9" s="234" customFormat="1" ht="125" x14ac:dyDescent="0.25">
      <c r="A1065" s="261"/>
      <c r="B1065" s="245" t="s">
        <v>2025</v>
      </c>
      <c r="C1065" s="246"/>
      <c r="D1065" s="305"/>
      <c r="E1065" s="257"/>
      <c r="F1065" s="260"/>
      <c r="I1065"/>
    </row>
    <row r="1066" spans="1:9" s="234" customFormat="1" ht="13" x14ac:dyDescent="0.25">
      <c r="A1066" s="261"/>
      <c r="B1066" s="245"/>
      <c r="C1066" s="246"/>
      <c r="D1066" s="305"/>
      <c r="E1066" s="257"/>
      <c r="F1066" s="260"/>
      <c r="I1066"/>
    </row>
    <row r="1067" spans="1:9" s="234" customFormat="1" ht="13" x14ac:dyDescent="0.25">
      <c r="A1067" s="261"/>
      <c r="B1067" s="248" t="s">
        <v>2136</v>
      </c>
      <c r="C1067" s="249"/>
      <c r="D1067" s="307"/>
      <c r="E1067" s="258"/>
      <c r="F1067" s="267"/>
      <c r="I1067"/>
    </row>
    <row r="1068" spans="1:9" s="234" customFormat="1" ht="13" x14ac:dyDescent="0.25">
      <c r="A1068" s="261"/>
      <c r="B1068" s="248"/>
      <c r="C1068" s="249"/>
      <c r="D1068" s="307"/>
      <c r="E1068" s="258"/>
      <c r="F1068" s="267"/>
      <c r="I1068"/>
    </row>
    <row r="1069" spans="1:9" s="234" customFormat="1" ht="62.5" x14ac:dyDescent="0.25">
      <c r="A1069" s="261"/>
      <c r="B1069" s="250" t="s">
        <v>2137</v>
      </c>
      <c r="C1069" s="249"/>
      <c r="D1069" s="307"/>
      <c r="E1069" s="258"/>
      <c r="F1069" s="267"/>
      <c r="I1069"/>
    </row>
    <row r="1070" spans="1:9" s="234" customFormat="1" ht="13" x14ac:dyDescent="0.25">
      <c r="A1070" s="261"/>
      <c r="B1070" s="250"/>
      <c r="C1070" s="249"/>
      <c r="D1070" s="307"/>
      <c r="E1070" s="258"/>
      <c r="F1070" s="267"/>
      <c r="I1070"/>
    </row>
    <row r="1071" spans="1:9" s="234" customFormat="1" ht="13" x14ac:dyDescent="0.25">
      <c r="A1071" s="261"/>
      <c r="B1071" s="250" t="s">
        <v>1967</v>
      </c>
      <c r="C1071" s="249" t="s">
        <v>4</v>
      </c>
      <c r="D1071" s="307">
        <v>1</v>
      </c>
      <c r="E1071" s="258"/>
      <c r="F1071" s="260"/>
      <c r="I1071"/>
    </row>
    <row r="1072" spans="1:9" s="234" customFormat="1" ht="13" x14ac:dyDescent="0.25">
      <c r="A1072" s="261"/>
      <c r="B1072" s="250"/>
      <c r="C1072" s="249"/>
      <c r="D1072" s="307"/>
      <c r="E1072" s="258"/>
      <c r="F1072" s="267"/>
      <c r="I1072"/>
    </row>
    <row r="1073" spans="1:9" s="234" customFormat="1" ht="13" x14ac:dyDescent="0.25">
      <c r="A1073" s="261"/>
      <c r="B1073" s="248" t="s">
        <v>2138</v>
      </c>
      <c r="C1073" s="249"/>
      <c r="D1073" s="307"/>
      <c r="E1073" s="258"/>
      <c r="F1073" s="267"/>
      <c r="I1073"/>
    </row>
    <row r="1074" spans="1:9" s="234" customFormat="1" ht="13" x14ac:dyDescent="0.25">
      <c r="A1074" s="261"/>
      <c r="B1074" s="250"/>
      <c r="C1074" s="249"/>
      <c r="D1074" s="307"/>
      <c r="E1074" s="258"/>
      <c r="F1074" s="267"/>
      <c r="I1074"/>
    </row>
    <row r="1075" spans="1:9" s="234" customFormat="1" ht="75" x14ac:dyDescent="0.25">
      <c r="A1075" s="261"/>
      <c r="B1075" s="250" t="s">
        <v>2139</v>
      </c>
      <c r="C1075" s="249"/>
      <c r="D1075" s="307"/>
      <c r="E1075" s="258"/>
      <c r="F1075" s="267"/>
      <c r="I1075"/>
    </row>
    <row r="1076" spans="1:9" s="234" customFormat="1" ht="13" x14ac:dyDescent="0.25">
      <c r="A1076" s="261"/>
      <c r="B1076" s="250"/>
      <c r="C1076" s="249"/>
      <c r="D1076" s="307"/>
      <c r="E1076" s="258"/>
      <c r="F1076" s="267"/>
      <c r="I1076"/>
    </row>
    <row r="1077" spans="1:9" s="234" customFormat="1" ht="13" x14ac:dyDescent="0.25">
      <c r="A1077" s="261"/>
      <c r="B1077" s="250" t="s">
        <v>1967</v>
      </c>
      <c r="C1077" s="249" t="s">
        <v>4</v>
      </c>
      <c r="D1077" s="307">
        <v>1</v>
      </c>
      <c r="E1077" s="258"/>
      <c r="F1077" s="260"/>
      <c r="I1077"/>
    </row>
    <row r="1078" spans="1:9" s="234" customFormat="1" ht="13" x14ac:dyDescent="0.25">
      <c r="A1078" s="261"/>
      <c r="B1078" s="250"/>
      <c r="C1078" s="249"/>
      <c r="D1078" s="307"/>
      <c r="E1078" s="258"/>
      <c r="F1078" s="267"/>
      <c r="I1078"/>
    </row>
    <row r="1079" spans="1:9" s="234" customFormat="1" ht="13" x14ac:dyDescent="0.25">
      <c r="A1079" s="261"/>
      <c r="B1079" s="248" t="s">
        <v>2140</v>
      </c>
      <c r="C1079" s="249"/>
      <c r="D1079" s="307"/>
      <c r="E1079" s="258"/>
      <c r="F1079" s="267"/>
      <c r="I1079"/>
    </row>
    <row r="1080" spans="1:9" s="234" customFormat="1" ht="13" x14ac:dyDescent="0.25">
      <c r="A1080" s="261"/>
      <c r="B1080" s="250"/>
      <c r="C1080" s="249"/>
      <c r="D1080" s="307"/>
      <c r="E1080" s="258"/>
      <c r="F1080" s="267"/>
      <c r="I1080"/>
    </row>
    <row r="1081" spans="1:9" s="234" customFormat="1" ht="100" x14ac:dyDescent="0.25">
      <c r="A1081" s="261"/>
      <c r="B1081" s="250" t="s">
        <v>2141</v>
      </c>
      <c r="C1081" s="249"/>
      <c r="D1081" s="307"/>
      <c r="E1081" s="258"/>
      <c r="F1081" s="267"/>
      <c r="I1081"/>
    </row>
    <row r="1082" spans="1:9" s="234" customFormat="1" ht="13" x14ac:dyDescent="0.25">
      <c r="A1082" s="261"/>
      <c r="B1082" s="250"/>
      <c r="C1082" s="249"/>
      <c r="D1082" s="307"/>
      <c r="E1082" s="258"/>
      <c r="F1082" s="267"/>
      <c r="I1082"/>
    </row>
    <row r="1083" spans="1:9" s="234" customFormat="1" ht="13" x14ac:dyDescent="0.25">
      <c r="A1083" s="261"/>
      <c r="B1083" s="244" t="s">
        <v>1967</v>
      </c>
      <c r="C1083" s="249" t="s">
        <v>4</v>
      </c>
      <c r="D1083" s="307">
        <v>1</v>
      </c>
      <c r="E1083" s="258"/>
      <c r="F1083" s="260"/>
      <c r="I1083"/>
    </row>
    <row r="1084" spans="1:9" s="234" customFormat="1" ht="13" x14ac:dyDescent="0.25">
      <c r="A1084" s="261"/>
      <c r="B1084" s="250"/>
      <c r="C1084" s="249"/>
      <c r="D1084" s="307"/>
      <c r="E1084" s="258"/>
      <c r="F1084" s="267"/>
      <c r="I1084"/>
    </row>
    <row r="1085" spans="1:9" s="234" customFormat="1" ht="13" x14ac:dyDescent="0.25">
      <c r="A1085" s="261"/>
      <c r="B1085" s="248" t="s">
        <v>2142</v>
      </c>
      <c r="C1085" s="249"/>
      <c r="D1085" s="307"/>
      <c r="E1085" s="258"/>
      <c r="F1085" s="267"/>
      <c r="I1085"/>
    </row>
    <row r="1086" spans="1:9" s="234" customFormat="1" ht="13" x14ac:dyDescent="0.25">
      <c r="A1086" s="261"/>
      <c r="B1086" s="248"/>
      <c r="C1086" s="249"/>
      <c r="D1086" s="307"/>
      <c r="E1086" s="258"/>
      <c r="F1086" s="267"/>
      <c r="I1086"/>
    </row>
    <row r="1087" spans="1:9" s="234" customFormat="1" ht="187.5" x14ac:dyDescent="0.25">
      <c r="A1087" s="261"/>
      <c r="B1087" s="250" t="s">
        <v>2143</v>
      </c>
      <c r="C1087" s="249"/>
      <c r="D1087" s="307"/>
      <c r="E1087" s="258"/>
      <c r="F1087" s="267"/>
      <c r="I1087"/>
    </row>
    <row r="1088" spans="1:9" s="234" customFormat="1" ht="13" x14ac:dyDescent="0.25">
      <c r="A1088" s="261"/>
      <c r="B1088" s="250" t="s">
        <v>1967</v>
      </c>
      <c r="C1088" s="249" t="s">
        <v>4</v>
      </c>
      <c r="D1088" s="307">
        <v>1</v>
      </c>
      <c r="E1088" s="258"/>
      <c r="F1088" s="260"/>
      <c r="I1088"/>
    </row>
    <row r="1089" spans="1:9" s="234" customFormat="1" ht="13" x14ac:dyDescent="0.25">
      <c r="A1089" s="261"/>
      <c r="B1089" s="250"/>
      <c r="C1089" s="249"/>
      <c r="D1089" s="307"/>
      <c r="E1089" s="258"/>
      <c r="F1089" s="260"/>
      <c r="I1089"/>
    </row>
    <row r="1090" spans="1:9" ht="13" x14ac:dyDescent="0.25">
      <c r="A1090" s="261"/>
      <c r="B1090" s="264" t="s">
        <v>2187</v>
      </c>
      <c r="C1090" s="226"/>
      <c r="D1090" s="304"/>
      <c r="E1090" s="255"/>
      <c r="F1090" s="266"/>
    </row>
    <row r="1091" spans="1:9" ht="13" x14ac:dyDescent="0.25">
      <c r="A1091" s="261"/>
      <c r="B1091" s="245" t="s">
        <v>2188</v>
      </c>
      <c r="C1091" s="226"/>
      <c r="D1091" s="304"/>
      <c r="E1091" s="255"/>
      <c r="F1091" s="260"/>
    </row>
    <row r="1092" spans="1:9" ht="13" x14ac:dyDescent="0.25">
      <c r="A1092" s="261"/>
      <c r="B1092" s="245" t="s">
        <v>2189</v>
      </c>
      <c r="C1092" s="226"/>
      <c r="D1092" s="304"/>
      <c r="E1092" s="255"/>
      <c r="F1092" s="260"/>
    </row>
    <row r="1093" spans="1:9" ht="13" x14ac:dyDescent="0.25">
      <c r="A1093" s="261"/>
      <c r="B1093" s="245"/>
      <c r="C1093" s="226"/>
      <c r="D1093" s="304"/>
      <c r="E1093" s="255"/>
      <c r="F1093" s="260"/>
    </row>
    <row r="1094" spans="1:9" s="234" customFormat="1" ht="13" x14ac:dyDescent="0.25">
      <c r="A1094" s="261"/>
      <c r="B1094" s="248" t="s">
        <v>2144</v>
      </c>
      <c r="C1094" s="249"/>
      <c r="D1094" s="307"/>
      <c r="E1094" s="258"/>
      <c r="F1094" s="267"/>
      <c r="I1094"/>
    </row>
    <row r="1095" spans="1:9" s="234" customFormat="1" ht="13" x14ac:dyDescent="0.25">
      <c r="A1095" s="261"/>
      <c r="B1095" s="248"/>
      <c r="C1095" s="249"/>
      <c r="D1095" s="307"/>
      <c r="E1095" s="258"/>
      <c r="F1095" s="267"/>
      <c r="I1095"/>
    </row>
    <row r="1096" spans="1:9" s="234" customFormat="1" ht="37.5" x14ac:dyDescent="0.25">
      <c r="A1096" s="261"/>
      <c r="B1096" s="250" t="s">
        <v>2145</v>
      </c>
      <c r="C1096" s="249"/>
      <c r="D1096" s="307"/>
      <c r="E1096" s="258"/>
      <c r="F1096" s="267"/>
      <c r="I1096"/>
    </row>
    <row r="1097" spans="1:9" s="234" customFormat="1" ht="13" x14ac:dyDescent="0.25">
      <c r="A1097" s="261"/>
      <c r="B1097" s="250"/>
      <c r="C1097" s="249"/>
      <c r="D1097" s="307"/>
      <c r="E1097" s="258"/>
      <c r="F1097" s="267"/>
      <c r="I1097"/>
    </row>
    <row r="1098" spans="1:9" s="234" customFormat="1" ht="13" x14ac:dyDescent="0.25">
      <c r="A1098" s="261"/>
      <c r="B1098" s="250" t="s">
        <v>1967</v>
      </c>
      <c r="C1098" s="249" t="s">
        <v>4</v>
      </c>
      <c r="D1098" s="307">
        <v>1</v>
      </c>
      <c r="E1098" s="258"/>
      <c r="F1098" s="260"/>
      <c r="I1098"/>
    </row>
    <row r="1099" spans="1:9" s="234" customFormat="1" ht="13" x14ac:dyDescent="0.25">
      <c r="A1099" s="261"/>
      <c r="B1099" s="250"/>
      <c r="C1099" s="249"/>
      <c r="D1099" s="307"/>
      <c r="E1099" s="258"/>
      <c r="F1099" s="267"/>
      <c r="I1099"/>
    </row>
    <row r="1100" spans="1:9" s="234" customFormat="1" ht="13" x14ac:dyDescent="0.25">
      <c r="A1100" s="261"/>
      <c r="B1100" s="248" t="s">
        <v>2146</v>
      </c>
      <c r="C1100" s="249"/>
      <c r="D1100" s="307"/>
      <c r="E1100" s="258"/>
      <c r="F1100" s="267"/>
      <c r="I1100"/>
    </row>
    <row r="1101" spans="1:9" s="234" customFormat="1" ht="13" x14ac:dyDescent="0.25">
      <c r="A1101" s="261"/>
      <c r="B1101" s="248"/>
      <c r="C1101" s="249"/>
      <c r="D1101" s="307"/>
      <c r="E1101" s="258"/>
      <c r="F1101" s="267"/>
      <c r="I1101"/>
    </row>
    <row r="1102" spans="1:9" s="234" customFormat="1" ht="75" x14ac:dyDescent="0.25">
      <c r="A1102" s="261"/>
      <c r="B1102" s="250" t="s">
        <v>2147</v>
      </c>
      <c r="C1102" s="249"/>
      <c r="D1102" s="307"/>
      <c r="E1102" s="258"/>
      <c r="F1102" s="267"/>
      <c r="I1102"/>
    </row>
    <row r="1103" spans="1:9" s="234" customFormat="1" ht="13" x14ac:dyDescent="0.25">
      <c r="A1103" s="261"/>
      <c r="B1103" s="250"/>
      <c r="C1103" s="249"/>
      <c r="D1103" s="307"/>
      <c r="E1103" s="258"/>
      <c r="F1103" s="267"/>
      <c r="I1103"/>
    </row>
    <row r="1104" spans="1:9" s="234" customFormat="1" ht="13" x14ac:dyDescent="0.25">
      <c r="A1104" s="261"/>
      <c r="B1104" s="250" t="s">
        <v>1967</v>
      </c>
      <c r="C1104" s="249" t="s">
        <v>4</v>
      </c>
      <c r="D1104" s="307">
        <v>1</v>
      </c>
      <c r="E1104" s="258"/>
      <c r="F1104" s="260"/>
      <c r="I1104"/>
    </row>
    <row r="1105" spans="1:9" s="234" customFormat="1" ht="13" x14ac:dyDescent="0.25">
      <c r="A1105" s="261"/>
      <c r="B1105" s="250"/>
      <c r="C1105" s="249"/>
      <c r="D1105" s="307"/>
      <c r="E1105" s="258"/>
      <c r="F1105" s="267"/>
      <c r="I1105"/>
    </row>
    <row r="1106" spans="1:9" s="234" customFormat="1" ht="13" x14ac:dyDescent="0.25">
      <c r="A1106" s="261"/>
      <c r="B1106" s="248" t="s">
        <v>2148</v>
      </c>
      <c r="C1106" s="249"/>
      <c r="D1106" s="307"/>
      <c r="E1106" s="258"/>
      <c r="F1106" s="267"/>
      <c r="I1106"/>
    </row>
    <row r="1107" spans="1:9" s="234" customFormat="1" ht="13" x14ac:dyDescent="0.25">
      <c r="A1107" s="261"/>
      <c r="B1107" s="248"/>
      <c r="C1107" s="249"/>
      <c r="D1107" s="307"/>
      <c r="E1107" s="258"/>
      <c r="F1107" s="267"/>
      <c r="I1107"/>
    </row>
    <row r="1108" spans="1:9" s="234" customFormat="1" ht="37.5" x14ac:dyDescent="0.25">
      <c r="A1108" s="261"/>
      <c r="B1108" s="250" t="s">
        <v>2149</v>
      </c>
      <c r="C1108" s="249" t="s">
        <v>4</v>
      </c>
      <c r="D1108" s="307">
        <v>1</v>
      </c>
      <c r="E1108" s="258"/>
      <c r="F1108" s="260"/>
      <c r="I1108"/>
    </row>
    <row r="1109" spans="1:9" s="234" customFormat="1" ht="13" x14ac:dyDescent="0.25">
      <c r="A1109" s="261"/>
      <c r="B1109" s="250"/>
      <c r="C1109" s="249"/>
      <c r="D1109" s="307"/>
      <c r="E1109" s="258"/>
      <c r="F1109" s="267"/>
      <c r="I1109"/>
    </row>
    <row r="1110" spans="1:9" s="234" customFormat="1" ht="13" x14ac:dyDescent="0.25">
      <c r="A1110" s="261"/>
      <c r="B1110" s="250" t="s">
        <v>1967</v>
      </c>
      <c r="C1110" s="249" t="s">
        <v>4</v>
      </c>
      <c r="D1110" s="307">
        <v>1</v>
      </c>
      <c r="E1110" s="258"/>
      <c r="F1110" s="260"/>
      <c r="I1110"/>
    </row>
    <row r="1111" spans="1:9" s="234" customFormat="1" ht="13" x14ac:dyDescent="0.25">
      <c r="A1111" s="261"/>
      <c r="B1111" s="250"/>
      <c r="C1111" s="249"/>
      <c r="D1111" s="307"/>
      <c r="E1111" s="258"/>
      <c r="F1111" s="267"/>
      <c r="I1111"/>
    </row>
    <row r="1112" spans="1:9" s="234" customFormat="1" ht="13" x14ac:dyDescent="0.25">
      <c r="A1112" s="261"/>
      <c r="B1112" s="248" t="s">
        <v>2150</v>
      </c>
      <c r="C1112" s="249"/>
      <c r="D1112" s="307"/>
      <c r="E1112" s="258"/>
      <c r="F1112" s="267"/>
      <c r="I1112"/>
    </row>
    <row r="1113" spans="1:9" s="234" customFormat="1" ht="13" x14ac:dyDescent="0.25">
      <c r="A1113" s="261"/>
      <c r="B1113" s="250"/>
      <c r="C1113" s="249"/>
      <c r="D1113" s="307"/>
      <c r="E1113" s="258"/>
      <c r="F1113" s="267"/>
      <c r="I1113"/>
    </row>
    <row r="1114" spans="1:9" s="234" customFormat="1" ht="50" x14ac:dyDescent="0.25">
      <c r="A1114" s="261"/>
      <c r="B1114" s="250" t="s">
        <v>2151</v>
      </c>
      <c r="C1114" s="249"/>
      <c r="D1114" s="307"/>
      <c r="E1114" s="258"/>
      <c r="F1114" s="267"/>
      <c r="I1114"/>
    </row>
    <row r="1115" spans="1:9" s="234" customFormat="1" ht="13" x14ac:dyDescent="0.25">
      <c r="A1115" s="261"/>
      <c r="B1115" s="250"/>
      <c r="C1115" s="249"/>
      <c r="D1115" s="307"/>
      <c r="E1115" s="258"/>
      <c r="F1115" s="267"/>
      <c r="I1115"/>
    </row>
    <row r="1116" spans="1:9" s="234" customFormat="1" ht="13" x14ac:dyDescent="0.25">
      <c r="A1116" s="261"/>
      <c r="B1116" s="250" t="s">
        <v>1967</v>
      </c>
      <c r="C1116" s="249" t="s">
        <v>4</v>
      </c>
      <c r="D1116" s="307">
        <v>1</v>
      </c>
      <c r="E1116" s="258"/>
      <c r="F1116" s="260"/>
      <c r="I1116"/>
    </row>
    <row r="1117" spans="1:9" s="234" customFormat="1" ht="13" x14ac:dyDescent="0.25">
      <c r="A1117" s="261"/>
      <c r="B1117" s="250"/>
      <c r="C1117" s="249"/>
      <c r="D1117" s="307"/>
      <c r="E1117" s="258"/>
      <c r="F1117" s="267"/>
      <c r="I1117"/>
    </row>
    <row r="1118" spans="1:9" s="234" customFormat="1" ht="13" x14ac:dyDescent="0.25">
      <c r="A1118" s="261"/>
      <c r="B1118" s="248" t="s">
        <v>2152</v>
      </c>
      <c r="C1118" s="249"/>
      <c r="D1118" s="307"/>
      <c r="E1118" s="258"/>
      <c r="F1118" s="267"/>
      <c r="I1118"/>
    </row>
    <row r="1119" spans="1:9" s="234" customFormat="1" ht="13" x14ac:dyDescent="0.25">
      <c r="A1119" s="261"/>
      <c r="B1119" s="248"/>
      <c r="C1119" s="249"/>
      <c r="D1119" s="307"/>
      <c r="E1119" s="258"/>
      <c r="F1119" s="267"/>
      <c r="I1119"/>
    </row>
    <row r="1120" spans="1:9" s="234" customFormat="1" ht="62.5" x14ac:dyDescent="0.25">
      <c r="A1120" s="261"/>
      <c r="B1120" s="250" t="s">
        <v>2153</v>
      </c>
      <c r="C1120" s="249"/>
      <c r="D1120" s="307"/>
      <c r="E1120" s="258"/>
      <c r="F1120" s="267"/>
      <c r="I1120"/>
    </row>
    <row r="1121" spans="1:9" s="234" customFormat="1" ht="13" x14ac:dyDescent="0.25">
      <c r="A1121" s="261"/>
      <c r="B1121" s="250"/>
      <c r="C1121" s="249"/>
      <c r="D1121" s="307"/>
      <c r="E1121" s="258"/>
      <c r="F1121" s="267"/>
      <c r="I1121"/>
    </row>
    <row r="1122" spans="1:9" s="234" customFormat="1" ht="13" x14ac:dyDescent="0.25">
      <c r="A1122" s="261"/>
      <c r="B1122" s="250" t="s">
        <v>1967</v>
      </c>
      <c r="C1122" s="249" t="s">
        <v>4</v>
      </c>
      <c r="D1122" s="307">
        <v>1</v>
      </c>
      <c r="E1122" s="258"/>
      <c r="F1122" s="260"/>
      <c r="I1122"/>
    </row>
    <row r="1123" spans="1:9" s="234" customFormat="1" ht="13" x14ac:dyDescent="0.25">
      <c r="A1123" s="261"/>
      <c r="B1123" s="250"/>
      <c r="C1123" s="249"/>
      <c r="D1123" s="307"/>
      <c r="E1123" s="258"/>
      <c r="F1123" s="267"/>
      <c r="I1123"/>
    </row>
    <row r="1124" spans="1:9" s="234" customFormat="1" ht="13" x14ac:dyDescent="0.25">
      <c r="A1124" s="261"/>
      <c r="B1124" s="251" t="s">
        <v>2026</v>
      </c>
      <c r="C1124" s="252"/>
      <c r="D1124" s="308"/>
      <c r="E1124" s="257"/>
      <c r="F1124" s="260"/>
      <c r="I1124"/>
    </row>
    <row r="1125" spans="1:9" s="234" customFormat="1" ht="13" x14ac:dyDescent="0.25">
      <c r="A1125" s="261"/>
      <c r="B1125" s="253"/>
      <c r="C1125" s="252"/>
      <c r="D1125" s="308"/>
      <c r="E1125" s="257"/>
      <c r="F1125" s="260"/>
      <c r="I1125"/>
    </row>
    <row r="1126" spans="1:9" s="234" customFormat="1" ht="39" x14ac:dyDescent="0.25">
      <c r="A1126" s="261"/>
      <c r="B1126" s="251" t="s">
        <v>2027</v>
      </c>
      <c r="C1126" s="252"/>
      <c r="D1126" s="308"/>
      <c r="E1126" s="257"/>
      <c r="F1126" s="260"/>
      <c r="I1126"/>
    </row>
    <row r="1127" spans="1:9" s="234" customFormat="1" ht="13" x14ac:dyDescent="0.25">
      <c r="A1127" s="261"/>
      <c r="B1127" s="251"/>
      <c r="C1127" s="252"/>
      <c r="D1127" s="308"/>
      <c r="E1127" s="257"/>
      <c r="F1127" s="260"/>
      <c r="I1127"/>
    </row>
    <row r="1128" spans="1:9" s="234" customFormat="1" ht="13" x14ac:dyDescent="0.25">
      <c r="A1128" s="261"/>
      <c r="B1128" s="253" t="s">
        <v>2028</v>
      </c>
      <c r="C1128" s="252" t="s">
        <v>4</v>
      </c>
      <c r="D1128" s="308">
        <v>1</v>
      </c>
      <c r="E1128" s="257"/>
      <c r="F1128" s="260"/>
      <c r="I1128"/>
    </row>
    <row r="1129" spans="1:9" s="234" customFormat="1" ht="13" x14ac:dyDescent="0.25">
      <c r="A1129" s="261"/>
      <c r="B1129" s="253" t="s">
        <v>2029</v>
      </c>
      <c r="C1129" s="252" t="s">
        <v>4</v>
      </c>
      <c r="D1129" s="308">
        <v>1</v>
      </c>
      <c r="E1129" s="257"/>
      <c r="F1129" s="260"/>
      <c r="I1129"/>
    </row>
    <row r="1130" spans="1:9" s="234" customFormat="1" ht="13" x14ac:dyDescent="0.25">
      <c r="A1130" s="261"/>
      <c r="B1130" s="253" t="s">
        <v>2030</v>
      </c>
      <c r="C1130" s="252" t="s">
        <v>4</v>
      </c>
      <c r="D1130" s="308">
        <v>1</v>
      </c>
      <c r="E1130" s="257"/>
      <c r="F1130" s="260"/>
      <c r="I1130"/>
    </row>
    <row r="1131" spans="1:9" s="234" customFormat="1" ht="13" x14ac:dyDescent="0.25">
      <c r="A1131" s="261"/>
      <c r="B1131" s="253" t="s">
        <v>2031</v>
      </c>
      <c r="C1131" s="252" t="s">
        <v>4</v>
      </c>
      <c r="D1131" s="308">
        <v>1</v>
      </c>
      <c r="E1131" s="257"/>
      <c r="F1131" s="260"/>
      <c r="I1131"/>
    </row>
    <row r="1132" spans="1:9" s="234" customFormat="1" ht="13" x14ac:dyDescent="0.25">
      <c r="A1132" s="261"/>
      <c r="B1132" s="253" t="s">
        <v>2132</v>
      </c>
      <c r="C1132" s="252" t="s">
        <v>4</v>
      </c>
      <c r="D1132" s="308">
        <v>1</v>
      </c>
      <c r="E1132" s="257"/>
      <c r="F1132" s="260"/>
      <c r="I1132"/>
    </row>
    <row r="1133" spans="1:9" s="234" customFormat="1" ht="13" x14ac:dyDescent="0.25">
      <c r="A1133" s="261"/>
      <c r="B1133" s="253" t="s">
        <v>2032</v>
      </c>
      <c r="C1133" s="252" t="s">
        <v>4</v>
      </c>
      <c r="D1133" s="308">
        <v>1</v>
      </c>
      <c r="E1133" s="257"/>
      <c r="F1133" s="260"/>
      <c r="I1133"/>
    </row>
    <row r="1134" spans="1:9" s="234" customFormat="1" ht="13" x14ac:dyDescent="0.25">
      <c r="A1134" s="261"/>
      <c r="B1134" s="253"/>
      <c r="C1134" s="252"/>
      <c r="D1134" s="308"/>
      <c r="E1134" s="257"/>
      <c r="F1134" s="260"/>
      <c r="I1134"/>
    </row>
    <row r="1135" spans="1:9" s="234" customFormat="1" ht="13" x14ac:dyDescent="0.25">
      <c r="A1135" s="261"/>
      <c r="B1135" s="253"/>
      <c r="C1135" s="252"/>
      <c r="D1135" s="308"/>
      <c r="E1135" s="257"/>
      <c r="F1135" s="260"/>
      <c r="I1135"/>
    </row>
    <row r="1136" spans="1:9" s="234" customFormat="1" ht="13" x14ac:dyDescent="0.25">
      <c r="A1136" s="261"/>
      <c r="B1136" s="253"/>
      <c r="C1136" s="252"/>
      <c r="D1136" s="308"/>
      <c r="E1136" s="257"/>
      <c r="F1136" s="260"/>
      <c r="I1136"/>
    </row>
    <row r="1137" spans="1:9" s="234" customFormat="1" ht="13" x14ac:dyDescent="0.25">
      <c r="A1137" s="261"/>
      <c r="B1137" s="253"/>
      <c r="C1137" s="252"/>
      <c r="D1137" s="308"/>
      <c r="E1137" s="257"/>
      <c r="F1137" s="260"/>
      <c r="I1137"/>
    </row>
    <row r="1138" spans="1:9" s="234" customFormat="1" ht="13" x14ac:dyDescent="0.25">
      <c r="A1138" s="261"/>
      <c r="B1138" s="253"/>
      <c r="C1138" s="252"/>
      <c r="D1138" s="308"/>
      <c r="E1138" s="257"/>
      <c r="F1138" s="260"/>
      <c r="I1138"/>
    </row>
    <row r="1139" spans="1:9" s="234" customFormat="1" ht="13" x14ac:dyDescent="0.25">
      <c r="A1139" s="261"/>
      <c r="B1139" s="253"/>
      <c r="C1139" s="252"/>
      <c r="D1139" s="308"/>
      <c r="E1139" s="257"/>
      <c r="F1139" s="260"/>
      <c r="I1139"/>
    </row>
    <row r="1140" spans="1:9" s="234" customFormat="1" ht="13" x14ac:dyDescent="0.25">
      <c r="A1140" s="261"/>
      <c r="B1140" s="253"/>
      <c r="C1140" s="252"/>
      <c r="D1140" s="308"/>
      <c r="E1140" s="257"/>
      <c r="F1140" s="260"/>
      <c r="I1140"/>
    </row>
    <row r="1141" spans="1:9" s="234" customFormat="1" ht="13" x14ac:dyDescent="0.25">
      <c r="A1141" s="261"/>
      <c r="B1141" s="253"/>
      <c r="C1141" s="252"/>
      <c r="D1141" s="308"/>
      <c r="E1141" s="257"/>
      <c r="F1141" s="260"/>
      <c r="I1141"/>
    </row>
    <row r="1142" spans="1:9" s="234" customFormat="1" ht="13" x14ac:dyDescent="0.25">
      <c r="A1142" s="261"/>
      <c r="B1142" s="253"/>
      <c r="C1142" s="252"/>
      <c r="D1142" s="308"/>
      <c r="E1142" s="257"/>
      <c r="F1142" s="260"/>
      <c r="I1142"/>
    </row>
    <row r="1143" spans="1:9" ht="13" x14ac:dyDescent="0.25">
      <c r="A1143" s="261"/>
      <c r="B1143" s="245"/>
      <c r="C1143" s="246"/>
      <c r="D1143" s="305"/>
      <c r="E1143" s="256"/>
      <c r="F1143" s="260"/>
    </row>
    <row r="1144" spans="1:9" ht="13" x14ac:dyDescent="0.25">
      <c r="A1144" s="261"/>
      <c r="B1144" s="264" t="s">
        <v>2187</v>
      </c>
      <c r="C1144" s="226"/>
      <c r="D1144" s="304"/>
      <c r="E1144" s="255"/>
      <c r="F1144" s="266"/>
    </row>
    <row r="1145" spans="1:9" ht="13" x14ac:dyDescent="0.25">
      <c r="A1145" s="261"/>
      <c r="B1145" s="245" t="s">
        <v>2188</v>
      </c>
      <c r="C1145" s="226"/>
      <c r="D1145" s="304"/>
      <c r="E1145" s="255"/>
      <c r="F1145" s="260"/>
    </row>
    <row r="1146" spans="1:9" ht="13" x14ac:dyDescent="0.25">
      <c r="A1146" s="261"/>
      <c r="B1146" s="245" t="s">
        <v>2189</v>
      </c>
      <c r="C1146" s="226"/>
      <c r="D1146" s="304"/>
      <c r="E1146" s="255"/>
      <c r="F1146" s="260"/>
    </row>
    <row r="1147" spans="1:9" s="234" customFormat="1" ht="13" x14ac:dyDescent="0.25">
      <c r="A1147" s="261"/>
      <c r="B1147" s="253"/>
      <c r="C1147" s="252"/>
      <c r="D1147" s="308"/>
      <c r="E1147" s="257"/>
      <c r="F1147" s="260"/>
      <c r="I1147"/>
    </row>
    <row r="1148" spans="1:9" s="234" customFormat="1" ht="13" x14ac:dyDescent="0.25">
      <c r="A1148" s="261"/>
      <c r="B1148" s="248" t="s">
        <v>2154</v>
      </c>
      <c r="C1148" s="249"/>
      <c r="D1148" s="307"/>
      <c r="E1148" s="258"/>
      <c r="F1148" s="267"/>
      <c r="I1148"/>
    </row>
    <row r="1149" spans="1:9" s="234" customFormat="1" ht="13" x14ac:dyDescent="0.25">
      <c r="A1149" s="261"/>
      <c r="B1149" s="248"/>
      <c r="C1149" s="249"/>
      <c r="D1149" s="307"/>
      <c r="E1149" s="258"/>
      <c r="F1149" s="267"/>
      <c r="I1149"/>
    </row>
    <row r="1150" spans="1:9" s="234" customFormat="1" ht="212.5" x14ac:dyDescent="0.25">
      <c r="A1150" s="261"/>
      <c r="B1150" s="250" t="s">
        <v>2155</v>
      </c>
      <c r="C1150" s="249"/>
      <c r="D1150" s="307"/>
      <c r="E1150" s="258"/>
      <c r="F1150" s="267"/>
      <c r="I1150"/>
    </row>
    <row r="1151" spans="1:9" s="234" customFormat="1" ht="13" x14ac:dyDescent="0.25">
      <c r="A1151" s="261"/>
      <c r="B1151" s="250"/>
      <c r="C1151" s="249"/>
      <c r="D1151" s="307"/>
      <c r="E1151" s="258"/>
      <c r="F1151" s="267"/>
      <c r="I1151"/>
    </row>
    <row r="1152" spans="1:9" s="234" customFormat="1" ht="13" x14ac:dyDescent="0.25">
      <c r="A1152" s="261"/>
      <c r="B1152" s="250" t="s">
        <v>1967</v>
      </c>
      <c r="C1152" s="249" t="s">
        <v>4</v>
      </c>
      <c r="D1152" s="307">
        <v>1</v>
      </c>
      <c r="E1152" s="258"/>
      <c r="F1152" s="260"/>
      <c r="I1152"/>
    </row>
    <row r="1153" spans="1:9" s="234" customFormat="1" ht="13" x14ac:dyDescent="0.25">
      <c r="A1153" s="261"/>
      <c r="B1153" s="250"/>
      <c r="C1153" s="249"/>
      <c r="D1153" s="307"/>
      <c r="E1153" s="258"/>
      <c r="F1153" s="267"/>
      <c r="I1153"/>
    </row>
    <row r="1154" spans="1:9" s="234" customFormat="1" ht="13" x14ac:dyDescent="0.25">
      <c r="A1154" s="261"/>
      <c r="B1154" s="248" t="s">
        <v>2156</v>
      </c>
      <c r="C1154" s="249"/>
      <c r="D1154" s="307"/>
      <c r="E1154" s="258"/>
      <c r="F1154" s="267"/>
      <c r="I1154"/>
    </row>
    <row r="1155" spans="1:9" s="234" customFormat="1" ht="13" x14ac:dyDescent="0.25">
      <c r="A1155" s="261"/>
      <c r="B1155" s="250"/>
      <c r="C1155" s="249"/>
      <c r="D1155" s="307"/>
      <c r="E1155" s="258"/>
      <c r="F1155" s="267"/>
      <c r="I1155"/>
    </row>
    <row r="1156" spans="1:9" s="234" customFormat="1" ht="50" x14ac:dyDescent="0.25">
      <c r="A1156" s="261"/>
      <c r="B1156" s="250" t="s">
        <v>2157</v>
      </c>
      <c r="C1156" s="249"/>
      <c r="D1156" s="307"/>
      <c r="E1156" s="258"/>
      <c r="F1156" s="267"/>
      <c r="I1156"/>
    </row>
    <row r="1157" spans="1:9" s="234" customFormat="1" ht="13" x14ac:dyDescent="0.25">
      <c r="A1157" s="261"/>
      <c r="B1157" s="250"/>
      <c r="C1157" s="249"/>
      <c r="D1157" s="307"/>
      <c r="E1157" s="258"/>
      <c r="F1157" s="267"/>
      <c r="I1157"/>
    </row>
    <row r="1158" spans="1:9" s="234" customFormat="1" ht="13" x14ac:dyDescent="0.25">
      <c r="A1158" s="261"/>
      <c r="B1158" s="250" t="s">
        <v>1967</v>
      </c>
      <c r="C1158" s="249" t="s">
        <v>4</v>
      </c>
      <c r="D1158" s="307">
        <v>1</v>
      </c>
      <c r="E1158" s="258"/>
      <c r="F1158" s="260"/>
      <c r="I1158"/>
    </row>
    <row r="1159" spans="1:9" s="234" customFormat="1" ht="13" x14ac:dyDescent="0.25">
      <c r="A1159" s="261"/>
      <c r="B1159" s="250"/>
      <c r="C1159" s="249"/>
      <c r="D1159" s="307"/>
      <c r="E1159" s="258"/>
      <c r="F1159" s="267"/>
      <c r="I1159"/>
    </row>
    <row r="1160" spans="1:9" s="234" customFormat="1" ht="13" x14ac:dyDescent="0.25">
      <c r="A1160" s="261"/>
      <c r="B1160" s="248" t="s">
        <v>2158</v>
      </c>
      <c r="C1160" s="249"/>
      <c r="D1160" s="307"/>
      <c r="E1160" s="258"/>
      <c r="F1160" s="267"/>
      <c r="I1160"/>
    </row>
    <row r="1161" spans="1:9" s="234" customFormat="1" ht="13" x14ac:dyDescent="0.25">
      <c r="A1161" s="261"/>
      <c r="B1161" s="248"/>
      <c r="C1161" s="249"/>
      <c r="D1161" s="307"/>
      <c r="E1161" s="258"/>
      <c r="F1161" s="267"/>
      <c r="I1161"/>
    </row>
    <row r="1162" spans="1:9" s="234" customFormat="1" ht="87.5" x14ac:dyDescent="0.25">
      <c r="A1162" s="261"/>
      <c r="B1162" s="250" t="s">
        <v>2159</v>
      </c>
      <c r="C1162" s="249"/>
      <c r="D1162" s="307"/>
      <c r="E1162" s="258"/>
      <c r="F1162" s="267"/>
      <c r="I1162"/>
    </row>
    <row r="1163" spans="1:9" s="234" customFormat="1" ht="13" x14ac:dyDescent="0.25">
      <c r="A1163" s="261"/>
      <c r="B1163" s="250"/>
      <c r="C1163" s="249"/>
      <c r="D1163" s="307"/>
      <c r="E1163" s="258"/>
      <c r="F1163" s="267"/>
      <c r="I1163"/>
    </row>
    <row r="1164" spans="1:9" s="234" customFormat="1" ht="13" x14ac:dyDescent="0.25">
      <c r="A1164" s="261"/>
      <c r="B1164" s="250" t="s">
        <v>1967</v>
      </c>
      <c r="C1164" s="249" t="s">
        <v>4</v>
      </c>
      <c r="D1164" s="307">
        <v>1</v>
      </c>
      <c r="E1164" s="258"/>
      <c r="F1164" s="260"/>
      <c r="I1164"/>
    </row>
    <row r="1165" spans="1:9" s="234" customFormat="1" ht="13" x14ac:dyDescent="0.25">
      <c r="A1165" s="261"/>
      <c r="B1165" s="250"/>
      <c r="C1165" s="249"/>
      <c r="D1165" s="307"/>
      <c r="E1165" s="258"/>
      <c r="F1165" s="267"/>
      <c r="I1165"/>
    </row>
    <row r="1166" spans="1:9" s="234" customFormat="1" ht="13" x14ac:dyDescent="0.25">
      <c r="A1166" s="261"/>
      <c r="B1166" s="248" t="s">
        <v>2160</v>
      </c>
      <c r="C1166" s="249"/>
      <c r="D1166" s="307"/>
      <c r="E1166" s="258"/>
      <c r="F1166" s="267"/>
      <c r="I1166"/>
    </row>
    <row r="1167" spans="1:9" s="234" customFormat="1" ht="13" x14ac:dyDescent="0.25">
      <c r="A1167" s="261"/>
      <c r="B1167" s="250"/>
      <c r="C1167" s="249"/>
      <c r="D1167" s="307"/>
      <c r="E1167" s="258"/>
      <c r="F1167" s="267"/>
      <c r="I1167"/>
    </row>
    <row r="1168" spans="1:9" s="234" customFormat="1" ht="37.5" x14ac:dyDescent="0.25">
      <c r="A1168" s="261"/>
      <c r="B1168" s="250" t="s">
        <v>2161</v>
      </c>
      <c r="C1168" s="249"/>
      <c r="D1168" s="307"/>
      <c r="E1168" s="258"/>
      <c r="F1168" s="267"/>
      <c r="I1168"/>
    </row>
    <row r="1169" spans="1:9" s="234" customFormat="1" ht="13" x14ac:dyDescent="0.25">
      <c r="A1169" s="261"/>
      <c r="B1169" s="250"/>
      <c r="C1169" s="249"/>
      <c r="D1169" s="307"/>
      <c r="E1169" s="258"/>
      <c r="F1169" s="267"/>
      <c r="I1169"/>
    </row>
    <row r="1170" spans="1:9" s="234" customFormat="1" ht="13" x14ac:dyDescent="0.25">
      <c r="A1170" s="261"/>
      <c r="B1170" s="250" t="s">
        <v>1967</v>
      </c>
      <c r="C1170" s="249" t="s">
        <v>4</v>
      </c>
      <c r="D1170" s="307">
        <v>1</v>
      </c>
      <c r="E1170" s="258"/>
      <c r="F1170" s="260"/>
      <c r="I1170"/>
    </row>
    <row r="1171" spans="1:9" s="234" customFormat="1" ht="13" x14ac:dyDescent="0.25">
      <c r="A1171" s="261"/>
      <c r="B1171" s="250"/>
      <c r="C1171" s="249"/>
      <c r="D1171" s="307"/>
      <c r="E1171" s="258"/>
      <c r="F1171" s="267"/>
      <c r="I1171"/>
    </row>
    <row r="1172" spans="1:9" s="234" customFormat="1" ht="13" x14ac:dyDescent="0.25">
      <c r="A1172" s="261"/>
      <c r="B1172" s="248" t="s">
        <v>2162</v>
      </c>
      <c r="C1172" s="249"/>
      <c r="D1172" s="307"/>
      <c r="E1172" s="258"/>
      <c r="F1172" s="267"/>
      <c r="I1172"/>
    </row>
    <row r="1173" spans="1:9" s="234" customFormat="1" ht="13" x14ac:dyDescent="0.25">
      <c r="A1173" s="261"/>
      <c r="B1173" s="250"/>
      <c r="C1173" s="249"/>
      <c r="D1173" s="307"/>
      <c r="E1173" s="258"/>
      <c r="F1173" s="267"/>
      <c r="I1173"/>
    </row>
    <row r="1174" spans="1:9" s="234" customFormat="1" ht="75" x14ac:dyDescent="0.25">
      <c r="A1174" s="261"/>
      <c r="B1174" s="250" t="s">
        <v>2163</v>
      </c>
      <c r="C1174" s="249"/>
      <c r="D1174" s="307"/>
      <c r="E1174" s="258"/>
      <c r="F1174" s="267"/>
      <c r="I1174"/>
    </row>
    <row r="1175" spans="1:9" s="234" customFormat="1" ht="13" x14ac:dyDescent="0.25">
      <c r="A1175" s="261"/>
      <c r="B1175" s="250"/>
      <c r="C1175" s="249"/>
      <c r="D1175" s="307"/>
      <c r="E1175" s="258"/>
      <c r="F1175" s="267"/>
      <c r="I1175"/>
    </row>
    <row r="1176" spans="1:9" s="234" customFormat="1" ht="13" x14ac:dyDescent="0.25">
      <c r="A1176" s="261"/>
      <c r="B1176" s="250" t="s">
        <v>1967</v>
      </c>
      <c r="C1176" s="249" t="s">
        <v>4</v>
      </c>
      <c r="D1176" s="307">
        <v>1</v>
      </c>
      <c r="E1176" s="258"/>
      <c r="F1176" s="260"/>
      <c r="I1176"/>
    </row>
    <row r="1177" spans="1:9" s="234" customFormat="1" ht="13" x14ac:dyDescent="0.25">
      <c r="A1177" s="261"/>
      <c r="B1177" s="250"/>
      <c r="C1177" s="249"/>
      <c r="D1177" s="307"/>
      <c r="E1177" s="258"/>
      <c r="F1177" s="267"/>
      <c r="I1177"/>
    </row>
    <row r="1178" spans="1:9" s="234" customFormat="1" ht="13" x14ac:dyDescent="0.25">
      <c r="A1178" s="261"/>
      <c r="B1178" s="250"/>
      <c r="C1178" s="249"/>
      <c r="D1178" s="307"/>
      <c r="E1178" s="258"/>
      <c r="F1178" s="267"/>
      <c r="I1178"/>
    </row>
    <row r="1179" spans="1:9" s="234" customFormat="1" ht="13" x14ac:dyDescent="0.25">
      <c r="A1179" s="261"/>
      <c r="B1179" s="250"/>
      <c r="C1179" s="249"/>
      <c r="D1179" s="307"/>
      <c r="E1179" s="258"/>
      <c r="F1179" s="267"/>
      <c r="I1179"/>
    </row>
    <row r="1180" spans="1:9" s="234" customFormat="1" ht="13" x14ac:dyDescent="0.25">
      <c r="A1180" s="261"/>
      <c r="B1180" s="250"/>
      <c r="C1180" s="249"/>
      <c r="D1180" s="307"/>
      <c r="E1180" s="258"/>
      <c r="F1180" s="267"/>
      <c r="I1180"/>
    </row>
    <row r="1181" spans="1:9" ht="13" x14ac:dyDescent="0.25">
      <c r="A1181" s="261"/>
      <c r="B1181" s="245"/>
      <c r="C1181" s="246"/>
      <c r="D1181" s="305"/>
      <c r="E1181" s="255"/>
      <c r="F1181" s="260"/>
    </row>
    <row r="1182" spans="1:9" ht="13" x14ac:dyDescent="0.25">
      <c r="A1182" s="261"/>
      <c r="B1182" s="264" t="s">
        <v>2187</v>
      </c>
      <c r="C1182" s="226"/>
      <c r="D1182" s="304"/>
      <c r="E1182" s="255"/>
      <c r="F1182" s="266"/>
    </row>
    <row r="1183" spans="1:9" ht="13" x14ac:dyDescent="0.25">
      <c r="A1183" s="261"/>
      <c r="B1183" s="245" t="s">
        <v>2188</v>
      </c>
      <c r="C1183" s="226"/>
      <c r="D1183" s="304"/>
      <c r="E1183" s="255"/>
      <c r="F1183" s="260"/>
    </row>
    <row r="1184" spans="1:9" ht="13" x14ac:dyDescent="0.25">
      <c r="A1184" s="261"/>
      <c r="B1184" s="245" t="s">
        <v>2189</v>
      </c>
      <c r="C1184" s="226"/>
      <c r="D1184" s="304"/>
      <c r="E1184" s="255"/>
      <c r="F1184" s="260"/>
    </row>
    <row r="1185" spans="1:9" s="234" customFormat="1" ht="13" x14ac:dyDescent="0.25">
      <c r="A1185" s="261"/>
      <c r="B1185" s="250"/>
      <c r="C1185" s="249"/>
      <c r="D1185" s="307"/>
      <c r="E1185" s="258"/>
      <c r="F1185" s="267"/>
      <c r="I1185"/>
    </row>
    <row r="1186" spans="1:9" s="234" customFormat="1" ht="13" x14ac:dyDescent="0.25">
      <c r="A1186" s="261"/>
      <c r="B1186" s="248" t="s">
        <v>2164</v>
      </c>
      <c r="C1186" s="249"/>
      <c r="D1186" s="307"/>
      <c r="E1186" s="258"/>
      <c r="F1186" s="267"/>
      <c r="I1186"/>
    </row>
    <row r="1187" spans="1:9" s="234" customFormat="1" ht="13" x14ac:dyDescent="0.25">
      <c r="A1187" s="261"/>
      <c r="B1187" s="250"/>
      <c r="C1187" s="249"/>
      <c r="D1187" s="307"/>
      <c r="E1187" s="258"/>
      <c r="F1187" s="267"/>
      <c r="I1187"/>
    </row>
    <row r="1188" spans="1:9" s="234" customFormat="1" ht="87.5" x14ac:dyDescent="0.25">
      <c r="A1188" s="261"/>
      <c r="B1188" s="250" t="s">
        <v>2165</v>
      </c>
      <c r="C1188" s="249"/>
      <c r="D1188" s="307"/>
      <c r="E1188" s="258"/>
      <c r="F1188" s="267"/>
      <c r="I1188"/>
    </row>
    <row r="1189" spans="1:9" s="234" customFormat="1" ht="13" x14ac:dyDescent="0.25">
      <c r="A1189" s="261"/>
      <c r="B1189" s="250"/>
      <c r="C1189" s="249"/>
      <c r="D1189" s="307"/>
      <c r="E1189" s="258"/>
      <c r="F1189" s="267"/>
      <c r="I1189"/>
    </row>
    <row r="1190" spans="1:9" s="234" customFormat="1" ht="13" x14ac:dyDescent="0.25">
      <c r="A1190" s="261"/>
      <c r="B1190" s="250" t="s">
        <v>1967</v>
      </c>
      <c r="C1190" s="249" t="s">
        <v>4</v>
      </c>
      <c r="D1190" s="307">
        <v>1</v>
      </c>
      <c r="E1190" s="258"/>
      <c r="F1190" s="260"/>
      <c r="I1190"/>
    </row>
    <row r="1191" spans="1:9" s="234" customFormat="1" ht="13" x14ac:dyDescent="0.25">
      <c r="A1191" s="261"/>
      <c r="B1191" s="250"/>
      <c r="C1191" s="249"/>
      <c r="D1191" s="307"/>
      <c r="E1191" s="258"/>
      <c r="F1191" s="267"/>
      <c r="I1191"/>
    </row>
    <row r="1192" spans="1:9" s="234" customFormat="1" ht="13" x14ac:dyDescent="0.25">
      <c r="A1192" s="261"/>
      <c r="B1192" s="248" t="s">
        <v>2166</v>
      </c>
      <c r="C1192" s="249"/>
      <c r="D1192" s="307"/>
      <c r="E1192" s="258"/>
      <c r="F1192" s="267"/>
      <c r="I1192"/>
    </row>
    <row r="1193" spans="1:9" s="234" customFormat="1" ht="13" x14ac:dyDescent="0.25">
      <c r="A1193" s="261"/>
      <c r="B1193" s="250"/>
      <c r="C1193" s="249"/>
      <c r="D1193" s="307"/>
      <c r="E1193" s="258"/>
      <c r="F1193" s="267"/>
      <c r="I1193"/>
    </row>
    <row r="1194" spans="1:9" s="234" customFormat="1" ht="150" x14ac:dyDescent="0.25">
      <c r="A1194" s="261"/>
      <c r="B1194" s="250" t="s">
        <v>2167</v>
      </c>
      <c r="C1194" s="249"/>
      <c r="D1194" s="307"/>
      <c r="E1194" s="258"/>
      <c r="F1194" s="267"/>
      <c r="I1194"/>
    </row>
    <row r="1195" spans="1:9" s="234" customFormat="1" ht="13" x14ac:dyDescent="0.25">
      <c r="A1195" s="261"/>
      <c r="B1195" s="250"/>
      <c r="C1195" s="249"/>
      <c r="D1195" s="307"/>
      <c r="E1195" s="258"/>
      <c r="F1195" s="267"/>
      <c r="I1195"/>
    </row>
    <row r="1196" spans="1:9" s="234" customFormat="1" ht="13" x14ac:dyDescent="0.25">
      <c r="A1196" s="261"/>
      <c r="B1196" s="250" t="s">
        <v>1967</v>
      </c>
      <c r="C1196" s="249" t="s">
        <v>4</v>
      </c>
      <c r="D1196" s="307">
        <v>1</v>
      </c>
      <c r="E1196" s="258"/>
      <c r="F1196" s="260"/>
      <c r="I1196"/>
    </row>
    <row r="1197" spans="1:9" s="234" customFormat="1" ht="13" x14ac:dyDescent="0.25">
      <c r="A1197" s="261"/>
      <c r="B1197" s="250"/>
      <c r="C1197" s="249"/>
      <c r="D1197" s="307"/>
      <c r="E1197" s="258"/>
      <c r="F1197" s="267"/>
      <c r="I1197"/>
    </row>
    <row r="1198" spans="1:9" s="234" customFormat="1" ht="13" x14ac:dyDescent="0.25">
      <c r="A1198" s="261"/>
      <c r="B1198" s="248" t="s">
        <v>2168</v>
      </c>
      <c r="C1198" s="249"/>
      <c r="D1198" s="307"/>
      <c r="E1198" s="258"/>
      <c r="F1198" s="267"/>
      <c r="I1198"/>
    </row>
    <row r="1199" spans="1:9" s="234" customFormat="1" ht="13" x14ac:dyDescent="0.25">
      <c r="A1199" s="261"/>
      <c r="B1199" s="250"/>
      <c r="C1199" s="249"/>
      <c r="D1199" s="307"/>
      <c r="E1199" s="258"/>
      <c r="F1199" s="267"/>
      <c r="I1199"/>
    </row>
    <row r="1200" spans="1:9" s="234" customFormat="1" ht="37.5" x14ac:dyDescent="0.25">
      <c r="A1200" s="261"/>
      <c r="B1200" s="250" t="s">
        <v>2169</v>
      </c>
      <c r="C1200" s="249"/>
      <c r="D1200" s="307"/>
      <c r="E1200" s="258"/>
      <c r="F1200" s="267"/>
      <c r="I1200"/>
    </row>
    <row r="1201" spans="1:9" s="234" customFormat="1" ht="13" x14ac:dyDescent="0.25">
      <c r="A1201" s="261"/>
      <c r="B1201" s="250"/>
      <c r="C1201" s="249"/>
      <c r="D1201" s="307"/>
      <c r="E1201" s="258"/>
      <c r="F1201" s="267"/>
      <c r="I1201"/>
    </row>
    <row r="1202" spans="1:9" s="234" customFormat="1" ht="13" x14ac:dyDescent="0.25">
      <c r="A1202" s="261"/>
      <c r="B1202" s="250" t="s">
        <v>1967</v>
      </c>
      <c r="C1202" s="249" t="s">
        <v>4</v>
      </c>
      <c r="D1202" s="307">
        <v>1</v>
      </c>
      <c r="E1202" s="258"/>
      <c r="F1202" s="260"/>
      <c r="I1202"/>
    </row>
    <row r="1203" spans="1:9" s="234" customFormat="1" ht="13" x14ac:dyDescent="0.25">
      <c r="A1203" s="261"/>
      <c r="B1203" s="250"/>
      <c r="C1203" s="249"/>
      <c r="D1203" s="307"/>
      <c r="E1203" s="258"/>
      <c r="F1203" s="267"/>
      <c r="I1203"/>
    </row>
    <row r="1204" spans="1:9" s="234" customFormat="1" ht="13" x14ac:dyDescent="0.25">
      <c r="A1204" s="261"/>
      <c r="B1204" s="248" t="s">
        <v>2170</v>
      </c>
      <c r="C1204" s="249"/>
      <c r="D1204" s="307"/>
      <c r="E1204" s="258"/>
      <c r="F1204" s="267"/>
      <c r="I1204"/>
    </row>
    <row r="1205" spans="1:9" s="234" customFormat="1" ht="13" x14ac:dyDescent="0.25">
      <c r="A1205" s="261"/>
      <c r="B1205" s="250"/>
      <c r="C1205" s="249"/>
      <c r="D1205" s="307"/>
      <c r="E1205" s="258"/>
      <c r="F1205" s="267"/>
      <c r="I1205"/>
    </row>
    <row r="1206" spans="1:9" s="234" customFormat="1" ht="50" x14ac:dyDescent="0.25">
      <c r="A1206" s="261"/>
      <c r="B1206" s="250" t="s">
        <v>2171</v>
      </c>
      <c r="C1206" s="249"/>
      <c r="D1206" s="307"/>
      <c r="E1206" s="258"/>
      <c r="F1206" s="267"/>
      <c r="I1206"/>
    </row>
    <row r="1207" spans="1:9" s="234" customFormat="1" ht="13" x14ac:dyDescent="0.25">
      <c r="A1207" s="261"/>
      <c r="B1207" s="250"/>
      <c r="C1207" s="249"/>
      <c r="D1207" s="307"/>
      <c r="E1207" s="258"/>
      <c r="F1207" s="267"/>
      <c r="I1207"/>
    </row>
    <row r="1208" spans="1:9" s="234" customFormat="1" ht="13" x14ac:dyDescent="0.25">
      <c r="A1208" s="261"/>
      <c r="B1208" s="250" t="s">
        <v>1967</v>
      </c>
      <c r="C1208" s="249" t="s">
        <v>4</v>
      </c>
      <c r="D1208" s="307">
        <v>1</v>
      </c>
      <c r="E1208" s="258"/>
      <c r="F1208" s="260"/>
      <c r="I1208"/>
    </row>
    <row r="1209" spans="1:9" s="234" customFormat="1" ht="13" x14ac:dyDescent="0.25">
      <c r="A1209" s="261"/>
      <c r="B1209" s="250"/>
      <c r="C1209" s="249"/>
      <c r="D1209" s="307"/>
      <c r="E1209" s="258"/>
      <c r="F1209" s="267"/>
      <c r="I1209"/>
    </row>
    <row r="1210" spans="1:9" s="234" customFormat="1" ht="13" x14ac:dyDescent="0.25">
      <c r="A1210" s="261"/>
      <c r="B1210" s="248" t="s">
        <v>2172</v>
      </c>
      <c r="C1210" s="249"/>
      <c r="D1210" s="307"/>
      <c r="E1210" s="258"/>
      <c r="F1210" s="267"/>
      <c r="I1210"/>
    </row>
    <row r="1211" spans="1:9" s="234" customFormat="1" ht="13" x14ac:dyDescent="0.25">
      <c r="A1211" s="261"/>
      <c r="B1211" s="250"/>
      <c r="C1211" s="249"/>
      <c r="D1211" s="307"/>
      <c r="E1211" s="258"/>
      <c r="F1211" s="267"/>
      <c r="I1211"/>
    </row>
    <row r="1212" spans="1:9" s="234" customFormat="1" ht="62.5" x14ac:dyDescent="0.25">
      <c r="A1212" s="261"/>
      <c r="B1212" s="250" t="s">
        <v>2173</v>
      </c>
      <c r="C1212" s="249"/>
      <c r="D1212" s="307"/>
      <c r="E1212" s="258"/>
      <c r="F1212" s="267"/>
      <c r="I1212"/>
    </row>
    <row r="1213" spans="1:9" s="234" customFormat="1" ht="13" x14ac:dyDescent="0.25">
      <c r="A1213" s="261"/>
      <c r="B1213" s="250" t="s">
        <v>1967</v>
      </c>
      <c r="C1213" s="249" t="s">
        <v>4</v>
      </c>
      <c r="D1213" s="307">
        <v>1</v>
      </c>
      <c r="E1213" s="258"/>
      <c r="F1213" s="260"/>
      <c r="I1213"/>
    </row>
    <row r="1214" spans="1:9" s="234" customFormat="1" ht="13" x14ac:dyDescent="0.25">
      <c r="A1214" s="261"/>
      <c r="B1214" s="250"/>
      <c r="C1214" s="249"/>
      <c r="D1214" s="307"/>
      <c r="E1214" s="258"/>
      <c r="F1214" s="267"/>
      <c r="I1214"/>
    </row>
    <row r="1215" spans="1:9" s="234" customFormat="1" ht="13" x14ac:dyDescent="0.25">
      <c r="A1215" s="261"/>
      <c r="B1215" s="248" t="s">
        <v>2174</v>
      </c>
      <c r="C1215" s="249"/>
      <c r="D1215" s="307"/>
      <c r="E1215" s="258"/>
      <c r="F1215" s="267"/>
      <c r="I1215"/>
    </row>
    <row r="1216" spans="1:9" s="234" customFormat="1" ht="13" x14ac:dyDescent="0.25">
      <c r="A1216" s="261"/>
      <c r="B1216" s="250"/>
      <c r="C1216" s="249"/>
      <c r="D1216" s="307"/>
      <c r="E1216" s="258"/>
      <c r="F1216" s="267"/>
      <c r="I1216"/>
    </row>
    <row r="1217" spans="1:9" s="234" customFormat="1" ht="50" x14ac:dyDescent="0.25">
      <c r="A1217" s="261"/>
      <c r="B1217" s="250" t="s">
        <v>2175</v>
      </c>
      <c r="C1217" s="249"/>
      <c r="D1217" s="307"/>
      <c r="E1217" s="258"/>
      <c r="F1217" s="267"/>
      <c r="I1217"/>
    </row>
    <row r="1218" spans="1:9" s="234" customFormat="1" ht="13" x14ac:dyDescent="0.25">
      <c r="A1218" s="261"/>
      <c r="B1218" s="250"/>
      <c r="C1218" s="249"/>
      <c r="D1218" s="307"/>
      <c r="E1218" s="258"/>
      <c r="F1218" s="267"/>
      <c r="I1218"/>
    </row>
    <row r="1219" spans="1:9" s="234" customFormat="1" ht="13" x14ac:dyDescent="0.25">
      <c r="A1219" s="261"/>
      <c r="B1219" s="250" t="s">
        <v>1967</v>
      </c>
      <c r="C1219" s="249" t="s">
        <v>4</v>
      </c>
      <c r="D1219" s="307">
        <v>1</v>
      </c>
      <c r="E1219" s="258"/>
      <c r="F1219" s="260"/>
      <c r="I1219"/>
    </row>
    <row r="1220" spans="1:9" s="234" customFormat="1" ht="13" x14ac:dyDescent="0.25">
      <c r="A1220" s="261"/>
      <c r="B1220" s="250"/>
      <c r="C1220" s="249"/>
      <c r="D1220" s="307"/>
      <c r="E1220" s="258"/>
      <c r="F1220" s="267"/>
      <c r="I1220"/>
    </row>
    <row r="1221" spans="1:9" s="234" customFormat="1" ht="13" x14ac:dyDescent="0.25">
      <c r="A1221" s="261"/>
      <c r="B1221" s="250"/>
      <c r="C1221" s="249"/>
      <c r="D1221" s="307"/>
      <c r="E1221" s="258"/>
      <c r="F1221" s="267"/>
      <c r="I1221"/>
    </row>
    <row r="1222" spans="1:9" s="234" customFormat="1" ht="13" x14ac:dyDescent="0.25">
      <c r="A1222" s="261"/>
      <c r="B1222" s="250"/>
      <c r="C1222" s="249"/>
      <c r="D1222" s="307"/>
      <c r="E1222" s="258"/>
      <c r="F1222" s="267"/>
      <c r="I1222"/>
    </row>
    <row r="1223" spans="1:9" ht="13" x14ac:dyDescent="0.25">
      <c r="A1223" s="261"/>
      <c r="B1223" s="245"/>
      <c r="C1223" s="246"/>
      <c r="D1223" s="305"/>
      <c r="E1223" s="255"/>
      <c r="F1223" s="260"/>
    </row>
    <row r="1224" spans="1:9" ht="13" x14ac:dyDescent="0.25">
      <c r="A1224" s="261"/>
      <c r="B1224" s="264" t="s">
        <v>2187</v>
      </c>
      <c r="C1224" s="226"/>
      <c r="D1224" s="304"/>
      <c r="E1224" s="255"/>
      <c r="F1224" s="266"/>
    </row>
    <row r="1225" spans="1:9" ht="13" x14ac:dyDescent="0.25">
      <c r="A1225" s="261"/>
      <c r="B1225" s="245" t="s">
        <v>2188</v>
      </c>
      <c r="C1225" s="226"/>
      <c r="D1225" s="304"/>
      <c r="E1225" s="255"/>
      <c r="F1225" s="260"/>
    </row>
    <row r="1226" spans="1:9" ht="13" x14ac:dyDescent="0.25">
      <c r="A1226" s="261"/>
      <c r="B1226" s="245" t="s">
        <v>2189</v>
      </c>
      <c r="C1226" s="226"/>
      <c r="D1226" s="304"/>
      <c r="E1226" s="255"/>
      <c r="F1226" s="260"/>
    </row>
    <row r="1227" spans="1:9" ht="13" x14ac:dyDescent="0.25">
      <c r="A1227" s="261"/>
      <c r="B1227" s="245"/>
      <c r="C1227" s="226"/>
      <c r="D1227" s="304"/>
      <c r="E1227" s="255"/>
      <c r="F1227" s="260"/>
    </row>
    <row r="1228" spans="1:9" s="234" customFormat="1" ht="13" x14ac:dyDescent="0.25">
      <c r="A1228" s="261"/>
      <c r="B1228" s="248" t="s">
        <v>2176</v>
      </c>
      <c r="C1228" s="249"/>
      <c r="D1228" s="307"/>
      <c r="E1228" s="258"/>
      <c r="F1228" s="267"/>
      <c r="I1228"/>
    </row>
    <row r="1229" spans="1:9" s="234" customFormat="1" ht="13" x14ac:dyDescent="0.25">
      <c r="A1229" s="261"/>
      <c r="B1229" s="250"/>
      <c r="C1229" s="249"/>
      <c r="D1229" s="307"/>
      <c r="E1229" s="258"/>
      <c r="F1229" s="267"/>
      <c r="I1229"/>
    </row>
    <row r="1230" spans="1:9" s="234" customFormat="1" ht="62.5" x14ac:dyDescent="0.25">
      <c r="A1230" s="261"/>
      <c r="B1230" s="250" t="s">
        <v>2177</v>
      </c>
      <c r="C1230" s="249"/>
      <c r="D1230" s="307"/>
      <c r="E1230" s="258"/>
      <c r="F1230" s="267"/>
      <c r="I1230"/>
    </row>
    <row r="1231" spans="1:9" s="234" customFormat="1" ht="13" x14ac:dyDescent="0.25">
      <c r="A1231" s="261"/>
      <c r="B1231" s="250"/>
      <c r="C1231" s="249"/>
      <c r="D1231" s="307"/>
      <c r="E1231" s="258"/>
      <c r="F1231" s="267"/>
      <c r="I1231"/>
    </row>
    <row r="1232" spans="1:9" s="234" customFormat="1" ht="13" x14ac:dyDescent="0.25">
      <c r="A1232" s="261"/>
      <c r="B1232" s="250" t="s">
        <v>1967</v>
      </c>
      <c r="C1232" s="249" t="s">
        <v>4</v>
      </c>
      <c r="D1232" s="307">
        <v>1</v>
      </c>
      <c r="E1232" s="258"/>
      <c r="F1232" s="260"/>
      <c r="I1232"/>
    </row>
    <row r="1233" spans="1:9" s="234" customFormat="1" ht="13" x14ac:dyDescent="0.25">
      <c r="A1233" s="261"/>
      <c r="B1233" s="250"/>
      <c r="C1233" s="249"/>
      <c r="D1233" s="307"/>
      <c r="E1233" s="258"/>
      <c r="F1233" s="267"/>
      <c r="I1233"/>
    </row>
    <row r="1234" spans="1:9" s="234" customFormat="1" ht="13" x14ac:dyDescent="0.25">
      <c r="A1234" s="261"/>
      <c r="B1234" s="248" t="s">
        <v>2178</v>
      </c>
      <c r="C1234" s="249"/>
      <c r="D1234" s="307"/>
      <c r="E1234" s="258"/>
      <c r="F1234" s="267"/>
      <c r="I1234"/>
    </row>
    <row r="1235" spans="1:9" s="234" customFormat="1" ht="13" x14ac:dyDescent="0.25">
      <c r="A1235" s="261"/>
      <c r="B1235" s="250"/>
      <c r="C1235" s="249"/>
      <c r="D1235" s="307"/>
      <c r="E1235" s="258"/>
      <c r="F1235" s="267"/>
      <c r="I1235"/>
    </row>
    <row r="1236" spans="1:9" s="234" customFormat="1" ht="37.5" x14ac:dyDescent="0.25">
      <c r="A1236" s="261"/>
      <c r="B1236" s="250" t="s">
        <v>2179</v>
      </c>
      <c r="C1236" s="249"/>
      <c r="D1236" s="307"/>
      <c r="E1236" s="258"/>
      <c r="F1236" s="267"/>
      <c r="I1236"/>
    </row>
    <row r="1237" spans="1:9" s="234" customFormat="1" ht="13" x14ac:dyDescent="0.25">
      <c r="A1237" s="261"/>
      <c r="B1237" s="250"/>
      <c r="C1237" s="249"/>
      <c r="D1237" s="307"/>
      <c r="E1237" s="258"/>
      <c r="F1237" s="267"/>
      <c r="I1237"/>
    </row>
    <row r="1238" spans="1:9" s="234" customFormat="1" ht="13" x14ac:dyDescent="0.25">
      <c r="A1238" s="261"/>
      <c r="B1238" s="250" t="s">
        <v>1967</v>
      </c>
      <c r="C1238" s="249" t="s">
        <v>4</v>
      </c>
      <c r="D1238" s="307">
        <v>1</v>
      </c>
      <c r="E1238" s="258"/>
      <c r="F1238" s="260"/>
      <c r="I1238"/>
    </row>
    <row r="1239" spans="1:9" s="234" customFormat="1" ht="13" x14ac:dyDescent="0.25">
      <c r="A1239" s="261"/>
      <c r="B1239" s="250"/>
      <c r="C1239" s="249"/>
      <c r="D1239" s="307"/>
      <c r="E1239" s="258"/>
      <c r="F1239" s="267"/>
      <c r="I1239"/>
    </row>
    <row r="1240" spans="1:9" s="234" customFormat="1" ht="13" x14ac:dyDescent="0.25">
      <c r="A1240" s="261"/>
      <c r="B1240" s="248" t="s">
        <v>2180</v>
      </c>
      <c r="C1240" s="249"/>
      <c r="D1240" s="307"/>
      <c r="E1240" s="258"/>
      <c r="F1240" s="267"/>
      <c r="I1240"/>
    </row>
    <row r="1241" spans="1:9" s="234" customFormat="1" ht="13" x14ac:dyDescent="0.25">
      <c r="A1241" s="261"/>
      <c r="B1241" s="250"/>
      <c r="C1241" s="249"/>
      <c r="D1241" s="307"/>
      <c r="E1241" s="258"/>
      <c r="F1241" s="267"/>
      <c r="I1241"/>
    </row>
    <row r="1242" spans="1:9" s="234" customFormat="1" ht="37.5" x14ac:dyDescent="0.25">
      <c r="A1242" s="261"/>
      <c r="B1242" s="250" t="s">
        <v>2182</v>
      </c>
      <c r="C1242" s="249"/>
      <c r="D1242" s="307"/>
      <c r="E1242" s="258"/>
      <c r="F1242" s="267"/>
      <c r="I1242"/>
    </row>
    <row r="1243" spans="1:9" s="234" customFormat="1" ht="13" x14ac:dyDescent="0.25">
      <c r="A1243" s="261"/>
      <c r="B1243" s="250"/>
      <c r="C1243" s="249"/>
      <c r="D1243" s="307"/>
      <c r="E1243" s="258"/>
      <c r="F1243" s="267"/>
      <c r="I1243"/>
    </row>
    <row r="1244" spans="1:9" s="234" customFormat="1" ht="13" x14ac:dyDescent="0.25">
      <c r="A1244" s="261"/>
      <c r="B1244" s="250" t="s">
        <v>1967</v>
      </c>
      <c r="C1244" s="249" t="s">
        <v>4</v>
      </c>
      <c r="D1244" s="307">
        <v>1</v>
      </c>
      <c r="E1244" s="258"/>
      <c r="F1244" s="260"/>
      <c r="I1244"/>
    </row>
    <row r="1245" spans="1:9" s="234" customFormat="1" ht="13" x14ac:dyDescent="0.25">
      <c r="A1245" s="261"/>
      <c r="B1245" s="250"/>
      <c r="C1245" s="249"/>
      <c r="D1245" s="307"/>
      <c r="E1245" s="258"/>
      <c r="F1245" s="267"/>
      <c r="I1245"/>
    </row>
    <row r="1246" spans="1:9" s="234" customFormat="1" ht="13" x14ac:dyDescent="0.25">
      <c r="A1246" s="261"/>
      <c r="B1246" s="248" t="s">
        <v>2181</v>
      </c>
      <c r="C1246" s="249"/>
      <c r="D1246" s="307"/>
      <c r="E1246" s="258"/>
      <c r="F1246" s="267"/>
      <c r="I1246"/>
    </row>
    <row r="1247" spans="1:9" s="234" customFormat="1" ht="13" x14ac:dyDescent="0.25">
      <c r="A1247" s="261"/>
      <c r="B1247" s="250"/>
      <c r="C1247" s="249"/>
      <c r="D1247" s="307"/>
      <c r="E1247" s="258"/>
      <c r="F1247" s="267"/>
      <c r="I1247"/>
    </row>
    <row r="1248" spans="1:9" s="234" customFormat="1" ht="75" x14ac:dyDescent="0.25">
      <c r="A1248" s="261"/>
      <c r="B1248" s="250" t="s">
        <v>2183</v>
      </c>
      <c r="C1248" s="252"/>
      <c r="D1248" s="308"/>
      <c r="E1248" s="257"/>
      <c r="F1248" s="260"/>
      <c r="I1248"/>
    </row>
    <row r="1249" spans="1:9" s="234" customFormat="1" ht="13" x14ac:dyDescent="0.25">
      <c r="A1249" s="261"/>
      <c r="B1249" s="250"/>
      <c r="C1249" s="252"/>
      <c r="D1249" s="308"/>
      <c r="E1249" s="257"/>
      <c r="F1249" s="260"/>
      <c r="I1249"/>
    </row>
    <row r="1250" spans="1:9" s="234" customFormat="1" ht="13" x14ac:dyDescent="0.25">
      <c r="A1250" s="261"/>
      <c r="B1250" s="250" t="s">
        <v>1967</v>
      </c>
      <c r="C1250" s="252" t="s">
        <v>4</v>
      </c>
      <c r="D1250" s="308">
        <v>1</v>
      </c>
      <c r="E1250" s="257"/>
      <c r="F1250" s="260"/>
      <c r="I1250"/>
    </row>
    <row r="1251" spans="1:9" s="234" customFormat="1" ht="13" x14ac:dyDescent="0.25">
      <c r="A1251" s="261"/>
      <c r="B1251" s="253"/>
      <c r="C1251" s="252"/>
      <c r="D1251" s="308"/>
      <c r="E1251" s="257"/>
      <c r="F1251" s="260"/>
      <c r="I1251"/>
    </row>
    <row r="1252" spans="1:9" s="234" customFormat="1" ht="13" x14ac:dyDescent="0.25">
      <c r="A1252" s="261"/>
      <c r="B1252" s="253" t="s">
        <v>884</v>
      </c>
      <c r="C1252" s="252" t="s">
        <v>4</v>
      </c>
      <c r="D1252" s="308">
        <v>1</v>
      </c>
      <c r="E1252" s="257"/>
      <c r="F1252" s="260"/>
      <c r="I1252"/>
    </row>
    <row r="1253" spans="1:9" s="234" customFormat="1" ht="13" x14ac:dyDescent="0.25">
      <c r="A1253" s="261"/>
      <c r="B1253" s="253" t="s">
        <v>885</v>
      </c>
      <c r="C1253" s="252" t="s">
        <v>4</v>
      </c>
      <c r="D1253" s="308">
        <v>1</v>
      </c>
      <c r="E1253" s="257"/>
      <c r="F1253" s="260"/>
      <c r="I1253"/>
    </row>
    <row r="1254" spans="1:9" s="239" customFormat="1" ht="13" x14ac:dyDescent="0.25">
      <c r="A1254" s="261"/>
      <c r="B1254" s="253" t="s">
        <v>886</v>
      </c>
      <c r="C1254" s="252" t="s">
        <v>4</v>
      </c>
      <c r="D1254" s="308">
        <v>1</v>
      </c>
      <c r="E1254" s="257"/>
      <c r="F1254" s="260"/>
      <c r="I1254"/>
    </row>
    <row r="1255" spans="1:9" s="239" customFormat="1" ht="13" x14ac:dyDescent="0.25">
      <c r="A1255" s="261"/>
      <c r="B1255" s="253"/>
      <c r="C1255" s="252"/>
      <c r="D1255" s="308"/>
      <c r="E1255" s="257"/>
      <c r="F1255" s="260"/>
      <c r="I1255"/>
    </row>
    <row r="1256" spans="1:9" s="239" customFormat="1" ht="13" x14ac:dyDescent="0.25">
      <c r="A1256" s="261"/>
      <c r="B1256" s="253"/>
      <c r="C1256" s="252"/>
      <c r="D1256" s="308"/>
      <c r="E1256" s="257"/>
      <c r="F1256" s="260"/>
      <c r="I1256"/>
    </row>
    <row r="1257" spans="1:9" s="239" customFormat="1" ht="13" x14ac:dyDescent="0.25">
      <c r="A1257" s="261"/>
      <c r="B1257" s="253"/>
      <c r="C1257" s="252"/>
      <c r="D1257" s="308"/>
      <c r="E1257" s="257"/>
      <c r="F1257" s="260"/>
      <c r="I1257"/>
    </row>
    <row r="1258" spans="1:9" s="239" customFormat="1" ht="13" x14ac:dyDescent="0.25">
      <c r="A1258" s="261"/>
      <c r="B1258" s="253"/>
      <c r="C1258" s="252"/>
      <c r="D1258" s="308"/>
      <c r="E1258" s="257"/>
      <c r="F1258" s="260"/>
      <c r="I1258"/>
    </row>
    <row r="1259" spans="1:9" s="239" customFormat="1" ht="13" x14ac:dyDescent="0.25">
      <c r="A1259" s="261"/>
      <c r="B1259" s="253"/>
      <c r="C1259" s="252"/>
      <c r="D1259" s="308"/>
      <c r="E1259" s="257"/>
      <c r="F1259" s="260"/>
      <c r="I1259"/>
    </row>
    <row r="1260" spans="1:9" s="239" customFormat="1" ht="13" x14ac:dyDescent="0.25">
      <c r="A1260" s="261"/>
      <c r="B1260" s="253"/>
      <c r="C1260" s="252"/>
      <c r="D1260" s="308"/>
      <c r="E1260" s="257"/>
      <c r="F1260" s="260"/>
      <c r="I1260"/>
    </row>
    <row r="1261" spans="1:9" s="239" customFormat="1" ht="13" x14ac:dyDescent="0.25">
      <c r="A1261" s="261"/>
      <c r="B1261" s="253"/>
      <c r="C1261" s="252"/>
      <c r="D1261" s="308"/>
      <c r="E1261" s="257"/>
      <c r="F1261" s="260"/>
      <c r="I1261"/>
    </row>
    <row r="1262" spans="1:9" s="239" customFormat="1" ht="13" x14ac:dyDescent="0.25">
      <c r="A1262" s="261"/>
      <c r="B1262" s="253"/>
      <c r="C1262" s="252"/>
      <c r="D1262" s="308"/>
      <c r="E1262" s="257"/>
      <c r="F1262" s="260"/>
      <c r="I1262"/>
    </row>
    <row r="1263" spans="1:9" s="239" customFormat="1" ht="13" x14ac:dyDescent="0.25">
      <c r="A1263" s="261"/>
      <c r="B1263" s="253"/>
      <c r="C1263" s="252"/>
      <c r="D1263" s="308"/>
      <c r="E1263" s="257"/>
      <c r="F1263" s="260"/>
      <c r="I1263"/>
    </row>
    <row r="1264" spans="1:9" s="239" customFormat="1" ht="13" x14ac:dyDescent="0.25">
      <c r="A1264" s="261"/>
      <c r="B1264" s="253"/>
      <c r="C1264" s="252"/>
      <c r="D1264" s="308"/>
      <c r="E1264" s="257"/>
      <c r="F1264" s="260"/>
      <c r="I1264"/>
    </row>
    <row r="1265" spans="1:9" s="239" customFormat="1" ht="13" x14ac:dyDescent="0.25">
      <c r="A1265" s="261"/>
      <c r="B1265" s="253"/>
      <c r="C1265" s="252"/>
      <c r="D1265" s="308"/>
      <c r="E1265" s="257"/>
      <c r="F1265" s="260"/>
      <c r="I1265"/>
    </row>
    <row r="1266" spans="1:9" s="239" customFormat="1" ht="13" x14ac:dyDescent="0.25">
      <c r="A1266" s="261"/>
      <c r="B1266" s="253"/>
      <c r="C1266" s="252"/>
      <c r="D1266" s="308"/>
      <c r="E1266" s="257"/>
      <c r="F1266" s="260"/>
      <c r="I1266"/>
    </row>
    <row r="1267" spans="1:9" s="239" customFormat="1" ht="13" x14ac:dyDescent="0.25">
      <c r="A1267" s="261"/>
      <c r="B1267" s="253"/>
      <c r="C1267" s="252"/>
      <c r="D1267" s="308"/>
      <c r="E1267" s="257"/>
      <c r="F1267" s="260"/>
      <c r="I1267"/>
    </row>
    <row r="1268" spans="1:9" s="239" customFormat="1" ht="13" x14ac:dyDescent="0.25">
      <c r="A1268" s="261"/>
      <c r="B1268" s="253"/>
      <c r="C1268" s="252"/>
      <c r="D1268" s="308"/>
      <c r="E1268" s="257"/>
      <c r="F1268" s="260"/>
      <c r="I1268"/>
    </row>
    <row r="1269" spans="1:9" s="239" customFormat="1" ht="13" x14ac:dyDescent="0.25">
      <c r="A1269" s="261"/>
      <c r="B1269" s="253"/>
      <c r="C1269" s="252"/>
      <c r="D1269" s="308"/>
      <c r="E1269" s="257"/>
      <c r="F1269" s="260"/>
      <c r="I1269"/>
    </row>
    <row r="1270" spans="1:9" s="239" customFormat="1" ht="13" x14ac:dyDescent="0.25">
      <c r="A1270" s="261"/>
      <c r="B1270" s="253"/>
      <c r="C1270" s="252"/>
      <c r="D1270" s="308"/>
      <c r="E1270" s="257"/>
      <c r="F1270" s="260"/>
      <c r="I1270"/>
    </row>
    <row r="1271" spans="1:9" s="239" customFormat="1" ht="13" x14ac:dyDescent="0.25">
      <c r="A1271" s="261"/>
      <c r="B1271" s="253"/>
      <c r="C1271" s="252"/>
      <c r="D1271" s="308"/>
      <c r="E1271" s="257"/>
      <c r="F1271" s="260"/>
      <c r="I1271"/>
    </row>
    <row r="1272" spans="1:9" s="239" customFormat="1" ht="13" x14ac:dyDescent="0.25">
      <c r="A1272" s="261"/>
      <c r="B1272" s="253"/>
      <c r="C1272" s="252"/>
      <c r="D1272" s="308"/>
      <c r="E1272" s="257"/>
      <c r="F1272" s="260"/>
      <c r="I1272"/>
    </row>
    <row r="1273" spans="1:9" s="239" customFormat="1" ht="13" x14ac:dyDescent="0.25">
      <c r="A1273" s="261"/>
      <c r="B1273" s="253"/>
      <c r="C1273" s="252"/>
      <c r="D1273" s="308"/>
      <c r="E1273" s="257"/>
      <c r="F1273" s="260"/>
      <c r="I1273"/>
    </row>
    <row r="1274" spans="1:9" s="239" customFormat="1" ht="13" x14ac:dyDescent="0.25">
      <c r="A1274" s="261"/>
      <c r="B1274" s="253"/>
      <c r="C1274" s="252"/>
      <c r="D1274" s="308"/>
      <c r="E1274" s="257"/>
      <c r="F1274" s="260"/>
      <c r="I1274"/>
    </row>
    <row r="1275" spans="1:9" s="239" customFormat="1" ht="13" x14ac:dyDescent="0.25">
      <c r="A1275" s="261"/>
      <c r="B1275" s="253"/>
      <c r="C1275" s="252"/>
      <c r="D1275" s="308"/>
      <c r="E1275" s="257"/>
      <c r="F1275" s="260"/>
      <c r="I1275"/>
    </row>
    <row r="1276" spans="1:9" s="239" customFormat="1" ht="13" x14ac:dyDescent="0.25">
      <c r="A1276" s="261"/>
      <c r="B1276" s="253"/>
      <c r="C1276" s="252"/>
      <c r="D1276" s="308"/>
      <c r="E1276" s="257"/>
      <c r="F1276" s="260"/>
      <c r="I1276"/>
    </row>
    <row r="1277" spans="1:9" s="239" customFormat="1" ht="13" x14ac:dyDescent="0.25">
      <c r="A1277" s="261"/>
      <c r="B1277" s="253"/>
      <c r="C1277" s="252"/>
      <c r="D1277" s="308"/>
      <c r="E1277" s="257"/>
      <c r="F1277" s="260"/>
      <c r="I1277"/>
    </row>
    <row r="1278" spans="1:9" s="239" customFormat="1" ht="13" x14ac:dyDescent="0.25">
      <c r="A1278" s="261"/>
      <c r="B1278" s="253"/>
      <c r="C1278" s="252"/>
      <c r="D1278" s="308"/>
      <c r="E1278" s="257"/>
      <c r="F1278" s="260"/>
      <c r="I1278"/>
    </row>
    <row r="1279" spans="1:9" s="239" customFormat="1" ht="13" x14ac:dyDescent="0.25">
      <c r="A1279" s="261"/>
      <c r="B1279" s="253"/>
      <c r="C1279" s="252"/>
      <c r="D1279" s="308"/>
      <c r="E1279" s="257"/>
      <c r="F1279" s="260"/>
      <c r="I1279"/>
    </row>
    <row r="1280" spans="1:9" s="239" customFormat="1" ht="13" x14ac:dyDescent="0.25">
      <c r="A1280" s="261"/>
      <c r="B1280" s="253"/>
      <c r="C1280" s="252"/>
      <c r="D1280" s="308"/>
      <c r="E1280" s="257"/>
      <c r="F1280" s="260"/>
      <c r="I1280"/>
    </row>
    <row r="1281" spans="1:9" s="239" customFormat="1" ht="13" x14ac:dyDescent="0.25">
      <c r="A1281" s="261"/>
      <c r="B1281" s="253"/>
      <c r="C1281" s="252"/>
      <c r="D1281" s="308"/>
      <c r="E1281" s="257"/>
      <c r="F1281" s="260"/>
      <c r="I1281"/>
    </row>
    <row r="1282" spans="1:9" s="239" customFormat="1" ht="13" x14ac:dyDescent="0.25">
      <c r="A1282" s="261"/>
      <c r="B1282" s="253"/>
      <c r="C1282" s="252"/>
      <c r="D1282" s="308"/>
      <c r="E1282" s="257"/>
      <c r="F1282" s="260"/>
      <c r="I1282"/>
    </row>
    <row r="1283" spans="1:9" s="239" customFormat="1" ht="13" x14ac:dyDescent="0.25">
      <c r="A1283" s="261"/>
      <c r="B1283" s="253"/>
      <c r="C1283" s="252"/>
      <c r="D1283" s="308"/>
      <c r="E1283" s="257"/>
      <c r="F1283" s="260"/>
      <c r="I1283"/>
    </row>
    <row r="1284" spans="1:9" ht="13" x14ac:dyDescent="0.25">
      <c r="A1284" s="261"/>
      <c r="B1284" s="264" t="s">
        <v>2187</v>
      </c>
      <c r="C1284" s="226"/>
      <c r="D1284" s="304"/>
      <c r="E1284" s="255"/>
      <c r="F1284" s="266"/>
    </row>
    <row r="1285" spans="1:9" ht="13" x14ac:dyDescent="0.25">
      <c r="A1285" s="261"/>
      <c r="B1285" s="245" t="s">
        <v>2188</v>
      </c>
      <c r="C1285" s="226"/>
      <c r="D1285" s="304"/>
      <c r="E1285" s="255"/>
      <c r="F1285" s="260"/>
    </row>
    <row r="1286" spans="1:9" ht="13" x14ac:dyDescent="0.25">
      <c r="A1286" s="261"/>
      <c r="B1286" s="245" t="s">
        <v>2189</v>
      </c>
      <c r="C1286" s="226"/>
      <c r="D1286" s="304"/>
      <c r="E1286" s="255"/>
      <c r="F1286" s="260"/>
    </row>
    <row r="1287" spans="1:9" s="239" customFormat="1" ht="13" x14ac:dyDescent="0.25">
      <c r="A1287" s="261"/>
      <c r="B1287" s="253"/>
      <c r="C1287" s="252"/>
      <c r="D1287" s="308"/>
      <c r="E1287" s="257"/>
      <c r="F1287" s="260"/>
      <c r="I1287"/>
    </row>
    <row r="1288" spans="1:9" s="239" customFormat="1" ht="13" x14ac:dyDescent="0.25">
      <c r="A1288" s="261"/>
      <c r="B1288" s="251" t="s">
        <v>1086</v>
      </c>
      <c r="C1288" s="252"/>
      <c r="D1288" s="308"/>
      <c r="E1288" s="257"/>
      <c r="F1288" s="260"/>
      <c r="I1288"/>
    </row>
    <row r="1289" spans="1:9" s="239" customFormat="1" ht="13" x14ac:dyDescent="0.25">
      <c r="A1289" s="261"/>
      <c r="B1289" s="251" t="s">
        <v>3</v>
      </c>
      <c r="C1289" s="252"/>
      <c r="D1289" s="308"/>
      <c r="E1289" s="257"/>
      <c r="F1289" s="260"/>
      <c r="I1289"/>
    </row>
    <row r="1290" spans="1:9" s="239" customFormat="1" ht="13" x14ac:dyDescent="0.25">
      <c r="A1290" s="261"/>
      <c r="B1290" s="251" t="s">
        <v>2190</v>
      </c>
      <c r="C1290" s="252" t="s">
        <v>2192</v>
      </c>
      <c r="D1290" s="308"/>
      <c r="E1290" s="257"/>
      <c r="F1290" s="260"/>
      <c r="I1290"/>
    </row>
    <row r="1291" spans="1:9" s="239" customFormat="1" ht="13" x14ac:dyDescent="0.25">
      <c r="A1291" s="261"/>
      <c r="B1291" s="253"/>
      <c r="C1291" s="252"/>
      <c r="D1291" s="308"/>
      <c r="E1291" s="257"/>
      <c r="F1291" s="260"/>
      <c r="I1291"/>
    </row>
    <row r="1292" spans="1:9" s="239" customFormat="1" ht="13" x14ac:dyDescent="0.25">
      <c r="A1292" s="261"/>
      <c r="B1292" s="265" t="s">
        <v>2191</v>
      </c>
      <c r="C1292" s="252">
        <v>1</v>
      </c>
      <c r="D1292" s="308"/>
      <c r="E1292" s="257"/>
      <c r="F1292" s="260"/>
      <c r="I1292"/>
    </row>
    <row r="1293" spans="1:9" s="239" customFormat="1" ht="13" x14ac:dyDescent="0.25">
      <c r="A1293" s="261"/>
      <c r="B1293" s="265"/>
      <c r="C1293" s="252"/>
      <c r="D1293" s="308"/>
      <c r="E1293" s="257"/>
      <c r="F1293" s="260"/>
      <c r="I1293"/>
    </row>
    <row r="1294" spans="1:9" s="239" customFormat="1" ht="13" x14ac:dyDescent="0.25">
      <c r="A1294" s="261"/>
      <c r="B1294" s="253"/>
      <c r="C1294" s="252">
        <f>C1292+1</f>
        <v>2</v>
      </c>
      <c r="D1294" s="308"/>
      <c r="E1294" s="257"/>
      <c r="F1294" s="260"/>
      <c r="I1294"/>
    </row>
    <row r="1295" spans="1:9" s="239" customFormat="1" ht="13" x14ac:dyDescent="0.25">
      <c r="A1295" s="261"/>
      <c r="B1295" s="253"/>
      <c r="C1295" s="252"/>
      <c r="D1295" s="308"/>
      <c r="E1295" s="257"/>
      <c r="F1295" s="260"/>
      <c r="I1295"/>
    </row>
    <row r="1296" spans="1:9" s="239" customFormat="1" ht="13" x14ac:dyDescent="0.25">
      <c r="A1296" s="261"/>
      <c r="B1296" s="253"/>
      <c r="C1296" s="252">
        <f>C1294+1</f>
        <v>3</v>
      </c>
      <c r="D1296" s="308"/>
      <c r="E1296" s="257"/>
      <c r="F1296" s="260"/>
      <c r="I1296"/>
    </row>
    <row r="1297" spans="1:9" s="239" customFormat="1" ht="13" x14ac:dyDescent="0.25">
      <c r="A1297" s="261"/>
      <c r="B1297" s="253"/>
      <c r="C1297" s="252"/>
      <c r="D1297" s="308"/>
      <c r="E1297" s="257"/>
      <c r="F1297" s="260"/>
      <c r="I1297"/>
    </row>
    <row r="1298" spans="1:9" s="239" customFormat="1" ht="13" x14ac:dyDescent="0.25">
      <c r="A1298" s="261"/>
      <c r="B1298" s="253"/>
      <c r="C1298" s="252">
        <f>C1296+1</f>
        <v>4</v>
      </c>
      <c r="D1298" s="308"/>
      <c r="E1298" s="257"/>
      <c r="F1298" s="260"/>
      <c r="I1298"/>
    </row>
    <row r="1299" spans="1:9" s="239" customFormat="1" ht="13" x14ac:dyDescent="0.25">
      <c r="A1299" s="261"/>
      <c r="B1299" s="253"/>
      <c r="C1299" s="252"/>
      <c r="D1299" s="308"/>
      <c r="E1299" s="257"/>
      <c r="F1299" s="260"/>
      <c r="I1299"/>
    </row>
    <row r="1300" spans="1:9" s="239" customFormat="1" ht="13" x14ac:dyDescent="0.25">
      <c r="A1300" s="261"/>
      <c r="B1300" s="253"/>
      <c r="C1300" s="252">
        <f>C1298+1</f>
        <v>5</v>
      </c>
      <c r="D1300" s="308"/>
      <c r="E1300" s="257"/>
      <c r="F1300" s="260"/>
      <c r="I1300"/>
    </row>
    <row r="1301" spans="1:9" s="239" customFormat="1" ht="13" x14ac:dyDescent="0.25">
      <c r="A1301" s="261"/>
      <c r="B1301" s="253"/>
      <c r="C1301" s="252"/>
      <c r="D1301" s="308"/>
      <c r="E1301" s="257"/>
      <c r="F1301" s="260"/>
      <c r="I1301"/>
    </row>
    <row r="1302" spans="1:9" s="239" customFormat="1" ht="13" x14ac:dyDescent="0.25">
      <c r="A1302" s="261"/>
      <c r="B1302" s="253"/>
      <c r="C1302" s="252">
        <f>C1300+1</f>
        <v>6</v>
      </c>
      <c r="D1302" s="308"/>
      <c r="E1302" s="257"/>
      <c r="F1302" s="260"/>
      <c r="I1302"/>
    </row>
    <row r="1303" spans="1:9" s="239" customFormat="1" ht="13" x14ac:dyDescent="0.25">
      <c r="A1303" s="261"/>
      <c r="B1303" s="253"/>
      <c r="C1303" s="252"/>
      <c r="D1303" s="308"/>
      <c r="E1303" s="257"/>
      <c r="F1303" s="260"/>
      <c r="I1303"/>
    </row>
    <row r="1304" spans="1:9" s="239" customFormat="1" ht="13" x14ac:dyDescent="0.25">
      <c r="A1304" s="261"/>
      <c r="B1304" s="253"/>
      <c r="C1304" s="252">
        <f>C1302+1</f>
        <v>7</v>
      </c>
      <c r="D1304" s="308"/>
      <c r="E1304" s="257"/>
      <c r="F1304" s="260"/>
      <c r="I1304"/>
    </row>
    <row r="1305" spans="1:9" s="239" customFormat="1" ht="13" x14ac:dyDescent="0.25">
      <c r="A1305" s="261"/>
      <c r="B1305" s="253"/>
      <c r="C1305" s="252"/>
      <c r="D1305" s="308"/>
      <c r="E1305" s="257"/>
      <c r="F1305" s="260"/>
      <c r="I1305"/>
    </row>
    <row r="1306" spans="1:9" s="239" customFormat="1" ht="13" x14ac:dyDescent="0.25">
      <c r="A1306" s="261"/>
      <c r="B1306" s="253"/>
      <c r="C1306" s="252">
        <f>C1304+1</f>
        <v>8</v>
      </c>
      <c r="D1306" s="308"/>
      <c r="E1306" s="257"/>
      <c r="F1306" s="260"/>
      <c r="I1306"/>
    </row>
    <row r="1307" spans="1:9" s="239" customFormat="1" ht="13" x14ac:dyDescent="0.25">
      <c r="A1307" s="261"/>
      <c r="B1307" s="253"/>
      <c r="C1307" s="252"/>
      <c r="D1307" s="308"/>
      <c r="E1307" s="257"/>
      <c r="F1307" s="260"/>
      <c r="I1307"/>
    </row>
    <row r="1308" spans="1:9" s="239" customFormat="1" ht="13" x14ac:dyDescent="0.25">
      <c r="A1308" s="261"/>
      <c r="B1308" s="253"/>
      <c r="C1308" s="252">
        <f>C1306+1</f>
        <v>9</v>
      </c>
      <c r="D1308" s="308"/>
      <c r="E1308" s="257"/>
      <c r="F1308" s="260"/>
      <c r="I1308"/>
    </row>
    <row r="1309" spans="1:9" s="239" customFormat="1" ht="13" x14ac:dyDescent="0.25">
      <c r="A1309" s="261"/>
      <c r="B1309" s="253"/>
      <c r="C1309" s="252"/>
      <c r="D1309" s="308"/>
      <c r="E1309" s="257"/>
      <c r="F1309" s="260"/>
      <c r="I1309"/>
    </row>
    <row r="1310" spans="1:9" s="239" customFormat="1" ht="13" x14ac:dyDescent="0.25">
      <c r="A1310" s="261"/>
      <c r="B1310" s="253"/>
      <c r="C1310" s="252">
        <f>C1308+1</f>
        <v>10</v>
      </c>
      <c r="D1310" s="308"/>
      <c r="E1310" s="257"/>
      <c r="F1310" s="260"/>
      <c r="I1310"/>
    </row>
    <row r="1311" spans="1:9" s="239" customFormat="1" ht="13" x14ac:dyDescent="0.25">
      <c r="A1311" s="261"/>
      <c r="B1311" s="253"/>
      <c r="C1311" s="252"/>
      <c r="D1311" s="308"/>
      <c r="E1311" s="257"/>
      <c r="F1311" s="260"/>
      <c r="I1311"/>
    </row>
    <row r="1312" spans="1:9" s="239" customFormat="1" ht="13" x14ac:dyDescent="0.25">
      <c r="A1312" s="261"/>
      <c r="B1312" s="253"/>
      <c r="C1312" s="252">
        <f>C1310+1</f>
        <v>11</v>
      </c>
      <c r="D1312" s="308"/>
      <c r="E1312" s="257"/>
      <c r="F1312" s="260"/>
      <c r="I1312"/>
    </row>
    <row r="1313" spans="1:9" s="239" customFormat="1" ht="13" x14ac:dyDescent="0.25">
      <c r="A1313" s="261"/>
      <c r="B1313" s="253"/>
      <c r="C1313" s="252"/>
      <c r="D1313" s="308"/>
      <c r="E1313" s="257"/>
      <c r="F1313" s="260"/>
      <c r="I1313"/>
    </row>
    <row r="1314" spans="1:9" s="239" customFormat="1" ht="13" x14ac:dyDescent="0.25">
      <c r="A1314" s="261"/>
      <c r="B1314" s="253"/>
      <c r="C1314" s="252">
        <f>C1312+1</f>
        <v>12</v>
      </c>
      <c r="D1314" s="308"/>
      <c r="E1314" s="257"/>
      <c r="F1314" s="260"/>
      <c r="I1314"/>
    </row>
    <row r="1315" spans="1:9" s="239" customFormat="1" ht="13" x14ac:dyDescent="0.25">
      <c r="A1315" s="261"/>
      <c r="B1315" s="253"/>
      <c r="C1315" s="252"/>
      <c r="D1315" s="308"/>
      <c r="E1315" s="257"/>
      <c r="F1315" s="260"/>
      <c r="I1315"/>
    </row>
    <row r="1316" spans="1:9" s="239" customFormat="1" ht="13" x14ac:dyDescent="0.25">
      <c r="A1316" s="261"/>
      <c r="B1316" s="253"/>
      <c r="C1316" s="252">
        <f>C1314+1</f>
        <v>13</v>
      </c>
      <c r="D1316" s="308"/>
      <c r="E1316" s="257"/>
      <c r="F1316" s="260"/>
      <c r="I1316"/>
    </row>
    <row r="1317" spans="1:9" s="239" customFormat="1" ht="13" x14ac:dyDescent="0.25">
      <c r="A1317" s="261"/>
      <c r="B1317" s="253"/>
      <c r="C1317" s="252"/>
      <c r="D1317" s="308"/>
      <c r="E1317" s="257"/>
      <c r="F1317" s="260"/>
      <c r="I1317"/>
    </row>
    <row r="1318" spans="1:9" s="239" customFormat="1" ht="13" x14ac:dyDescent="0.25">
      <c r="A1318" s="261"/>
      <c r="B1318" s="253"/>
      <c r="C1318" s="252">
        <f>C1316+1</f>
        <v>14</v>
      </c>
      <c r="D1318" s="308"/>
      <c r="E1318" s="257"/>
      <c r="F1318" s="260"/>
      <c r="I1318"/>
    </row>
    <row r="1319" spans="1:9" s="239" customFormat="1" ht="13" x14ac:dyDescent="0.25">
      <c r="A1319" s="261"/>
      <c r="B1319" s="253"/>
      <c r="C1319" s="252"/>
      <c r="D1319" s="308"/>
      <c r="E1319" s="257"/>
      <c r="F1319" s="260"/>
      <c r="I1319"/>
    </row>
    <row r="1320" spans="1:9" s="239" customFormat="1" ht="13" x14ac:dyDescent="0.25">
      <c r="A1320" s="261"/>
      <c r="B1320" s="253"/>
      <c r="C1320" s="252">
        <f>C1318+1</f>
        <v>15</v>
      </c>
      <c r="D1320" s="308"/>
      <c r="E1320" s="257"/>
      <c r="F1320" s="260"/>
      <c r="I1320"/>
    </row>
    <row r="1321" spans="1:9" s="239" customFormat="1" ht="13" x14ac:dyDescent="0.25">
      <c r="A1321" s="261"/>
      <c r="B1321" s="253"/>
      <c r="C1321" s="252"/>
      <c r="D1321" s="308"/>
      <c r="E1321" s="257"/>
      <c r="F1321" s="260"/>
      <c r="I1321"/>
    </row>
    <row r="1322" spans="1:9" s="239" customFormat="1" ht="13" x14ac:dyDescent="0.25">
      <c r="A1322" s="261"/>
      <c r="B1322" s="253"/>
      <c r="C1322" s="252">
        <f>C1320+1</f>
        <v>16</v>
      </c>
      <c r="D1322" s="308"/>
      <c r="E1322" s="257"/>
      <c r="F1322" s="260"/>
      <c r="I1322"/>
    </row>
    <row r="1323" spans="1:9" s="239" customFormat="1" ht="13" x14ac:dyDescent="0.25">
      <c r="A1323" s="261"/>
      <c r="B1323" s="253"/>
      <c r="C1323" s="252"/>
      <c r="D1323" s="308"/>
      <c r="E1323" s="257"/>
      <c r="F1323" s="260"/>
      <c r="I1323"/>
    </row>
    <row r="1324" spans="1:9" s="239" customFormat="1" ht="13" x14ac:dyDescent="0.25">
      <c r="A1324" s="261"/>
      <c r="B1324" s="253"/>
      <c r="C1324" s="252">
        <f>C1322+1</f>
        <v>17</v>
      </c>
      <c r="D1324" s="308"/>
      <c r="E1324" s="257"/>
      <c r="F1324" s="260"/>
      <c r="I1324"/>
    </row>
    <row r="1325" spans="1:9" s="239" customFormat="1" ht="13" x14ac:dyDescent="0.25">
      <c r="A1325" s="261"/>
      <c r="B1325" s="253"/>
      <c r="C1325" s="252"/>
      <c r="D1325" s="308"/>
      <c r="E1325" s="257"/>
      <c r="F1325" s="260"/>
      <c r="I1325"/>
    </row>
    <row r="1326" spans="1:9" s="239" customFormat="1" ht="13" x14ac:dyDescent="0.25">
      <c r="A1326" s="261"/>
      <c r="B1326" s="253"/>
      <c r="C1326" s="252">
        <f>C1324+1</f>
        <v>18</v>
      </c>
      <c r="D1326" s="308"/>
      <c r="E1326" s="257"/>
      <c r="F1326" s="260"/>
      <c r="I1326"/>
    </row>
    <row r="1327" spans="1:9" s="239" customFormat="1" ht="13" x14ac:dyDescent="0.25">
      <c r="A1327" s="261"/>
      <c r="B1327" s="253"/>
      <c r="C1327" s="252"/>
      <c r="D1327" s="308"/>
      <c r="E1327" s="257"/>
      <c r="F1327" s="260"/>
      <c r="I1327"/>
    </row>
    <row r="1328" spans="1:9" s="239" customFormat="1" ht="13" x14ac:dyDescent="0.25">
      <c r="A1328" s="261"/>
      <c r="B1328" s="253"/>
      <c r="C1328" s="252">
        <f>C1326+1</f>
        <v>19</v>
      </c>
      <c r="D1328" s="308"/>
      <c r="E1328" s="257"/>
      <c r="F1328" s="260"/>
      <c r="I1328"/>
    </row>
    <row r="1329" spans="1:9" s="239" customFormat="1" ht="13" x14ac:dyDescent="0.25">
      <c r="A1329" s="261"/>
      <c r="B1329" s="253"/>
      <c r="C1329" s="252"/>
      <c r="D1329" s="308"/>
      <c r="E1329" s="257"/>
      <c r="F1329" s="260"/>
      <c r="I1329"/>
    </row>
    <row r="1330" spans="1:9" s="239" customFormat="1" ht="13" x14ac:dyDescent="0.25">
      <c r="A1330" s="261"/>
      <c r="B1330" s="253"/>
      <c r="C1330" s="252">
        <f>C1328+1</f>
        <v>20</v>
      </c>
      <c r="D1330" s="308"/>
      <c r="E1330" s="257"/>
      <c r="F1330" s="260"/>
      <c r="I1330"/>
    </row>
    <row r="1331" spans="1:9" s="239" customFormat="1" ht="13" x14ac:dyDescent="0.25">
      <c r="A1331" s="261"/>
      <c r="B1331" s="253"/>
      <c r="C1331" s="252"/>
      <c r="D1331" s="308"/>
      <c r="E1331" s="257"/>
      <c r="F1331" s="260"/>
      <c r="I1331"/>
    </row>
    <row r="1332" spans="1:9" s="239" customFormat="1" ht="13" x14ac:dyDescent="0.25">
      <c r="A1332" s="261"/>
      <c r="B1332" s="253"/>
      <c r="C1332" s="252">
        <f>C1330+1</f>
        <v>21</v>
      </c>
      <c r="D1332" s="308"/>
      <c r="E1332" s="257"/>
      <c r="F1332" s="260"/>
      <c r="I1332"/>
    </row>
    <row r="1333" spans="1:9" s="239" customFormat="1" ht="13" x14ac:dyDescent="0.25">
      <c r="A1333" s="261"/>
      <c r="B1333" s="253"/>
      <c r="C1333" s="252"/>
      <c r="D1333" s="308"/>
      <c r="E1333" s="257"/>
      <c r="F1333" s="260"/>
      <c r="I1333"/>
    </row>
    <row r="1334" spans="1:9" s="239" customFormat="1" ht="13" x14ac:dyDescent="0.25">
      <c r="A1334" s="261"/>
      <c r="B1334" s="253"/>
      <c r="C1334" s="252">
        <f>C1332+1</f>
        <v>22</v>
      </c>
      <c r="D1334" s="308"/>
      <c r="E1334" s="257"/>
      <c r="F1334" s="260"/>
      <c r="I1334"/>
    </row>
    <row r="1335" spans="1:9" s="239" customFormat="1" ht="13" x14ac:dyDescent="0.25">
      <c r="A1335" s="261"/>
      <c r="B1335" s="253"/>
      <c r="C1335" s="252"/>
      <c r="D1335" s="308"/>
      <c r="E1335" s="257"/>
      <c r="F1335" s="260"/>
      <c r="I1335"/>
    </row>
    <row r="1336" spans="1:9" s="239" customFormat="1" ht="13" x14ac:dyDescent="0.25">
      <c r="A1336" s="261"/>
      <c r="B1336" s="253"/>
      <c r="C1336" s="252">
        <f t="shared" ref="C1336" si="0">C1334+1</f>
        <v>23</v>
      </c>
      <c r="D1336" s="308"/>
      <c r="E1336" s="257"/>
      <c r="F1336" s="260"/>
      <c r="I1336"/>
    </row>
    <row r="1337" spans="1:9" s="239" customFormat="1" ht="13" x14ac:dyDescent="0.25">
      <c r="A1337" s="261"/>
      <c r="B1337" s="253"/>
      <c r="C1337" s="252"/>
      <c r="D1337" s="308"/>
      <c r="E1337" s="257"/>
      <c r="F1337" s="260"/>
      <c r="I1337"/>
    </row>
    <row r="1338" spans="1:9" s="239" customFormat="1" ht="13" x14ac:dyDescent="0.25">
      <c r="A1338" s="261"/>
      <c r="B1338" s="253"/>
      <c r="C1338" s="252"/>
      <c r="D1338" s="308"/>
      <c r="E1338" s="257"/>
      <c r="F1338" s="260"/>
      <c r="I1338"/>
    </row>
    <row r="1339" spans="1:9" s="239" customFormat="1" ht="13" x14ac:dyDescent="0.25">
      <c r="A1339" s="261"/>
      <c r="B1339" s="253"/>
      <c r="C1339" s="252"/>
      <c r="D1339" s="308"/>
      <c r="E1339" s="257"/>
      <c r="F1339" s="260"/>
      <c r="I1339"/>
    </row>
    <row r="1340" spans="1:9" s="239" customFormat="1" ht="13" x14ac:dyDescent="0.25">
      <c r="A1340" s="261"/>
      <c r="B1340" s="253"/>
      <c r="C1340" s="252"/>
      <c r="D1340" s="308"/>
      <c r="E1340" s="257"/>
      <c r="F1340" s="260"/>
      <c r="I1340"/>
    </row>
    <row r="1341" spans="1:9" s="239" customFormat="1" ht="13" x14ac:dyDescent="0.25">
      <c r="A1341" s="261"/>
      <c r="B1341" s="253"/>
      <c r="C1341" s="252"/>
      <c r="D1341" s="308"/>
      <c r="E1341" s="257"/>
      <c r="F1341" s="260"/>
      <c r="I1341"/>
    </row>
    <row r="1342" spans="1:9" s="239" customFormat="1" ht="13" x14ac:dyDescent="0.25">
      <c r="A1342" s="261"/>
      <c r="B1342" s="253"/>
      <c r="C1342" s="252"/>
      <c r="D1342" s="308"/>
      <c r="E1342" s="257"/>
      <c r="F1342" s="260"/>
      <c r="I1342"/>
    </row>
    <row r="1343" spans="1:9" s="239" customFormat="1" ht="13" x14ac:dyDescent="0.25">
      <c r="A1343" s="261"/>
      <c r="B1343" s="253"/>
      <c r="C1343" s="252"/>
      <c r="D1343" s="308"/>
      <c r="E1343" s="257"/>
      <c r="F1343" s="260"/>
      <c r="I1343"/>
    </row>
    <row r="1344" spans="1:9" s="239" customFormat="1" ht="13" x14ac:dyDescent="0.25">
      <c r="A1344" s="261"/>
      <c r="B1344" s="253"/>
      <c r="C1344" s="252"/>
      <c r="D1344" s="308"/>
      <c r="E1344" s="257"/>
      <c r="F1344" s="260"/>
      <c r="I1344"/>
    </row>
    <row r="1345" spans="1:9" s="239" customFormat="1" ht="13" x14ac:dyDescent="0.25">
      <c r="A1345" s="261"/>
      <c r="B1345" s="253"/>
      <c r="C1345" s="252"/>
      <c r="D1345" s="308"/>
      <c r="E1345" s="257"/>
      <c r="F1345" s="260"/>
      <c r="I1345"/>
    </row>
    <row r="1346" spans="1:9" s="239" customFormat="1" ht="13" x14ac:dyDescent="0.25">
      <c r="A1346" s="261"/>
      <c r="B1346" s="253"/>
      <c r="C1346" s="252"/>
      <c r="D1346" s="308"/>
      <c r="E1346" s="257"/>
      <c r="F1346" s="260"/>
      <c r="I1346"/>
    </row>
    <row r="1347" spans="1:9" s="239" customFormat="1" ht="13" x14ac:dyDescent="0.25">
      <c r="A1347" s="261"/>
      <c r="B1347" s="253"/>
      <c r="C1347" s="252"/>
      <c r="D1347" s="308"/>
      <c r="E1347" s="257"/>
      <c r="F1347" s="260"/>
      <c r="I1347"/>
    </row>
    <row r="1348" spans="1:9" s="239" customFormat="1" ht="13" x14ac:dyDescent="0.25">
      <c r="A1348" s="261"/>
      <c r="B1348" s="253"/>
      <c r="C1348" s="252"/>
      <c r="D1348" s="308"/>
      <c r="E1348" s="257"/>
      <c r="F1348" s="260"/>
      <c r="I1348"/>
    </row>
    <row r="1349" spans="1:9" s="239" customFormat="1" ht="13" x14ac:dyDescent="0.25">
      <c r="A1349" s="261"/>
      <c r="B1349" s="253"/>
      <c r="C1349" s="252"/>
      <c r="D1349" s="308"/>
      <c r="E1349" s="257"/>
      <c r="F1349" s="260"/>
      <c r="I1349"/>
    </row>
    <row r="1350" spans="1:9" s="239" customFormat="1" ht="13" x14ac:dyDescent="0.25">
      <c r="A1350" s="261"/>
      <c r="B1350" s="253"/>
      <c r="C1350" s="252"/>
      <c r="D1350" s="308"/>
      <c r="E1350" s="257"/>
      <c r="F1350" s="260"/>
      <c r="I1350"/>
    </row>
    <row r="1351" spans="1:9" s="239" customFormat="1" ht="13" x14ac:dyDescent="0.25">
      <c r="A1351" s="261"/>
      <c r="B1351" s="253"/>
      <c r="C1351" s="252"/>
      <c r="D1351" s="308"/>
      <c r="E1351" s="257"/>
      <c r="F1351" s="260"/>
      <c r="I1351"/>
    </row>
    <row r="1352" spans="1:9" s="239" customFormat="1" ht="13" x14ac:dyDescent="0.25">
      <c r="A1352" s="261"/>
      <c r="B1352" s="253"/>
      <c r="C1352" s="252"/>
      <c r="D1352" s="308"/>
      <c r="E1352" s="257"/>
      <c r="F1352" s="260"/>
      <c r="I1352"/>
    </row>
    <row r="1353" spans="1:9" s="239" customFormat="1" ht="13" x14ac:dyDescent="0.25">
      <c r="A1353" s="261"/>
      <c r="B1353" s="253"/>
      <c r="C1353" s="252"/>
      <c r="D1353" s="308"/>
      <c r="E1353" s="257"/>
      <c r="F1353" s="260"/>
      <c r="I1353"/>
    </row>
    <row r="1354" spans="1:9" s="239" customFormat="1" ht="13" x14ac:dyDescent="0.25">
      <c r="A1354" s="261"/>
      <c r="B1354" s="253"/>
      <c r="C1354" s="252"/>
      <c r="D1354" s="308"/>
      <c r="E1354" s="257"/>
      <c r="F1354" s="260"/>
      <c r="I1354"/>
    </row>
    <row r="1355" spans="1:9" s="239" customFormat="1" ht="13" x14ac:dyDescent="0.25">
      <c r="A1355" s="261"/>
      <c r="B1355" s="253"/>
      <c r="C1355" s="252"/>
      <c r="D1355" s="308"/>
      <c r="E1355" s="257"/>
      <c r="F1355" s="260"/>
      <c r="I1355"/>
    </row>
    <row r="1356" spans="1:9" s="239" customFormat="1" ht="13" x14ac:dyDescent="0.25">
      <c r="A1356" s="261"/>
      <c r="B1356" s="253"/>
      <c r="C1356" s="252"/>
      <c r="D1356" s="308"/>
      <c r="E1356" s="257"/>
      <c r="F1356" s="260"/>
      <c r="I1356"/>
    </row>
    <row r="1357" spans="1:9" ht="13" x14ac:dyDescent="0.25">
      <c r="A1357" s="261"/>
      <c r="B1357" s="264" t="s">
        <v>1631</v>
      </c>
      <c r="C1357" s="226"/>
      <c r="D1357" s="304"/>
      <c r="E1357" s="255"/>
      <c r="F1357" s="266"/>
    </row>
    <row r="1358" spans="1:9" ht="13" x14ac:dyDescent="0.25">
      <c r="A1358" s="261"/>
      <c r="B1358" s="245" t="s">
        <v>2188</v>
      </c>
      <c r="C1358" s="226"/>
      <c r="D1358" s="304"/>
      <c r="E1358" s="255"/>
      <c r="F1358" s="260"/>
    </row>
    <row r="1359" spans="1:9" ht="13" x14ac:dyDescent="0.25">
      <c r="A1359" s="261"/>
      <c r="B1359" s="245" t="s">
        <v>2189</v>
      </c>
      <c r="C1359" s="226"/>
      <c r="D1359" s="304"/>
      <c r="E1359" s="255"/>
      <c r="F1359" s="260"/>
    </row>
    <row r="1360" spans="1:9" s="239" customFormat="1" ht="13" x14ac:dyDescent="0.25">
      <c r="A1360" s="261"/>
      <c r="B1360" s="253"/>
      <c r="C1360" s="252"/>
      <c r="D1360" s="308"/>
      <c r="E1360" s="257"/>
      <c r="F1360" s="260"/>
      <c r="I1360"/>
    </row>
    <row r="1361" spans="1:9" s="234" customFormat="1" ht="13" x14ac:dyDescent="0.25">
      <c r="A1361" s="261"/>
      <c r="B1361" s="251" t="s">
        <v>2193</v>
      </c>
      <c r="C1361" s="252"/>
      <c r="D1361" s="308"/>
      <c r="E1361" s="257"/>
      <c r="F1361" s="260"/>
      <c r="I1361"/>
    </row>
    <row r="1362" spans="1:9" s="234" customFormat="1" ht="13" x14ac:dyDescent="0.25">
      <c r="A1362" s="261"/>
      <c r="B1362" s="251"/>
      <c r="C1362" s="252"/>
      <c r="D1362" s="308"/>
      <c r="E1362" s="257"/>
      <c r="F1362" s="260"/>
      <c r="I1362"/>
    </row>
    <row r="1363" spans="1:9" s="234" customFormat="1" ht="13" x14ac:dyDescent="0.25">
      <c r="A1363" s="261">
        <v>2.1</v>
      </c>
      <c r="B1363" s="242" t="s">
        <v>2033</v>
      </c>
      <c r="C1363" s="246"/>
      <c r="D1363" s="305"/>
      <c r="E1363" s="257"/>
      <c r="F1363" s="260"/>
      <c r="I1363"/>
    </row>
    <row r="1364" spans="1:9" s="234" customFormat="1" ht="13" x14ac:dyDescent="0.25">
      <c r="A1364" s="261"/>
      <c r="B1364" s="244"/>
      <c r="C1364" s="246"/>
      <c r="D1364" s="305"/>
      <c r="E1364" s="257"/>
      <c r="F1364" s="260"/>
      <c r="I1364"/>
    </row>
    <row r="1365" spans="1:9" s="234" customFormat="1" ht="13" x14ac:dyDescent="0.25">
      <c r="A1365" s="261"/>
      <c r="B1365" s="242" t="s">
        <v>2036</v>
      </c>
      <c r="C1365" s="246"/>
      <c r="D1365" s="305"/>
      <c r="E1365" s="257"/>
      <c r="F1365" s="260"/>
      <c r="I1365"/>
    </row>
    <row r="1366" spans="1:9" s="234" customFormat="1" ht="13" x14ac:dyDescent="0.25">
      <c r="A1366" s="261"/>
      <c r="B1366" s="244"/>
      <c r="C1366" s="246"/>
      <c r="D1366" s="305"/>
      <c r="E1366" s="257"/>
      <c r="F1366" s="260"/>
      <c r="I1366"/>
    </row>
    <row r="1367" spans="1:9" s="234" customFormat="1" ht="13" x14ac:dyDescent="0.25">
      <c r="A1367" s="261"/>
      <c r="B1367" s="242" t="s">
        <v>2037</v>
      </c>
      <c r="C1367" s="246"/>
      <c r="D1367" s="305"/>
      <c r="E1367" s="257"/>
      <c r="F1367" s="260"/>
      <c r="I1367"/>
    </row>
    <row r="1368" spans="1:9" s="234" customFormat="1" ht="13" x14ac:dyDescent="0.25">
      <c r="A1368" s="261"/>
      <c r="B1368" s="244"/>
      <c r="C1368" s="246"/>
      <c r="D1368" s="305"/>
      <c r="E1368" s="257"/>
      <c r="F1368" s="260"/>
      <c r="I1368"/>
    </row>
    <row r="1369" spans="1:9" s="234" customFormat="1" ht="37.5" x14ac:dyDescent="0.25">
      <c r="A1369" s="261"/>
      <c r="B1369" s="244" t="s">
        <v>2038</v>
      </c>
      <c r="C1369" s="246"/>
      <c r="D1369" s="305"/>
      <c r="E1369" s="257"/>
      <c r="F1369" s="260"/>
      <c r="I1369"/>
    </row>
    <row r="1370" spans="1:9" s="234" customFormat="1" ht="13" x14ac:dyDescent="0.25">
      <c r="A1370" s="261"/>
      <c r="B1370" s="244"/>
      <c r="C1370" s="246"/>
      <c r="D1370" s="305"/>
      <c r="E1370" s="257"/>
      <c r="F1370" s="260"/>
      <c r="I1370"/>
    </row>
    <row r="1371" spans="1:9" s="234" customFormat="1" ht="62.5" x14ac:dyDescent="0.25">
      <c r="A1371" s="261"/>
      <c r="B1371" s="244" t="s">
        <v>2050</v>
      </c>
      <c r="C1371" s="246"/>
      <c r="D1371" s="305"/>
      <c r="E1371" s="257"/>
      <c r="F1371" s="260"/>
      <c r="I1371"/>
    </row>
    <row r="1372" spans="1:9" s="234" customFormat="1" ht="13" x14ac:dyDescent="0.25">
      <c r="A1372" s="261"/>
      <c r="B1372" s="244"/>
      <c r="C1372" s="246"/>
      <c r="D1372" s="305"/>
      <c r="E1372" s="257"/>
      <c r="F1372" s="260"/>
      <c r="I1372"/>
    </row>
    <row r="1373" spans="1:9" s="234" customFormat="1" ht="75" x14ac:dyDescent="0.25">
      <c r="A1373" s="261"/>
      <c r="B1373" s="244" t="s">
        <v>2133</v>
      </c>
      <c r="C1373" s="246"/>
      <c r="D1373" s="305"/>
      <c r="E1373" s="257"/>
      <c r="F1373" s="260"/>
      <c r="I1373"/>
    </row>
    <row r="1374" spans="1:9" s="234" customFormat="1" ht="13" x14ac:dyDescent="0.25">
      <c r="A1374" s="261"/>
      <c r="B1374" s="244"/>
      <c r="C1374" s="246"/>
      <c r="D1374" s="305"/>
      <c r="E1374" s="257"/>
      <c r="F1374" s="260"/>
      <c r="I1374"/>
    </row>
    <row r="1375" spans="1:9" s="234" customFormat="1" ht="37.5" x14ac:dyDescent="0.25">
      <c r="A1375" s="261"/>
      <c r="B1375" s="244" t="s">
        <v>2039</v>
      </c>
      <c r="C1375" s="246"/>
      <c r="D1375" s="305"/>
      <c r="E1375" s="257"/>
      <c r="F1375" s="260"/>
      <c r="I1375"/>
    </row>
    <row r="1376" spans="1:9" s="234" customFormat="1" ht="13" x14ac:dyDescent="0.25">
      <c r="A1376" s="261"/>
      <c r="B1376" s="244"/>
      <c r="C1376" s="246"/>
      <c r="D1376" s="305"/>
      <c r="E1376" s="257"/>
      <c r="F1376" s="260"/>
      <c r="I1376"/>
    </row>
    <row r="1377" spans="1:9" s="234" customFormat="1" ht="37.5" x14ac:dyDescent="0.25">
      <c r="A1377" s="261"/>
      <c r="B1377" s="244" t="s">
        <v>2040</v>
      </c>
      <c r="C1377" s="246"/>
      <c r="D1377" s="305"/>
      <c r="E1377" s="257"/>
      <c r="F1377" s="260"/>
      <c r="I1377"/>
    </row>
    <row r="1378" spans="1:9" s="234" customFormat="1" ht="25" x14ac:dyDescent="0.25">
      <c r="A1378" s="261"/>
      <c r="B1378" s="244" t="s">
        <v>2041</v>
      </c>
      <c r="C1378" s="246"/>
      <c r="D1378" s="305"/>
      <c r="E1378" s="257"/>
      <c r="F1378" s="260"/>
      <c r="I1378"/>
    </row>
    <row r="1379" spans="1:9" s="234" customFormat="1" ht="13" x14ac:dyDescent="0.25">
      <c r="A1379" s="261"/>
      <c r="B1379" s="244"/>
      <c r="C1379" s="246"/>
      <c r="D1379" s="305"/>
      <c r="E1379" s="257"/>
      <c r="F1379" s="260"/>
      <c r="I1379"/>
    </row>
    <row r="1380" spans="1:9" s="234" customFormat="1" ht="37.5" x14ac:dyDescent="0.25">
      <c r="A1380" s="261"/>
      <c r="B1380" s="244" t="s">
        <v>2042</v>
      </c>
      <c r="C1380" s="246"/>
      <c r="D1380" s="305"/>
      <c r="E1380" s="257"/>
      <c r="F1380" s="260"/>
      <c r="I1380"/>
    </row>
    <row r="1381" spans="1:9" s="234" customFormat="1" ht="13" x14ac:dyDescent="0.25">
      <c r="A1381" s="261"/>
      <c r="B1381" s="244"/>
      <c r="C1381" s="246"/>
      <c r="D1381" s="305"/>
      <c r="E1381" s="257"/>
      <c r="F1381" s="260"/>
      <c r="I1381"/>
    </row>
    <row r="1382" spans="1:9" s="234" customFormat="1" ht="37.5" x14ac:dyDescent="0.25">
      <c r="A1382" s="261"/>
      <c r="B1382" s="244" t="s">
        <v>2134</v>
      </c>
      <c r="C1382" s="246"/>
      <c r="D1382" s="305"/>
      <c r="E1382" s="257"/>
      <c r="F1382" s="260"/>
      <c r="I1382"/>
    </row>
    <row r="1383" spans="1:9" s="234" customFormat="1" ht="13" x14ac:dyDescent="0.25">
      <c r="A1383" s="261"/>
      <c r="B1383" s="244"/>
      <c r="C1383" s="246"/>
      <c r="D1383" s="305"/>
      <c r="E1383" s="257"/>
      <c r="F1383" s="260"/>
      <c r="I1383"/>
    </row>
    <row r="1384" spans="1:9" s="234" customFormat="1" ht="25" x14ac:dyDescent="0.25">
      <c r="A1384" s="261"/>
      <c r="B1384" s="244" t="s">
        <v>2043</v>
      </c>
      <c r="C1384" s="246"/>
      <c r="D1384" s="305"/>
      <c r="E1384" s="257"/>
      <c r="F1384" s="260"/>
      <c r="I1384"/>
    </row>
    <row r="1385" spans="1:9" s="234" customFormat="1" ht="13" x14ac:dyDescent="0.25">
      <c r="A1385" s="261"/>
      <c r="B1385" s="244"/>
      <c r="C1385" s="246"/>
      <c r="D1385" s="305"/>
      <c r="E1385" s="257"/>
      <c r="F1385" s="260"/>
      <c r="I1385"/>
    </row>
    <row r="1386" spans="1:9" s="234" customFormat="1" ht="37.5" x14ac:dyDescent="0.25">
      <c r="A1386" s="261"/>
      <c r="B1386" s="244" t="s">
        <v>2044</v>
      </c>
      <c r="C1386" s="246"/>
      <c r="D1386" s="305"/>
      <c r="E1386" s="257"/>
      <c r="F1386" s="260"/>
      <c r="I1386"/>
    </row>
    <row r="1387" spans="1:9" s="234" customFormat="1" ht="13" x14ac:dyDescent="0.25">
      <c r="A1387" s="261"/>
      <c r="B1387" s="244"/>
      <c r="C1387" s="246"/>
      <c r="D1387" s="305"/>
      <c r="E1387" s="257"/>
      <c r="F1387" s="260"/>
      <c r="I1387"/>
    </row>
    <row r="1388" spans="1:9" s="234" customFormat="1" ht="25" x14ac:dyDescent="0.25">
      <c r="A1388" s="261"/>
      <c r="B1388" s="244" t="s">
        <v>2045</v>
      </c>
      <c r="C1388" s="246"/>
      <c r="D1388" s="305"/>
      <c r="E1388" s="257"/>
      <c r="F1388" s="260"/>
      <c r="I1388"/>
    </row>
    <row r="1389" spans="1:9" s="234" customFormat="1" ht="13" x14ac:dyDescent="0.25">
      <c r="A1389" s="261"/>
      <c r="B1389" s="244"/>
      <c r="C1389" s="246"/>
      <c r="D1389" s="305"/>
      <c r="E1389" s="257"/>
      <c r="F1389" s="260"/>
      <c r="I1389"/>
    </row>
    <row r="1390" spans="1:9" s="234" customFormat="1" ht="25" x14ac:dyDescent="0.25">
      <c r="A1390" s="261"/>
      <c r="B1390" s="244" t="s">
        <v>2046</v>
      </c>
      <c r="C1390" s="219"/>
      <c r="D1390" s="305"/>
      <c r="E1390" s="257"/>
      <c r="F1390" s="260"/>
      <c r="I1390"/>
    </row>
    <row r="1391" spans="1:9" s="234" customFormat="1" ht="13" x14ac:dyDescent="0.25">
      <c r="A1391" s="261"/>
      <c r="B1391" s="244"/>
      <c r="C1391" s="246"/>
      <c r="D1391" s="305"/>
      <c r="E1391" s="257"/>
      <c r="F1391" s="260"/>
      <c r="I1391"/>
    </row>
    <row r="1392" spans="1:9" s="234" customFormat="1" ht="37.5" x14ac:dyDescent="0.25">
      <c r="A1392" s="261"/>
      <c r="B1392" s="244" t="s">
        <v>2047</v>
      </c>
      <c r="C1392" s="219"/>
      <c r="D1392" s="305"/>
      <c r="E1392" s="257"/>
      <c r="F1392" s="260"/>
      <c r="I1392"/>
    </row>
    <row r="1393" spans="1:9" s="234" customFormat="1" ht="13" x14ac:dyDescent="0.25">
      <c r="A1393" s="261"/>
      <c r="B1393" s="244"/>
      <c r="C1393" s="246"/>
      <c r="D1393" s="305"/>
      <c r="E1393" s="257"/>
      <c r="F1393" s="260"/>
      <c r="I1393"/>
    </row>
    <row r="1394" spans="1:9" s="234" customFormat="1" ht="13" x14ac:dyDescent="0.25">
      <c r="A1394" s="261"/>
      <c r="B1394" s="244" t="s">
        <v>2048</v>
      </c>
      <c r="C1394" s="219"/>
      <c r="D1394" s="305"/>
      <c r="E1394" s="257"/>
      <c r="F1394" s="260"/>
      <c r="I1394"/>
    </row>
    <row r="1395" spans="1:9" s="234" customFormat="1" ht="13" x14ac:dyDescent="0.25">
      <c r="A1395" s="261"/>
      <c r="B1395" s="244"/>
      <c r="C1395" s="219"/>
      <c r="D1395" s="305"/>
      <c r="E1395" s="257"/>
      <c r="F1395" s="260"/>
      <c r="I1395"/>
    </row>
    <row r="1396" spans="1:9" s="234" customFormat="1" ht="13" x14ac:dyDescent="0.25">
      <c r="A1396" s="261"/>
      <c r="B1396" s="244"/>
      <c r="C1396" s="219"/>
      <c r="D1396" s="305"/>
      <c r="E1396" s="257"/>
      <c r="F1396" s="260"/>
      <c r="I1396"/>
    </row>
    <row r="1397" spans="1:9" s="234" customFormat="1" ht="13" x14ac:dyDescent="0.25">
      <c r="A1397" s="261"/>
      <c r="B1397" s="244"/>
      <c r="C1397" s="219"/>
      <c r="D1397" s="305"/>
      <c r="E1397" s="257"/>
      <c r="F1397" s="260"/>
      <c r="I1397"/>
    </row>
    <row r="1398" spans="1:9" s="234" customFormat="1" ht="13" x14ac:dyDescent="0.25">
      <c r="A1398" s="261"/>
      <c r="B1398" s="244"/>
      <c r="C1398" s="246"/>
      <c r="D1398" s="305"/>
      <c r="E1398" s="257"/>
      <c r="F1398" s="260"/>
      <c r="I1398"/>
    </row>
    <row r="1399" spans="1:9" s="239" customFormat="1" ht="13" x14ac:dyDescent="0.25">
      <c r="A1399" s="261"/>
      <c r="B1399" s="253"/>
      <c r="C1399" s="252"/>
      <c r="D1399" s="308"/>
      <c r="E1399" s="257"/>
      <c r="F1399" s="260"/>
      <c r="I1399"/>
    </row>
    <row r="1400" spans="1:9" ht="13" x14ac:dyDescent="0.25">
      <c r="A1400" s="261"/>
      <c r="B1400" s="264" t="s">
        <v>2187</v>
      </c>
      <c r="C1400" s="226"/>
      <c r="D1400" s="304"/>
      <c r="E1400" s="255"/>
      <c r="F1400" s="266"/>
    </row>
    <row r="1401" spans="1:9" ht="13" x14ac:dyDescent="0.25">
      <c r="A1401" s="261"/>
      <c r="B1401" s="245" t="str">
        <f>B1361</f>
        <v>Bill No. 2</v>
      </c>
      <c r="C1401" s="226"/>
      <c r="D1401" s="304"/>
      <c r="E1401" s="255"/>
      <c r="F1401" s="260"/>
    </row>
    <row r="1402" spans="1:9" ht="13" x14ac:dyDescent="0.25">
      <c r="A1402" s="261"/>
      <c r="B1402" s="245" t="s">
        <v>2303</v>
      </c>
      <c r="C1402" s="226"/>
      <c r="D1402" s="304"/>
      <c r="E1402" s="255"/>
      <c r="F1402" s="260"/>
    </row>
    <row r="1403" spans="1:9" ht="13" x14ac:dyDescent="0.25">
      <c r="A1403" s="261"/>
      <c r="B1403" s="245"/>
      <c r="C1403" s="226"/>
      <c r="D1403" s="304"/>
      <c r="E1403" s="255"/>
      <c r="F1403" s="260"/>
    </row>
    <row r="1404" spans="1:9" s="234" customFormat="1" ht="25" x14ac:dyDescent="0.25">
      <c r="A1404" s="261"/>
      <c r="B1404" s="244" t="s">
        <v>2049</v>
      </c>
      <c r="C1404" s="219"/>
      <c r="D1404" s="305"/>
      <c r="E1404" s="257"/>
      <c r="F1404" s="260"/>
      <c r="I1404"/>
    </row>
    <row r="1405" spans="1:9" s="234" customFormat="1" ht="13" x14ac:dyDescent="0.25">
      <c r="A1405" s="261"/>
      <c r="B1405" s="244"/>
      <c r="C1405" s="246"/>
      <c r="D1405" s="305"/>
      <c r="E1405" s="257"/>
      <c r="F1405" s="260"/>
      <c r="I1405"/>
    </row>
    <row r="1406" spans="1:9" s="234" customFormat="1" ht="14.5" x14ac:dyDescent="0.25">
      <c r="A1406" s="296" t="s">
        <v>2054</v>
      </c>
      <c r="B1406" s="287" t="s">
        <v>2293</v>
      </c>
      <c r="C1406" s="246" t="s">
        <v>621</v>
      </c>
      <c r="D1406" s="309">
        <v>275</v>
      </c>
      <c r="E1406" s="217"/>
      <c r="F1406" s="260"/>
      <c r="I1406"/>
    </row>
    <row r="1407" spans="1:9" s="234" customFormat="1" ht="14.5" x14ac:dyDescent="0.25">
      <c r="A1407" s="296" t="s">
        <v>2055</v>
      </c>
      <c r="B1407" s="287" t="s">
        <v>2294</v>
      </c>
      <c r="C1407" s="246" t="s">
        <v>621</v>
      </c>
      <c r="D1407" s="309">
        <v>275</v>
      </c>
      <c r="E1407" s="217"/>
      <c r="F1407" s="260"/>
      <c r="I1407"/>
    </row>
    <row r="1408" spans="1:9" s="234" customFormat="1" ht="14.5" x14ac:dyDescent="0.25">
      <c r="A1408" s="296" t="s">
        <v>2056</v>
      </c>
      <c r="B1408" s="287" t="s">
        <v>2295</v>
      </c>
      <c r="C1408" s="246" t="s">
        <v>621</v>
      </c>
      <c r="D1408" s="309">
        <v>32</v>
      </c>
      <c r="E1408" s="217"/>
      <c r="F1408" s="260"/>
      <c r="I1408"/>
    </row>
    <row r="1409" spans="1:9" s="234" customFormat="1" ht="14.5" x14ac:dyDescent="0.25">
      <c r="A1409" s="296" t="s">
        <v>2057</v>
      </c>
      <c r="B1409" s="287" t="s">
        <v>2296</v>
      </c>
      <c r="C1409" s="246" t="s">
        <v>621</v>
      </c>
      <c r="D1409" s="309">
        <v>20</v>
      </c>
      <c r="E1409" s="217"/>
      <c r="F1409" s="260"/>
      <c r="I1409"/>
    </row>
    <row r="1410" spans="1:9" s="234" customFormat="1" ht="14.5" x14ac:dyDescent="0.25">
      <c r="A1410" s="296" t="s">
        <v>2058</v>
      </c>
      <c r="B1410" s="287" t="s">
        <v>2297</v>
      </c>
      <c r="C1410" s="246" t="s">
        <v>621</v>
      </c>
      <c r="D1410" s="309">
        <v>30</v>
      </c>
      <c r="E1410" s="217"/>
      <c r="F1410" s="260"/>
      <c r="I1410"/>
    </row>
    <row r="1411" spans="1:9" s="234" customFormat="1" ht="14.5" x14ac:dyDescent="0.25">
      <c r="A1411" s="296" t="s">
        <v>2059</v>
      </c>
      <c r="B1411" s="287" t="s">
        <v>2298</v>
      </c>
      <c r="C1411" s="246" t="s">
        <v>621</v>
      </c>
      <c r="D1411" s="309">
        <v>30</v>
      </c>
      <c r="E1411" s="217"/>
      <c r="F1411" s="260"/>
      <c r="I1411"/>
    </row>
    <row r="1412" spans="1:9" s="234" customFormat="1" ht="14.5" x14ac:dyDescent="0.25">
      <c r="A1412" s="296" t="s">
        <v>2060</v>
      </c>
      <c r="B1412" s="287" t="s">
        <v>2299</v>
      </c>
      <c r="C1412" s="246" t="s">
        <v>621</v>
      </c>
      <c r="D1412" s="309">
        <v>30</v>
      </c>
      <c r="E1412" s="217"/>
      <c r="F1412" s="260"/>
      <c r="I1412"/>
    </row>
    <row r="1413" spans="1:9" s="234" customFormat="1" ht="14.5" x14ac:dyDescent="0.25">
      <c r="A1413" s="296" t="s">
        <v>2061</v>
      </c>
      <c r="B1413" s="287" t="s">
        <v>2300</v>
      </c>
      <c r="C1413" s="246" t="s">
        <v>621</v>
      </c>
      <c r="D1413" s="309">
        <v>30</v>
      </c>
      <c r="E1413" s="217"/>
      <c r="F1413" s="260"/>
      <c r="I1413"/>
    </row>
    <row r="1414" spans="1:9" s="239" customFormat="1" ht="13" x14ac:dyDescent="0.25">
      <c r="A1414" s="297"/>
      <c r="B1414" s="287"/>
      <c r="C1414" s="246"/>
      <c r="D1414" s="309"/>
      <c r="E1414" s="217"/>
      <c r="F1414" s="260"/>
      <c r="I1414"/>
    </row>
    <row r="1415" spans="1:9" ht="26" x14ac:dyDescent="0.25">
      <c r="A1415" s="261">
        <v>2.2000000000000002</v>
      </c>
      <c r="B1415" s="242" t="s">
        <v>2301</v>
      </c>
      <c r="C1415" s="246"/>
      <c r="D1415" s="305"/>
      <c r="E1415" s="257"/>
      <c r="F1415" s="260"/>
    </row>
    <row r="1416" spans="1:9" ht="13" x14ac:dyDescent="0.25">
      <c r="A1416" s="261"/>
      <c r="B1416" s="244"/>
      <c r="C1416" s="246"/>
      <c r="D1416" s="305"/>
      <c r="E1416" s="257"/>
      <c r="F1416" s="260"/>
    </row>
    <row r="1417" spans="1:9" x14ac:dyDescent="0.25">
      <c r="A1417" s="296" t="s">
        <v>2304</v>
      </c>
      <c r="B1417" s="244" t="s">
        <v>2307</v>
      </c>
      <c r="C1417" s="246" t="s">
        <v>4</v>
      </c>
      <c r="D1417" s="305">
        <v>1</v>
      </c>
      <c r="E1417" s="257"/>
      <c r="F1417" s="260"/>
    </row>
    <row r="1418" spans="1:9" x14ac:dyDescent="0.25">
      <c r="A1418" s="296" t="s">
        <v>2305</v>
      </c>
      <c r="B1418" s="244" t="s">
        <v>2308</v>
      </c>
      <c r="C1418" s="246" t="s">
        <v>4</v>
      </c>
      <c r="D1418" s="305">
        <v>1</v>
      </c>
      <c r="E1418" s="257"/>
      <c r="F1418" s="260"/>
    </row>
    <row r="1419" spans="1:9" ht="13" x14ac:dyDescent="0.25">
      <c r="A1419" s="261"/>
      <c r="B1419" s="244"/>
      <c r="C1419" s="246"/>
      <c r="D1419" s="305"/>
      <c r="E1419" s="257"/>
      <c r="F1419" s="260"/>
    </row>
    <row r="1420" spans="1:9" ht="13" x14ac:dyDescent="0.25">
      <c r="A1420" s="261">
        <v>2.2999999999999998</v>
      </c>
      <c r="B1420" s="242" t="s">
        <v>2302</v>
      </c>
      <c r="C1420" s="246"/>
      <c r="D1420" s="305"/>
      <c r="E1420" s="257"/>
      <c r="F1420" s="260"/>
    </row>
    <row r="1421" spans="1:9" ht="13" x14ac:dyDescent="0.25">
      <c r="A1421" s="261"/>
      <c r="B1421" s="244"/>
      <c r="C1421" s="246"/>
      <c r="D1421" s="305"/>
      <c r="E1421" s="257"/>
      <c r="F1421" s="260"/>
    </row>
    <row r="1422" spans="1:9" ht="25" x14ac:dyDescent="0.25">
      <c r="A1422" s="296" t="s">
        <v>2306</v>
      </c>
      <c r="B1422" s="244" t="s">
        <v>1641</v>
      </c>
      <c r="C1422" s="246" t="s">
        <v>11</v>
      </c>
      <c r="D1422" s="309">
        <v>381</v>
      </c>
      <c r="E1422" s="217"/>
      <c r="F1422" s="260"/>
    </row>
    <row r="1423" spans="1:9" ht="13" x14ac:dyDescent="0.25">
      <c r="A1423" s="261"/>
      <c r="B1423" s="244"/>
      <c r="C1423" s="246"/>
      <c r="D1423" s="305"/>
      <c r="E1423" s="257"/>
      <c r="F1423" s="260"/>
    </row>
    <row r="1424" spans="1:9" ht="13" x14ac:dyDescent="0.25">
      <c r="A1424" s="261"/>
      <c r="B1424" s="244"/>
      <c r="C1424" s="246"/>
      <c r="D1424" s="305"/>
      <c r="E1424" s="257"/>
      <c r="F1424" s="260"/>
    </row>
    <row r="1425" spans="1:12" ht="13" x14ac:dyDescent="0.25">
      <c r="A1425" s="261"/>
      <c r="B1425" s="244"/>
      <c r="C1425" s="246"/>
      <c r="D1425" s="305"/>
      <c r="E1425" s="257"/>
      <c r="F1425" s="260"/>
    </row>
    <row r="1426" spans="1:12" ht="13" x14ac:dyDescent="0.25">
      <c r="A1426" s="261"/>
      <c r="B1426" s="244"/>
      <c r="C1426" s="246"/>
      <c r="D1426" s="305"/>
      <c r="E1426" s="257"/>
      <c r="F1426" s="260"/>
    </row>
    <row r="1427" spans="1:12" ht="13" x14ac:dyDescent="0.25">
      <c r="A1427" s="261"/>
      <c r="B1427" s="244"/>
      <c r="C1427" s="246"/>
      <c r="D1427" s="305"/>
      <c r="E1427" s="257"/>
      <c r="F1427" s="260"/>
    </row>
    <row r="1428" spans="1:12" ht="13" x14ac:dyDescent="0.25">
      <c r="A1428" s="261"/>
      <c r="B1428" s="244"/>
      <c r="C1428" s="246"/>
      <c r="D1428" s="305"/>
      <c r="E1428" s="257"/>
      <c r="F1428" s="260"/>
    </row>
    <row r="1429" spans="1:12" s="234" customFormat="1" ht="13" x14ac:dyDescent="0.25">
      <c r="A1429" s="261"/>
      <c r="B1429" s="244"/>
      <c r="C1429" s="246"/>
      <c r="D1429" s="305"/>
      <c r="E1429" s="257"/>
      <c r="F1429" s="260"/>
      <c r="I1429"/>
      <c r="J1429" s="149"/>
      <c r="K1429" s="149"/>
      <c r="L1429" s="149"/>
    </row>
    <row r="1430" spans="1:12" s="234" customFormat="1" ht="13" x14ac:dyDescent="0.25">
      <c r="A1430" s="261"/>
      <c r="B1430" s="244"/>
      <c r="C1430" s="246"/>
      <c r="D1430" s="305"/>
      <c r="E1430" s="257"/>
      <c r="F1430" s="260"/>
      <c r="I1430"/>
      <c r="J1430" s="149"/>
      <c r="K1430" s="149"/>
      <c r="L1430" s="149"/>
    </row>
    <row r="1431" spans="1:12" s="234" customFormat="1" ht="13" x14ac:dyDescent="0.25">
      <c r="A1431" s="261"/>
      <c r="B1431" s="244"/>
      <c r="C1431" s="246"/>
      <c r="D1431" s="305"/>
      <c r="E1431" s="257"/>
      <c r="F1431" s="260"/>
      <c r="I1431"/>
      <c r="J1431" s="149"/>
      <c r="K1431" s="149"/>
      <c r="L1431" s="149"/>
    </row>
    <row r="1432" spans="1:12" s="234" customFormat="1" ht="13" x14ac:dyDescent="0.25">
      <c r="A1432" s="261"/>
      <c r="B1432" s="244"/>
      <c r="C1432" s="246"/>
      <c r="D1432" s="305"/>
      <c r="E1432" s="257"/>
      <c r="F1432" s="260"/>
      <c r="I1432"/>
      <c r="J1432" s="149"/>
      <c r="K1432" s="149"/>
      <c r="L1432" s="149"/>
    </row>
    <row r="1433" spans="1:12" s="234" customFormat="1" ht="13" x14ac:dyDescent="0.25">
      <c r="A1433" s="261"/>
      <c r="B1433" s="244"/>
      <c r="C1433" s="246"/>
      <c r="D1433" s="305"/>
      <c r="E1433" s="257"/>
      <c r="F1433" s="260"/>
      <c r="I1433"/>
      <c r="J1433" s="149"/>
      <c r="K1433" s="149"/>
      <c r="L1433" s="149"/>
    </row>
    <row r="1434" spans="1:12" s="234" customFormat="1" ht="13" x14ac:dyDescent="0.25">
      <c r="A1434" s="261"/>
      <c r="B1434" s="244"/>
      <c r="C1434" s="246"/>
      <c r="D1434" s="305"/>
      <c r="E1434" s="257"/>
      <c r="F1434" s="260"/>
      <c r="I1434"/>
      <c r="J1434" s="149"/>
      <c r="K1434" s="149"/>
      <c r="L1434" s="149"/>
    </row>
    <row r="1435" spans="1:12" s="234" customFormat="1" ht="13" x14ac:dyDescent="0.25">
      <c r="A1435" s="261"/>
      <c r="B1435" s="244"/>
      <c r="C1435" s="246"/>
      <c r="D1435" s="305"/>
      <c r="E1435" s="257"/>
      <c r="F1435" s="260"/>
      <c r="I1435"/>
      <c r="J1435" s="149"/>
      <c r="K1435" s="149"/>
      <c r="L1435" s="149"/>
    </row>
    <row r="1436" spans="1:12" s="234" customFormat="1" ht="13" x14ac:dyDescent="0.25">
      <c r="A1436" s="261"/>
      <c r="B1436" s="244"/>
      <c r="C1436" s="246"/>
      <c r="D1436" s="305"/>
      <c r="E1436" s="257"/>
      <c r="F1436" s="260"/>
      <c r="I1436"/>
      <c r="J1436" s="149"/>
      <c r="K1436" s="149"/>
      <c r="L1436" s="149"/>
    </row>
    <row r="1437" spans="1:12" s="234" customFormat="1" ht="13" x14ac:dyDescent="0.25">
      <c r="A1437" s="261"/>
      <c r="B1437" s="244"/>
      <c r="C1437" s="246"/>
      <c r="D1437" s="305"/>
      <c r="E1437" s="257"/>
      <c r="F1437" s="260"/>
      <c r="I1437"/>
      <c r="J1437" s="149"/>
      <c r="K1437" s="149"/>
      <c r="L1437" s="149"/>
    </row>
    <row r="1438" spans="1:12" s="234" customFormat="1" ht="13" x14ac:dyDescent="0.25">
      <c r="A1438" s="261"/>
      <c r="B1438" s="244"/>
      <c r="C1438" s="246"/>
      <c r="D1438" s="305"/>
      <c r="E1438" s="257"/>
      <c r="F1438" s="260"/>
      <c r="I1438"/>
      <c r="J1438" s="149"/>
      <c r="K1438" s="149"/>
      <c r="L1438" s="149"/>
    </row>
    <row r="1439" spans="1:12" s="234" customFormat="1" ht="13" x14ac:dyDescent="0.25">
      <c r="A1439" s="261"/>
      <c r="B1439" s="244"/>
      <c r="C1439" s="246"/>
      <c r="D1439" s="305"/>
      <c r="E1439" s="257"/>
      <c r="F1439" s="260"/>
      <c r="I1439"/>
      <c r="J1439" s="149"/>
      <c r="K1439" s="149"/>
      <c r="L1439" s="149"/>
    </row>
    <row r="1440" spans="1:12" s="234" customFormat="1" ht="13" x14ac:dyDescent="0.25">
      <c r="A1440" s="261"/>
      <c r="B1440" s="244"/>
      <c r="C1440" s="246"/>
      <c r="D1440" s="305"/>
      <c r="E1440" s="257"/>
      <c r="F1440" s="260"/>
      <c r="I1440"/>
      <c r="J1440" s="149"/>
      <c r="K1440" s="149"/>
      <c r="L1440" s="149"/>
    </row>
    <row r="1441" spans="1:12" s="234" customFormat="1" ht="13" x14ac:dyDescent="0.25">
      <c r="A1441" s="261"/>
      <c r="B1441" s="244"/>
      <c r="C1441" s="246"/>
      <c r="D1441" s="305"/>
      <c r="E1441" s="257"/>
      <c r="F1441" s="260"/>
      <c r="I1441"/>
      <c r="J1441" s="149"/>
      <c r="K1441" s="149"/>
      <c r="L1441" s="149"/>
    </row>
    <row r="1442" spans="1:12" s="234" customFormat="1" ht="13" x14ac:dyDescent="0.25">
      <c r="A1442" s="261"/>
      <c r="B1442" s="244"/>
      <c r="C1442" s="246"/>
      <c r="D1442" s="305"/>
      <c r="E1442" s="257"/>
      <c r="F1442" s="260"/>
      <c r="I1442"/>
      <c r="J1442" s="149"/>
      <c r="K1442" s="149"/>
      <c r="L1442" s="149"/>
    </row>
    <row r="1443" spans="1:12" s="234" customFormat="1" ht="13" x14ac:dyDescent="0.25">
      <c r="A1443" s="261"/>
      <c r="B1443" s="244"/>
      <c r="C1443" s="246"/>
      <c r="D1443" s="305"/>
      <c r="E1443" s="257"/>
      <c r="F1443" s="260"/>
      <c r="I1443"/>
      <c r="J1443" s="149"/>
      <c r="K1443" s="149"/>
      <c r="L1443" s="149"/>
    </row>
    <row r="1444" spans="1:12" s="234" customFormat="1" ht="13" x14ac:dyDescent="0.25">
      <c r="A1444" s="261"/>
      <c r="B1444" s="244"/>
      <c r="C1444" s="246"/>
      <c r="D1444" s="305"/>
      <c r="E1444" s="257"/>
      <c r="F1444" s="260"/>
      <c r="I1444"/>
      <c r="J1444" s="149"/>
      <c r="K1444" s="149"/>
      <c r="L1444" s="149"/>
    </row>
    <row r="1445" spans="1:12" s="234" customFormat="1" ht="13" x14ac:dyDescent="0.25">
      <c r="A1445" s="261"/>
      <c r="B1445" s="244"/>
      <c r="C1445" s="246"/>
      <c r="D1445" s="305"/>
      <c r="E1445" s="257"/>
      <c r="F1445" s="260"/>
      <c r="I1445"/>
      <c r="J1445" s="149"/>
      <c r="K1445" s="149"/>
      <c r="L1445" s="149"/>
    </row>
    <row r="1446" spans="1:12" s="234" customFormat="1" ht="13" x14ac:dyDescent="0.25">
      <c r="A1446" s="261"/>
      <c r="B1446" s="244"/>
      <c r="C1446" s="246"/>
      <c r="D1446" s="305"/>
      <c r="E1446" s="257"/>
      <c r="F1446" s="260"/>
      <c r="I1446"/>
      <c r="J1446" s="149"/>
      <c r="K1446" s="149"/>
      <c r="L1446" s="149"/>
    </row>
    <row r="1447" spans="1:12" s="234" customFormat="1" ht="13" x14ac:dyDescent="0.25">
      <c r="A1447" s="261"/>
      <c r="B1447" s="244"/>
      <c r="C1447" s="246"/>
      <c r="D1447" s="305"/>
      <c r="E1447" s="257"/>
      <c r="F1447" s="260"/>
      <c r="I1447"/>
      <c r="J1447" s="149"/>
      <c r="K1447" s="149"/>
      <c r="L1447" s="149"/>
    </row>
    <row r="1448" spans="1:12" s="234" customFormat="1" ht="13" x14ac:dyDescent="0.25">
      <c r="A1448" s="261"/>
      <c r="B1448" s="244"/>
      <c r="C1448" s="246"/>
      <c r="D1448" s="305"/>
      <c r="E1448" s="257"/>
      <c r="F1448" s="260"/>
      <c r="I1448"/>
      <c r="J1448" s="149"/>
      <c r="K1448" s="149"/>
      <c r="L1448" s="149"/>
    </row>
    <row r="1449" spans="1:12" s="234" customFormat="1" ht="13" x14ac:dyDescent="0.25">
      <c r="A1449" s="261"/>
      <c r="B1449" s="244"/>
      <c r="C1449" s="246"/>
      <c r="D1449" s="305"/>
      <c r="E1449" s="257"/>
      <c r="F1449" s="260"/>
      <c r="I1449"/>
      <c r="J1449" s="149"/>
      <c r="K1449" s="149"/>
      <c r="L1449" s="149"/>
    </row>
    <row r="1450" spans="1:12" s="234" customFormat="1" ht="13" x14ac:dyDescent="0.25">
      <c r="A1450" s="261"/>
      <c r="B1450" s="244"/>
      <c r="C1450" s="246"/>
      <c r="D1450" s="305"/>
      <c r="E1450" s="257"/>
      <c r="F1450" s="260"/>
      <c r="I1450"/>
      <c r="J1450" s="149"/>
      <c r="K1450" s="149"/>
      <c r="L1450" s="149"/>
    </row>
    <row r="1451" spans="1:12" s="234" customFormat="1" ht="13" x14ac:dyDescent="0.25">
      <c r="A1451" s="261"/>
      <c r="B1451" s="244"/>
      <c r="C1451" s="246"/>
      <c r="D1451" s="305"/>
      <c r="E1451" s="257"/>
      <c r="F1451" s="260"/>
      <c r="I1451"/>
      <c r="J1451" s="149"/>
      <c r="K1451" s="149"/>
      <c r="L1451" s="149"/>
    </row>
    <row r="1452" spans="1:12" s="234" customFormat="1" ht="13" x14ac:dyDescent="0.25">
      <c r="A1452" s="261"/>
      <c r="B1452" s="244"/>
      <c r="C1452" s="246"/>
      <c r="D1452" s="305"/>
      <c r="E1452" s="257"/>
      <c r="F1452" s="260"/>
      <c r="I1452"/>
      <c r="J1452" s="149"/>
      <c r="K1452" s="149"/>
      <c r="L1452" s="149"/>
    </row>
    <row r="1453" spans="1:12" s="234" customFormat="1" ht="13" x14ac:dyDescent="0.25">
      <c r="A1453" s="261"/>
      <c r="B1453" s="244"/>
      <c r="C1453" s="246"/>
      <c r="D1453" s="305"/>
      <c r="E1453" s="257"/>
      <c r="F1453" s="260"/>
      <c r="I1453"/>
      <c r="J1453" s="149"/>
      <c r="K1453" s="149"/>
      <c r="L1453" s="149"/>
    </row>
    <row r="1454" spans="1:12" s="234" customFormat="1" ht="13" x14ac:dyDescent="0.25">
      <c r="A1454" s="261"/>
      <c r="B1454" s="244"/>
      <c r="C1454" s="246"/>
      <c r="D1454" s="305"/>
      <c r="E1454" s="257"/>
      <c r="F1454" s="260"/>
      <c r="I1454"/>
      <c r="J1454" s="149"/>
      <c r="K1454" s="149"/>
      <c r="L1454" s="149"/>
    </row>
    <row r="1455" spans="1:12" s="234" customFormat="1" ht="13" x14ac:dyDescent="0.25">
      <c r="A1455" s="261"/>
      <c r="B1455" s="244"/>
      <c r="C1455" s="246"/>
      <c r="D1455" s="305"/>
      <c r="E1455" s="257"/>
      <c r="F1455" s="260"/>
      <c r="I1455"/>
      <c r="J1455" s="149"/>
      <c r="K1455" s="149"/>
      <c r="L1455" s="149"/>
    </row>
    <row r="1456" spans="1:12" s="234" customFormat="1" ht="13" x14ac:dyDescent="0.25">
      <c r="A1456" s="261"/>
      <c r="B1456" s="244"/>
      <c r="C1456" s="246"/>
      <c r="D1456" s="305"/>
      <c r="E1456" s="257"/>
      <c r="F1456" s="260"/>
      <c r="I1456"/>
      <c r="J1456" s="149"/>
      <c r="K1456" s="149"/>
      <c r="L1456" s="149"/>
    </row>
    <row r="1457" spans="1:12" s="234" customFormat="1" ht="13" x14ac:dyDescent="0.25">
      <c r="A1457" s="261"/>
      <c r="B1457" s="244"/>
      <c r="C1457" s="246"/>
      <c r="D1457" s="305"/>
      <c r="E1457" s="257"/>
      <c r="F1457" s="260"/>
      <c r="I1457"/>
      <c r="J1457" s="149"/>
      <c r="K1457" s="149"/>
      <c r="L1457" s="149"/>
    </row>
    <row r="1458" spans="1:12" s="234" customFormat="1" ht="13" x14ac:dyDescent="0.25">
      <c r="A1458" s="261"/>
      <c r="B1458" s="244"/>
      <c r="C1458" s="246"/>
      <c r="D1458" s="305"/>
      <c r="E1458" s="257"/>
      <c r="F1458" s="260"/>
      <c r="I1458"/>
      <c r="J1458" s="149"/>
      <c r="K1458" s="149"/>
      <c r="L1458" s="149"/>
    </row>
    <row r="1459" spans="1:12" s="234" customFormat="1" ht="13" x14ac:dyDescent="0.25">
      <c r="A1459" s="261"/>
      <c r="B1459" s="244"/>
      <c r="C1459" s="246"/>
      <c r="D1459" s="305"/>
      <c r="E1459" s="257"/>
      <c r="F1459" s="260"/>
      <c r="I1459"/>
      <c r="J1459" s="149"/>
      <c r="K1459" s="149"/>
      <c r="L1459" s="149"/>
    </row>
    <row r="1460" spans="1:12" s="234" customFormat="1" ht="13" x14ac:dyDescent="0.25">
      <c r="A1460" s="261"/>
      <c r="B1460" s="244"/>
      <c r="C1460" s="246"/>
      <c r="D1460" s="305"/>
      <c r="E1460" s="257"/>
      <c r="F1460" s="260"/>
      <c r="I1460"/>
      <c r="J1460" s="149"/>
      <c r="K1460" s="149"/>
      <c r="L1460" s="149"/>
    </row>
    <row r="1461" spans="1:12" ht="13" x14ac:dyDescent="0.25">
      <c r="A1461" s="261"/>
      <c r="B1461" s="244"/>
      <c r="C1461" s="246"/>
      <c r="D1461" s="305"/>
      <c r="E1461" s="257"/>
      <c r="F1461" s="260"/>
    </row>
    <row r="1462" spans="1:12" ht="13" x14ac:dyDescent="0.25">
      <c r="A1462" s="261"/>
      <c r="B1462" s="244"/>
      <c r="C1462" s="246"/>
      <c r="D1462" s="305"/>
      <c r="E1462" s="257"/>
      <c r="F1462" s="260"/>
    </row>
    <row r="1463" spans="1:12" ht="13" x14ac:dyDescent="0.25">
      <c r="A1463" s="261"/>
      <c r="B1463" s="244"/>
      <c r="C1463" s="246"/>
      <c r="D1463" s="305"/>
      <c r="E1463" s="257"/>
      <c r="F1463" s="260"/>
    </row>
    <row r="1464" spans="1:12" ht="13" x14ac:dyDescent="0.25">
      <c r="A1464" s="261"/>
      <c r="B1464" s="244"/>
      <c r="C1464" s="246"/>
      <c r="D1464" s="305"/>
      <c r="E1464" s="257"/>
      <c r="F1464" s="260"/>
    </row>
    <row r="1465" spans="1:12" ht="13" x14ac:dyDescent="0.25">
      <c r="A1465" s="261"/>
      <c r="B1465" s="244"/>
      <c r="C1465" s="246"/>
      <c r="D1465" s="305"/>
      <c r="E1465" s="257"/>
      <c r="F1465" s="260"/>
    </row>
    <row r="1466" spans="1:12" ht="13" x14ac:dyDescent="0.25">
      <c r="A1466" s="261"/>
      <c r="B1466" s="244"/>
      <c r="C1466" s="246"/>
      <c r="D1466" s="305"/>
      <c r="E1466" s="257"/>
      <c r="F1466" s="260"/>
    </row>
    <row r="1467" spans="1:12" ht="13" x14ac:dyDescent="0.25">
      <c r="A1467" s="261"/>
      <c r="B1467" s="244"/>
      <c r="C1467" s="246"/>
      <c r="D1467" s="305"/>
      <c r="E1467" s="257"/>
      <c r="F1467" s="260"/>
    </row>
    <row r="1468" spans="1:12" s="239" customFormat="1" ht="13" x14ac:dyDescent="0.25">
      <c r="A1468" s="261"/>
      <c r="B1468" s="253"/>
      <c r="C1468" s="252"/>
      <c r="D1468" s="308"/>
      <c r="E1468" s="257"/>
      <c r="F1468" s="260"/>
      <c r="I1468"/>
    </row>
    <row r="1469" spans="1:12" ht="13" x14ac:dyDescent="0.25">
      <c r="A1469" s="261"/>
      <c r="B1469" s="264" t="s">
        <v>2187</v>
      </c>
      <c r="C1469" s="226"/>
      <c r="D1469" s="304"/>
      <c r="E1469" s="255"/>
      <c r="F1469" s="266"/>
    </row>
    <row r="1470" spans="1:12" ht="13" x14ac:dyDescent="0.25">
      <c r="A1470" s="261"/>
      <c r="B1470" s="245" t="str">
        <f>B1401</f>
        <v>Bill No. 2</v>
      </c>
      <c r="C1470" s="226"/>
      <c r="D1470" s="304"/>
      <c r="E1470" s="255"/>
      <c r="F1470" s="260"/>
    </row>
    <row r="1471" spans="1:12" ht="13" x14ac:dyDescent="0.25">
      <c r="A1471" s="261"/>
      <c r="B1471" s="245" t="str">
        <f>B1402</f>
        <v>Demolitions</v>
      </c>
      <c r="C1471" s="226"/>
      <c r="D1471" s="304"/>
      <c r="E1471" s="255"/>
      <c r="F1471" s="260"/>
    </row>
    <row r="1472" spans="1:12" s="239" customFormat="1" ht="13" x14ac:dyDescent="0.25">
      <c r="A1472" s="261"/>
      <c r="B1472" s="253"/>
      <c r="C1472" s="252"/>
      <c r="D1472" s="308"/>
      <c r="E1472" s="257"/>
      <c r="F1472" s="260"/>
      <c r="I1472"/>
    </row>
    <row r="1473" spans="1:9" s="239" customFormat="1" ht="13" x14ac:dyDescent="0.25">
      <c r="A1473" s="261"/>
      <c r="B1473" s="270" t="str">
        <f>B1470</f>
        <v>Bill No. 2</v>
      </c>
      <c r="C1473" s="252"/>
      <c r="D1473" s="308"/>
      <c r="E1473" s="257"/>
      <c r="F1473" s="260"/>
      <c r="I1473"/>
    </row>
    <row r="1474" spans="1:9" s="239" customFormat="1" ht="13" x14ac:dyDescent="0.25">
      <c r="A1474" s="261"/>
      <c r="B1474" s="270" t="str">
        <f>B1471</f>
        <v>Demolitions</v>
      </c>
      <c r="C1474" s="252"/>
      <c r="D1474" s="308"/>
      <c r="E1474" s="257"/>
      <c r="F1474" s="260"/>
      <c r="I1474"/>
    </row>
    <row r="1475" spans="1:9" s="239" customFormat="1" ht="13" x14ac:dyDescent="0.25">
      <c r="A1475" s="261"/>
      <c r="B1475" s="251" t="s">
        <v>2200</v>
      </c>
      <c r="C1475" s="252" t="s">
        <v>2192</v>
      </c>
      <c r="D1475" s="308"/>
      <c r="E1475" s="257"/>
      <c r="F1475" s="260"/>
      <c r="I1475"/>
    </row>
    <row r="1476" spans="1:9" s="239" customFormat="1" ht="13" x14ac:dyDescent="0.25">
      <c r="A1476" s="261"/>
      <c r="B1476" s="253"/>
      <c r="C1476" s="252"/>
      <c r="D1476" s="308"/>
      <c r="E1476" s="257"/>
      <c r="F1476" s="260"/>
      <c r="I1476"/>
    </row>
    <row r="1477" spans="1:9" s="239" customFormat="1" ht="13" x14ac:dyDescent="0.25">
      <c r="A1477" s="261"/>
      <c r="B1477" s="265" t="s">
        <v>2191</v>
      </c>
      <c r="C1477" s="252">
        <v>25</v>
      </c>
      <c r="D1477" s="308"/>
      <c r="E1477" s="257"/>
      <c r="F1477" s="260"/>
      <c r="I1477"/>
    </row>
    <row r="1478" spans="1:9" s="239" customFormat="1" ht="13" x14ac:dyDescent="0.25">
      <c r="A1478" s="261"/>
      <c r="B1478" s="265"/>
      <c r="C1478" s="252"/>
      <c r="D1478" s="308"/>
      <c r="E1478" s="257"/>
      <c r="F1478" s="260"/>
      <c r="I1478"/>
    </row>
    <row r="1479" spans="1:9" s="239" customFormat="1" ht="13" x14ac:dyDescent="0.25">
      <c r="A1479" s="261"/>
      <c r="B1479" s="253"/>
      <c r="C1479" s="252">
        <v>26</v>
      </c>
      <c r="D1479" s="308"/>
      <c r="E1479" s="257"/>
      <c r="F1479" s="260"/>
      <c r="I1479"/>
    </row>
    <row r="1480" spans="1:9" s="239" customFormat="1" ht="13" x14ac:dyDescent="0.25">
      <c r="A1480" s="261"/>
      <c r="B1480" s="253"/>
      <c r="C1480" s="252"/>
      <c r="D1480" s="308"/>
      <c r="E1480" s="257"/>
      <c r="F1480" s="260"/>
      <c r="I1480"/>
    </row>
    <row r="1481" spans="1:9" s="239" customFormat="1" ht="13" x14ac:dyDescent="0.25">
      <c r="A1481" s="261"/>
      <c r="B1481" s="253"/>
      <c r="C1481" s="252"/>
      <c r="D1481" s="308"/>
      <c r="E1481" s="257"/>
      <c r="F1481" s="260"/>
      <c r="I1481"/>
    </row>
    <row r="1482" spans="1:9" s="239" customFormat="1" ht="13" x14ac:dyDescent="0.25">
      <c r="A1482" s="261"/>
      <c r="B1482" s="253"/>
      <c r="C1482" s="252"/>
      <c r="D1482" s="308"/>
      <c r="E1482" s="257"/>
      <c r="F1482" s="260"/>
      <c r="I1482"/>
    </row>
    <row r="1483" spans="1:9" s="239" customFormat="1" ht="13" x14ac:dyDescent="0.25">
      <c r="A1483" s="261"/>
      <c r="B1483" s="253"/>
      <c r="C1483" s="252"/>
      <c r="D1483" s="308"/>
      <c r="E1483" s="257"/>
      <c r="F1483" s="260"/>
      <c r="I1483"/>
    </row>
    <row r="1484" spans="1:9" s="239" customFormat="1" ht="13" x14ac:dyDescent="0.25">
      <c r="A1484" s="261"/>
      <c r="B1484" s="253"/>
      <c r="C1484" s="252"/>
      <c r="D1484" s="308"/>
      <c r="E1484" s="257"/>
      <c r="F1484" s="260"/>
      <c r="I1484"/>
    </row>
    <row r="1485" spans="1:9" s="239" customFormat="1" ht="13" x14ac:dyDescent="0.25">
      <c r="A1485" s="261"/>
      <c r="B1485" s="253"/>
      <c r="C1485" s="252"/>
      <c r="D1485" s="308"/>
      <c r="E1485" s="257"/>
      <c r="F1485" s="260"/>
      <c r="I1485"/>
    </row>
    <row r="1486" spans="1:9" s="239" customFormat="1" ht="13" x14ac:dyDescent="0.25">
      <c r="A1486" s="261"/>
      <c r="B1486" s="253"/>
      <c r="C1486" s="252"/>
      <c r="D1486" s="308"/>
      <c r="E1486" s="257"/>
      <c r="F1486" s="260"/>
      <c r="I1486"/>
    </row>
    <row r="1487" spans="1:9" s="239" customFormat="1" ht="13" x14ac:dyDescent="0.25">
      <c r="A1487" s="261"/>
      <c r="B1487" s="253"/>
      <c r="C1487" s="252"/>
      <c r="D1487" s="308"/>
      <c r="E1487" s="257"/>
      <c r="F1487" s="260"/>
      <c r="I1487"/>
    </row>
    <row r="1488" spans="1:9" s="239" customFormat="1" ht="13" x14ac:dyDescent="0.25">
      <c r="A1488" s="261"/>
      <c r="B1488" s="253"/>
      <c r="C1488" s="252"/>
      <c r="D1488" s="308"/>
      <c r="E1488" s="257"/>
      <c r="F1488" s="260"/>
      <c r="I1488"/>
    </row>
    <row r="1489" spans="1:9" s="239" customFormat="1" ht="13" x14ac:dyDescent="0.25">
      <c r="A1489" s="261"/>
      <c r="B1489" s="253"/>
      <c r="C1489" s="252"/>
      <c r="D1489" s="308"/>
      <c r="E1489" s="257"/>
      <c r="F1489" s="260"/>
      <c r="I1489"/>
    </row>
    <row r="1490" spans="1:9" s="239" customFormat="1" ht="13" x14ac:dyDescent="0.25">
      <c r="A1490" s="261"/>
      <c r="B1490" s="253"/>
      <c r="C1490" s="252"/>
      <c r="D1490" s="308"/>
      <c r="E1490" s="257"/>
      <c r="F1490" s="260"/>
      <c r="I1490"/>
    </row>
    <row r="1491" spans="1:9" s="239" customFormat="1" ht="13" x14ac:dyDescent="0.25">
      <c r="A1491" s="261"/>
      <c r="B1491" s="253"/>
      <c r="C1491" s="252"/>
      <c r="D1491" s="308"/>
      <c r="E1491" s="257"/>
      <c r="F1491" s="260"/>
      <c r="I1491"/>
    </row>
    <row r="1492" spans="1:9" s="239" customFormat="1" ht="13" x14ac:dyDescent="0.25">
      <c r="A1492" s="261"/>
      <c r="B1492" s="253"/>
      <c r="C1492" s="252"/>
      <c r="D1492" s="308"/>
      <c r="E1492" s="257"/>
      <c r="F1492" s="260"/>
      <c r="I1492"/>
    </row>
    <row r="1493" spans="1:9" s="239" customFormat="1" ht="13" x14ac:dyDescent="0.25">
      <c r="A1493" s="261"/>
      <c r="B1493" s="253"/>
      <c r="C1493" s="252"/>
      <c r="D1493" s="308"/>
      <c r="E1493" s="257"/>
      <c r="F1493" s="260"/>
      <c r="I1493"/>
    </row>
    <row r="1494" spans="1:9" s="239" customFormat="1" ht="13" x14ac:dyDescent="0.25">
      <c r="A1494" s="261"/>
      <c r="B1494" s="253"/>
      <c r="C1494" s="252"/>
      <c r="D1494" s="308"/>
      <c r="E1494" s="257"/>
      <c r="F1494" s="260"/>
      <c r="I1494"/>
    </row>
    <row r="1495" spans="1:9" s="239" customFormat="1" ht="13" x14ac:dyDescent="0.25">
      <c r="A1495" s="261"/>
      <c r="B1495" s="253"/>
      <c r="C1495" s="252"/>
      <c r="D1495" s="308"/>
      <c r="E1495" s="257"/>
      <c r="F1495" s="260"/>
      <c r="I1495"/>
    </row>
    <row r="1496" spans="1:9" s="239" customFormat="1" ht="13" x14ac:dyDescent="0.25">
      <c r="A1496" s="261"/>
      <c r="B1496" s="253"/>
      <c r="C1496" s="252"/>
      <c r="D1496" s="308"/>
      <c r="E1496" s="257"/>
      <c r="F1496" s="260"/>
      <c r="I1496"/>
    </row>
    <row r="1497" spans="1:9" s="239" customFormat="1" ht="13" x14ac:dyDescent="0.25">
      <c r="A1497" s="261"/>
      <c r="B1497" s="253"/>
      <c r="C1497" s="252"/>
      <c r="D1497" s="308"/>
      <c r="E1497" s="257"/>
      <c r="F1497" s="260"/>
      <c r="I1497"/>
    </row>
    <row r="1498" spans="1:9" s="239" customFormat="1" ht="13" x14ac:dyDescent="0.25">
      <c r="A1498" s="261"/>
      <c r="B1498" s="253"/>
      <c r="C1498" s="252"/>
      <c r="D1498" s="308"/>
      <c r="E1498" s="257"/>
      <c r="F1498" s="260"/>
      <c r="I1498"/>
    </row>
    <row r="1499" spans="1:9" s="239" customFormat="1" ht="13" x14ac:dyDescent="0.25">
      <c r="A1499" s="261"/>
      <c r="B1499" s="253"/>
      <c r="C1499" s="252"/>
      <c r="D1499" s="308"/>
      <c r="E1499" s="257"/>
      <c r="F1499" s="260"/>
      <c r="I1499"/>
    </row>
    <row r="1500" spans="1:9" s="239" customFormat="1" ht="13" x14ac:dyDescent="0.25">
      <c r="A1500" s="261"/>
      <c r="B1500" s="253"/>
      <c r="C1500" s="252"/>
      <c r="D1500" s="308"/>
      <c r="E1500" s="257"/>
      <c r="F1500" s="260"/>
      <c r="I1500"/>
    </row>
    <row r="1501" spans="1:9" s="239" customFormat="1" ht="13" x14ac:dyDescent="0.25">
      <c r="A1501" s="261"/>
      <c r="B1501" s="253"/>
      <c r="C1501" s="252"/>
      <c r="D1501" s="308"/>
      <c r="E1501" s="257"/>
      <c r="F1501" s="260"/>
      <c r="I1501"/>
    </row>
    <row r="1502" spans="1:9" s="239" customFormat="1" ht="13" x14ac:dyDescent="0.25">
      <c r="A1502" s="261"/>
      <c r="B1502" s="253"/>
      <c r="C1502" s="252"/>
      <c r="D1502" s="308"/>
      <c r="E1502" s="257"/>
      <c r="F1502" s="260"/>
      <c r="I1502"/>
    </row>
    <row r="1503" spans="1:9" s="239" customFormat="1" ht="13" x14ac:dyDescent="0.25">
      <c r="A1503" s="261"/>
      <c r="B1503" s="253"/>
      <c r="C1503" s="252"/>
      <c r="D1503" s="308"/>
      <c r="E1503" s="257"/>
      <c r="F1503" s="260"/>
      <c r="I1503"/>
    </row>
    <row r="1504" spans="1:9" s="239" customFormat="1" ht="13" x14ac:dyDescent="0.25">
      <c r="A1504" s="261"/>
      <c r="B1504" s="253"/>
      <c r="C1504" s="252"/>
      <c r="D1504" s="308"/>
      <c r="E1504" s="257"/>
      <c r="F1504" s="260"/>
      <c r="I1504"/>
    </row>
    <row r="1505" spans="1:9" s="239" customFormat="1" ht="13" x14ac:dyDescent="0.25">
      <c r="A1505" s="261"/>
      <c r="B1505" s="253"/>
      <c r="C1505" s="252"/>
      <c r="D1505" s="308"/>
      <c r="E1505" s="257"/>
      <c r="F1505" s="260"/>
      <c r="I1505"/>
    </row>
    <row r="1506" spans="1:9" s="239" customFormat="1" ht="13" x14ac:dyDescent="0.25">
      <c r="A1506" s="261"/>
      <c r="B1506" s="253"/>
      <c r="C1506" s="252"/>
      <c r="D1506" s="308"/>
      <c r="E1506" s="257"/>
      <c r="F1506" s="260"/>
      <c r="I1506"/>
    </row>
    <row r="1507" spans="1:9" s="239" customFormat="1" ht="13" x14ac:dyDescent="0.25">
      <c r="A1507" s="261"/>
      <c r="B1507" s="253"/>
      <c r="C1507" s="252"/>
      <c r="D1507" s="308"/>
      <c r="E1507" s="257"/>
      <c r="F1507" s="260"/>
      <c r="I1507"/>
    </row>
    <row r="1508" spans="1:9" s="239" customFormat="1" ht="13" x14ac:dyDescent="0.25">
      <c r="A1508" s="261"/>
      <c r="B1508" s="253"/>
      <c r="C1508" s="252"/>
      <c r="D1508" s="308"/>
      <c r="E1508" s="257"/>
      <c r="F1508" s="260"/>
      <c r="I1508"/>
    </row>
    <row r="1509" spans="1:9" s="239" customFormat="1" ht="13" x14ac:dyDescent="0.25">
      <c r="A1509" s="261"/>
      <c r="B1509" s="253"/>
      <c r="C1509" s="252"/>
      <c r="D1509" s="308"/>
      <c r="E1509" s="257"/>
      <c r="F1509" s="260"/>
      <c r="I1509"/>
    </row>
    <row r="1510" spans="1:9" s="239" customFormat="1" ht="13" x14ac:dyDescent="0.25">
      <c r="A1510" s="261"/>
      <c r="B1510" s="253"/>
      <c r="C1510" s="252"/>
      <c r="D1510" s="308"/>
      <c r="E1510" s="257"/>
      <c r="F1510" s="260"/>
      <c r="I1510"/>
    </row>
    <row r="1511" spans="1:9" s="239" customFormat="1" ht="13" x14ac:dyDescent="0.25">
      <c r="A1511" s="261"/>
      <c r="B1511" s="253"/>
      <c r="C1511" s="252"/>
      <c r="D1511" s="308"/>
      <c r="E1511" s="257"/>
      <c r="F1511" s="260"/>
      <c r="I1511"/>
    </row>
    <row r="1512" spans="1:9" s="239" customFormat="1" ht="13" x14ac:dyDescent="0.25">
      <c r="A1512" s="261"/>
      <c r="B1512" s="253"/>
      <c r="C1512" s="252"/>
      <c r="D1512" s="308"/>
      <c r="E1512" s="257"/>
      <c r="F1512" s="260"/>
      <c r="I1512"/>
    </row>
    <row r="1513" spans="1:9" s="239" customFormat="1" ht="13" x14ac:dyDescent="0.25">
      <c r="A1513" s="261"/>
      <c r="B1513" s="253"/>
      <c r="C1513" s="252"/>
      <c r="D1513" s="308"/>
      <c r="E1513" s="257"/>
      <c r="F1513" s="260"/>
      <c r="I1513"/>
    </row>
    <row r="1514" spans="1:9" s="239" customFormat="1" ht="13" x14ac:dyDescent="0.25">
      <c r="A1514" s="261"/>
      <c r="B1514" s="253"/>
      <c r="C1514" s="252"/>
      <c r="D1514" s="308"/>
      <c r="E1514" s="257"/>
      <c r="F1514" s="260"/>
      <c r="I1514"/>
    </row>
    <row r="1515" spans="1:9" s="239" customFormat="1" ht="13" x14ac:dyDescent="0.25">
      <c r="A1515" s="261"/>
      <c r="B1515" s="253"/>
      <c r="C1515" s="252"/>
      <c r="D1515" s="308"/>
      <c r="E1515" s="257"/>
      <c r="F1515" s="260"/>
      <c r="I1515"/>
    </row>
    <row r="1516" spans="1:9" s="239" customFormat="1" ht="13" x14ac:dyDescent="0.25">
      <c r="A1516" s="261"/>
      <c r="B1516" s="253"/>
      <c r="C1516" s="252"/>
      <c r="D1516" s="308"/>
      <c r="E1516" s="257"/>
      <c r="F1516" s="260"/>
      <c r="I1516"/>
    </row>
    <row r="1517" spans="1:9" s="239" customFormat="1" ht="13" x14ac:dyDescent="0.25">
      <c r="A1517" s="261"/>
      <c r="B1517" s="253"/>
      <c r="C1517" s="252"/>
      <c r="D1517" s="308"/>
      <c r="E1517" s="257"/>
      <c r="F1517" s="260"/>
      <c r="I1517"/>
    </row>
    <row r="1518" spans="1:9" s="239" customFormat="1" ht="13" x14ac:dyDescent="0.25">
      <c r="A1518" s="261"/>
      <c r="B1518" s="253"/>
      <c r="C1518" s="252"/>
      <c r="D1518" s="308"/>
      <c r="E1518" s="257"/>
      <c r="F1518" s="260"/>
      <c r="I1518"/>
    </row>
    <row r="1519" spans="1:9" s="239" customFormat="1" ht="13" x14ac:dyDescent="0.25">
      <c r="A1519" s="261"/>
      <c r="B1519" s="253"/>
      <c r="C1519" s="252"/>
      <c r="D1519" s="308"/>
      <c r="E1519" s="257"/>
      <c r="F1519" s="260"/>
      <c r="I1519"/>
    </row>
    <row r="1520" spans="1:9" s="239" customFormat="1" ht="13" x14ac:dyDescent="0.25">
      <c r="A1520" s="261"/>
      <c r="B1520" s="253"/>
      <c r="C1520" s="252"/>
      <c r="D1520" s="308"/>
      <c r="E1520" s="257"/>
      <c r="F1520" s="260"/>
      <c r="I1520"/>
    </row>
    <row r="1521" spans="1:9" s="239" customFormat="1" ht="13" x14ac:dyDescent="0.25">
      <c r="A1521" s="261"/>
      <c r="B1521" s="253"/>
      <c r="C1521" s="252"/>
      <c r="D1521" s="308"/>
      <c r="E1521" s="257"/>
      <c r="F1521" s="260"/>
      <c r="I1521"/>
    </row>
    <row r="1522" spans="1:9" s="239" customFormat="1" ht="13" x14ac:dyDescent="0.25">
      <c r="A1522" s="261"/>
      <c r="B1522" s="253"/>
      <c r="C1522" s="252"/>
      <c r="D1522" s="308"/>
      <c r="E1522" s="257"/>
      <c r="F1522" s="260"/>
      <c r="I1522"/>
    </row>
    <row r="1523" spans="1:9" s="239" customFormat="1" ht="13" x14ac:dyDescent="0.25">
      <c r="A1523" s="261"/>
      <c r="B1523" s="253"/>
      <c r="C1523" s="252"/>
      <c r="D1523" s="308"/>
      <c r="E1523" s="257"/>
      <c r="F1523" s="260"/>
      <c r="I1523"/>
    </row>
    <row r="1524" spans="1:9" s="239" customFormat="1" ht="13" x14ac:dyDescent="0.25">
      <c r="A1524" s="261"/>
      <c r="B1524" s="253"/>
      <c r="C1524" s="252"/>
      <c r="D1524" s="308"/>
      <c r="E1524" s="257"/>
      <c r="F1524" s="260"/>
      <c r="I1524"/>
    </row>
    <row r="1525" spans="1:9" s="239" customFormat="1" ht="13" x14ac:dyDescent="0.25">
      <c r="A1525" s="261"/>
      <c r="B1525" s="253"/>
      <c r="C1525" s="252"/>
      <c r="D1525" s="308"/>
      <c r="E1525" s="257"/>
      <c r="F1525" s="260"/>
      <c r="I1525"/>
    </row>
    <row r="1526" spans="1:9" s="239" customFormat="1" ht="13" x14ac:dyDescent="0.25">
      <c r="A1526" s="261"/>
      <c r="B1526" s="253"/>
      <c r="C1526" s="252"/>
      <c r="D1526" s="308"/>
      <c r="E1526" s="257"/>
      <c r="F1526" s="260"/>
      <c r="I1526"/>
    </row>
    <row r="1527" spans="1:9" s="239" customFormat="1" ht="13" x14ac:dyDescent="0.25">
      <c r="A1527" s="261"/>
      <c r="B1527" s="253"/>
      <c r="C1527" s="252"/>
      <c r="D1527" s="308"/>
      <c r="E1527" s="257"/>
      <c r="F1527" s="260"/>
      <c r="I1527"/>
    </row>
    <row r="1528" spans="1:9" s="239" customFormat="1" ht="13" x14ac:dyDescent="0.25">
      <c r="A1528" s="261"/>
      <c r="B1528" s="253"/>
      <c r="C1528" s="252"/>
      <c r="D1528" s="308"/>
      <c r="E1528" s="257"/>
      <c r="F1528" s="260"/>
      <c r="I1528"/>
    </row>
    <row r="1529" spans="1:9" s="239" customFormat="1" ht="13" x14ac:dyDescent="0.25">
      <c r="A1529" s="261"/>
      <c r="B1529" s="253"/>
      <c r="C1529" s="252"/>
      <c r="D1529" s="308"/>
      <c r="E1529" s="257"/>
      <c r="F1529" s="260"/>
      <c r="I1529"/>
    </row>
    <row r="1530" spans="1:9" s="239" customFormat="1" ht="13" x14ac:dyDescent="0.25">
      <c r="A1530" s="261"/>
      <c r="B1530" s="253"/>
      <c r="C1530" s="252"/>
      <c r="D1530" s="308"/>
      <c r="E1530" s="257"/>
      <c r="F1530" s="260"/>
      <c r="I1530"/>
    </row>
    <row r="1531" spans="1:9" s="239" customFormat="1" ht="13" x14ac:dyDescent="0.25">
      <c r="A1531" s="261"/>
      <c r="B1531" s="253"/>
      <c r="C1531" s="252"/>
      <c r="D1531" s="308"/>
      <c r="E1531" s="257"/>
      <c r="F1531" s="260"/>
      <c r="I1531"/>
    </row>
    <row r="1532" spans="1:9" s="239" customFormat="1" ht="13" x14ac:dyDescent="0.25">
      <c r="A1532" s="261"/>
      <c r="B1532" s="253"/>
      <c r="C1532" s="252"/>
      <c r="D1532" s="308"/>
      <c r="E1532" s="257"/>
      <c r="F1532" s="260"/>
      <c r="I1532"/>
    </row>
    <row r="1533" spans="1:9" s="239" customFormat="1" ht="13" x14ac:dyDescent="0.25">
      <c r="A1533" s="261"/>
      <c r="B1533" s="253"/>
      <c r="C1533" s="252"/>
      <c r="D1533" s="308"/>
      <c r="E1533" s="257"/>
      <c r="F1533" s="260"/>
      <c r="I1533"/>
    </row>
    <row r="1534" spans="1:9" s="239" customFormat="1" ht="13" x14ac:dyDescent="0.25">
      <c r="A1534" s="261"/>
      <c r="B1534" s="253"/>
      <c r="C1534" s="252"/>
      <c r="D1534" s="308"/>
      <c r="E1534" s="257"/>
      <c r="F1534" s="260"/>
      <c r="I1534"/>
    </row>
    <row r="1535" spans="1:9" s="239" customFormat="1" ht="13" x14ac:dyDescent="0.25">
      <c r="A1535" s="261"/>
      <c r="B1535" s="253"/>
      <c r="C1535" s="252"/>
      <c r="D1535" s="308"/>
      <c r="E1535" s="257"/>
      <c r="F1535" s="260"/>
      <c r="I1535"/>
    </row>
    <row r="1536" spans="1:9" s="239" customFormat="1" ht="13" x14ac:dyDescent="0.25">
      <c r="A1536" s="261"/>
      <c r="B1536" s="253"/>
      <c r="C1536" s="252"/>
      <c r="D1536" s="308"/>
      <c r="E1536" s="257"/>
      <c r="F1536" s="260"/>
      <c r="I1536"/>
    </row>
    <row r="1537" spans="1:9" s="239" customFormat="1" ht="13" x14ac:dyDescent="0.25">
      <c r="A1537" s="261"/>
      <c r="B1537" s="253"/>
      <c r="C1537" s="252"/>
      <c r="D1537" s="308"/>
      <c r="E1537" s="257"/>
      <c r="F1537" s="260"/>
      <c r="I1537"/>
    </row>
    <row r="1538" spans="1:9" s="239" customFormat="1" ht="13" x14ac:dyDescent="0.25">
      <c r="A1538" s="261"/>
      <c r="B1538" s="253"/>
      <c r="C1538" s="252"/>
      <c r="D1538" s="308"/>
      <c r="E1538" s="257"/>
      <c r="F1538" s="260"/>
      <c r="I1538"/>
    </row>
    <row r="1539" spans="1:9" s="239" customFormat="1" ht="13" x14ac:dyDescent="0.25">
      <c r="A1539" s="261"/>
      <c r="B1539" s="253"/>
      <c r="C1539" s="252"/>
      <c r="D1539" s="308"/>
      <c r="E1539" s="257"/>
      <c r="F1539" s="260"/>
      <c r="I1539"/>
    </row>
    <row r="1540" spans="1:9" s="239" customFormat="1" ht="13" x14ac:dyDescent="0.25">
      <c r="A1540" s="261"/>
      <c r="B1540" s="253"/>
      <c r="C1540" s="252"/>
      <c r="D1540" s="308"/>
      <c r="E1540" s="257"/>
      <c r="F1540" s="260"/>
      <c r="I1540"/>
    </row>
    <row r="1541" spans="1:9" s="239" customFormat="1" ht="13" x14ac:dyDescent="0.25">
      <c r="A1541" s="261"/>
      <c r="B1541" s="253"/>
      <c r="C1541" s="252"/>
      <c r="D1541" s="308"/>
      <c r="E1541" s="257"/>
      <c r="F1541" s="260"/>
      <c r="I1541"/>
    </row>
    <row r="1542" spans="1:9" ht="13" x14ac:dyDescent="0.25">
      <c r="A1542" s="261"/>
      <c r="B1542" s="264" t="s">
        <v>1019</v>
      </c>
      <c r="C1542" s="226"/>
      <c r="D1542" s="304"/>
      <c r="E1542" s="255"/>
      <c r="F1542" s="266"/>
    </row>
    <row r="1543" spans="1:9" ht="13" x14ac:dyDescent="0.25">
      <c r="A1543" s="261"/>
      <c r="B1543" s="245" t="str">
        <f>B1470</f>
        <v>Bill No. 2</v>
      </c>
      <c r="C1543" s="226"/>
      <c r="D1543" s="304"/>
      <c r="E1543" s="255"/>
      <c r="F1543" s="260"/>
    </row>
    <row r="1544" spans="1:9" ht="13" x14ac:dyDescent="0.25">
      <c r="A1544" s="261"/>
      <c r="B1544" s="245" t="str">
        <f>B1471</f>
        <v>Demolitions</v>
      </c>
      <c r="C1544" s="226"/>
      <c r="D1544" s="304"/>
      <c r="E1544" s="255"/>
      <c r="F1544" s="260"/>
    </row>
    <row r="1545" spans="1:9" s="234" customFormat="1" ht="13" x14ac:dyDescent="0.25">
      <c r="A1545" s="261"/>
      <c r="B1545" s="244"/>
      <c r="C1545" s="246"/>
      <c r="D1545" s="305"/>
      <c r="E1545" s="257"/>
      <c r="F1545" s="260"/>
      <c r="I1545"/>
    </row>
    <row r="1546" spans="1:9" s="234" customFormat="1" ht="13" x14ac:dyDescent="0.25">
      <c r="A1546" s="261">
        <v>3</v>
      </c>
      <c r="B1546" s="242" t="s">
        <v>2309</v>
      </c>
      <c r="C1546" s="246"/>
      <c r="D1546" s="305"/>
      <c r="E1546" s="257"/>
      <c r="F1546" s="260"/>
      <c r="I1546"/>
    </row>
    <row r="1547" spans="1:9" s="234" customFormat="1" ht="13" x14ac:dyDescent="0.25">
      <c r="A1547" s="261"/>
      <c r="B1547" s="244"/>
      <c r="C1547" s="246"/>
      <c r="D1547" s="305"/>
      <c r="E1547" s="257"/>
      <c r="F1547" s="260"/>
      <c r="I1547"/>
    </row>
    <row r="1548" spans="1:9" s="234" customFormat="1" ht="13" x14ac:dyDescent="0.25">
      <c r="A1548" s="261"/>
      <c r="B1548" s="228" t="s">
        <v>2310</v>
      </c>
      <c r="C1548" s="246"/>
      <c r="D1548" s="305"/>
      <c r="E1548" s="257"/>
      <c r="F1548" s="260"/>
      <c r="I1548"/>
    </row>
    <row r="1549" spans="1:9" s="234" customFormat="1" ht="13" x14ac:dyDescent="0.25">
      <c r="A1549" s="261"/>
      <c r="B1549" s="228"/>
      <c r="C1549" s="219"/>
      <c r="D1549" s="310"/>
      <c r="E1549" s="257"/>
      <c r="F1549" s="260"/>
      <c r="I1549"/>
    </row>
    <row r="1550" spans="1:9" s="234" customFormat="1" ht="13" x14ac:dyDescent="0.25">
      <c r="A1550" s="261">
        <v>3.1</v>
      </c>
      <c r="B1550" s="228" t="s">
        <v>2100</v>
      </c>
      <c r="C1550" s="219"/>
      <c r="D1550" s="310"/>
      <c r="E1550" s="257"/>
      <c r="F1550" s="260"/>
      <c r="I1550"/>
    </row>
    <row r="1551" spans="1:9" s="1" customFormat="1" ht="13" x14ac:dyDescent="0.25">
      <c r="A1551" s="297"/>
      <c r="B1551" s="227"/>
      <c r="C1551" s="268"/>
      <c r="D1551" s="311"/>
      <c r="E1551" s="216"/>
      <c r="F1551" s="277"/>
      <c r="G1551" s="179"/>
      <c r="H1551" s="57"/>
      <c r="I1551"/>
    </row>
    <row r="1552" spans="1:9" s="1" customFormat="1" ht="13" x14ac:dyDescent="0.25">
      <c r="A1552" s="296"/>
      <c r="B1552" s="276" t="s">
        <v>1024</v>
      </c>
      <c r="C1552" s="268"/>
      <c r="D1552" s="311"/>
      <c r="E1552" s="216"/>
      <c r="F1552" s="277"/>
      <c r="G1552" s="179"/>
      <c r="H1552" s="57"/>
      <c r="I1552"/>
    </row>
    <row r="1553" spans="1:9" s="1" customFormat="1" x14ac:dyDescent="0.25">
      <c r="A1553" s="296"/>
      <c r="B1553" s="269"/>
      <c r="C1553" s="268"/>
      <c r="D1553" s="311"/>
      <c r="E1553" s="216"/>
      <c r="F1553" s="277"/>
      <c r="G1553" s="179"/>
      <c r="H1553" s="57"/>
      <c r="I1553"/>
    </row>
    <row r="1554" spans="1:9" s="1" customFormat="1" ht="14.5" x14ac:dyDescent="0.25">
      <c r="A1554" s="296" t="s">
        <v>2311</v>
      </c>
      <c r="B1554" s="269" t="s">
        <v>1025</v>
      </c>
      <c r="C1554" s="268" t="s">
        <v>621</v>
      </c>
      <c r="D1554" s="311">
        <v>3</v>
      </c>
      <c r="E1554" s="216"/>
      <c r="F1554" s="277"/>
      <c r="G1554" s="179"/>
      <c r="H1554" s="57"/>
      <c r="I1554"/>
    </row>
    <row r="1555" spans="1:9" s="1" customFormat="1" ht="13" x14ac:dyDescent="0.25">
      <c r="A1555" s="297"/>
      <c r="B1555" s="269"/>
      <c r="C1555" s="268"/>
      <c r="D1555" s="311"/>
      <c r="E1555" s="216"/>
      <c r="F1555" s="277"/>
      <c r="G1555" s="179"/>
      <c r="H1555" s="57"/>
      <c r="I1555"/>
    </row>
    <row r="1556" spans="1:9" s="1" customFormat="1" ht="13" x14ac:dyDescent="0.25">
      <c r="A1556" s="297"/>
      <c r="B1556" s="276" t="s">
        <v>520</v>
      </c>
      <c r="C1556" s="268"/>
      <c r="D1556" s="311"/>
      <c r="E1556" s="216"/>
      <c r="F1556" s="277"/>
      <c r="G1556" s="179"/>
      <c r="H1556" s="57"/>
      <c r="I1556"/>
    </row>
    <row r="1557" spans="1:9" s="57" customFormat="1" ht="13" x14ac:dyDescent="0.25">
      <c r="A1557" s="297"/>
      <c r="B1557" s="269"/>
      <c r="C1557" s="268"/>
      <c r="D1557" s="311"/>
      <c r="E1557" s="216"/>
      <c r="F1557" s="277"/>
      <c r="G1557" s="179"/>
      <c r="I1557"/>
    </row>
    <row r="1558" spans="1:9" s="57" customFormat="1" ht="25" x14ac:dyDescent="0.25">
      <c r="A1558" s="296" t="s">
        <v>2312</v>
      </c>
      <c r="B1558" s="269" t="s">
        <v>2120</v>
      </c>
      <c r="C1558" s="268" t="s">
        <v>2051</v>
      </c>
      <c r="D1558" s="311">
        <v>37</v>
      </c>
      <c r="E1558" s="216"/>
      <c r="F1558" s="277"/>
      <c r="G1558" s="179"/>
      <c r="I1558"/>
    </row>
    <row r="1559" spans="1:9" s="57" customFormat="1" x14ac:dyDescent="0.25">
      <c r="A1559" s="296"/>
      <c r="B1559" s="269"/>
      <c r="C1559" s="268"/>
      <c r="D1559" s="311"/>
      <c r="E1559" s="216"/>
      <c r="F1559" s="277"/>
      <c r="G1559" s="179"/>
      <c r="I1559"/>
    </row>
    <row r="1560" spans="1:9" s="57" customFormat="1" ht="14.5" x14ac:dyDescent="0.25">
      <c r="A1560" s="296" t="s">
        <v>2313</v>
      </c>
      <c r="B1560" s="294" t="s">
        <v>1023</v>
      </c>
      <c r="C1560" s="268" t="s">
        <v>2051</v>
      </c>
      <c r="D1560" s="311">
        <v>9</v>
      </c>
      <c r="E1560" s="216"/>
      <c r="F1560" s="277"/>
      <c r="G1560" s="179"/>
      <c r="I1560"/>
    </row>
    <row r="1561" spans="1:9" s="57" customFormat="1" ht="13" x14ac:dyDescent="0.25">
      <c r="A1561" s="297"/>
      <c r="B1561" s="269"/>
      <c r="C1561" s="268"/>
      <c r="D1561" s="311"/>
      <c r="E1561" s="216"/>
      <c r="F1561" s="277"/>
      <c r="G1561" s="179"/>
      <c r="I1561"/>
    </row>
    <row r="1562" spans="1:9" s="57" customFormat="1" ht="13" x14ac:dyDescent="0.25">
      <c r="A1562" s="297"/>
      <c r="B1562" s="276" t="s">
        <v>382</v>
      </c>
      <c r="C1562" s="268"/>
      <c r="D1562" s="311"/>
      <c r="E1562" s="216"/>
      <c r="F1562" s="277"/>
      <c r="G1562" s="179"/>
      <c r="I1562"/>
    </row>
    <row r="1563" spans="1:9" s="57" customFormat="1" ht="13" x14ac:dyDescent="0.25">
      <c r="A1563" s="297"/>
      <c r="B1563" s="274"/>
      <c r="C1563" s="268"/>
      <c r="D1563" s="311"/>
      <c r="E1563" s="216"/>
      <c r="F1563" s="277"/>
      <c r="G1563" s="179"/>
      <c r="I1563"/>
    </row>
    <row r="1564" spans="1:9" s="57" customFormat="1" ht="26" x14ac:dyDescent="0.25">
      <c r="A1564" s="297"/>
      <c r="B1564" s="227" t="s">
        <v>2062</v>
      </c>
      <c r="C1564" s="268"/>
      <c r="D1564" s="311"/>
      <c r="E1564" s="216"/>
      <c r="F1564" s="277"/>
      <c r="G1564" s="179"/>
      <c r="I1564"/>
    </row>
    <row r="1565" spans="1:9" s="57" customFormat="1" ht="13" x14ac:dyDescent="0.25">
      <c r="A1565" s="297"/>
      <c r="B1565" s="269"/>
      <c r="C1565" s="268"/>
      <c r="D1565" s="311"/>
      <c r="E1565" s="216"/>
      <c r="F1565" s="277"/>
      <c r="G1565" s="179"/>
      <c r="I1565"/>
    </row>
    <row r="1566" spans="1:9" s="57" customFormat="1" x14ac:dyDescent="0.25">
      <c r="A1566" s="296" t="s">
        <v>2314</v>
      </c>
      <c r="B1566" s="269" t="s">
        <v>516</v>
      </c>
      <c r="C1566" s="268" t="s">
        <v>2</v>
      </c>
      <c r="D1566" s="311">
        <v>5</v>
      </c>
      <c r="E1566" s="216"/>
      <c r="F1566" s="277"/>
      <c r="G1566" s="179"/>
      <c r="I1566"/>
    </row>
    <row r="1567" spans="1:9" s="57" customFormat="1" ht="13" x14ac:dyDescent="0.25">
      <c r="A1567" s="297"/>
      <c r="B1567" s="269"/>
      <c r="C1567" s="268"/>
      <c r="D1567" s="311"/>
      <c r="E1567" s="216"/>
      <c r="F1567" s="277"/>
      <c r="G1567" s="179"/>
      <c r="I1567"/>
    </row>
    <row r="1568" spans="1:9" s="57" customFormat="1" ht="26" x14ac:dyDescent="0.25">
      <c r="A1568" s="297"/>
      <c r="B1568" s="227" t="s">
        <v>2063</v>
      </c>
      <c r="C1568" s="268"/>
      <c r="D1568" s="311"/>
      <c r="E1568" s="216"/>
      <c r="F1568" s="277"/>
      <c r="G1568" s="280">
        <f>D1570*E1570</f>
        <v>0</v>
      </c>
      <c r="I1568"/>
    </row>
    <row r="1569" spans="1:9" s="57" customFormat="1" ht="13" x14ac:dyDescent="0.25">
      <c r="A1569" s="297"/>
      <c r="B1569" s="233"/>
      <c r="C1569" s="268"/>
      <c r="D1569" s="311"/>
      <c r="E1569" s="216"/>
      <c r="F1569" s="277"/>
      <c r="G1569" s="280">
        <f>D1571*E1571</f>
        <v>0</v>
      </c>
      <c r="I1569"/>
    </row>
    <row r="1570" spans="1:9" s="57" customFormat="1" x14ac:dyDescent="0.25">
      <c r="A1570" s="296" t="s">
        <v>2315</v>
      </c>
      <c r="B1570" s="269" t="s">
        <v>286</v>
      </c>
      <c r="C1570" s="268" t="s">
        <v>11</v>
      </c>
      <c r="D1570" s="311">
        <v>90</v>
      </c>
      <c r="E1570" s="216"/>
      <c r="F1570" s="277"/>
      <c r="G1570" s="280">
        <f>D1572*E1572</f>
        <v>0</v>
      </c>
      <c r="I1570"/>
    </row>
    <row r="1571" spans="1:9" s="57" customFormat="1" x14ac:dyDescent="0.25">
      <c r="A1571" s="296" t="s">
        <v>2316</v>
      </c>
      <c r="B1571" s="269" t="s">
        <v>1022</v>
      </c>
      <c r="C1571" s="268" t="s">
        <v>11</v>
      </c>
      <c r="D1571" s="311">
        <v>30</v>
      </c>
      <c r="E1571" s="216"/>
      <c r="F1571" s="277"/>
      <c r="G1571" s="280">
        <f>D1573*E1573</f>
        <v>0</v>
      </c>
      <c r="I1571"/>
    </row>
    <row r="1572" spans="1:9" s="57" customFormat="1" x14ac:dyDescent="0.25">
      <c r="A1572" s="296" t="s">
        <v>2317</v>
      </c>
      <c r="B1572" s="269" t="s">
        <v>469</v>
      </c>
      <c r="C1572" s="268" t="s">
        <v>11</v>
      </c>
      <c r="D1572" s="311">
        <v>90</v>
      </c>
      <c r="E1572" s="216"/>
      <c r="F1572" s="277"/>
      <c r="G1572" s="179"/>
      <c r="I1572"/>
    </row>
    <row r="1573" spans="1:9" s="57" customFormat="1" x14ac:dyDescent="0.25">
      <c r="A1573" s="296" t="s">
        <v>2318</v>
      </c>
      <c r="B1573" s="269" t="s">
        <v>470</v>
      </c>
      <c r="C1573" s="268" t="s">
        <v>11</v>
      </c>
      <c r="D1573" s="311">
        <v>12</v>
      </c>
      <c r="E1573" s="216"/>
      <c r="F1573" s="277"/>
      <c r="G1573" s="179"/>
      <c r="I1573"/>
    </row>
    <row r="1574" spans="1:9" s="57" customFormat="1" ht="13" x14ac:dyDescent="0.25">
      <c r="A1574" s="297"/>
      <c r="B1574" s="269"/>
      <c r="C1574" s="268"/>
      <c r="D1574" s="311"/>
      <c r="E1574" s="216"/>
      <c r="F1574" s="277"/>
      <c r="G1574" s="179"/>
      <c r="I1574"/>
    </row>
    <row r="1575" spans="1:9" s="57" customFormat="1" ht="13" x14ac:dyDescent="0.25">
      <c r="A1575" s="297"/>
      <c r="B1575" s="276" t="s">
        <v>404</v>
      </c>
      <c r="C1575" s="268"/>
      <c r="D1575" s="311"/>
      <c r="E1575" s="216"/>
      <c r="F1575" s="277"/>
      <c r="G1575" s="179"/>
      <c r="I1575"/>
    </row>
    <row r="1576" spans="1:9" s="57" customFormat="1" ht="13" x14ac:dyDescent="0.25">
      <c r="A1576" s="297"/>
      <c r="B1576" s="269"/>
      <c r="C1576" s="268"/>
      <c r="D1576" s="311"/>
      <c r="E1576" s="216"/>
      <c r="F1576" s="277"/>
      <c r="G1576" s="179"/>
      <c r="I1576"/>
    </row>
    <row r="1577" spans="1:9" s="57" customFormat="1" x14ac:dyDescent="0.25">
      <c r="A1577" s="296" t="s">
        <v>2319</v>
      </c>
      <c r="B1577" s="269" t="s">
        <v>405</v>
      </c>
      <c r="C1577" s="268" t="s">
        <v>2</v>
      </c>
      <c r="D1577" s="311">
        <v>2</v>
      </c>
      <c r="E1577" s="216"/>
      <c r="F1577" s="277"/>
      <c r="G1577" s="179"/>
      <c r="I1577"/>
    </row>
    <row r="1578" spans="1:9" s="57" customFormat="1" x14ac:dyDescent="0.25">
      <c r="A1578" s="296"/>
      <c r="B1578" s="269"/>
      <c r="C1578" s="268"/>
      <c r="D1578" s="311"/>
      <c r="E1578" s="216"/>
      <c r="F1578" s="277"/>
      <c r="G1578" s="179"/>
      <c r="I1578"/>
    </row>
    <row r="1579" spans="1:9" s="57" customFormat="1" x14ac:dyDescent="0.25">
      <c r="A1579" s="296" t="s">
        <v>2320</v>
      </c>
      <c r="B1579" s="269" t="s">
        <v>523</v>
      </c>
      <c r="C1579" s="268" t="s">
        <v>2</v>
      </c>
      <c r="D1579" s="311">
        <v>6</v>
      </c>
      <c r="E1579" s="216"/>
      <c r="F1579" s="277"/>
      <c r="G1579" s="179"/>
      <c r="I1579"/>
    </row>
    <row r="1580" spans="1:9" s="57" customFormat="1" ht="13" x14ac:dyDescent="0.25">
      <c r="A1580" s="297"/>
      <c r="B1580" s="269"/>
      <c r="C1580" s="268"/>
      <c r="D1580" s="311"/>
      <c r="E1580" s="216"/>
      <c r="F1580" s="277"/>
      <c r="G1580" s="179"/>
      <c r="I1580"/>
    </row>
    <row r="1581" spans="1:9" s="57" customFormat="1" ht="13" x14ac:dyDescent="0.25">
      <c r="A1581" s="297"/>
      <c r="B1581" s="276" t="s">
        <v>420</v>
      </c>
      <c r="C1581" s="268"/>
      <c r="D1581" s="311"/>
      <c r="E1581" s="216"/>
      <c r="F1581" s="277"/>
      <c r="G1581" s="179"/>
      <c r="I1581"/>
    </row>
    <row r="1582" spans="1:9" s="57" customFormat="1" ht="13" x14ac:dyDescent="0.25">
      <c r="A1582" s="297"/>
      <c r="B1582" s="269"/>
      <c r="C1582" s="268"/>
      <c r="D1582" s="311"/>
      <c r="E1582" s="216"/>
      <c r="F1582" s="277"/>
      <c r="G1582" s="179"/>
      <c r="I1582"/>
    </row>
    <row r="1583" spans="1:9" s="57" customFormat="1" ht="14.5" x14ac:dyDescent="0.25">
      <c r="A1583" s="296" t="s">
        <v>2064</v>
      </c>
      <c r="B1583" s="269" t="s">
        <v>2117</v>
      </c>
      <c r="C1583" s="268" t="s">
        <v>621</v>
      </c>
      <c r="D1583" s="311">
        <v>230</v>
      </c>
      <c r="E1583" s="216"/>
      <c r="F1583" s="277"/>
      <c r="G1583" s="179"/>
      <c r="I1583"/>
    </row>
    <row r="1584" spans="1:9" s="57" customFormat="1" ht="14.5" x14ac:dyDescent="0.25">
      <c r="A1584" s="296" t="s">
        <v>2065</v>
      </c>
      <c r="B1584" s="269" t="s">
        <v>2118</v>
      </c>
      <c r="C1584" s="268" t="s">
        <v>621</v>
      </c>
      <c r="D1584" s="311">
        <v>380</v>
      </c>
      <c r="E1584" s="216"/>
      <c r="F1584" s="277"/>
      <c r="G1584" s="179"/>
      <c r="I1584"/>
    </row>
    <row r="1585" spans="1:9" s="57" customFormat="1" ht="14.5" x14ac:dyDescent="0.25">
      <c r="A1585" s="296" t="s">
        <v>2066</v>
      </c>
      <c r="B1585" s="269" t="s">
        <v>2119</v>
      </c>
      <c r="C1585" s="268" t="s">
        <v>621</v>
      </c>
      <c r="D1585" s="311">
        <v>234</v>
      </c>
      <c r="E1585" s="216"/>
      <c r="F1585" s="277"/>
      <c r="G1585" s="179"/>
      <c r="I1585"/>
    </row>
    <row r="1586" spans="1:9" s="57" customFormat="1" ht="14.5" x14ac:dyDescent="0.25">
      <c r="A1586" s="296" t="s">
        <v>2067</v>
      </c>
      <c r="B1586" s="269" t="s">
        <v>1026</v>
      </c>
      <c r="C1586" s="268" t="s">
        <v>621</v>
      </c>
      <c r="D1586" s="311">
        <v>614</v>
      </c>
      <c r="E1586" s="216"/>
      <c r="F1586" s="277"/>
      <c r="G1586" s="179"/>
      <c r="I1586"/>
    </row>
    <row r="1587" spans="1:9" s="57" customFormat="1" ht="14.5" x14ac:dyDescent="0.3">
      <c r="A1587" s="296" t="s">
        <v>2068</v>
      </c>
      <c r="B1587" s="269" t="s">
        <v>524</v>
      </c>
      <c r="C1587" s="268" t="s">
        <v>621</v>
      </c>
      <c r="D1587" s="311">
        <v>48</v>
      </c>
      <c r="E1587" s="216"/>
      <c r="F1587" s="277"/>
      <c r="G1587" s="281">
        <f>SUM(G1550:G1586)</f>
        <v>0</v>
      </c>
      <c r="I1587"/>
    </row>
    <row r="1588" spans="1:9" s="234" customFormat="1" ht="13" x14ac:dyDescent="0.25">
      <c r="A1588" s="261"/>
      <c r="B1588" s="232"/>
      <c r="C1588" s="222"/>
      <c r="D1588" s="310"/>
      <c r="E1588" s="257"/>
      <c r="F1588" s="260"/>
      <c r="I1588"/>
    </row>
    <row r="1589" spans="1:9" s="234" customFormat="1" ht="13" x14ac:dyDescent="0.25">
      <c r="A1589" s="261"/>
      <c r="B1589" s="232"/>
      <c r="C1589" s="222"/>
      <c r="D1589" s="310"/>
      <c r="E1589" s="257"/>
      <c r="F1589" s="260"/>
      <c r="I1589"/>
    </row>
    <row r="1590" spans="1:9" s="234" customFormat="1" ht="13" x14ac:dyDescent="0.25">
      <c r="A1590" s="261"/>
      <c r="B1590" s="232"/>
      <c r="C1590" s="222"/>
      <c r="D1590" s="310"/>
      <c r="E1590" s="257"/>
      <c r="F1590" s="260"/>
      <c r="I1590"/>
    </row>
    <row r="1591" spans="1:9" s="234" customFormat="1" ht="13" x14ac:dyDescent="0.25">
      <c r="A1591" s="261"/>
      <c r="B1591" s="232"/>
      <c r="C1591" s="222"/>
      <c r="D1591" s="310"/>
      <c r="E1591" s="257"/>
      <c r="F1591" s="260"/>
      <c r="I1591"/>
    </row>
    <row r="1592" spans="1:9" s="234" customFormat="1" ht="13" x14ac:dyDescent="0.25">
      <c r="A1592" s="261"/>
      <c r="B1592" s="232"/>
      <c r="C1592" s="222"/>
      <c r="D1592" s="310"/>
      <c r="E1592" s="257"/>
      <c r="F1592" s="260"/>
      <c r="I1592"/>
    </row>
    <row r="1593" spans="1:9" s="234" customFormat="1" ht="13" x14ac:dyDescent="0.25">
      <c r="A1593" s="261"/>
      <c r="B1593" s="232"/>
      <c r="C1593" s="222"/>
      <c r="D1593" s="310"/>
      <c r="E1593" s="257"/>
      <c r="F1593" s="260"/>
      <c r="I1593"/>
    </row>
    <row r="1594" spans="1:9" s="234" customFormat="1" ht="13" x14ac:dyDescent="0.25">
      <c r="A1594" s="261"/>
      <c r="B1594" s="232"/>
      <c r="C1594" s="222"/>
      <c r="D1594" s="310"/>
      <c r="E1594" s="257"/>
      <c r="F1594" s="260"/>
      <c r="I1594"/>
    </row>
    <row r="1595" spans="1:9" s="234" customFormat="1" ht="13" x14ac:dyDescent="0.25">
      <c r="A1595" s="261"/>
      <c r="B1595" s="232"/>
      <c r="C1595" s="222"/>
      <c r="D1595" s="310"/>
      <c r="E1595" s="257"/>
      <c r="F1595" s="260"/>
      <c r="I1595"/>
    </row>
    <row r="1596" spans="1:9" s="234" customFormat="1" ht="13" x14ac:dyDescent="0.25">
      <c r="A1596" s="261"/>
      <c r="B1596" s="232"/>
      <c r="C1596" s="222"/>
      <c r="D1596" s="310"/>
      <c r="E1596" s="257"/>
      <c r="F1596" s="260"/>
      <c r="I1596"/>
    </row>
    <row r="1597" spans="1:9" s="234" customFormat="1" ht="13" x14ac:dyDescent="0.25">
      <c r="A1597" s="261"/>
      <c r="B1597" s="232"/>
      <c r="C1597" s="222"/>
      <c r="D1597" s="310"/>
      <c r="E1597" s="257"/>
      <c r="F1597" s="260"/>
      <c r="I1597"/>
    </row>
    <row r="1598" spans="1:9" s="234" customFormat="1" ht="13" x14ac:dyDescent="0.25">
      <c r="A1598" s="261"/>
      <c r="B1598" s="232"/>
      <c r="C1598" s="222"/>
      <c r="D1598" s="310"/>
      <c r="E1598" s="257"/>
      <c r="F1598" s="260"/>
      <c r="I1598"/>
    </row>
    <row r="1599" spans="1:9" s="234" customFormat="1" ht="13" x14ac:dyDescent="0.25">
      <c r="A1599" s="261"/>
      <c r="B1599" s="232"/>
      <c r="C1599" s="222"/>
      <c r="D1599" s="310"/>
      <c r="E1599" s="257"/>
      <c r="F1599" s="260"/>
      <c r="I1599"/>
    </row>
    <row r="1600" spans="1:9" s="234" customFormat="1" ht="13" x14ac:dyDescent="0.25">
      <c r="A1600" s="261"/>
      <c r="B1600" s="232"/>
      <c r="C1600" s="222"/>
      <c r="D1600" s="310"/>
      <c r="E1600" s="257"/>
      <c r="F1600" s="260"/>
      <c r="I1600"/>
    </row>
    <row r="1601" spans="1:9" s="234" customFormat="1" ht="13" x14ac:dyDescent="0.25">
      <c r="A1601" s="261"/>
      <c r="B1601" s="232"/>
      <c r="C1601" s="222"/>
      <c r="D1601" s="310"/>
      <c r="E1601" s="257"/>
      <c r="F1601" s="260"/>
      <c r="I1601"/>
    </row>
    <row r="1602" spans="1:9" s="234" customFormat="1" ht="13" x14ac:dyDescent="0.25">
      <c r="A1602" s="261"/>
      <c r="B1602" s="232"/>
      <c r="C1602" s="222"/>
      <c r="D1602" s="310"/>
      <c r="E1602" s="257"/>
      <c r="F1602" s="260"/>
      <c r="I1602"/>
    </row>
    <row r="1603" spans="1:9" s="234" customFormat="1" ht="13" x14ac:dyDescent="0.25">
      <c r="A1603" s="261"/>
      <c r="B1603" s="232"/>
      <c r="C1603" s="222"/>
      <c r="D1603" s="310"/>
      <c r="E1603" s="257"/>
      <c r="F1603" s="260"/>
      <c r="I1603"/>
    </row>
    <row r="1604" spans="1:9" s="234" customFormat="1" ht="13" x14ac:dyDescent="0.25">
      <c r="A1604" s="261"/>
      <c r="B1604" s="232"/>
      <c r="C1604" s="222"/>
      <c r="D1604" s="310"/>
      <c r="E1604" s="257"/>
      <c r="F1604" s="260"/>
      <c r="I1604"/>
    </row>
    <row r="1605" spans="1:9" s="234" customFormat="1" ht="13" x14ac:dyDescent="0.25">
      <c r="A1605" s="261"/>
      <c r="B1605" s="232"/>
      <c r="C1605" s="222"/>
      <c r="D1605" s="310"/>
      <c r="E1605" s="257"/>
      <c r="F1605" s="260"/>
      <c r="I1605"/>
    </row>
    <row r="1606" spans="1:9" s="234" customFormat="1" ht="13" x14ac:dyDescent="0.25">
      <c r="A1606" s="261"/>
      <c r="B1606" s="232"/>
      <c r="C1606" s="222"/>
      <c r="D1606" s="310"/>
      <c r="E1606" s="257"/>
      <c r="F1606" s="260"/>
      <c r="I1606"/>
    </row>
    <row r="1607" spans="1:9" s="234" customFormat="1" ht="13" x14ac:dyDescent="0.25">
      <c r="A1607" s="261"/>
      <c r="B1607" s="232"/>
      <c r="C1607" s="222"/>
      <c r="D1607" s="310"/>
      <c r="E1607" s="257"/>
      <c r="F1607" s="260"/>
      <c r="I1607"/>
    </row>
    <row r="1608" spans="1:9" s="234" customFormat="1" ht="13" x14ac:dyDescent="0.25">
      <c r="A1608" s="261"/>
      <c r="B1608" s="232"/>
      <c r="C1608" s="222"/>
      <c r="D1608" s="310"/>
      <c r="E1608" s="257"/>
      <c r="F1608" s="260"/>
      <c r="I1608"/>
    </row>
    <row r="1609" spans="1:9" s="234" customFormat="1" ht="13" x14ac:dyDescent="0.25">
      <c r="A1609" s="261"/>
      <c r="B1609" s="232"/>
      <c r="C1609" s="222"/>
      <c r="D1609" s="310"/>
      <c r="E1609" s="257"/>
      <c r="F1609" s="260"/>
      <c r="I1609"/>
    </row>
    <row r="1610" spans="1:9" s="234" customFormat="1" ht="13" x14ac:dyDescent="0.25">
      <c r="A1610" s="261"/>
      <c r="B1610" s="232"/>
      <c r="C1610" s="222"/>
      <c r="D1610" s="310"/>
      <c r="E1610" s="257"/>
      <c r="F1610" s="260"/>
      <c r="I1610"/>
    </row>
    <row r="1611" spans="1:9" s="239" customFormat="1" ht="13" x14ac:dyDescent="0.25">
      <c r="A1611" s="261"/>
      <c r="B1611" s="253"/>
      <c r="C1611" s="252"/>
      <c r="D1611" s="308"/>
      <c r="E1611" s="257"/>
      <c r="F1611" s="260"/>
      <c r="I1611"/>
    </row>
    <row r="1612" spans="1:9" ht="13" x14ac:dyDescent="0.25">
      <c r="A1612" s="261"/>
      <c r="B1612" s="264" t="s">
        <v>2187</v>
      </c>
      <c r="C1612" s="226"/>
      <c r="D1612" s="304"/>
      <c r="E1612" s="255"/>
      <c r="F1612" s="266"/>
    </row>
    <row r="1613" spans="1:9" ht="13" x14ac:dyDescent="0.25">
      <c r="A1613" s="261"/>
      <c r="B1613" s="245" t="str">
        <f>B1546</f>
        <v>SECTION 3</v>
      </c>
      <c r="C1613" s="226"/>
      <c r="D1613" s="304"/>
      <c r="E1613" s="255"/>
      <c r="F1613" s="260"/>
    </row>
    <row r="1614" spans="1:9" ht="13" x14ac:dyDescent="0.25">
      <c r="A1614" s="261"/>
      <c r="B1614" s="245" t="s">
        <v>2321</v>
      </c>
      <c r="C1614" s="226"/>
      <c r="D1614" s="304"/>
      <c r="E1614" s="255"/>
      <c r="F1614" s="260"/>
    </row>
    <row r="1615" spans="1:9" s="239" customFormat="1" ht="13" x14ac:dyDescent="0.25">
      <c r="A1615" s="261"/>
      <c r="B1615" s="253"/>
      <c r="C1615" s="252"/>
      <c r="D1615" s="308"/>
      <c r="E1615" s="257"/>
      <c r="F1615" s="260"/>
      <c r="I1615"/>
    </row>
    <row r="1616" spans="1:9" s="239" customFormat="1" ht="13" x14ac:dyDescent="0.25">
      <c r="A1616" s="261"/>
      <c r="B1616" s="270" t="str">
        <f>B1613</f>
        <v>SECTION 3</v>
      </c>
      <c r="C1616" s="252"/>
      <c r="D1616" s="308"/>
      <c r="E1616" s="257"/>
      <c r="F1616" s="260"/>
      <c r="I1616"/>
    </row>
    <row r="1617" spans="1:9" s="239" customFormat="1" ht="26" x14ac:dyDescent="0.25">
      <c r="A1617" s="261"/>
      <c r="B1617" s="270" t="str">
        <f>B1614</f>
        <v>Block 1: 4 Classrooms, 1 Principal's Office and Store Room: 3-1 Alterations</v>
      </c>
      <c r="C1617" s="252"/>
      <c r="D1617" s="308"/>
      <c r="E1617" s="257"/>
      <c r="F1617" s="260"/>
      <c r="I1617"/>
    </row>
    <row r="1618" spans="1:9" s="239" customFormat="1" ht="13" x14ac:dyDescent="0.25">
      <c r="A1618" s="261"/>
      <c r="B1618" s="251" t="s">
        <v>2200</v>
      </c>
      <c r="C1618" s="252" t="s">
        <v>2192</v>
      </c>
      <c r="D1618" s="308"/>
      <c r="E1618" s="257"/>
      <c r="F1618" s="260"/>
      <c r="I1618"/>
    </row>
    <row r="1619" spans="1:9" s="239" customFormat="1" ht="13" x14ac:dyDescent="0.25">
      <c r="A1619" s="261"/>
      <c r="B1619" s="253"/>
      <c r="C1619" s="252"/>
      <c r="D1619" s="308"/>
      <c r="E1619" s="257"/>
      <c r="F1619" s="260"/>
      <c r="I1619"/>
    </row>
    <row r="1620" spans="1:9" s="239" customFormat="1" ht="13" x14ac:dyDescent="0.25">
      <c r="A1620" s="261"/>
      <c r="B1620" s="265" t="s">
        <v>2191</v>
      </c>
      <c r="C1620" s="252">
        <v>28</v>
      </c>
      <c r="D1620" s="308"/>
      <c r="E1620" s="257"/>
      <c r="F1620" s="260"/>
      <c r="I1620"/>
    </row>
    <row r="1621" spans="1:9" s="239" customFormat="1" ht="13" x14ac:dyDescent="0.25">
      <c r="A1621" s="261"/>
      <c r="B1621" s="265"/>
      <c r="C1621" s="252"/>
      <c r="D1621" s="308"/>
      <c r="E1621" s="257"/>
      <c r="F1621" s="260"/>
      <c r="I1621"/>
    </row>
    <row r="1622" spans="1:9" s="239" customFormat="1" ht="13" x14ac:dyDescent="0.25">
      <c r="A1622" s="261"/>
      <c r="B1622" s="253"/>
      <c r="C1622" s="252"/>
      <c r="D1622" s="308"/>
      <c r="E1622" s="257"/>
      <c r="F1622" s="260"/>
      <c r="I1622"/>
    </row>
    <row r="1623" spans="1:9" s="239" customFormat="1" ht="13" x14ac:dyDescent="0.25">
      <c r="A1623" s="261"/>
      <c r="B1623" s="253"/>
      <c r="C1623" s="252"/>
      <c r="D1623" s="308"/>
      <c r="E1623" s="257"/>
      <c r="F1623" s="260"/>
      <c r="I1623"/>
    </row>
    <row r="1624" spans="1:9" s="239" customFormat="1" ht="13" x14ac:dyDescent="0.25">
      <c r="A1624" s="261"/>
      <c r="B1624" s="253"/>
      <c r="C1624" s="252"/>
      <c r="D1624" s="308"/>
      <c r="E1624" s="257"/>
      <c r="F1624" s="260"/>
      <c r="I1624"/>
    </row>
    <row r="1625" spans="1:9" s="239" customFormat="1" ht="13" x14ac:dyDescent="0.25">
      <c r="A1625" s="261"/>
      <c r="B1625" s="253"/>
      <c r="C1625" s="252"/>
      <c r="D1625" s="308"/>
      <c r="E1625" s="257"/>
      <c r="F1625" s="260"/>
      <c r="I1625"/>
    </row>
    <row r="1626" spans="1:9" s="239" customFormat="1" ht="13" x14ac:dyDescent="0.25">
      <c r="A1626" s="261"/>
      <c r="B1626" s="253"/>
      <c r="C1626" s="252"/>
      <c r="D1626" s="308"/>
      <c r="E1626" s="257"/>
      <c r="F1626" s="260"/>
      <c r="I1626"/>
    </row>
    <row r="1627" spans="1:9" s="239" customFormat="1" ht="13" x14ac:dyDescent="0.25">
      <c r="A1627" s="261"/>
      <c r="B1627" s="253"/>
      <c r="C1627" s="252"/>
      <c r="D1627" s="308"/>
      <c r="E1627" s="257"/>
      <c r="F1627" s="260"/>
      <c r="I1627"/>
    </row>
    <row r="1628" spans="1:9" s="239" customFormat="1" ht="13" x14ac:dyDescent="0.25">
      <c r="A1628" s="261"/>
      <c r="B1628" s="253"/>
      <c r="C1628" s="252"/>
      <c r="D1628" s="308"/>
      <c r="E1628" s="257"/>
      <c r="F1628" s="260"/>
      <c r="I1628"/>
    </row>
    <row r="1629" spans="1:9" s="239" customFormat="1" ht="13" x14ac:dyDescent="0.25">
      <c r="A1629" s="261"/>
      <c r="B1629" s="253"/>
      <c r="C1629" s="252"/>
      <c r="D1629" s="308"/>
      <c r="E1629" s="257"/>
      <c r="F1629" s="260"/>
      <c r="I1629"/>
    </row>
    <row r="1630" spans="1:9" s="239" customFormat="1" ht="13" x14ac:dyDescent="0.25">
      <c r="A1630" s="261"/>
      <c r="B1630" s="253"/>
      <c r="C1630" s="252"/>
      <c r="D1630" s="308"/>
      <c r="E1630" s="257"/>
      <c r="F1630" s="260"/>
      <c r="I1630"/>
    </row>
    <row r="1631" spans="1:9" s="239" customFormat="1" ht="13" x14ac:dyDescent="0.25">
      <c r="A1631" s="261"/>
      <c r="B1631" s="253"/>
      <c r="C1631" s="252"/>
      <c r="D1631" s="308"/>
      <c r="E1631" s="257"/>
      <c r="F1631" s="260"/>
      <c r="I1631"/>
    </row>
    <row r="1632" spans="1:9" s="239" customFormat="1" ht="13" x14ac:dyDescent="0.25">
      <c r="A1632" s="261"/>
      <c r="B1632" s="253"/>
      <c r="C1632" s="252"/>
      <c r="D1632" s="308"/>
      <c r="E1632" s="257"/>
      <c r="F1632" s="260"/>
      <c r="I1632"/>
    </row>
    <row r="1633" spans="1:9" s="239" customFormat="1" ht="13" x14ac:dyDescent="0.25">
      <c r="A1633" s="261"/>
      <c r="B1633" s="253"/>
      <c r="C1633" s="252"/>
      <c r="D1633" s="308"/>
      <c r="E1633" s="257"/>
      <c r="F1633" s="260"/>
      <c r="I1633"/>
    </row>
    <row r="1634" spans="1:9" s="239" customFormat="1" ht="13" x14ac:dyDescent="0.25">
      <c r="A1634" s="261"/>
      <c r="B1634" s="253"/>
      <c r="C1634" s="252"/>
      <c r="D1634" s="308"/>
      <c r="E1634" s="257"/>
      <c r="F1634" s="260"/>
      <c r="I1634"/>
    </row>
    <row r="1635" spans="1:9" s="239" customFormat="1" ht="13" x14ac:dyDescent="0.25">
      <c r="A1635" s="261"/>
      <c r="B1635" s="253"/>
      <c r="C1635" s="252"/>
      <c r="D1635" s="308"/>
      <c r="E1635" s="257"/>
      <c r="F1635" s="260"/>
      <c r="I1635"/>
    </row>
    <row r="1636" spans="1:9" s="239" customFormat="1" ht="13" x14ac:dyDescent="0.25">
      <c r="A1636" s="261"/>
      <c r="B1636" s="253"/>
      <c r="C1636" s="252"/>
      <c r="D1636" s="308"/>
      <c r="E1636" s="257"/>
      <c r="F1636" s="260"/>
      <c r="I1636"/>
    </row>
    <row r="1637" spans="1:9" s="239" customFormat="1" ht="13" x14ac:dyDescent="0.25">
      <c r="A1637" s="261"/>
      <c r="B1637" s="253"/>
      <c r="C1637" s="252"/>
      <c r="D1637" s="308"/>
      <c r="E1637" s="257"/>
      <c r="F1637" s="260"/>
      <c r="I1637"/>
    </row>
    <row r="1638" spans="1:9" s="239" customFormat="1" ht="13" x14ac:dyDescent="0.25">
      <c r="A1638" s="261"/>
      <c r="B1638" s="253"/>
      <c r="C1638" s="252"/>
      <c r="D1638" s="308"/>
      <c r="E1638" s="257"/>
      <c r="F1638" s="260"/>
      <c r="I1638"/>
    </row>
    <row r="1639" spans="1:9" s="239" customFormat="1" ht="13" x14ac:dyDescent="0.25">
      <c r="A1639" s="261"/>
      <c r="B1639" s="253"/>
      <c r="C1639" s="252"/>
      <c r="D1639" s="308"/>
      <c r="E1639" s="257"/>
      <c r="F1639" s="260"/>
      <c r="I1639"/>
    </row>
    <row r="1640" spans="1:9" s="239" customFormat="1" ht="13" x14ac:dyDescent="0.25">
      <c r="A1640" s="261"/>
      <c r="B1640" s="253"/>
      <c r="C1640" s="252"/>
      <c r="D1640" s="308"/>
      <c r="E1640" s="257"/>
      <c r="F1640" s="260"/>
      <c r="I1640"/>
    </row>
    <row r="1641" spans="1:9" s="239" customFormat="1" ht="13" x14ac:dyDescent="0.25">
      <c r="A1641" s="261"/>
      <c r="B1641" s="253"/>
      <c r="C1641" s="252"/>
      <c r="D1641" s="308"/>
      <c r="E1641" s="257"/>
      <c r="F1641" s="260"/>
      <c r="I1641"/>
    </row>
    <row r="1642" spans="1:9" s="239" customFormat="1" ht="13" x14ac:dyDescent="0.25">
      <c r="A1642" s="261"/>
      <c r="B1642" s="253"/>
      <c r="C1642" s="252"/>
      <c r="D1642" s="308"/>
      <c r="E1642" s="257"/>
      <c r="F1642" s="260"/>
      <c r="I1642"/>
    </row>
    <row r="1643" spans="1:9" s="239" customFormat="1" ht="13" x14ac:dyDescent="0.25">
      <c r="A1643" s="261"/>
      <c r="B1643" s="253"/>
      <c r="C1643" s="252"/>
      <c r="D1643" s="308"/>
      <c r="E1643" s="257"/>
      <c r="F1643" s="260"/>
      <c r="I1643"/>
    </row>
    <row r="1644" spans="1:9" s="239" customFormat="1" ht="13" x14ac:dyDescent="0.25">
      <c r="A1644" s="261"/>
      <c r="B1644" s="253"/>
      <c r="C1644" s="252"/>
      <c r="D1644" s="308"/>
      <c r="E1644" s="257"/>
      <c r="F1644" s="260"/>
      <c r="I1644"/>
    </row>
    <row r="1645" spans="1:9" s="239" customFormat="1" ht="13" x14ac:dyDescent="0.25">
      <c r="A1645" s="261"/>
      <c r="B1645" s="253"/>
      <c r="C1645" s="252"/>
      <c r="D1645" s="308"/>
      <c r="E1645" s="257"/>
      <c r="F1645" s="260"/>
      <c r="I1645"/>
    </row>
    <row r="1646" spans="1:9" s="239" customFormat="1" ht="13" x14ac:dyDescent="0.25">
      <c r="A1646" s="261"/>
      <c r="B1646" s="253"/>
      <c r="C1646" s="252"/>
      <c r="D1646" s="308"/>
      <c r="E1646" s="257"/>
      <c r="F1646" s="260"/>
      <c r="I1646"/>
    </row>
    <row r="1647" spans="1:9" s="239" customFormat="1" ht="13" x14ac:dyDescent="0.25">
      <c r="A1647" s="261"/>
      <c r="B1647" s="253"/>
      <c r="C1647" s="252"/>
      <c r="D1647" s="308"/>
      <c r="E1647" s="257"/>
      <c r="F1647" s="260"/>
      <c r="I1647"/>
    </row>
    <row r="1648" spans="1:9" s="239" customFormat="1" ht="13" x14ac:dyDescent="0.25">
      <c r="A1648" s="261"/>
      <c r="B1648" s="253"/>
      <c r="C1648" s="252"/>
      <c r="D1648" s="308"/>
      <c r="E1648" s="257"/>
      <c r="F1648" s="260"/>
      <c r="I1648"/>
    </row>
    <row r="1649" spans="1:9" s="239" customFormat="1" ht="13" x14ac:dyDescent="0.25">
      <c r="A1649" s="261"/>
      <c r="B1649" s="253"/>
      <c r="C1649" s="252"/>
      <c r="D1649" s="308"/>
      <c r="E1649" s="257"/>
      <c r="F1649" s="260"/>
      <c r="I1649"/>
    </row>
    <row r="1650" spans="1:9" s="239" customFormat="1" ht="13" x14ac:dyDescent="0.25">
      <c r="A1650" s="261"/>
      <c r="B1650" s="253"/>
      <c r="C1650" s="252"/>
      <c r="D1650" s="308"/>
      <c r="E1650" s="257"/>
      <c r="F1650" s="260"/>
      <c r="I1650"/>
    </row>
    <row r="1651" spans="1:9" s="239" customFormat="1" ht="13" x14ac:dyDescent="0.25">
      <c r="A1651" s="261"/>
      <c r="B1651" s="253"/>
      <c r="C1651" s="252"/>
      <c r="D1651" s="308"/>
      <c r="E1651" s="257"/>
      <c r="F1651" s="260"/>
      <c r="I1651"/>
    </row>
    <row r="1652" spans="1:9" s="239" customFormat="1" ht="13" x14ac:dyDescent="0.25">
      <c r="A1652" s="261"/>
      <c r="B1652" s="253"/>
      <c r="C1652" s="252"/>
      <c r="D1652" s="308"/>
      <c r="E1652" s="257"/>
      <c r="F1652" s="260"/>
      <c r="I1652"/>
    </row>
    <row r="1653" spans="1:9" s="239" customFormat="1" ht="13" x14ac:dyDescent="0.25">
      <c r="A1653" s="261"/>
      <c r="B1653" s="253"/>
      <c r="C1653" s="252"/>
      <c r="D1653" s="308"/>
      <c r="E1653" s="257"/>
      <c r="F1653" s="260"/>
      <c r="I1653"/>
    </row>
    <row r="1654" spans="1:9" s="239" customFormat="1" ht="13" x14ac:dyDescent="0.25">
      <c r="A1654" s="261"/>
      <c r="B1654" s="253"/>
      <c r="C1654" s="252"/>
      <c r="D1654" s="308"/>
      <c r="E1654" s="257"/>
      <c r="F1654" s="260"/>
      <c r="I1654"/>
    </row>
    <row r="1655" spans="1:9" s="239" customFormat="1" ht="13" x14ac:dyDescent="0.25">
      <c r="A1655" s="261"/>
      <c r="B1655" s="253"/>
      <c r="C1655" s="252"/>
      <c r="D1655" s="308"/>
      <c r="E1655" s="257"/>
      <c r="F1655" s="260"/>
      <c r="I1655"/>
    </row>
    <row r="1656" spans="1:9" s="239" customFormat="1" ht="13" x14ac:dyDescent="0.25">
      <c r="A1656" s="261"/>
      <c r="B1656" s="253"/>
      <c r="C1656" s="252"/>
      <c r="D1656" s="308"/>
      <c r="E1656" s="257"/>
      <c r="F1656" s="260"/>
      <c r="I1656"/>
    </row>
    <row r="1657" spans="1:9" s="239" customFormat="1" ht="13" x14ac:dyDescent="0.25">
      <c r="A1657" s="261"/>
      <c r="B1657" s="253"/>
      <c r="C1657" s="252"/>
      <c r="D1657" s="308"/>
      <c r="E1657" s="257"/>
      <c r="F1657" s="260"/>
      <c r="I1657"/>
    </row>
    <row r="1658" spans="1:9" s="239" customFormat="1" ht="13" x14ac:dyDescent="0.25">
      <c r="A1658" s="261"/>
      <c r="B1658" s="253"/>
      <c r="C1658" s="252"/>
      <c r="D1658" s="308"/>
      <c r="E1658" s="257"/>
      <c r="F1658" s="260"/>
      <c r="I1658"/>
    </row>
    <row r="1659" spans="1:9" s="239" customFormat="1" ht="13" x14ac:dyDescent="0.25">
      <c r="A1659" s="261"/>
      <c r="B1659" s="253"/>
      <c r="C1659" s="252"/>
      <c r="D1659" s="308"/>
      <c r="E1659" s="257"/>
      <c r="F1659" s="260"/>
      <c r="I1659"/>
    </row>
    <row r="1660" spans="1:9" s="239" customFormat="1" ht="13" x14ac:dyDescent="0.25">
      <c r="A1660" s="261"/>
      <c r="B1660" s="253"/>
      <c r="C1660" s="252"/>
      <c r="D1660" s="308"/>
      <c r="E1660" s="257"/>
      <c r="F1660" s="260"/>
      <c r="I1660"/>
    </row>
    <row r="1661" spans="1:9" s="239" customFormat="1" ht="13" x14ac:dyDescent="0.25">
      <c r="A1661" s="261"/>
      <c r="B1661" s="253"/>
      <c r="C1661" s="252"/>
      <c r="D1661" s="308"/>
      <c r="E1661" s="257"/>
      <c r="F1661" s="260"/>
      <c r="I1661"/>
    </row>
    <row r="1662" spans="1:9" s="239" customFormat="1" ht="13" x14ac:dyDescent="0.25">
      <c r="A1662" s="261"/>
      <c r="B1662" s="253"/>
      <c r="C1662" s="252"/>
      <c r="D1662" s="308"/>
      <c r="E1662" s="257"/>
      <c r="F1662" s="260"/>
      <c r="I1662"/>
    </row>
    <row r="1663" spans="1:9" s="239" customFormat="1" ht="13" x14ac:dyDescent="0.25">
      <c r="A1663" s="261"/>
      <c r="B1663" s="253"/>
      <c r="C1663" s="252"/>
      <c r="D1663" s="308"/>
      <c r="E1663" s="257"/>
      <c r="F1663" s="260"/>
      <c r="I1663"/>
    </row>
    <row r="1664" spans="1:9" s="239" customFormat="1" ht="13" x14ac:dyDescent="0.25">
      <c r="A1664" s="261"/>
      <c r="B1664" s="253"/>
      <c r="C1664" s="252"/>
      <c r="D1664" s="308"/>
      <c r="E1664" s="257"/>
      <c r="F1664" s="260"/>
      <c r="I1664"/>
    </row>
    <row r="1665" spans="1:9" s="239" customFormat="1" ht="13" x14ac:dyDescent="0.25">
      <c r="A1665" s="261"/>
      <c r="B1665" s="253"/>
      <c r="C1665" s="252"/>
      <c r="D1665" s="308"/>
      <c r="E1665" s="257"/>
      <c r="F1665" s="260"/>
      <c r="I1665"/>
    </row>
    <row r="1666" spans="1:9" s="239" customFormat="1" ht="13" x14ac:dyDescent="0.25">
      <c r="A1666" s="261"/>
      <c r="B1666" s="253"/>
      <c r="C1666" s="252"/>
      <c r="D1666" s="308"/>
      <c r="E1666" s="257"/>
      <c r="F1666" s="260"/>
      <c r="I1666"/>
    </row>
    <row r="1667" spans="1:9" s="239" customFormat="1" ht="13" x14ac:dyDescent="0.25">
      <c r="A1667" s="261"/>
      <c r="B1667" s="253"/>
      <c r="C1667" s="252"/>
      <c r="D1667" s="308"/>
      <c r="E1667" s="257"/>
      <c r="F1667" s="260"/>
      <c r="I1667"/>
    </row>
    <row r="1668" spans="1:9" s="239" customFormat="1" ht="13" x14ac:dyDescent="0.25">
      <c r="A1668" s="261"/>
      <c r="B1668" s="253"/>
      <c r="C1668" s="252"/>
      <c r="D1668" s="308"/>
      <c r="E1668" s="257"/>
      <c r="F1668" s="260"/>
      <c r="I1668"/>
    </row>
    <row r="1669" spans="1:9" s="239" customFormat="1" ht="13" x14ac:dyDescent="0.25">
      <c r="A1669" s="261"/>
      <c r="B1669" s="253"/>
      <c r="C1669" s="252"/>
      <c r="D1669" s="308"/>
      <c r="E1669" s="257"/>
      <c r="F1669" s="260"/>
      <c r="I1669"/>
    </row>
    <row r="1670" spans="1:9" s="239" customFormat="1" ht="13" x14ac:dyDescent="0.25">
      <c r="A1670" s="261"/>
      <c r="B1670" s="253"/>
      <c r="C1670" s="252"/>
      <c r="D1670" s="308"/>
      <c r="E1670" s="257"/>
      <c r="F1670" s="260"/>
      <c r="I1670"/>
    </row>
    <row r="1671" spans="1:9" s="239" customFormat="1" ht="13" x14ac:dyDescent="0.25">
      <c r="A1671" s="261"/>
      <c r="B1671" s="253"/>
      <c r="C1671" s="252"/>
      <c r="D1671" s="308"/>
      <c r="E1671" s="257"/>
      <c r="F1671" s="260"/>
      <c r="I1671"/>
    </row>
    <row r="1672" spans="1:9" s="239" customFormat="1" ht="13" x14ac:dyDescent="0.25">
      <c r="A1672" s="261"/>
      <c r="B1672" s="253"/>
      <c r="C1672" s="252"/>
      <c r="D1672" s="308"/>
      <c r="E1672" s="257"/>
      <c r="F1672" s="260"/>
      <c r="I1672"/>
    </row>
    <row r="1673" spans="1:9" s="239" customFormat="1" ht="13" x14ac:dyDescent="0.25">
      <c r="A1673" s="261"/>
      <c r="B1673" s="253"/>
      <c r="C1673" s="252"/>
      <c r="D1673" s="308"/>
      <c r="E1673" s="257"/>
      <c r="F1673" s="260"/>
      <c r="I1673"/>
    </row>
    <row r="1674" spans="1:9" s="239" customFormat="1" ht="13" x14ac:dyDescent="0.25">
      <c r="A1674" s="261"/>
      <c r="B1674" s="253"/>
      <c r="C1674" s="252"/>
      <c r="D1674" s="308"/>
      <c r="E1674" s="257"/>
      <c r="F1674" s="260"/>
      <c r="I1674"/>
    </row>
    <row r="1675" spans="1:9" s="239" customFormat="1" ht="13" x14ac:dyDescent="0.25">
      <c r="A1675" s="261"/>
      <c r="B1675" s="253"/>
      <c r="C1675" s="252"/>
      <c r="D1675" s="308"/>
      <c r="E1675" s="257"/>
      <c r="F1675" s="260"/>
      <c r="I1675"/>
    </row>
    <row r="1676" spans="1:9" s="239" customFormat="1" ht="13" x14ac:dyDescent="0.25">
      <c r="A1676" s="261"/>
      <c r="B1676" s="253"/>
      <c r="C1676" s="252"/>
      <c r="D1676" s="308"/>
      <c r="E1676" s="257"/>
      <c r="F1676" s="260"/>
      <c r="I1676"/>
    </row>
    <row r="1677" spans="1:9" s="239" customFormat="1" ht="13" x14ac:dyDescent="0.25">
      <c r="A1677" s="261"/>
      <c r="B1677" s="253"/>
      <c r="C1677" s="252"/>
      <c r="D1677" s="308"/>
      <c r="E1677" s="257"/>
      <c r="F1677" s="260"/>
      <c r="I1677"/>
    </row>
    <row r="1678" spans="1:9" s="239" customFormat="1" ht="13" x14ac:dyDescent="0.25">
      <c r="A1678" s="261"/>
      <c r="B1678" s="253"/>
      <c r="C1678" s="252"/>
      <c r="D1678" s="308"/>
      <c r="E1678" s="257"/>
      <c r="F1678" s="260"/>
      <c r="I1678"/>
    </row>
    <row r="1679" spans="1:9" s="239" customFormat="1" ht="13" x14ac:dyDescent="0.25">
      <c r="A1679" s="261"/>
      <c r="B1679" s="253"/>
      <c r="C1679" s="252"/>
      <c r="D1679" s="308"/>
      <c r="E1679" s="257"/>
      <c r="F1679" s="260"/>
      <c r="I1679"/>
    </row>
    <row r="1680" spans="1:9" s="239" customFormat="1" ht="13" x14ac:dyDescent="0.25">
      <c r="A1680" s="261"/>
      <c r="B1680" s="253"/>
      <c r="C1680" s="252"/>
      <c r="D1680" s="308"/>
      <c r="E1680" s="257"/>
      <c r="F1680" s="260"/>
      <c r="I1680"/>
    </row>
    <row r="1681" spans="1:9" s="239" customFormat="1" ht="13" x14ac:dyDescent="0.25">
      <c r="A1681" s="261"/>
      <c r="B1681" s="253"/>
      <c r="C1681" s="252"/>
      <c r="D1681" s="308"/>
      <c r="E1681" s="257"/>
      <c r="F1681" s="260"/>
      <c r="I1681"/>
    </row>
    <row r="1682" spans="1:9" s="239" customFormat="1" ht="13" x14ac:dyDescent="0.25">
      <c r="A1682" s="261"/>
      <c r="B1682" s="253"/>
      <c r="C1682" s="252"/>
      <c r="D1682" s="308"/>
      <c r="E1682" s="257"/>
      <c r="F1682" s="260"/>
      <c r="I1682"/>
    </row>
    <row r="1683" spans="1:9" s="239" customFormat="1" ht="13" x14ac:dyDescent="0.25">
      <c r="A1683" s="261"/>
      <c r="B1683" s="253"/>
      <c r="C1683" s="252"/>
      <c r="D1683" s="308"/>
      <c r="E1683" s="257"/>
      <c r="F1683" s="260"/>
      <c r="I1683"/>
    </row>
    <row r="1684" spans="1:9" ht="13" x14ac:dyDescent="0.25">
      <c r="A1684" s="261"/>
      <c r="B1684" s="264" t="s">
        <v>1019</v>
      </c>
      <c r="C1684" s="226"/>
      <c r="D1684" s="304"/>
      <c r="E1684" s="255"/>
      <c r="F1684" s="266"/>
    </row>
    <row r="1685" spans="1:9" ht="13" x14ac:dyDescent="0.25">
      <c r="A1685" s="261"/>
      <c r="B1685" s="245" t="str">
        <f>B1613</f>
        <v>SECTION 3</v>
      </c>
      <c r="C1685" s="226"/>
      <c r="D1685" s="304"/>
      <c r="E1685" s="255"/>
      <c r="F1685" s="260"/>
    </row>
    <row r="1686" spans="1:9" ht="13" x14ac:dyDescent="0.25">
      <c r="A1686" s="261"/>
      <c r="B1686" s="245" t="str">
        <f>B1614</f>
        <v>Block 1: 4 Classrooms, 1 Principal's Office and Store Room: 3-1 Alterations</v>
      </c>
      <c r="C1686" s="226"/>
      <c r="D1686" s="304"/>
      <c r="E1686" s="255"/>
      <c r="F1686" s="260"/>
    </row>
    <row r="1687" spans="1:9" ht="13" x14ac:dyDescent="0.25">
      <c r="A1687" s="261"/>
      <c r="B1687" s="245"/>
      <c r="C1687" s="226"/>
      <c r="D1687" s="304"/>
      <c r="E1687" s="255"/>
      <c r="F1687" s="260"/>
    </row>
    <row r="1688" spans="1:9" s="234" customFormat="1" ht="13" x14ac:dyDescent="0.25">
      <c r="A1688" s="261"/>
      <c r="B1688" s="228" t="s">
        <v>459</v>
      </c>
      <c r="C1688" s="219"/>
      <c r="D1688" s="310"/>
      <c r="E1688" s="257"/>
      <c r="F1688" s="260"/>
      <c r="I1688"/>
    </row>
    <row r="1689" spans="1:9" s="234" customFormat="1" ht="13" x14ac:dyDescent="0.25">
      <c r="A1689" s="261"/>
      <c r="B1689" s="228"/>
      <c r="C1689" s="219"/>
      <c r="D1689" s="310"/>
      <c r="E1689" s="257"/>
      <c r="F1689" s="260"/>
      <c r="I1689"/>
    </row>
    <row r="1690" spans="1:9" s="234" customFormat="1" ht="13" x14ac:dyDescent="0.25">
      <c r="A1690" s="261">
        <v>3.2</v>
      </c>
      <c r="B1690" s="228" t="s">
        <v>358</v>
      </c>
      <c r="C1690" s="219"/>
      <c r="D1690" s="310"/>
      <c r="E1690" s="257"/>
      <c r="F1690" s="260"/>
      <c r="I1690"/>
    </row>
    <row r="1691" spans="1:9" s="234" customFormat="1" x14ac:dyDescent="0.25">
      <c r="A1691" s="296"/>
      <c r="B1691" s="269"/>
      <c r="C1691" s="268"/>
      <c r="D1691" s="311"/>
      <c r="E1691" s="216"/>
      <c r="F1691" s="277"/>
      <c r="I1691"/>
    </row>
    <row r="1692" spans="1:9" s="234" customFormat="1" ht="13" x14ac:dyDescent="0.25">
      <c r="A1692" s="296"/>
      <c r="B1692" s="227" t="s">
        <v>276</v>
      </c>
      <c r="C1692" s="268"/>
      <c r="D1692" s="311"/>
      <c r="E1692" s="216"/>
      <c r="F1692" s="277"/>
      <c r="I1692"/>
    </row>
    <row r="1693" spans="1:9" s="234" customFormat="1" ht="13" x14ac:dyDescent="0.25">
      <c r="A1693" s="296"/>
      <c r="B1693" s="227"/>
      <c r="C1693" s="268"/>
      <c r="D1693" s="311"/>
      <c r="E1693" s="216"/>
      <c r="F1693" s="277"/>
      <c r="I1693"/>
    </row>
    <row r="1694" spans="1:9" s="234" customFormat="1" ht="13" x14ac:dyDescent="0.25">
      <c r="A1694" s="296"/>
      <c r="B1694" s="227" t="s">
        <v>274</v>
      </c>
      <c r="C1694" s="268"/>
      <c r="D1694" s="311"/>
      <c r="E1694" s="216"/>
      <c r="F1694" s="277"/>
      <c r="I1694"/>
    </row>
    <row r="1695" spans="1:9" s="234" customFormat="1" ht="13" x14ac:dyDescent="0.25">
      <c r="A1695" s="296"/>
      <c r="B1695" s="227"/>
      <c r="C1695" s="268"/>
      <c r="D1695" s="311"/>
      <c r="E1695" s="216"/>
      <c r="F1695" s="277"/>
      <c r="I1695"/>
    </row>
    <row r="1696" spans="1:9" s="234" customFormat="1" ht="14.5" x14ac:dyDescent="0.25">
      <c r="A1696" s="296" t="s">
        <v>2322</v>
      </c>
      <c r="B1696" s="269" t="s">
        <v>548</v>
      </c>
      <c r="C1696" s="268" t="s">
        <v>2051</v>
      </c>
      <c r="D1696" s="311">
        <v>44</v>
      </c>
      <c r="E1696" s="216"/>
      <c r="F1696" s="277"/>
      <c r="I1696"/>
    </row>
    <row r="1697" spans="1:9" s="234" customFormat="1" x14ac:dyDescent="0.25">
      <c r="A1697" s="296"/>
      <c r="B1697" s="269"/>
      <c r="C1697" s="268"/>
      <c r="D1697" s="311"/>
      <c r="E1697" s="216"/>
      <c r="F1697" s="277"/>
      <c r="I1697"/>
    </row>
    <row r="1698" spans="1:9" s="234" customFormat="1" ht="13" x14ac:dyDescent="0.25">
      <c r="A1698" s="296"/>
      <c r="B1698" s="227" t="s">
        <v>2052</v>
      </c>
      <c r="C1698" s="268"/>
      <c r="D1698" s="311"/>
      <c r="E1698" s="216"/>
      <c r="F1698" s="277"/>
      <c r="I1698"/>
    </row>
    <row r="1699" spans="1:9" s="234" customFormat="1" ht="13" x14ac:dyDescent="0.25">
      <c r="A1699" s="296"/>
      <c r="B1699" s="227"/>
      <c r="C1699" s="268"/>
      <c r="D1699" s="311"/>
      <c r="E1699" s="216"/>
      <c r="F1699" s="277"/>
      <c r="I1699"/>
    </row>
    <row r="1700" spans="1:9" s="234" customFormat="1" ht="14.5" x14ac:dyDescent="0.25">
      <c r="A1700" s="296" t="s">
        <v>2323</v>
      </c>
      <c r="B1700" s="269" t="s">
        <v>271</v>
      </c>
      <c r="C1700" s="268" t="s">
        <v>2051</v>
      </c>
      <c r="D1700" s="311">
        <v>1</v>
      </c>
      <c r="E1700" s="216"/>
      <c r="F1700" s="277"/>
      <c r="I1700"/>
    </row>
    <row r="1701" spans="1:9" s="234" customFormat="1" x14ac:dyDescent="0.25">
      <c r="A1701" s="296"/>
      <c r="B1701" s="269"/>
      <c r="C1701" s="268"/>
      <c r="D1701" s="311"/>
      <c r="E1701" s="216"/>
      <c r="F1701" s="277"/>
      <c r="I1701"/>
    </row>
    <row r="1702" spans="1:9" s="234" customFormat="1" ht="14.5" x14ac:dyDescent="0.25">
      <c r="A1702" s="296" t="s">
        <v>2324</v>
      </c>
      <c r="B1702" s="269" t="s">
        <v>270</v>
      </c>
      <c r="C1702" s="268" t="s">
        <v>2051</v>
      </c>
      <c r="D1702" s="311">
        <v>1</v>
      </c>
      <c r="E1702" s="216"/>
      <c r="F1702" s="277"/>
      <c r="I1702"/>
    </row>
    <row r="1703" spans="1:9" s="234" customFormat="1" x14ac:dyDescent="0.25">
      <c r="A1703" s="296"/>
      <c r="B1703" s="269"/>
      <c r="C1703" s="268"/>
      <c r="D1703" s="311"/>
      <c r="E1703" s="216"/>
      <c r="F1703" s="277"/>
      <c r="I1703"/>
    </row>
    <row r="1704" spans="1:9" s="234" customFormat="1" ht="13" x14ac:dyDescent="0.25">
      <c r="A1704" s="296"/>
      <c r="B1704" s="227" t="s">
        <v>269</v>
      </c>
      <c r="C1704" s="268"/>
      <c r="D1704" s="311"/>
      <c r="E1704" s="216"/>
      <c r="F1704" s="277"/>
      <c r="I1704"/>
    </row>
    <row r="1705" spans="1:9" s="234" customFormat="1" ht="13" x14ac:dyDescent="0.25">
      <c r="A1705" s="296"/>
      <c r="B1705" s="227"/>
      <c r="C1705" s="268"/>
      <c r="D1705" s="311"/>
      <c r="E1705" s="216"/>
      <c r="F1705" s="277"/>
      <c r="I1705"/>
    </row>
    <row r="1706" spans="1:9" s="234" customFormat="1" ht="25" x14ac:dyDescent="0.25">
      <c r="A1706" s="296" t="s">
        <v>2325</v>
      </c>
      <c r="B1706" s="269" t="s">
        <v>2069</v>
      </c>
      <c r="C1706" s="268" t="s">
        <v>2051</v>
      </c>
      <c r="D1706" s="311">
        <v>44</v>
      </c>
      <c r="E1706" s="216"/>
      <c r="F1706" s="277"/>
      <c r="I1706"/>
    </row>
    <row r="1707" spans="1:9" s="234" customFormat="1" x14ac:dyDescent="0.25">
      <c r="A1707" s="296"/>
      <c r="B1707" s="269"/>
      <c r="C1707" s="268"/>
      <c r="D1707" s="311"/>
      <c r="E1707" s="216"/>
      <c r="F1707" s="277"/>
      <c r="I1707"/>
    </row>
    <row r="1708" spans="1:9" s="234" customFormat="1" x14ac:dyDescent="0.25">
      <c r="A1708" s="296" t="s">
        <v>2326</v>
      </c>
      <c r="B1708" s="269" t="s">
        <v>2070</v>
      </c>
      <c r="C1708" s="268" t="s">
        <v>4</v>
      </c>
      <c r="D1708" s="311">
        <v>1</v>
      </c>
      <c r="E1708" s="216"/>
      <c r="F1708" s="277"/>
      <c r="I1708"/>
    </row>
    <row r="1709" spans="1:9" s="234" customFormat="1" x14ac:dyDescent="0.25">
      <c r="A1709" s="296"/>
      <c r="B1709" s="269"/>
      <c r="C1709" s="268"/>
      <c r="D1709" s="311"/>
      <c r="E1709" s="216"/>
      <c r="F1709" s="277"/>
      <c r="I1709"/>
    </row>
    <row r="1710" spans="1:9" s="234" customFormat="1" ht="13" x14ac:dyDescent="0.25">
      <c r="A1710" s="296"/>
      <c r="B1710" s="227" t="s">
        <v>257</v>
      </c>
      <c r="C1710" s="268"/>
      <c r="D1710" s="311"/>
      <c r="E1710" s="216"/>
      <c r="F1710" s="277"/>
      <c r="I1710"/>
    </row>
    <row r="1711" spans="1:9" s="234" customFormat="1" x14ac:dyDescent="0.25">
      <c r="A1711" s="296"/>
      <c r="B1711" s="269"/>
      <c r="C1711" s="268"/>
      <c r="D1711" s="311"/>
      <c r="E1711" s="216"/>
      <c r="F1711" s="277"/>
      <c r="I1711"/>
    </row>
    <row r="1712" spans="1:9" s="234" customFormat="1" ht="37.5" x14ac:dyDescent="0.25">
      <c r="A1712" s="296" t="s">
        <v>2327</v>
      </c>
      <c r="B1712" s="269" t="s">
        <v>2071</v>
      </c>
      <c r="C1712" s="268" t="s">
        <v>621</v>
      </c>
      <c r="D1712" s="311">
        <v>40</v>
      </c>
      <c r="E1712" s="216"/>
      <c r="F1712" s="277"/>
      <c r="I1712"/>
    </row>
    <row r="1713" spans="1:9" s="234" customFormat="1" x14ac:dyDescent="0.25">
      <c r="A1713" s="296"/>
      <c r="B1713" s="269"/>
      <c r="C1713" s="268"/>
      <c r="D1713" s="311"/>
      <c r="E1713" s="216"/>
      <c r="F1713" s="277"/>
      <c r="I1713"/>
    </row>
    <row r="1714" spans="1:9" s="234" customFormat="1" ht="25" x14ac:dyDescent="0.25">
      <c r="A1714" s="296" t="s">
        <v>2328</v>
      </c>
      <c r="B1714" s="269" t="s">
        <v>2330</v>
      </c>
      <c r="C1714" s="268" t="s">
        <v>2051</v>
      </c>
      <c r="D1714" s="311">
        <v>5</v>
      </c>
      <c r="E1714" s="216"/>
      <c r="F1714" s="277"/>
      <c r="I1714"/>
    </row>
    <row r="1715" spans="1:9" s="234" customFormat="1" x14ac:dyDescent="0.25">
      <c r="A1715" s="296"/>
      <c r="B1715" s="269"/>
      <c r="C1715" s="268"/>
      <c r="D1715" s="311"/>
      <c r="E1715" s="216"/>
      <c r="F1715" s="277"/>
      <c r="I1715"/>
    </row>
    <row r="1716" spans="1:9" s="234" customFormat="1" ht="13" x14ac:dyDescent="0.25">
      <c r="A1716" s="296"/>
      <c r="B1716" s="227" t="s">
        <v>252</v>
      </c>
      <c r="C1716" s="268"/>
      <c r="D1716" s="311"/>
      <c r="E1716" s="216"/>
      <c r="F1716" s="277"/>
      <c r="I1716"/>
    </row>
    <row r="1717" spans="1:9" s="234" customFormat="1" ht="13" x14ac:dyDescent="0.25">
      <c r="A1717" s="296"/>
      <c r="B1717" s="227"/>
      <c r="C1717" s="268"/>
      <c r="D1717" s="311"/>
      <c r="E1717" s="216"/>
      <c r="F1717" s="277"/>
      <c r="I1717"/>
    </row>
    <row r="1718" spans="1:9" s="234" customFormat="1" ht="13" x14ac:dyDescent="0.25">
      <c r="A1718" s="296"/>
      <c r="B1718" s="227" t="s">
        <v>251</v>
      </c>
      <c r="C1718" s="268"/>
      <c r="D1718" s="311"/>
      <c r="E1718" s="216"/>
      <c r="F1718" s="277"/>
      <c r="I1718"/>
    </row>
    <row r="1719" spans="1:9" s="234" customFormat="1" x14ac:dyDescent="0.25">
      <c r="A1719" s="296"/>
      <c r="B1719" s="269"/>
      <c r="C1719" s="268"/>
      <c r="D1719" s="311"/>
      <c r="E1719" s="216"/>
      <c r="F1719" s="277"/>
      <c r="I1719"/>
    </row>
    <row r="1720" spans="1:9" s="234" customFormat="1" ht="25" x14ac:dyDescent="0.25">
      <c r="A1720" s="296" t="s">
        <v>2328</v>
      </c>
      <c r="B1720" s="269" t="s">
        <v>2053</v>
      </c>
      <c r="C1720" s="268" t="s">
        <v>621</v>
      </c>
      <c r="D1720" s="311">
        <v>40</v>
      </c>
      <c r="E1720" s="216"/>
      <c r="F1720" s="277"/>
      <c r="I1720"/>
    </row>
    <row r="1721" spans="1:9" s="234" customFormat="1" x14ac:dyDescent="0.25">
      <c r="A1721" s="296"/>
      <c r="B1721" s="269"/>
      <c r="C1721" s="268"/>
      <c r="D1721" s="311"/>
      <c r="E1721" s="216"/>
      <c r="F1721" s="277"/>
      <c r="I1721"/>
    </row>
    <row r="1722" spans="1:9" s="234" customFormat="1" ht="14.5" x14ac:dyDescent="0.3">
      <c r="A1722" s="296" t="s">
        <v>2329</v>
      </c>
      <c r="B1722" s="269" t="s">
        <v>247</v>
      </c>
      <c r="C1722" s="268" t="s">
        <v>621</v>
      </c>
      <c r="D1722" s="311">
        <v>20</v>
      </c>
      <c r="E1722" s="216"/>
      <c r="F1722" s="277"/>
      <c r="G1722" s="241">
        <f>SUM(G1690:G1721)</f>
        <v>0</v>
      </c>
      <c r="I1722"/>
    </row>
    <row r="1723" spans="1:9" s="234" customFormat="1" x14ac:dyDescent="0.25">
      <c r="A1723" s="298"/>
      <c r="B1723" s="231"/>
      <c r="C1723" s="219"/>
      <c r="D1723" s="310"/>
      <c r="E1723" s="257"/>
      <c r="F1723" s="260"/>
      <c r="I1723"/>
    </row>
    <row r="1724" spans="1:9" s="234" customFormat="1" ht="13" x14ac:dyDescent="0.25">
      <c r="A1724" s="298"/>
      <c r="B1724" s="228"/>
      <c r="C1724" s="219"/>
      <c r="D1724" s="310"/>
      <c r="E1724" s="257"/>
      <c r="F1724" s="260"/>
      <c r="I1724"/>
    </row>
    <row r="1725" spans="1:9" s="234" customFormat="1" x14ac:dyDescent="0.25">
      <c r="A1725" s="298"/>
      <c r="B1725" s="231"/>
      <c r="C1725" s="219"/>
      <c r="D1725" s="310"/>
      <c r="E1725" s="257"/>
      <c r="F1725" s="260"/>
      <c r="I1725"/>
    </row>
    <row r="1726" spans="1:9" s="234" customFormat="1" x14ac:dyDescent="0.25">
      <c r="A1726" s="298"/>
      <c r="B1726" s="231"/>
      <c r="C1726" s="219"/>
      <c r="D1726" s="310"/>
      <c r="E1726" s="257"/>
      <c r="F1726" s="260"/>
      <c r="I1726"/>
    </row>
    <row r="1727" spans="1:9" s="234" customFormat="1" x14ac:dyDescent="0.25">
      <c r="A1727" s="298"/>
      <c r="B1727" s="231"/>
      <c r="C1727" s="219"/>
      <c r="D1727" s="310"/>
      <c r="E1727" s="257"/>
      <c r="F1727" s="260"/>
      <c r="I1727"/>
    </row>
    <row r="1728" spans="1:9" s="234" customFormat="1" x14ac:dyDescent="0.25">
      <c r="A1728" s="298"/>
      <c r="B1728" s="231"/>
      <c r="C1728" s="219"/>
      <c r="D1728" s="310"/>
      <c r="E1728" s="257"/>
      <c r="F1728" s="260"/>
      <c r="I1728"/>
    </row>
    <row r="1729" spans="1:9" s="234" customFormat="1" x14ac:dyDescent="0.25">
      <c r="A1729" s="298"/>
      <c r="B1729" s="231"/>
      <c r="C1729" s="219"/>
      <c r="D1729" s="310"/>
      <c r="E1729" s="257"/>
      <c r="F1729" s="260"/>
      <c r="I1729"/>
    </row>
    <row r="1730" spans="1:9" s="234" customFormat="1" x14ac:dyDescent="0.25">
      <c r="A1730" s="298"/>
      <c r="B1730" s="231"/>
      <c r="C1730" s="219"/>
      <c r="D1730" s="310"/>
      <c r="E1730" s="257"/>
      <c r="F1730" s="260"/>
      <c r="I1730"/>
    </row>
    <row r="1731" spans="1:9" s="234" customFormat="1" x14ac:dyDescent="0.25">
      <c r="A1731" s="298"/>
      <c r="B1731" s="231"/>
      <c r="C1731" s="219"/>
      <c r="D1731" s="310"/>
      <c r="E1731" s="257"/>
      <c r="F1731" s="260"/>
      <c r="I1731"/>
    </row>
    <row r="1732" spans="1:9" s="234" customFormat="1" x14ac:dyDescent="0.25">
      <c r="A1732" s="298"/>
      <c r="B1732" s="231"/>
      <c r="C1732" s="219"/>
      <c r="D1732" s="310"/>
      <c r="E1732" s="257"/>
      <c r="F1732" s="260"/>
      <c r="I1732"/>
    </row>
    <row r="1733" spans="1:9" s="234" customFormat="1" x14ac:dyDescent="0.25">
      <c r="A1733" s="298"/>
      <c r="B1733" s="231"/>
      <c r="C1733" s="219"/>
      <c r="D1733" s="310"/>
      <c r="E1733" s="257"/>
      <c r="F1733" s="260"/>
      <c r="I1733"/>
    </row>
    <row r="1734" spans="1:9" s="234" customFormat="1" x14ac:dyDescent="0.25">
      <c r="A1734" s="298"/>
      <c r="B1734" s="231"/>
      <c r="C1734" s="219"/>
      <c r="D1734" s="310"/>
      <c r="E1734" s="257"/>
      <c r="F1734" s="260"/>
      <c r="I1734"/>
    </row>
    <row r="1735" spans="1:9" s="234" customFormat="1" x14ac:dyDescent="0.25">
      <c r="A1735" s="298"/>
      <c r="B1735" s="231"/>
      <c r="C1735" s="219"/>
      <c r="D1735" s="310"/>
      <c r="E1735" s="257"/>
      <c r="F1735" s="260"/>
      <c r="I1735"/>
    </row>
    <row r="1736" spans="1:9" s="234" customFormat="1" x14ac:dyDescent="0.25">
      <c r="A1736" s="298"/>
      <c r="B1736" s="231"/>
      <c r="C1736" s="219"/>
      <c r="D1736" s="310"/>
      <c r="E1736" s="257"/>
      <c r="F1736" s="260"/>
      <c r="I1736"/>
    </row>
    <row r="1737" spans="1:9" s="234" customFormat="1" x14ac:dyDescent="0.25">
      <c r="A1737" s="298"/>
      <c r="B1737" s="231"/>
      <c r="C1737" s="219"/>
      <c r="D1737" s="310"/>
      <c r="E1737" s="257"/>
      <c r="F1737" s="260"/>
      <c r="I1737"/>
    </row>
    <row r="1738" spans="1:9" s="234" customFormat="1" x14ac:dyDescent="0.25">
      <c r="A1738" s="298"/>
      <c r="B1738" s="231"/>
      <c r="C1738" s="219"/>
      <c r="D1738" s="310"/>
      <c r="E1738" s="257"/>
      <c r="F1738" s="260"/>
      <c r="I1738"/>
    </row>
    <row r="1739" spans="1:9" s="234" customFormat="1" x14ac:dyDescent="0.25">
      <c r="A1739" s="298"/>
      <c r="B1739" s="231"/>
      <c r="C1739" s="219"/>
      <c r="D1739" s="310"/>
      <c r="E1739" s="257"/>
      <c r="F1739" s="260"/>
      <c r="I1739"/>
    </row>
    <row r="1740" spans="1:9" s="234" customFormat="1" x14ac:dyDescent="0.25">
      <c r="A1740" s="298"/>
      <c r="B1740" s="231"/>
      <c r="C1740" s="219"/>
      <c r="D1740" s="310"/>
      <c r="E1740" s="257"/>
      <c r="F1740" s="260"/>
      <c r="I1740"/>
    </row>
    <row r="1741" spans="1:9" s="234" customFormat="1" x14ac:dyDescent="0.25">
      <c r="A1741" s="298"/>
      <c r="B1741" s="231"/>
      <c r="C1741" s="219"/>
      <c r="D1741" s="310"/>
      <c r="E1741" s="257"/>
      <c r="F1741" s="260"/>
      <c r="I1741"/>
    </row>
    <row r="1742" spans="1:9" s="234" customFormat="1" x14ac:dyDescent="0.25">
      <c r="A1742" s="298"/>
      <c r="B1742" s="231"/>
      <c r="C1742" s="219"/>
      <c r="D1742" s="310"/>
      <c r="E1742" s="257"/>
      <c r="F1742" s="260"/>
      <c r="I1742"/>
    </row>
    <row r="1743" spans="1:9" s="234" customFormat="1" x14ac:dyDescent="0.25">
      <c r="A1743" s="298"/>
      <c r="B1743" s="231"/>
      <c r="C1743" s="219"/>
      <c r="D1743" s="310"/>
      <c r="E1743" s="257"/>
      <c r="F1743" s="260"/>
      <c r="I1743"/>
    </row>
    <row r="1744" spans="1:9" s="234" customFormat="1" x14ac:dyDescent="0.25">
      <c r="A1744" s="298"/>
      <c r="B1744" s="231"/>
      <c r="C1744" s="219"/>
      <c r="D1744" s="310"/>
      <c r="E1744" s="257"/>
      <c r="F1744" s="260"/>
      <c r="I1744"/>
    </row>
    <row r="1745" spans="1:9" s="234" customFormat="1" ht="13" x14ac:dyDescent="0.25">
      <c r="A1745" s="261"/>
      <c r="B1745" s="232"/>
      <c r="C1745" s="222"/>
      <c r="D1745" s="310"/>
      <c r="E1745" s="257"/>
      <c r="F1745" s="260"/>
      <c r="I1745"/>
    </row>
    <row r="1746" spans="1:9" s="234" customFormat="1" ht="13" x14ac:dyDescent="0.25">
      <c r="A1746" s="261"/>
      <c r="B1746" s="232"/>
      <c r="C1746" s="222"/>
      <c r="D1746" s="310"/>
      <c r="E1746" s="257"/>
      <c r="F1746" s="260"/>
      <c r="I1746"/>
    </row>
    <row r="1747" spans="1:9" s="234" customFormat="1" ht="13" x14ac:dyDescent="0.25">
      <c r="A1747" s="261"/>
      <c r="B1747" s="232"/>
      <c r="C1747" s="222"/>
      <c r="D1747" s="310"/>
      <c r="E1747" s="257"/>
      <c r="F1747" s="260"/>
      <c r="I1747"/>
    </row>
    <row r="1748" spans="1:9" s="234" customFormat="1" ht="13" x14ac:dyDescent="0.25">
      <c r="A1748" s="261"/>
      <c r="B1748" s="232"/>
      <c r="C1748" s="222"/>
      <c r="D1748" s="310"/>
      <c r="E1748" s="257"/>
      <c r="F1748" s="260"/>
      <c r="I1748"/>
    </row>
    <row r="1749" spans="1:9" s="234" customFormat="1" ht="13" x14ac:dyDescent="0.25">
      <c r="A1749" s="261"/>
      <c r="B1749" s="232"/>
      <c r="C1749" s="222"/>
      <c r="D1749" s="310"/>
      <c r="E1749" s="257"/>
      <c r="F1749" s="260"/>
      <c r="I1749"/>
    </row>
    <row r="1750" spans="1:9" s="239" customFormat="1" ht="13" x14ac:dyDescent="0.25">
      <c r="A1750" s="261"/>
      <c r="B1750" s="253"/>
      <c r="C1750" s="252"/>
      <c r="D1750" s="308"/>
      <c r="E1750" s="257"/>
      <c r="F1750" s="260"/>
      <c r="I1750"/>
    </row>
    <row r="1751" spans="1:9" ht="13" x14ac:dyDescent="0.25">
      <c r="A1751" s="261"/>
      <c r="B1751" s="264" t="s">
        <v>2187</v>
      </c>
      <c r="C1751" s="226"/>
      <c r="D1751" s="304"/>
      <c r="E1751" s="255"/>
      <c r="F1751" s="266"/>
    </row>
    <row r="1752" spans="1:9" ht="13" x14ac:dyDescent="0.25">
      <c r="A1752" s="261"/>
      <c r="B1752" s="245" t="str">
        <f>B1685</f>
        <v>SECTION 3</v>
      </c>
      <c r="C1752" s="226"/>
      <c r="D1752" s="304"/>
      <c r="E1752" s="255"/>
      <c r="F1752" s="260"/>
    </row>
    <row r="1753" spans="1:9" ht="13" x14ac:dyDescent="0.25">
      <c r="A1753" s="261"/>
      <c r="B1753" s="245" t="s">
        <v>3214</v>
      </c>
      <c r="C1753" s="226"/>
      <c r="D1753" s="304"/>
      <c r="E1753" s="255"/>
      <c r="F1753" s="260"/>
    </row>
    <row r="1754" spans="1:9" s="239" customFormat="1" ht="13" x14ac:dyDescent="0.25">
      <c r="A1754" s="261"/>
      <c r="B1754" s="253"/>
      <c r="C1754" s="252"/>
      <c r="D1754" s="308"/>
      <c r="E1754" s="257"/>
      <c r="F1754" s="260"/>
      <c r="I1754"/>
    </row>
    <row r="1755" spans="1:9" s="239" customFormat="1" ht="13" x14ac:dyDescent="0.25">
      <c r="A1755" s="261"/>
      <c r="B1755" s="270" t="str">
        <f>B1752</f>
        <v>SECTION 3</v>
      </c>
      <c r="C1755" s="252"/>
      <c r="D1755" s="308"/>
      <c r="E1755" s="257"/>
      <c r="F1755" s="260"/>
      <c r="I1755"/>
    </row>
    <row r="1756" spans="1:9" s="239" customFormat="1" ht="26" x14ac:dyDescent="0.25">
      <c r="A1756" s="261"/>
      <c r="B1756" s="270" t="str">
        <f>B1753</f>
        <v>Block 1: 4 Classrooms, 1 Principal's Office and Store Room: 3.2- Earthworks</v>
      </c>
      <c r="C1756" s="252"/>
      <c r="D1756" s="308"/>
      <c r="E1756" s="257"/>
      <c r="F1756" s="260"/>
      <c r="I1756"/>
    </row>
    <row r="1757" spans="1:9" s="239" customFormat="1" ht="13" x14ac:dyDescent="0.25">
      <c r="A1757" s="261"/>
      <c r="B1757" s="251" t="s">
        <v>2200</v>
      </c>
      <c r="C1757" s="252" t="s">
        <v>2192</v>
      </c>
      <c r="D1757" s="308"/>
      <c r="E1757" s="257"/>
      <c r="F1757" s="260"/>
      <c r="I1757"/>
    </row>
    <row r="1758" spans="1:9" s="239" customFormat="1" ht="13" x14ac:dyDescent="0.25">
      <c r="A1758" s="261"/>
      <c r="B1758" s="253"/>
      <c r="C1758" s="252"/>
      <c r="D1758" s="308"/>
      <c r="E1758" s="257"/>
      <c r="F1758" s="260"/>
      <c r="I1758"/>
    </row>
    <row r="1759" spans="1:9" s="239" customFormat="1" ht="13" x14ac:dyDescent="0.25">
      <c r="A1759" s="261"/>
      <c r="B1759" s="265" t="s">
        <v>2191</v>
      </c>
      <c r="C1759" s="252">
        <v>30</v>
      </c>
      <c r="D1759" s="308"/>
      <c r="E1759" s="257"/>
      <c r="F1759" s="260"/>
      <c r="I1759"/>
    </row>
    <row r="1760" spans="1:9" s="239" customFormat="1" ht="13" x14ac:dyDescent="0.25">
      <c r="A1760" s="261"/>
      <c r="B1760" s="265"/>
      <c r="C1760" s="252"/>
      <c r="D1760" s="308"/>
      <c r="E1760" s="257"/>
      <c r="F1760" s="260"/>
      <c r="I1760"/>
    </row>
    <row r="1761" spans="1:9" s="239" customFormat="1" ht="13" x14ac:dyDescent="0.25">
      <c r="A1761" s="261"/>
      <c r="B1761" s="253"/>
      <c r="C1761" s="252"/>
      <c r="D1761" s="308"/>
      <c r="E1761" s="257"/>
      <c r="F1761" s="260"/>
      <c r="I1761"/>
    </row>
    <row r="1762" spans="1:9" s="239" customFormat="1" ht="13" x14ac:dyDescent="0.25">
      <c r="A1762" s="261"/>
      <c r="B1762" s="253"/>
      <c r="C1762" s="252"/>
      <c r="D1762" s="308"/>
      <c r="E1762" s="257"/>
      <c r="F1762" s="260"/>
      <c r="I1762"/>
    </row>
    <row r="1763" spans="1:9" s="239" customFormat="1" ht="13" x14ac:dyDescent="0.25">
      <c r="A1763" s="261"/>
      <c r="B1763" s="253"/>
      <c r="C1763" s="252"/>
      <c r="D1763" s="308"/>
      <c r="E1763" s="257"/>
      <c r="F1763" s="260"/>
      <c r="I1763"/>
    </row>
    <row r="1764" spans="1:9" s="239" customFormat="1" ht="13" x14ac:dyDescent="0.25">
      <c r="A1764" s="261"/>
      <c r="B1764" s="253"/>
      <c r="C1764" s="252"/>
      <c r="D1764" s="308"/>
      <c r="E1764" s="257"/>
      <c r="F1764" s="260"/>
      <c r="I1764"/>
    </row>
    <row r="1765" spans="1:9" s="239" customFormat="1" ht="13" x14ac:dyDescent="0.25">
      <c r="A1765" s="261"/>
      <c r="B1765" s="253"/>
      <c r="C1765" s="252"/>
      <c r="D1765" s="308"/>
      <c r="E1765" s="257"/>
      <c r="F1765" s="260"/>
      <c r="I1765"/>
    </row>
    <row r="1766" spans="1:9" s="239" customFormat="1" ht="13" x14ac:dyDescent="0.25">
      <c r="A1766" s="261"/>
      <c r="B1766" s="253"/>
      <c r="C1766" s="252"/>
      <c r="D1766" s="308"/>
      <c r="E1766" s="257"/>
      <c r="F1766" s="260"/>
      <c r="I1766"/>
    </row>
    <row r="1767" spans="1:9" s="239" customFormat="1" ht="13" x14ac:dyDescent="0.25">
      <c r="A1767" s="261"/>
      <c r="B1767" s="253"/>
      <c r="C1767" s="252"/>
      <c r="D1767" s="308"/>
      <c r="E1767" s="257"/>
      <c r="F1767" s="260"/>
      <c r="I1767"/>
    </row>
    <row r="1768" spans="1:9" s="239" customFormat="1" ht="13" x14ac:dyDescent="0.25">
      <c r="A1768" s="261"/>
      <c r="B1768" s="253"/>
      <c r="C1768" s="252"/>
      <c r="D1768" s="308"/>
      <c r="E1768" s="257"/>
      <c r="F1768" s="260"/>
      <c r="I1768"/>
    </row>
    <row r="1769" spans="1:9" s="239" customFormat="1" ht="13" x14ac:dyDescent="0.25">
      <c r="A1769" s="261"/>
      <c r="B1769" s="253"/>
      <c r="C1769" s="252"/>
      <c r="D1769" s="308"/>
      <c r="E1769" s="257"/>
      <c r="F1769" s="260"/>
      <c r="I1769"/>
    </row>
    <row r="1770" spans="1:9" s="239" customFormat="1" ht="13" x14ac:dyDescent="0.25">
      <c r="A1770" s="261"/>
      <c r="B1770" s="253"/>
      <c r="C1770" s="252"/>
      <c r="D1770" s="308"/>
      <c r="E1770" s="257"/>
      <c r="F1770" s="260"/>
      <c r="I1770"/>
    </row>
    <row r="1771" spans="1:9" s="239" customFormat="1" ht="13" x14ac:dyDescent="0.25">
      <c r="A1771" s="261"/>
      <c r="B1771" s="253"/>
      <c r="C1771" s="252"/>
      <c r="D1771" s="308"/>
      <c r="E1771" s="257"/>
      <c r="F1771" s="260"/>
      <c r="I1771"/>
    </row>
    <row r="1772" spans="1:9" s="239" customFormat="1" ht="13" x14ac:dyDescent="0.25">
      <c r="A1772" s="261"/>
      <c r="B1772" s="253"/>
      <c r="C1772" s="252"/>
      <c r="D1772" s="308"/>
      <c r="E1772" s="257"/>
      <c r="F1772" s="260"/>
      <c r="I1772"/>
    </row>
    <row r="1773" spans="1:9" s="239" customFormat="1" ht="13" x14ac:dyDescent="0.25">
      <c r="A1773" s="261"/>
      <c r="B1773" s="253"/>
      <c r="C1773" s="252"/>
      <c r="D1773" s="308"/>
      <c r="E1773" s="257"/>
      <c r="F1773" s="260"/>
      <c r="I1773"/>
    </row>
    <row r="1774" spans="1:9" s="239" customFormat="1" ht="13" x14ac:dyDescent="0.25">
      <c r="A1774" s="261"/>
      <c r="B1774" s="253"/>
      <c r="C1774" s="252"/>
      <c r="D1774" s="308"/>
      <c r="E1774" s="257"/>
      <c r="F1774" s="260"/>
      <c r="I1774"/>
    </row>
    <row r="1775" spans="1:9" s="239" customFormat="1" ht="13" x14ac:dyDescent="0.25">
      <c r="A1775" s="261"/>
      <c r="B1775" s="253"/>
      <c r="C1775" s="252"/>
      <c r="D1775" s="308"/>
      <c r="E1775" s="257"/>
      <c r="F1775" s="260"/>
      <c r="I1775"/>
    </row>
    <row r="1776" spans="1:9" s="239" customFormat="1" ht="13" x14ac:dyDescent="0.25">
      <c r="A1776" s="261"/>
      <c r="B1776" s="253"/>
      <c r="C1776" s="252"/>
      <c r="D1776" s="308"/>
      <c r="E1776" s="257"/>
      <c r="F1776" s="260"/>
      <c r="I1776"/>
    </row>
    <row r="1777" spans="1:9" s="239" customFormat="1" ht="13" x14ac:dyDescent="0.25">
      <c r="A1777" s="261"/>
      <c r="B1777" s="253"/>
      <c r="C1777" s="252"/>
      <c r="D1777" s="308"/>
      <c r="E1777" s="257"/>
      <c r="F1777" s="260"/>
      <c r="I1777"/>
    </row>
    <row r="1778" spans="1:9" s="239" customFormat="1" ht="13" x14ac:dyDescent="0.25">
      <c r="A1778" s="261"/>
      <c r="B1778" s="253"/>
      <c r="C1778" s="252"/>
      <c r="D1778" s="308"/>
      <c r="E1778" s="257"/>
      <c r="F1778" s="260"/>
      <c r="I1778"/>
    </row>
    <row r="1779" spans="1:9" s="239" customFormat="1" ht="13" x14ac:dyDescent="0.25">
      <c r="A1779" s="261"/>
      <c r="B1779" s="253"/>
      <c r="C1779" s="252"/>
      <c r="D1779" s="308"/>
      <c r="E1779" s="257"/>
      <c r="F1779" s="260"/>
      <c r="I1779"/>
    </row>
    <row r="1780" spans="1:9" s="239" customFormat="1" ht="13" x14ac:dyDescent="0.25">
      <c r="A1780" s="261"/>
      <c r="B1780" s="253"/>
      <c r="C1780" s="252"/>
      <c r="D1780" s="308"/>
      <c r="E1780" s="257"/>
      <c r="F1780" s="260"/>
      <c r="I1780"/>
    </row>
    <row r="1781" spans="1:9" s="239" customFormat="1" ht="13" x14ac:dyDescent="0.25">
      <c r="A1781" s="261"/>
      <c r="B1781" s="253"/>
      <c r="C1781" s="252"/>
      <c r="D1781" s="308"/>
      <c r="E1781" s="257"/>
      <c r="F1781" s="260"/>
      <c r="I1781"/>
    </row>
    <row r="1782" spans="1:9" s="239" customFormat="1" ht="13" x14ac:dyDescent="0.25">
      <c r="A1782" s="261"/>
      <c r="B1782" s="253"/>
      <c r="C1782" s="252"/>
      <c r="D1782" s="308"/>
      <c r="E1782" s="257"/>
      <c r="F1782" s="260"/>
      <c r="I1782"/>
    </row>
    <row r="1783" spans="1:9" s="239" customFormat="1" ht="13" x14ac:dyDescent="0.25">
      <c r="A1783" s="261"/>
      <c r="B1783" s="253"/>
      <c r="C1783" s="252"/>
      <c r="D1783" s="308"/>
      <c r="E1783" s="257"/>
      <c r="F1783" s="260"/>
      <c r="I1783"/>
    </row>
    <row r="1784" spans="1:9" s="239" customFormat="1" ht="13" x14ac:dyDescent="0.25">
      <c r="A1784" s="261"/>
      <c r="B1784" s="253"/>
      <c r="C1784" s="252"/>
      <c r="D1784" s="308"/>
      <c r="E1784" s="257"/>
      <c r="F1784" s="260"/>
      <c r="I1784"/>
    </row>
    <row r="1785" spans="1:9" s="239" customFormat="1" ht="13" x14ac:dyDescent="0.25">
      <c r="A1785" s="261"/>
      <c r="B1785" s="253"/>
      <c r="C1785" s="252"/>
      <c r="D1785" s="308"/>
      <c r="E1785" s="257"/>
      <c r="F1785" s="260"/>
      <c r="I1785"/>
    </row>
    <row r="1786" spans="1:9" s="239" customFormat="1" ht="13" x14ac:dyDescent="0.25">
      <c r="A1786" s="261"/>
      <c r="B1786" s="253"/>
      <c r="C1786" s="252"/>
      <c r="D1786" s="308"/>
      <c r="E1786" s="257"/>
      <c r="F1786" s="260"/>
      <c r="I1786"/>
    </row>
    <row r="1787" spans="1:9" s="239" customFormat="1" ht="13" x14ac:dyDescent="0.25">
      <c r="A1787" s="261"/>
      <c r="B1787" s="253"/>
      <c r="C1787" s="252"/>
      <c r="D1787" s="308"/>
      <c r="E1787" s="257"/>
      <c r="F1787" s="260"/>
      <c r="I1787"/>
    </row>
    <row r="1788" spans="1:9" s="239" customFormat="1" ht="13" x14ac:dyDescent="0.25">
      <c r="A1788" s="261"/>
      <c r="B1788" s="253"/>
      <c r="C1788" s="252"/>
      <c r="D1788" s="308"/>
      <c r="E1788" s="257"/>
      <c r="F1788" s="260"/>
      <c r="I1788"/>
    </row>
    <row r="1789" spans="1:9" s="239" customFormat="1" ht="13" x14ac:dyDescent="0.25">
      <c r="A1789" s="261"/>
      <c r="B1789" s="253"/>
      <c r="C1789" s="252"/>
      <c r="D1789" s="308"/>
      <c r="E1789" s="257"/>
      <c r="F1789" s="260"/>
      <c r="I1789"/>
    </row>
    <row r="1790" spans="1:9" s="239" customFormat="1" ht="13" x14ac:dyDescent="0.25">
      <c r="A1790" s="261"/>
      <c r="B1790" s="253"/>
      <c r="C1790" s="252"/>
      <c r="D1790" s="308"/>
      <c r="E1790" s="257"/>
      <c r="F1790" s="260"/>
      <c r="I1790"/>
    </row>
    <row r="1791" spans="1:9" s="239" customFormat="1" ht="13" x14ac:dyDescent="0.25">
      <c r="A1791" s="261"/>
      <c r="B1791" s="253"/>
      <c r="C1791" s="252"/>
      <c r="D1791" s="308"/>
      <c r="E1791" s="257"/>
      <c r="F1791" s="260"/>
      <c r="I1791"/>
    </row>
    <row r="1792" spans="1:9" s="239" customFormat="1" ht="13" x14ac:dyDescent="0.25">
      <c r="A1792" s="261"/>
      <c r="B1792" s="253"/>
      <c r="C1792" s="252"/>
      <c r="D1792" s="308"/>
      <c r="E1792" s="257"/>
      <c r="F1792" s="260"/>
      <c r="I1792"/>
    </row>
    <row r="1793" spans="1:9" s="239" customFormat="1" ht="13" x14ac:dyDescent="0.25">
      <c r="A1793" s="261"/>
      <c r="B1793" s="253"/>
      <c r="C1793" s="252"/>
      <c r="D1793" s="308"/>
      <c r="E1793" s="257"/>
      <c r="F1793" s="260"/>
      <c r="I1793"/>
    </row>
    <row r="1794" spans="1:9" s="239" customFormat="1" ht="13" x14ac:dyDescent="0.25">
      <c r="A1794" s="261"/>
      <c r="B1794" s="253"/>
      <c r="C1794" s="252"/>
      <c r="D1794" s="308"/>
      <c r="E1794" s="257"/>
      <c r="F1794" s="260"/>
      <c r="I1794"/>
    </row>
    <row r="1795" spans="1:9" s="239" customFormat="1" ht="13" x14ac:dyDescent="0.25">
      <c r="A1795" s="261"/>
      <c r="B1795" s="253"/>
      <c r="C1795" s="252"/>
      <c r="D1795" s="308"/>
      <c r="E1795" s="257"/>
      <c r="F1795" s="260"/>
      <c r="I1795"/>
    </row>
    <row r="1796" spans="1:9" s="239" customFormat="1" ht="13" x14ac:dyDescent="0.25">
      <c r="A1796" s="261"/>
      <c r="B1796" s="253"/>
      <c r="C1796" s="252"/>
      <c r="D1796" s="308"/>
      <c r="E1796" s="257"/>
      <c r="F1796" s="260"/>
      <c r="I1796"/>
    </row>
    <row r="1797" spans="1:9" s="239" customFormat="1" ht="13" x14ac:dyDescent="0.25">
      <c r="A1797" s="261"/>
      <c r="B1797" s="253"/>
      <c r="C1797" s="252"/>
      <c r="D1797" s="308"/>
      <c r="E1797" s="257"/>
      <c r="F1797" s="260"/>
      <c r="I1797"/>
    </row>
    <row r="1798" spans="1:9" s="239" customFormat="1" ht="13" x14ac:dyDescent="0.25">
      <c r="A1798" s="261"/>
      <c r="B1798" s="253"/>
      <c r="C1798" s="252"/>
      <c r="D1798" s="308"/>
      <c r="E1798" s="257"/>
      <c r="F1798" s="260"/>
      <c r="I1798"/>
    </row>
    <row r="1799" spans="1:9" s="239" customFormat="1" ht="13" x14ac:dyDescent="0.25">
      <c r="A1799" s="261"/>
      <c r="B1799" s="253"/>
      <c r="C1799" s="252"/>
      <c r="D1799" s="308"/>
      <c r="E1799" s="257"/>
      <c r="F1799" s="260"/>
      <c r="I1799"/>
    </row>
    <row r="1800" spans="1:9" s="239" customFormat="1" ht="13" x14ac:dyDescent="0.25">
      <c r="A1800" s="261"/>
      <c r="B1800" s="253"/>
      <c r="C1800" s="252"/>
      <c r="D1800" s="308"/>
      <c r="E1800" s="257"/>
      <c r="F1800" s="260"/>
      <c r="I1800"/>
    </row>
    <row r="1801" spans="1:9" s="239" customFormat="1" ht="13" x14ac:dyDescent="0.25">
      <c r="A1801" s="261"/>
      <c r="B1801" s="253"/>
      <c r="C1801" s="252"/>
      <c r="D1801" s="308"/>
      <c r="E1801" s="257"/>
      <c r="F1801" s="260"/>
      <c r="I1801"/>
    </row>
    <row r="1802" spans="1:9" s="239" customFormat="1" ht="13" x14ac:dyDescent="0.25">
      <c r="A1802" s="261"/>
      <c r="B1802" s="253"/>
      <c r="C1802" s="252"/>
      <c r="D1802" s="308"/>
      <c r="E1802" s="257"/>
      <c r="F1802" s="260"/>
      <c r="I1802"/>
    </row>
    <row r="1803" spans="1:9" s="239" customFormat="1" ht="13" x14ac:dyDescent="0.25">
      <c r="A1803" s="261"/>
      <c r="B1803" s="253"/>
      <c r="C1803" s="252"/>
      <c r="D1803" s="308"/>
      <c r="E1803" s="257"/>
      <c r="F1803" s="260"/>
      <c r="I1803"/>
    </row>
    <row r="1804" spans="1:9" s="239" customFormat="1" ht="13" x14ac:dyDescent="0.25">
      <c r="A1804" s="261"/>
      <c r="B1804" s="253"/>
      <c r="C1804" s="252"/>
      <c r="D1804" s="308"/>
      <c r="E1804" s="257"/>
      <c r="F1804" s="260"/>
      <c r="I1804"/>
    </row>
    <row r="1805" spans="1:9" s="239" customFormat="1" ht="13" x14ac:dyDescent="0.25">
      <c r="A1805" s="261"/>
      <c r="B1805" s="253"/>
      <c r="C1805" s="252"/>
      <c r="D1805" s="308"/>
      <c r="E1805" s="257"/>
      <c r="F1805" s="260"/>
      <c r="I1805"/>
    </row>
    <row r="1806" spans="1:9" s="239" customFormat="1" ht="13" x14ac:dyDescent="0.25">
      <c r="A1806" s="261"/>
      <c r="B1806" s="253"/>
      <c r="C1806" s="252"/>
      <c r="D1806" s="308"/>
      <c r="E1806" s="257"/>
      <c r="F1806" s="260"/>
      <c r="I1806"/>
    </row>
    <row r="1807" spans="1:9" s="239" customFormat="1" ht="13" x14ac:dyDescent="0.25">
      <c r="A1807" s="261"/>
      <c r="B1807" s="253"/>
      <c r="C1807" s="252"/>
      <c r="D1807" s="308"/>
      <c r="E1807" s="257"/>
      <c r="F1807" s="260"/>
      <c r="I1807"/>
    </row>
    <row r="1808" spans="1:9" s="239" customFormat="1" ht="13" x14ac:dyDescent="0.25">
      <c r="A1808" s="261"/>
      <c r="B1808" s="253"/>
      <c r="C1808" s="252"/>
      <c r="D1808" s="308"/>
      <c r="E1808" s="257"/>
      <c r="F1808" s="260"/>
      <c r="I1808"/>
    </row>
    <row r="1809" spans="1:9" s="239" customFormat="1" ht="13" x14ac:dyDescent="0.25">
      <c r="A1809" s="261"/>
      <c r="B1809" s="253"/>
      <c r="C1809" s="252"/>
      <c r="D1809" s="308"/>
      <c r="E1809" s="257"/>
      <c r="F1809" s="260"/>
      <c r="I1809"/>
    </row>
    <row r="1810" spans="1:9" s="239" customFormat="1" ht="13" x14ac:dyDescent="0.25">
      <c r="A1810" s="261"/>
      <c r="B1810" s="253"/>
      <c r="C1810" s="252"/>
      <c r="D1810" s="308"/>
      <c r="E1810" s="257"/>
      <c r="F1810" s="260"/>
      <c r="I1810"/>
    </row>
    <row r="1811" spans="1:9" s="239" customFormat="1" ht="13" x14ac:dyDescent="0.25">
      <c r="A1811" s="261"/>
      <c r="B1811" s="253"/>
      <c r="C1811" s="252"/>
      <c r="D1811" s="308"/>
      <c r="E1811" s="257"/>
      <c r="F1811" s="260"/>
      <c r="I1811"/>
    </row>
    <row r="1812" spans="1:9" s="239" customFormat="1" ht="13" x14ac:dyDescent="0.25">
      <c r="A1812" s="261"/>
      <c r="B1812" s="253"/>
      <c r="C1812" s="252"/>
      <c r="D1812" s="308"/>
      <c r="E1812" s="257"/>
      <c r="F1812" s="260"/>
      <c r="I1812"/>
    </row>
    <row r="1813" spans="1:9" s="239" customFormat="1" ht="13" x14ac:dyDescent="0.25">
      <c r="A1813" s="261"/>
      <c r="B1813" s="253"/>
      <c r="C1813" s="252"/>
      <c r="D1813" s="308"/>
      <c r="E1813" s="257"/>
      <c r="F1813" s="260"/>
      <c r="I1813"/>
    </row>
    <row r="1814" spans="1:9" s="239" customFormat="1" ht="13" x14ac:dyDescent="0.25">
      <c r="A1814" s="261"/>
      <c r="B1814" s="253"/>
      <c r="C1814" s="252"/>
      <c r="D1814" s="308"/>
      <c r="E1814" s="257"/>
      <c r="F1814" s="260"/>
      <c r="I1814"/>
    </row>
    <row r="1815" spans="1:9" s="239" customFormat="1" ht="13" x14ac:dyDescent="0.25">
      <c r="A1815" s="261"/>
      <c r="B1815" s="253"/>
      <c r="C1815" s="252"/>
      <c r="D1815" s="308"/>
      <c r="E1815" s="257"/>
      <c r="F1815" s="260"/>
      <c r="I1815"/>
    </row>
    <row r="1816" spans="1:9" s="239" customFormat="1" ht="13" x14ac:dyDescent="0.25">
      <c r="A1816" s="261"/>
      <c r="B1816" s="253"/>
      <c r="C1816" s="252"/>
      <c r="D1816" s="308"/>
      <c r="E1816" s="257"/>
      <c r="F1816" s="260"/>
      <c r="I1816"/>
    </row>
    <row r="1817" spans="1:9" s="239" customFormat="1" ht="13" x14ac:dyDescent="0.25">
      <c r="A1817" s="261"/>
      <c r="B1817" s="253"/>
      <c r="C1817" s="252"/>
      <c r="D1817" s="308"/>
      <c r="E1817" s="257"/>
      <c r="F1817" s="260"/>
      <c r="I1817"/>
    </row>
    <row r="1818" spans="1:9" s="239" customFormat="1" ht="13" x14ac:dyDescent="0.25">
      <c r="A1818" s="261"/>
      <c r="B1818" s="253"/>
      <c r="C1818" s="252"/>
      <c r="D1818" s="308"/>
      <c r="E1818" s="257"/>
      <c r="F1818" s="260"/>
      <c r="I1818"/>
    </row>
    <row r="1819" spans="1:9" s="239" customFormat="1" ht="13" x14ac:dyDescent="0.25">
      <c r="A1819" s="261"/>
      <c r="B1819" s="253"/>
      <c r="C1819" s="252"/>
      <c r="D1819" s="308"/>
      <c r="E1819" s="257"/>
      <c r="F1819" s="260"/>
      <c r="I1819"/>
    </row>
    <row r="1820" spans="1:9" s="239" customFormat="1" ht="13" x14ac:dyDescent="0.25">
      <c r="A1820" s="261"/>
      <c r="B1820" s="253"/>
      <c r="C1820" s="252"/>
      <c r="D1820" s="308"/>
      <c r="E1820" s="257"/>
      <c r="F1820" s="260"/>
      <c r="I1820"/>
    </row>
    <row r="1821" spans="1:9" s="239" customFormat="1" ht="13" x14ac:dyDescent="0.25">
      <c r="A1821" s="261"/>
      <c r="B1821" s="253"/>
      <c r="C1821" s="252"/>
      <c r="D1821" s="308"/>
      <c r="E1821" s="257"/>
      <c r="F1821" s="260"/>
      <c r="I1821"/>
    </row>
    <row r="1822" spans="1:9" s="234" customFormat="1" ht="13" x14ac:dyDescent="0.25">
      <c r="A1822" s="261"/>
      <c r="B1822" s="264" t="s">
        <v>1019</v>
      </c>
      <c r="C1822" s="226"/>
      <c r="D1822" s="304"/>
      <c r="E1822" s="255"/>
      <c r="F1822" s="266"/>
      <c r="I1822"/>
    </row>
    <row r="1823" spans="1:9" ht="13" x14ac:dyDescent="0.25">
      <c r="A1823" s="261"/>
      <c r="B1823" s="245" t="str">
        <f>B1752</f>
        <v>SECTION 3</v>
      </c>
      <c r="C1823" s="226"/>
      <c r="D1823" s="304"/>
      <c r="E1823" s="255"/>
      <c r="F1823" s="260"/>
    </row>
    <row r="1824" spans="1:9" ht="13" x14ac:dyDescent="0.25">
      <c r="A1824" s="261"/>
      <c r="B1824" s="245" t="str">
        <f>B1753</f>
        <v>Block 1: 4 Classrooms, 1 Principal's Office and Store Room: 3.2- Earthworks</v>
      </c>
      <c r="C1824" s="226"/>
      <c r="D1824" s="304"/>
      <c r="E1824" s="255"/>
      <c r="F1824" s="260"/>
    </row>
    <row r="1825" spans="1:9" s="234" customFormat="1" x14ac:dyDescent="0.25">
      <c r="A1825" s="298"/>
      <c r="B1825" s="231"/>
      <c r="C1825" s="219"/>
      <c r="D1825" s="310"/>
      <c r="E1825" s="257"/>
      <c r="F1825" s="260"/>
      <c r="I1825"/>
    </row>
    <row r="1826" spans="1:9" s="234" customFormat="1" ht="13" x14ac:dyDescent="0.25">
      <c r="A1826" s="261">
        <v>3.3</v>
      </c>
      <c r="B1826" s="228" t="s">
        <v>637</v>
      </c>
      <c r="C1826" s="219"/>
      <c r="D1826" s="310"/>
      <c r="E1826" s="257"/>
      <c r="F1826" s="260"/>
      <c r="I1826"/>
    </row>
    <row r="1827" spans="1:9" s="234" customFormat="1" x14ac:dyDescent="0.25">
      <c r="A1827" s="296"/>
      <c r="B1827" s="269"/>
      <c r="C1827" s="268"/>
      <c r="D1827" s="311"/>
      <c r="E1827" s="216"/>
      <c r="F1827" s="277"/>
      <c r="I1827"/>
    </row>
    <row r="1828" spans="1:9" s="234" customFormat="1" ht="13" x14ac:dyDescent="0.25">
      <c r="A1828" s="296"/>
      <c r="B1828" s="227" t="s">
        <v>1142</v>
      </c>
      <c r="C1828" s="268"/>
      <c r="D1828" s="311"/>
      <c r="E1828" s="216"/>
      <c r="F1828" s="277"/>
      <c r="I1828"/>
    </row>
    <row r="1829" spans="1:9" s="234" customFormat="1" x14ac:dyDescent="0.25">
      <c r="A1829" s="296"/>
      <c r="B1829" s="269"/>
      <c r="C1829" s="268"/>
      <c r="D1829" s="311"/>
      <c r="E1829" s="216"/>
      <c r="F1829" s="277"/>
      <c r="I1829"/>
    </row>
    <row r="1830" spans="1:9" s="234" customFormat="1" ht="13" x14ac:dyDescent="0.25">
      <c r="A1830" s="296"/>
      <c r="B1830" s="227" t="s">
        <v>2339</v>
      </c>
      <c r="C1830" s="220"/>
      <c r="D1830" s="312"/>
      <c r="E1830" s="216"/>
      <c r="F1830" s="277"/>
      <c r="I1830"/>
    </row>
    <row r="1831" spans="1:9" s="234" customFormat="1" x14ac:dyDescent="0.25">
      <c r="A1831" s="296"/>
      <c r="B1831" s="229"/>
      <c r="C1831" s="220"/>
      <c r="D1831" s="312"/>
      <c r="E1831" s="216"/>
      <c r="F1831" s="277"/>
      <c r="I1831"/>
    </row>
    <row r="1832" spans="1:9" s="234" customFormat="1" ht="25" x14ac:dyDescent="0.25">
      <c r="A1832" s="296" t="s">
        <v>2331</v>
      </c>
      <c r="B1832" s="269" t="s">
        <v>2072</v>
      </c>
      <c r="C1832" s="268" t="s">
        <v>2051</v>
      </c>
      <c r="D1832" s="311">
        <v>2</v>
      </c>
      <c r="E1832" s="216"/>
      <c r="F1832" s="277"/>
      <c r="I1832"/>
    </row>
    <row r="1833" spans="1:9" s="234" customFormat="1" x14ac:dyDescent="0.25">
      <c r="A1833" s="296"/>
      <c r="B1833" s="269"/>
      <c r="C1833" s="268"/>
      <c r="D1833" s="311"/>
      <c r="E1833" s="216"/>
      <c r="F1833" s="277"/>
      <c r="I1833"/>
    </row>
    <row r="1834" spans="1:9" s="234" customFormat="1" ht="25" x14ac:dyDescent="0.25">
      <c r="A1834" s="296" t="s">
        <v>2332</v>
      </c>
      <c r="B1834" s="269" t="s">
        <v>2340</v>
      </c>
      <c r="C1834" s="268" t="s">
        <v>2051</v>
      </c>
      <c r="D1834" s="311">
        <v>50</v>
      </c>
      <c r="E1834" s="216"/>
      <c r="F1834" s="277"/>
      <c r="I1834"/>
    </row>
    <row r="1835" spans="1:9" s="234" customFormat="1" x14ac:dyDescent="0.25">
      <c r="A1835" s="296"/>
      <c r="B1835" s="269"/>
      <c r="C1835" s="268"/>
      <c r="D1835" s="311"/>
      <c r="E1835" s="216"/>
      <c r="F1835" s="277"/>
      <c r="I1835"/>
    </row>
    <row r="1836" spans="1:9" s="234" customFormat="1" ht="13" x14ac:dyDescent="0.25">
      <c r="A1836" s="296"/>
      <c r="B1836" s="227" t="s">
        <v>234</v>
      </c>
      <c r="C1836" s="268"/>
      <c r="D1836" s="311"/>
      <c r="E1836" s="216"/>
      <c r="F1836" s="277"/>
      <c r="I1836"/>
    </row>
    <row r="1837" spans="1:9" s="234" customFormat="1" x14ac:dyDescent="0.25">
      <c r="A1837" s="296"/>
      <c r="B1837" s="269"/>
      <c r="C1837" s="268"/>
      <c r="D1837" s="311"/>
      <c r="E1837" s="216"/>
      <c r="F1837" s="277"/>
      <c r="I1837"/>
    </row>
    <row r="1838" spans="1:9" s="234" customFormat="1" x14ac:dyDescent="0.25">
      <c r="A1838" s="296" t="s">
        <v>2333</v>
      </c>
      <c r="B1838" s="269" t="s">
        <v>2073</v>
      </c>
      <c r="C1838" s="268" t="s">
        <v>2</v>
      </c>
      <c r="D1838" s="311">
        <v>12</v>
      </c>
      <c r="E1838" s="216"/>
      <c r="F1838" s="277"/>
      <c r="I1838"/>
    </row>
    <row r="1839" spans="1:9" s="234" customFormat="1" x14ac:dyDescent="0.25">
      <c r="A1839" s="296"/>
      <c r="B1839" s="269"/>
      <c r="C1839" s="268"/>
      <c r="D1839" s="311"/>
      <c r="E1839" s="216"/>
      <c r="F1839" s="277"/>
      <c r="I1839"/>
    </row>
    <row r="1840" spans="1:9" s="234" customFormat="1" ht="13" x14ac:dyDescent="0.25">
      <c r="A1840" s="296"/>
      <c r="B1840" s="227" t="s">
        <v>231</v>
      </c>
      <c r="C1840" s="268"/>
      <c r="D1840" s="311"/>
      <c r="E1840" s="216"/>
      <c r="F1840" s="277"/>
      <c r="I1840"/>
    </row>
    <row r="1841" spans="1:9" s="234" customFormat="1" x14ac:dyDescent="0.25">
      <c r="A1841" s="296"/>
      <c r="B1841" s="269"/>
      <c r="C1841" s="268"/>
      <c r="D1841" s="311"/>
      <c r="E1841" s="216"/>
      <c r="F1841" s="277"/>
      <c r="I1841"/>
    </row>
    <row r="1842" spans="1:9" s="234" customFormat="1" ht="13" x14ac:dyDescent="0.25">
      <c r="A1842" s="296"/>
      <c r="B1842" s="227" t="s">
        <v>2074</v>
      </c>
      <c r="C1842" s="268"/>
      <c r="D1842" s="311"/>
      <c r="E1842" s="216"/>
      <c r="F1842" s="277"/>
      <c r="I1842"/>
    </row>
    <row r="1843" spans="1:9" s="234" customFormat="1" x14ac:dyDescent="0.25">
      <c r="A1843" s="296"/>
      <c r="B1843" s="269"/>
      <c r="C1843" s="268"/>
      <c r="D1843" s="311"/>
      <c r="E1843" s="216"/>
      <c r="F1843" s="277"/>
      <c r="I1843"/>
    </row>
    <row r="1844" spans="1:9" s="234" customFormat="1" ht="14.5" x14ac:dyDescent="0.25">
      <c r="A1844" s="296" t="s">
        <v>2334</v>
      </c>
      <c r="B1844" s="269" t="s">
        <v>228</v>
      </c>
      <c r="C1844" s="268" t="s">
        <v>621</v>
      </c>
      <c r="D1844" s="311">
        <v>56</v>
      </c>
      <c r="E1844" s="216"/>
      <c r="F1844" s="277"/>
      <c r="I1844"/>
    </row>
    <row r="1845" spans="1:9" s="234" customFormat="1" x14ac:dyDescent="0.25">
      <c r="A1845" s="296"/>
      <c r="B1845" s="269"/>
      <c r="C1845" s="268"/>
      <c r="D1845" s="311"/>
      <c r="E1845" s="216"/>
      <c r="F1845" s="277"/>
      <c r="I1845"/>
    </row>
    <row r="1846" spans="1:9" s="234" customFormat="1" ht="13" x14ac:dyDescent="0.25">
      <c r="A1846" s="296"/>
      <c r="B1846" s="227" t="s">
        <v>227</v>
      </c>
      <c r="C1846" s="268"/>
      <c r="D1846" s="311"/>
      <c r="E1846" s="216"/>
      <c r="F1846" s="277"/>
      <c r="I1846"/>
    </row>
    <row r="1847" spans="1:9" s="234" customFormat="1" x14ac:dyDescent="0.25">
      <c r="A1847" s="296"/>
      <c r="B1847" s="269"/>
      <c r="C1847" s="268"/>
      <c r="D1847" s="311"/>
      <c r="E1847" s="216"/>
      <c r="F1847" s="277"/>
      <c r="I1847"/>
    </row>
    <row r="1848" spans="1:9" s="234" customFormat="1" ht="14.5" x14ac:dyDescent="0.25">
      <c r="A1848" s="296" t="s">
        <v>2334</v>
      </c>
      <c r="B1848" s="269" t="s">
        <v>550</v>
      </c>
      <c r="C1848" s="268" t="s">
        <v>621</v>
      </c>
      <c r="D1848" s="311">
        <v>2</v>
      </c>
      <c r="E1848" s="216"/>
      <c r="F1848" s="277"/>
      <c r="I1848"/>
    </row>
    <row r="1849" spans="1:9" s="234" customFormat="1" x14ac:dyDescent="0.25">
      <c r="A1849" s="296"/>
      <c r="B1849" s="269"/>
      <c r="C1849" s="268"/>
      <c r="D1849" s="311"/>
      <c r="E1849" s="216"/>
      <c r="F1849" s="277"/>
      <c r="I1849"/>
    </row>
    <row r="1850" spans="1:9" s="234" customFormat="1" ht="13" x14ac:dyDescent="0.25">
      <c r="A1850" s="296"/>
      <c r="B1850" s="227" t="s">
        <v>224</v>
      </c>
      <c r="C1850" s="268"/>
      <c r="D1850" s="311"/>
      <c r="E1850" s="216"/>
      <c r="F1850" s="277"/>
      <c r="I1850"/>
    </row>
    <row r="1851" spans="1:9" s="234" customFormat="1" ht="13" x14ac:dyDescent="0.25">
      <c r="A1851" s="296"/>
      <c r="B1851" s="227"/>
      <c r="C1851" s="268"/>
      <c r="D1851" s="311"/>
      <c r="E1851" s="216"/>
      <c r="F1851" s="277"/>
      <c r="I1851"/>
    </row>
    <row r="1852" spans="1:9" s="234" customFormat="1" ht="13" x14ac:dyDescent="0.25">
      <c r="A1852" s="296"/>
      <c r="B1852" s="227" t="s">
        <v>2075</v>
      </c>
      <c r="C1852" s="268"/>
      <c r="D1852" s="311"/>
      <c r="E1852" s="216"/>
      <c r="F1852" s="277"/>
      <c r="I1852"/>
    </row>
    <row r="1853" spans="1:9" s="234" customFormat="1" x14ac:dyDescent="0.25">
      <c r="A1853" s="296"/>
      <c r="B1853" s="269"/>
      <c r="C1853" s="268"/>
      <c r="D1853" s="311"/>
      <c r="E1853" s="216"/>
      <c r="F1853" s="277"/>
      <c r="I1853"/>
    </row>
    <row r="1854" spans="1:9" s="234" customFormat="1" x14ac:dyDescent="0.25">
      <c r="A1854" s="296" t="s">
        <v>2335</v>
      </c>
      <c r="B1854" s="269" t="s">
        <v>221</v>
      </c>
      <c r="C1854" s="268" t="s">
        <v>11</v>
      </c>
      <c r="D1854" s="311">
        <v>132</v>
      </c>
      <c r="E1854" s="216"/>
      <c r="F1854" s="277"/>
      <c r="I1854"/>
    </row>
    <row r="1855" spans="1:9" s="234" customFormat="1" x14ac:dyDescent="0.25">
      <c r="A1855" s="296"/>
      <c r="B1855" s="269"/>
      <c r="C1855" s="268"/>
      <c r="D1855" s="311"/>
      <c r="E1855" s="216"/>
      <c r="F1855" s="277"/>
      <c r="I1855"/>
    </row>
    <row r="1856" spans="1:9" s="234" customFormat="1" ht="26" x14ac:dyDescent="0.25">
      <c r="A1856" s="296"/>
      <c r="B1856" s="227" t="s">
        <v>2076</v>
      </c>
      <c r="C1856" s="268"/>
      <c r="D1856" s="311"/>
      <c r="E1856" s="216"/>
      <c r="F1856" s="277"/>
      <c r="I1856"/>
    </row>
    <row r="1857" spans="1:9" s="234" customFormat="1" x14ac:dyDescent="0.25">
      <c r="A1857" s="296"/>
      <c r="B1857" s="269"/>
      <c r="C1857" s="268"/>
      <c r="D1857" s="311"/>
      <c r="E1857" s="216"/>
      <c r="F1857" s="277"/>
      <c r="I1857"/>
    </row>
    <row r="1858" spans="1:9" s="234" customFormat="1" x14ac:dyDescent="0.25">
      <c r="A1858" s="296" t="s">
        <v>2336</v>
      </c>
      <c r="B1858" s="269" t="s">
        <v>218</v>
      </c>
      <c r="C1858" s="268" t="s">
        <v>11</v>
      </c>
      <c r="D1858" s="311">
        <v>50</v>
      </c>
      <c r="E1858" s="216"/>
      <c r="F1858" s="277"/>
      <c r="I1858"/>
    </row>
    <row r="1859" spans="1:9" s="234" customFormat="1" x14ac:dyDescent="0.25">
      <c r="A1859" s="296"/>
      <c r="B1859" s="269"/>
      <c r="C1859" s="268"/>
      <c r="D1859" s="311"/>
      <c r="E1859" s="216"/>
      <c r="F1859" s="277"/>
      <c r="I1859"/>
    </row>
    <row r="1860" spans="1:9" s="234" customFormat="1" ht="13" x14ac:dyDescent="0.25">
      <c r="A1860" s="296"/>
      <c r="B1860" s="227" t="s">
        <v>217</v>
      </c>
      <c r="C1860" s="268"/>
      <c r="D1860" s="311"/>
      <c r="E1860" s="216"/>
      <c r="F1860" s="277"/>
      <c r="I1860"/>
    </row>
    <row r="1861" spans="1:9" s="234" customFormat="1" ht="13" x14ac:dyDescent="0.25">
      <c r="A1861" s="296"/>
      <c r="B1861" s="227"/>
      <c r="C1861" s="268"/>
      <c r="D1861" s="311"/>
      <c r="E1861" s="216"/>
      <c r="F1861" s="277"/>
      <c r="I1861"/>
    </row>
    <row r="1862" spans="1:9" s="234" customFormat="1" x14ac:dyDescent="0.25">
      <c r="A1862" s="296" t="s">
        <v>2337</v>
      </c>
      <c r="B1862" s="269" t="s">
        <v>216</v>
      </c>
      <c r="C1862" s="268" t="s">
        <v>11</v>
      </c>
      <c r="D1862" s="311">
        <v>132</v>
      </c>
      <c r="E1862" s="216"/>
      <c r="F1862" s="277"/>
      <c r="I1862"/>
    </row>
    <row r="1863" spans="1:9" s="234" customFormat="1" x14ac:dyDescent="0.25">
      <c r="A1863" s="296"/>
      <c r="B1863" s="269"/>
      <c r="C1863" s="268"/>
      <c r="D1863" s="311"/>
      <c r="E1863" s="216"/>
      <c r="F1863" s="277"/>
      <c r="I1863"/>
    </row>
    <row r="1864" spans="1:9" s="234" customFormat="1" ht="13" x14ac:dyDescent="0.25">
      <c r="A1864" s="296"/>
      <c r="B1864" s="227" t="s">
        <v>209</v>
      </c>
      <c r="C1864" s="268"/>
      <c r="D1864" s="311"/>
      <c r="E1864" s="216"/>
      <c r="F1864" s="277"/>
      <c r="I1864"/>
    </row>
    <row r="1865" spans="1:9" s="234" customFormat="1" ht="13" x14ac:dyDescent="0.25">
      <c r="A1865" s="296"/>
      <c r="B1865" s="227"/>
      <c r="C1865" s="268"/>
      <c r="D1865" s="311"/>
      <c r="E1865" s="216"/>
      <c r="F1865" s="277"/>
      <c r="I1865"/>
    </row>
    <row r="1866" spans="1:9" s="234" customFormat="1" ht="14.5" x14ac:dyDescent="0.3">
      <c r="A1866" s="296" t="s">
        <v>2338</v>
      </c>
      <c r="B1866" s="269" t="s">
        <v>2077</v>
      </c>
      <c r="C1866" s="268" t="s">
        <v>621</v>
      </c>
      <c r="D1866" s="311">
        <v>56</v>
      </c>
      <c r="E1866" s="216"/>
      <c r="F1866" s="277"/>
      <c r="G1866" s="241">
        <f>SUM(G1830:G1865)</f>
        <v>0</v>
      </c>
      <c r="I1866"/>
    </row>
    <row r="1867" spans="1:9" s="234" customFormat="1" x14ac:dyDescent="0.25">
      <c r="A1867" s="298"/>
      <c r="B1867" s="231"/>
      <c r="C1867" s="219"/>
      <c r="D1867" s="310"/>
      <c r="E1867" s="257"/>
      <c r="F1867" s="260"/>
      <c r="I1867"/>
    </row>
    <row r="1868" spans="1:9" s="234" customFormat="1" ht="13" x14ac:dyDescent="0.25">
      <c r="A1868" s="298"/>
      <c r="B1868" s="228"/>
      <c r="C1868" s="219"/>
      <c r="D1868" s="310"/>
      <c r="E1868" s="257"/>
      <c r="F1868" s="260"/>
      <c r="I1868"/>
    </row>
    <row r="1869" spans="1:9" s="234" customFormat="1" ht="13" x14ac:dyDescent="0.25">
      <c r="A1869" s="298"/>
      <c r="B1869" s="228"/>
      <c r="C1869" s="219"/>
      <c r="D1869" s="310"/>
      <c r="E1869" s="257"/>
      <c r="F1869" s="260"/>
      <c r="I1869"/>
    </row>
    <row r="1870" spans="1:9" s="234" customFormat="1" ht="13" x14ac:dyDescent="0.25">
      <c r="A1870" s="298"/>
      <c r="B1870" s="228"/>
      <c r="C1870" s="219"/>
      <c r="D1870" s="310"/>
      <c r="E1870" s="257"/>
      <c r="F1870" s="260"/>
      <c r="I1870"/>
    </row>
    <row r="1871" spans="1:9" s="234" customFormat="1" ht="13" x14ac:dyDescent="0.25">
      <c r="A1871" s="298"/>
      <c r="B1871" s="228"/>
      <c r="C1871" s="219"/>
      <c r="D1871" s="310"/>
      <c r="E1871" s="257"/>
      <c r="F1871" s="260"/>
      <c r="I1871"/>
    </row>
    <row r="1872" spans="1:9" s="234" customFormat="1" ht="13" x14ac:dyDescent="0.25">
      <c r="A1872" s="298"/>
      <c r="B1872" s="228"/>
      <c r="C1872" s="219"/>
      <c r="D1872" s="310"/>
      <c r="E1872" s="257"/>
      <c r="F1872" s="260"/>
      <c r="I1872"/>
    </row>
    <row r="1873" spans="1:9" s="234" customFormat="1" ht="13" x14ac:dyDescent="0.25">
      <c r="A1873" s="298"/>
      <c r="B1873" s="228"/>
      <c r="C1873" s="219"/>
      <c r="D1873" s="310"/>
      <c r="E1873" s="257"/>
      <c r="F1873" s="260"/>
      <c r="I1873"/>
    </row>
    <row r="1874" spans="1:9" s="234" customFormat="1" ht="13" x14ac:dyDescent="0.25">
      <c r="A1874" s="298"/>
      <c r="B1874" s="228"/>
      <c r="C1874" s="219"/>
      <c r="D1874" s="310"/>
      <c r="E1874" s="257"/>
      <c r="F1874" s="260"/>
      <c r="I1874"/>
    </row>
    <row r="1875" spans="1:9" s="234" customFormat="1" ht="13" x14ac:dyDescent="0.25">
      <c r="A1875" s="298"/>
      <c r="B1875" s="228"/>
      <c r="C1875" s="219"/>
      <c r="D1875" s="310"/>
      <c r="E1875" s="257"/>
      <c r="F1875" s="260"/>
      <c r="I1875"/>
    </row>
    <row r="1876" spans="1:9" s="234" customFormat="1" ht="13" x14ac:dyDescent="0.25">
      <c r="A1876" s="298"/>
      <c r="B1876" s="228"/>
      <c r="C1876" s="219"/>
      <c r="D1876" s="310"/>
      <c r="E1876" s="257"/>
      <c r="F1876" s="260"/>
      <c r="I1876"/>
    </row>
    <row r="1877" spans="1:9" s="234" customFormat="1" ht="13" x14ac:dyDescent="0.25">
      <c r="A1877" s="298"/>
      <c r="B1877" s="228"/>
      <c r="C1877" s="219"/>
      <c r="D1877" s="310"/>
      <c r="E1877" s="257"/>
      <c r="F1877" s="260"/>
      <c r="I1877"/>
    </row>
    <row r="1878" spans="1:9" s="234" customFormat="1" ht="13" x14ac:dyDescent="0.25">
      <c r="A1878" s="298"/>
      <c r="B1878" s="228"/>
      <c r="C1878" s="219"/>
      <c r="D1878" s="310"/>
      <c r="E1878" s="257"/>
      <c r="F1878" s="260"/>
      <c r="I1878"/>
    </row>
    <row r="1879" spans="1:9" s="234" customFormat="1" ht="13" x14ac:dyDescent="0.25">
      <c r="A1879" s="298"/>
      <c r="B1879" s="228"/>
      <c r="C1879" s="219"/>
      <c r="D1879" s="310"/>
      <c r="E1879" s="257"/>
      <c r="F1879" s="260"/>
      <c r="I1879"/>
    </row>
    <row r="1880" spans="1:9" s="234" customFormat="1" ht="13" x14ac:dyDescent="0.25">
      <c r="A1880" s="298"/>
      <c r="B1880" s="228"/>
      <c r="C1880" s="219"/>
      <c r="D1880" s="310"/>
      <c r="E1880" s="257"/>
      <c r="F1880" s="260"/>
      <c r="I1880"/>
    </row>
    <row r="1881" spans="1:9" s="234" customFormat="1" ht="13" x14ac:dyDescent="0.25">
      <c r="A1881" s="298"/>
      <c r="B1881" s="228"/>
      <c r="C1881" s="219"/>
      <c r="D1881" s="310"/>
      <c r="E1881" s="257"/>
      <c r="F1881" s="260"/>
      <c r="I1881"/>
    </row>
    <row r="1882" spans="1:9" s="234" customFormat="1" ht="13" x14ac:dyDescent="0.25">
      <c r="A1882" s="298"/>
      <c r="B1882" s="228"/>
      <c r="C1882" s="219"/>
      <c r="D1882" s="310"/>
      <c r="E1882" s="257"/>
      <c r="F1882" s="260"/>
      <c r="I1882"/>
    </row>
    <row r="1883" spans="1:9" s="234" customFormat="1" ht="13" x14ac:dyDescent="0.25">
      <c r="A1883" s="298"/>
      <c r="B1883" s="228"/>
      <c r="C1883" s="219"/>
      <c r="D1883" s="310"/>
      <c r="E1883" s="257"/>
      <c r="F1883" s="260"/>
      <c r="I1883"/>
    </row>
    <row r="1884" spans="1:9" s="234" customFormat="1" ht="13" x14ac:dyDescent="0.25">
      <c r="A1884" s="298"/>
      <c r="B1884" s="228"/>
      <c r="C1884" s="219"/>
      <c r="D1884" s="310"/>
      <c r="E1884" s="257"/>
      <c r="F1884" s="260"/>
      <c r="I1884"/>
    </row>
    <row r="1885" spans="1:9" s="234" customFormat="1" ht="13" x14ac:dyDescent="0.25">
      <c r="A1885" s="298"/>
      <c r="B1885" s="228"/>
      <c r="C1885" s="219"/>
      <c r="D1885" s="310"/>
      <c r="E1885" s="257"/>
      <c r="F1885" s="260"/>
      <c r="I1885"/>
    </row>
    <row r="1886" spans="1:9" s="234" customFormat="1" ht="13" x14ac:dyDescent="0.25">
      <c r="A1886" s="298"/>
      <c r="B1886" s="228"/>
      <c r="C1886" s="219"/>
      <c r="D1886" s="310"/>
      <c r="E1886" s="257"/>
      <c r="F1886" s="260"/>
      <c r="I1886"/>
    </row>
    <row r="1887" spans="1:9" s="234" customFormat="1" ht="13" x14ac:dyDescent="0.25">
      <c r="A1887" s="298"/>
      <c r="B1887" s="228"/>
      <c r="C1887" s="219"/>
      <c r="D1887" s="310"/>
      <c r="E1887" s="257"/>
      <c r="F1887" s="260"/>
      <c r="I1887"/>
    </row>
    <row r="1888" spans="1:9" s="234" customFormat="1" ht="13" x14ac:dyDescent="0.25">
      <c r="A1888" s="298"/>
      <c r="B1888" s="228"/>
      <c r="C1888" s="219"/>
      <c r="D1888" s="310"/>
      <c r="E1888" s="257"/>
      <c r="F1888" s="260"/>
      <c r="I1888"/>
    </row>
    <row r="1889" spans="1:9" s="234" customFormat="1" ht="13" x14ac:dyDescent="0.25">
      <c r="A1889" s="298"/>
      <c r="B1889" s="228"/>
      <c r="C1889" s="219"/>
      <c r="D1889" s="310"/>
      <c r="E1889" s="257"/>
      <c r="F1889" s="260"/>
      <c r="I1889"/>
    </row>
    <row r="1890" spans="1:9" ht="13" x14ac:dyDescent="0.25">
      <c r="A1890" s="261"/>
      <c r="B1890" s="264" t="s">
        <v>2187</v>
      </c>
      <c r="C1890" s="226"/>
      <c r="D1890" s="304"/>
      <c r="E1890" s="255"/>
      <c r="F1890" s="266"/>
    </row>
    <row r="1891" spans="1:9" ht="13" x14ac:dyDescent="0.25">
      <c r="A1891" s="261"/>
      <c r="B1891" s="245" t="str">
        <f>B1823</f>
        <v>SECTION 3</v>
      </c>
      <c r="C1891" s="226"/>
      <c r="D1891" s="304"/>
      <c r="E1891" s="255"/>
      <c r="F1891" s="260"/>
    </row>
    <row r="1892" spans="1:9" ht="25" x14ac:dyDescent="0.25">
      <c r="A1892" s="261"/>
      <c r="B1892" s="245" t="s">
        <v>2347</v>
      </c>
      <c r="C1892" s="226"/>
      <c r="D1892" s="304"/>
      <c r="E1892" s="255"/>
      <c r="F1892" s="260"/>
    </row>
    <row r="1893" spans="1:9" s="239" customFormat="1" ht="13" x14ac:dyDescent="0.25">
      <c r="A1893" s="261"/>
      <c r="B1893" s="253"/>
      <c r="C1893" s="252"/>
      <c r="D1893" s="308"/>
      <c r="E1893" s="257"/>
      <c r="F1893" s="260"/>
      <c r="I1893"/>
    </row>
    <row r="1894" spans="1:9" s="239" customFormat="1" ht="13" x14ac:dyDescent="0.25">
      <c r="A1894" s="261"/>
      <c r="B1894" s="270" t="str">
        <f>B1891</f>
        <v>SECTION 3</v>
      </c>
      <c r="C1894" s="252"/>
      <c r="D1894" s="308"/>
      <c r="E1894" s="257"/>
      <c r="F1894" s="260"/>
      <c r="I1894"/>
    </row>
    <row r="1895" spans="1:9" s="239" customFormat="1" ht="26" x14ac:dyDescent="0.25">
      <c r="A1895" s="261"/>
      <c r="B1895" s="270" t="str">
        <f>B1892</f>
        <v>Block 1: 4 Classrooms, 1 Principal's Office and Store Room: 3.3 - Concrete, Formwork and Reinforcement</v>
      </c>
      <c r="C1895" s="252"/>
      <c r="D1895" s="308"/>
      <c r="E1895" s="257"/>
      <c r="F1895" s="260"/>
      <c r="I1895"/>
    </row>
    <row r="1896" spans="1:9" s="239" customFormat="1" ht="13" x14ac:dyDescent="0.25">
      <c r="A1896" s="261"/>
      <c r="B1896" s="251" t="s">
        <v>2200</v>
      </c>
      <c r="C1896" s="252" t="s">
        <v>2192</v>
      </c>
      <c r="D1896" s="308"/>
      <c r="E1896" s="257"/>
      <c r="F1896" s="260"/>
      <c r="I1896"/>
    </row>
    <row r="1897" spans="1:9" s="239" customFormat="1" ht="13" x14ac:dyDescent="0.25">
      <c r="A1897" s="261"/>
      <c r="B1897" s="253"/>
      <c r="C1897" s="252"/>
      <c r="D1897" s="308"/>
      <c r="E1897" s="257"/>
      <c r="F1897" s="260"/>
      <c r="I1897"/>
    </row>
    <row r="1898" spans="1:9" s="239" customFormat="1" ht="13" x14ac:dyDescent="0.25">
      <c r="A1898" s="261"/>
      <c r="B1898" s="265" t="s">
        <v>2191</v>
      </c>
      <c r="C1898" s="252">
        <v>32</v>
      </c>
      <c r="D1898" s="308"/>
      <c r="E1898" s="257"/>
      <c r="F1898" s="260"/>
      <c r="I1898"/>
    </row>
    <row r="1899" spans="1:9" s="239" customFormat="1" ht="13" x14ac:dyDescent="0.25">
      <c r="A1899" s="261"/>
      <c r="B1899" s="265"/>
      <c r="C1899" s="252"/>
      <c r="D1899" s="308"/>
      <c r="E1899" s="257"/>
      <c r="F1899" s="260"/>
      <c r="I1899"/>
    </row>
    <row r="1900" spans="1:9" s="239" customFormat="1" ht="13" x14ac:dyDescent="0.25">
      <c r="A1900" s="261"/>
      <c r="B1900" s="253"/>
      <c r="C1900" s="252"/>
      <c r="D1900" s="308"/>
      <c r="E1900" s="257"/>
      <c r="F1900" s="260"/>
      <c r="I1900"/>
    </row>
    <row r="1901" spans="1:9" s="239" customFormat="1" ht="13" x14ac:dyDescent="0.25">
      <c r="A1901" s="261"/>
      <c r="B1901" s="253"/>
      <c r="C1901" s="252"/>
      <c r="D1901" s="308"/>
      <c r="E1901" s="257"/>
      <c r="F1901" s="260"/>
      <c r="I1901"/>
    </row>
    <row r="1902" spans="1:9" s="239" customFormat="1" ht="13" x14ac:dyDescent="0.25">
      <c r="A1902" s="261"/>
      <c r="B1902" s="253"/>
      <c r="C1902" s="252"/>
      <c r="D1902" s="308"/>
      <c r="E1902" s="257"/>
      <c r="F1902" s="260"/>
      <c r="I1902"/>
    </row>
    <row r="1903" spans="1:9" s="239" customFormat="1" ht="13" x14ac:dyDescent="0.25">
      <c r="A1903" s="261"/>
      <c r="B1903" s="253"/>
      <c r="C1903" s="252"/>
      <c r="D1903" s="308"/>
      <c r="E1903" s="257"/>
      <c r="F1903" s="260"/>
      <c r="I1903"/>
    </row>
    <row r="1904" spans="1:9" s="239" customFormat="1" ht="13" x14ac:dyDescent="0.25">
      <c r="A1904" s="261"/>
      <c r="B1904" s="253"/>
      <c r="C1904" s="252"/>
      <c r="D1904" s="308"/>
      <c r="E1904" s="257"/>
      <c r="F1904" s="260"/>
      <c r="I1904"/>
    </row>
    <row r="1905" spans="1:9" s="239" customFormat="1" ht="13" x14ac:dyDescent="0.25">
      <c r="A1905" s="261"/>
      <c r="B1905" s="253"/>
      <c r="C1905" s="252"/>
      <c r="D1905" s="308"/>
      <c r="E1905" s="257"/>
      <c r="F1905" s="260"/>
      <c r="I1905"/>
    </row>
    <row r="1906" spans="1:9" s="239" customFormat="1" ht="13" x14ac:dyDescent="0.25">
      <c r="A1906" s="261"/>
      <c r="B1906" s="253"/>
      <c r="C1906" s="252"/>
      <c r="D1906" s="308"/>
      <c r="E1906" s="257"/>
      <c r="F1906" s="260"/>
      <c r="I1906"/>
    </row>
    <row r="1907" spans="1:9" s="239" customFormat="1" ht="13" x14ac:dyDescent="0.25">
      <c r="A1907" s="261"/>
      <c r="B1907" s="253"/>
      <c r="C1907" s="252"/>
      <c r="D1907" s="308"/>
      <c r="E1907" s="257"/>
      <c r="F1907" s="260"/>
      <c r="I1907"/>
    </row>
    <row r="1908" spans="1:9" s="239" customFormat="1" ht="13" x14ac:dyDescent="0.25">
      <c r="A1908" s="261"/>
      <c r="B1908" s="253"/>
      <c r="C1908" s="252"/>
      <c r="D1908" s="308"/>
      <c r="E1908" s="257"/>
      <c r="F1908" s="260"/>
      <c r="I1908"/>
    </row>
    <row r="1909" spans="1:9" s="239" customFormat="1" ht="13" x14ac:dyDescent="0.25">
      <c r="A1909" s="261"/>
      <c r="B1909" s="253"/>
      <c r="C1909" s="252"/>
      <c r="D1909" s="308"/>
      <c r="E1909" s="257"/>
      <c r="F1909" s="260"/>
      <c r="I1909"/>
    </row>
    <row r="1910" spans="1:9" s="239" customFormat="1" ht="13" x14ac:dyDescent="0.25">
      <c r="A1910" s="261"/>
      <c r="B1910" s="253"/>
      <c r="C1910" s="252"/>
      <c r="D1910" s="308"/>
      <c r="E1910" s="257"/>
      <c r="F1910" s="260"/>
      <c r="I1910"/>
    </row>
    <row r="1911" spans="1:9" s="239" customFormat="1" ht="13" x14ac:dyDescent="0.25">
      <c r="A1911" s="261"/>
      <c r="B1911" s="253"/>
      <c r="C1911" s="252"/>
      <c r="D1911" s="308"/>
      <c r="E1911" s="257"/>
      <c r="F1911" s="260"/>
      <c r="I1911"/>
    </row>
    <row r="1912" spans="1:9" s="239" customFormat="1" ht="13" x14ac:dyDescent="0.25">
      <c r="A1912" s="261"/>
      <c r="B1912" s="253"/>
      <c r="C1912" s="252"/>
      <c r="D1912" s="308"/>
      <c r="E1912" s="257"/>
      <c r="F1912" s="260"/>
      <c r="I1912"/>
    </row>
    <row r="1913" spans="1:9" s="239" customFormat="1" ht="13" x14ac:dyDescent="0.25">
      <c r="A1913" s="261"/>
      <c r="B1913" s="253"/>
      <c r="C1913" s="252"/>
      <c r="D1913" s="308"/>
      <c r="E1913" s="257"/>
      <c r="F1913" s="260"/>
      <c r="I1913"/>
    </row>
    <row r="1914" spans="1:9" s="239" customFormat="1" ht="13" x14ac:dyDescent="0.25">
      <c r="A1914" s="261"/>
      <c r="B1914" s="253"/>
      <c r="C1914" s="252"/>
      <c r="D1914" s="308"/>
      <c r="E1914" s="257"/>
      <c r="F1914" s="260"/>
      <c r="I1914"/>
    </row>
    <row r="1915" spans="1:9" s="239" customFormat="1" ht="13" x14ac:dyDescent="0.25">
      <c r="A1915" s="261"/>
      <c r="B1915" s="253"/>
      <c r="C1915" s="252"/>
      <c r="D1915" s="308"/>
      <c r="E1915" s="257"/>
      <c r="F1915" s="260"/>
      <c r="I1915"/>
    </row>
    <row r="1916" spans="1:9" s="239" customFormat="1" ht="13" x14ac:dyDescent="0.25">
      <c r="A1916" s="261"/>
      <c r="B1916" s="253"/>
      <c r="C1916" s="252"/>
      <c r="D1916" s="308"/>
      <c r="E1916" s="257"/>
      <c r="F1916" s="260"/>
      <c r="I1916"/>
    </row>
    <row r="1917" spans="1:9" s="239" customFormat="1" ht="13" x14ac:dyDescent="0.25">
      <c r="A1917" s="261"/>
      <c r="B1917" s="253"/>
      <c r="C1917" s="252"/>
      <c r="D1917" s="308"/>
      <c r="E1917" s="257"/>
      <c r="F1917" s="260"/>
      <c r="I1917"/>
    </row>
    <row r="1918" spans="1:9" s="239" customFormat="1" ht="13" x14ac:dyDescent="0.25">
      <c r="A1918" s="261"/>
      <c r="B1918" s="253"/>
      <c r="C1918" s="252"/>
      <c r="D1918" s="308"/>
      <c r="E1918" s="257"/>
      <c r="F1918" s="260"/>
      <c r="I1918"/>
    </row>
    <row r="1919" spans="1:9" s="239" customFormat="1" ht="13" x14ac:dyDescent="0.25">
      <c r="A1919" s="261"/>
      <c r="B1919" s="253"/>
      <c r="C1919" s="252"/>
      <c r="D1919" s="308"/>
      <c r="E1919" s="257"/>
      <c r="F1919" s="260"/>
      <c r="I1919"/>
    </row>
    <row r="1920" spans="1:9" s="239" customFormat="1" ht="13" x14ac:dyDescent="0.25">
      <c r="A1920" s="261"/>
      <c r="B1920" s="253"/>
      <c r="C1920" s="252"/>
      <c r="D1920" s="308"/>
      <c r="E1920" s="257"/>
      <c r="F1920" s="260"/>
      <c r="I1920"/>
    </row>
    <row r="1921" spans="1:9" s="239" customFormat="1" ht="13" x14ac:dyDescent="0.25">
      <c r="A1921" s="261"/>
      <c r="B1921" s="253"/>
      <c r="C1921" s="252"/>
      <c r="D1921" s="308"/>
      <c r="E1921" s="257"/>
      <c r="F1921" s="260"/>
      <c r="I1921"/>
    </row>
    <row r="1922" spans="1:9" s="239" customFormat="1" ht="13" x14ac:dyDescent="0.25">
      <c r="A1922" s="261"/>
      <c r="B1922" s="253"/>
      <c r="C1922" s="252"/>
      <c r="D1922" s="308"/>
      <c r="E1922" s="257"/>
      <c r="F1922" s="260"/>
      <c r="I1922"/>
    </row>
    <row r="1923" spans="1:9" s="239" customFormat="1" ht="13" x14ac:dyDescent="0.25">
      <c r="A1923" s="261"/>
      <c r="B1923" s="253"/>
      <c r="C1923" s="252"/>
      <c r="D1923" s="308"/>
      <c r="E1923" s="257"/>
      <c r="F1923" s="260"/>
      <c r="I1923"/>
    </row>
    <row r="1924" spans="1:9" s="239" customFormat="1" ht="13" x14ac:dyDescent="0.25">
      <c r="A1924" s="261"/>
      <c r="B1924" s="253"/>
      <c r="C1924" s="252"/>
      <c r="D1924" s="308"/>
      <c r="E1924" s="257"/>
      <c r="F1924" s="260"/>
      <c r="I1924"/>
    </row>
    <row r="1925" spans="1:9" s="239" customFormat="1" ht="13" x14ac:dyDescent="0.25">
      <c r="A1925" s="261"/>
      <c r="B1925" s="253"/>
      <c r="C1925" s="252"/>
      <c r="D1925" s="308"/>
      <c r="E1925" s="257"/>
      <c r="F1925" s="260"/>
      <c r="I1925"/>
    </row>
    <row r="1926" spans="1:9" s="239" customFormat="1" ht="13" x14ac:dyDescent="0.25">
      <c r="A1926" s="261"/>
      <c r="B1926" s="253"/>
      <c r="C1926" s="252"/>
      <c r="D1926" s="308"/>
      <c r="E1926" s="257"/>
      <c r="F1926" s="260"/>
      <c r="I1926"/>
    </row>
    <row r="1927" spans="1:9" s="239" customFormat="1" ht="13" x14ac:dyDescent="0.25">
      <c r="A1927" s="261"/>
      <c r="B1927" s="253"/>
      <c r="C1927" s="252"/>
      <c r="D1927" s="308"/>
      <c r="E1927" s="257"/>
      <c r="F1927" s="260"/>
      <c r="I1927"/>
    </row>
    <row r="1928" spans="1:9" s="239" customFormat="1" ht="13" x14ac:dyDescent="0.25">
      <c r="A1928" s="261"/>
      <c r="B1928" s="253"/>
      <c r="C1928" s="252"/>
      <c r="D1928" s="308"/>
      <c r="E1928" s="257"/>
      <c r="F1928" s="260"/>
      <c r="I1928"/>
    </row>
    <row r="1929" spans="1:9" s="239" customFormat="1" ht="13" x14ac:dyDescent="0.25">
      <c r="A1929" s="261"/>
      <c r="B1929" s="253"/>
      <c r="C1929" s="252"/>
      <c r="D1929" s="308"/>
      <c r="E1929" s="257"/>
      <c r="F1929" s="260"/>
      <c r="I1929"/>
    </row>
    <row r="1930" spans="1:9" s="239" customFormat="1" ht="13" x14ac:dyDescent="0.25">
      <c r="A1930" s="261"/>
      <c r="B1930" s="253"/>
      <c r="C1930" s="252"/>
      <c r="D1930" s="308"/>
      <c r="E1930" s="257"/>
      <c r="F1930" s="260"/>
      <c r="I1930"/>
    </row>
    <row r="1931" spans="1:9" s="239" customFormat="1" ht="13" x14ac:dyDescent="0.25">
      <c r="A1931" s="261"/>
      <c r="B1931" s="253"/>
      <c r="C1931" s="252"/>
      <c r="D1931" s="308"/>
      <c r="E1931" s="257"/>
      <c r="F1931" s="260"/>
      <c r="I1931"/>
    </row>
    <row r="1932" spans="1:9" s="239" customFormat="1" ht="13" x14ac:dyDescent="0.25">
      <c r="A1932" s="261"/>
      <c r="B1932" s="253"/>
      <c r="C1932" s="252"/>
      <c r="D1932" s="308"/>
      <c r="E1932" s="257"/>
      <c r="F1932" s="260"/>
      <c r="I1932"/>
    </row>
    <row r="1933" spans="1:9" s="239" customFormat="1" ht="13" x14ac:dyDescent="0.25">
      <c r="A1933" s="261"/>
      <c r="B1933" s="253"/>
      <c r="C1933" s="252"/>
      <c r="D1933" s="308"/>
      <c r="E1933" s="257"/>
      <c r="F1933" s="260"/>
      <c r="I1933"/>
    </row>
    <row r="1934" spans="1:9" s="239" customFormat="1" ht="13" x14ac:dyDescent="0.25">
      <c r="A1934" s="261"/>
      <c r="B1934" s="253"/>
      <c r="C1934" s="252"/>
      <c r="D1934" s="308"/>
      <c r="E1934" s="257"/>
      <c r="F1934" s="260"/>
      <c r="I1934"/>
    </row>
    <row r="1935" spans="1:9" s="239" customFormat="1" ht="13" x14ac:dyDescent="0.25">
      <c r="A1935" s="261"/>
      <c r="B1935" s="253"/>
      <c r="C1935" s="252"/>
      <c r="D1935" s="308"/>
      <c r="E1935" s="257"/>
      <c r="F1935" s="260"/>
      <c r="I1935"/>
    </row>
    <row r="1936" spans="1:9" s="239" customFormat="1" ht="13" x14ac:dyDescent="0.25">
      <c r="A1936" s="261"/>
      <c r="B1936" s="253"/>
      <c r="C1936" s="252"/>
      <c r="D1936" s="308"/>
      <c r="E1936" s="257"/>
      <c r="F1936" s="260"/>
      <c r="I1936"/>
    </row>
    <row r="1937" spans="1:9" s="239" customFormat="1" ht="13" x14ac:dyDescent="0.25">
      <c r="A1937" s="261"/>
      <c r="B1937" s="253"/>
      <c r="C1937" s="252"/>
      <c r="D1937" s="308"/>
      <c r="E1937" s="257"/>
      <c r="F1937" s="260"/>
      <c r="I1937"/>
    </row>
    <row r="1938" spans="1:9" s="239" customFormat="1" ht="13" x14ac:dyDescent="0.25">
      <c r="A1938" s="261"/>
      <c r="B1938" s="253"/>
      <c r="C1938" s="252"/>
      <c r="D1938" s="308"/>
      <c r="E1938" s="257"/>
      <c r="F1938" s="260"/>
      <c r="I1938"/>
    </row>
    <row r="1939" spans="1:9" s="239" customFormat="1" ht="13" x14ac:dyDescent="0.25">
      <c r="A1939" s="261"/>
      <c r="B1939" s="253"/>
      <c r="C1939" s="252"/>
      <c r="D1939" s="308"/>
      <c r="E1939" s="257"/>
      <c r="F1939" s="260"/>
      <c r="I1939"/>
    </row>
    <row r="1940" spans="1:9" s="239" customFormat="1" ht="13" x14ac:dyDescent="0.25">
      <c r="A1940" s="261"/>
      <c r="B1940" s="253"/>
      <c r="C1940" s="252"/>
      <c r="D1940" s="308"/>
      <c r="E1940" s="257"/>
      <c r="F1940" s="260"/>
      <c r="I1940"/>
    </row>
    <row r="1941" spans="1:9" s="239" customFormat="1" ht="13" x14ac:dyDescent="0.25">
      <c r="A1941" s="261"/>
      <c r="B1941" s="253"/>
      <c r="C1941" s="252"/>
      <c r="D1941" s="308"/>
      <c r="E1941" s="257"/>
      <c r="F1941" s="260"/>
      <c r="I1941"/>
    </row>
    <row r="1942" spans="1:9" s="239" customFormat="1" ht="13" x14ac:dyDescent="0.25">
      <c r="A1942" s="261"/>
      <c r="B1942" s="253"/>
      <c r="C1942" s="252"/>
      <c r="D1942" s="308"/>
      <c r="E1942" s="257"/>
      <c r="F1942" s="260"/>
      <c r="I1942"/>
    </row>
    <row r="1943" spans="1:9" s="239" customFormat="1" ht="13" x14ac:dyDescent="0.25">
      <c r="A1943" s="261"/>
      <c r="B1943" s="253"/>
      <c r="C1943" s="252"/>
      <c r="D1943" s="308"/>
      <c r="E1943" s="257"/>
      <c r="F1943" s="260"/>
      <c r="I1943"/>
    </row>
    <row r="1944" spans="1:9" s="239" customFormat="1" ht="13" x14ac:dyDescent="0.25">
      <c r="A1944" s="261"/>
      <c r="B1944" s="253"/>
      <c r="C1944" s="252"/>
      <c r="D1944" s="308"/>
      <c r="E1944" s="257"/>
      <c r="F1944" s="260"/>
      <c r="I1944"/>
    </row>
    <row r="1945" spans="1:9" s="239" customFormat="1" ht="13" x14ac:dyDescent="0.25">
      <c r="A1945" s="261"/>
      <c r="B1945" s="253"/>
      <c r="C1945" s="252"/>
      <c r="D1945" s="308"/>
      <c r="E1945" s="257"/>
      <c r="F1945" s="260"/>
      <c r="I1945"/>
    </row>
    <row r="1946" spans="1:9" s="239" customFormat="1" ht="13" x14ac:dyDescent="0.25">
      <c r="A1946" s="261"/>
      <c r="B1946" s="253"/>
      <c r="C1946" s="252"/>
      <c r="D1946" s="308"/>
      <c r="E1946" s="257"/>
      <c r="F1946" s="260"/>
      <c r="I1946"/>
    </row>
    <row r="1947" spans="1:9" s="239" customFormat="1" ht="13" x14ac:dyDescent="0.25">
      <c r="A1947" s="261"/>
      <c r="B1947" s="253"/>
      <c r="C1947" s="252"/>
      <c r="D1947" s="308"/>
      <c r="E1947" s="257"/>
      <c r="F1947" s="260"/>
      <c r="I1947"/>
    </row>
    <row r="1948" spans="1:9" s="239" customFormat="1" ht="13" x14ac:dyDescent="0.25">
      <c r="A1948" s="261"/>
      <c r="B1948" s="253"/>
      <c r="C1948" s="252"/>
      <c r="D1948" s="308"/>
      <c r="E1948" s="257"/>
      <c r="F1948" s="260"/>
      <c r="I1948"/>
    </row>
    <row r="1949" spans="1:9" s="239" customFormat="1" ht="13" x14ac:dyDescent="0.25">
      <c r="A1949" s="261"/>
      <c r="B1949" s="253"/>
      <c r="C1949" s="252"/>
      <c r="D1949" s="308"/>
      <c r="E1949" s="257"/>
      <c r="F1949" s="260"/>
      <c r="I1949"/>
    </row>
    <row r="1950" spans="1:9" s="239" customFormat="1" ht="13" x14ac:dyDescent="0.25">
      <c r="A1950" s="261"/>
      <c r="B1950" s="253"/>
      <c r="C1950" s="252"/>
      <c r="D1950" s="308"/>
      <c r="E1950" s="257"/>
      <c r="F1950" s="260"/>
      <c r="I1950"/>
    </row>
    <row r="1951" spans="1:9" s="239" customFormat="1" ht="13" x14ac:dyDescent="0.25">
      <c r="A1951" s="261"/>
      <c r="B1951" s="253"/>
      <c r="C1951" s="252"/>
      <c r="D1951" s="308"/>
      <c r="E1951" s="257"/>
      <c r="F1951" s="260"/>
      <c r="I1951"/>
    </row>
    <row r="1952" spans="1:9" s="239" customFormat="1" ht="13" x14ac:dyDescent="0.25">
      <c r="A1952" s="261"/>
      <c r="B1952" s="253"/>
      <c r="C1952" s="252"/>
      <c r="D1952" s="308"/>
      <c r="E1952" s="257"/>
      <c r="F1952" s="260"/>
      <c r="I1952"/>
    </row>
    <row r="1953" spans="1:9" s="239" customFormat="1" ht="13" x14ac:dyDescent="0.25">
      <c r="A1953" s="261"/>
      <c r="B1953" s="253"/>
      <c r="C1953" s="252"/>
      <c r="D1953" s="308"/>
      <c r="E1953" s="257"/>
      <c r="F1953" s="260"/>
      <c r="I1953"/>
    </row>
    <row r="1954" spans="1:9" s="239" customFormat="1" ht="13" x14ac:dyDescent="0.25">
      <c r="A1954" s="261"/>
      <c r="B1954" s="253"/>
      <c r="C1954" s="252"/>
      <c r="D1954" s="308"/>
      <c r="E1954" s="257"/>
      <c r="F1954" s="260"/>
      <c r="I1954"/>
    </row>
    <row r="1955" spans="1:9" s="239" customFormat="1" ht="13" x14ac:dyDescent="0.25">
      <c r="A1955" s="261"/>
      <c r="B1955" s="253"/>
      <c r="C1955" s="252"/>
      <c r="D1955" s="308"/>
      <c r="E1955" s="257"/>
      <c r="F1955" s="260"/>
      <c r="I1955"/>
    </row>
    <row r="1956" spans="1:9" s="239" customFormat="1" ht="13" x14ac:dyDescent="0.25">
      <c r="A1956" s="261"/>
      <c r="B1956" s="253"/>
      <c r="C1956" s="252"/>
      <c r="D1956" s="308"/>
      <c r="E1956" s="257"/>
      <c r="F1956" s="260"/>
      <c r="I1956"/>
    </row>
    <row r="1957" spans="1:9" s="239" customFormat="1" ht="13" x14ac:dyDescent="0.25">
      <c r="A1957" s="261"/>
      <c r="B1957" s="253"/>
      <c r="C1957" s="252"/>
      <c r="D1957" s="308"/>
      <c r="E1957" s="257"/>
      <c r="F1957" s="260"/>
      <c r="I1957"/>
    </row>
    <row r="1958" spans="1:9" s="239" customFormat="1" ht="13" x14ac:dyDescent="0.25">
      <c r="A1958" s="261"/>
      <c r="B1958" s="253"/>
      <c r="C1958" s="252"/>
      <c r="D1958" s="308"/>
      <c r="E1958" s="257"/>
      <c r="F1958" s="260"/>
      <c r="I1958"/>
    </row>
    <row r="1959" spans="1:9" s="239" customFormat="1" ht="13" x14ac:dyDescent="0.25">
      <c r="A1959" s="261"/>
      <c r="B1959" s="253"/>
      <c r="C1959" s="252"/>
      <c r="D1959" s="308"/>
      <c r="E1959" s="257"/>
      <c r="F1959" s="260"/>
      <c r="I1959"/>
    </row>
    <row r="1960" spans="1:9" s="239" customFormat="1" ht="13" x14ac:dyDescent="0.25">
      <c r="A1960" s="261"/>
      <c r="B1960" s="253"/>
      <c r="C1960" s="252"/>
      <c r="D1960" s="308"/>
      <c r="E1960" s="257"/>
      <c r="F1960" s="260"/>
      <c r="I1960"/>
    </row>
    <row r="1961" spans="1:9" s="234" customFormat="1" ht="13" x14ac:dyDescent="0.25">
      <c r="A1961" s="261"/>
      <c r="B1961" s="264" t="s">
        <v>1019</v>
      </c>
      <c r="C1961" s="226"/>
      <c r="D1961" s="304"/>
      <c r="E1961" s="255"/>
      <c r="F1961" s="266"/>
      <c r="I1961"/>
    </row>
    <row r="1962" spans="1:9" s="234" customFormat="1" ht="13" x14ac:dyDescent="0.25">
      <c r="A1962" s="261"/>
      <c r="B1962" s="245" t="str">
        <f>B1891</f>
        <v>SECTION 3</v>
      </c>
      <c r="C1962" s="226"/>
      <c r="D1962" s="304"/>
      <c r="E1962" s="255"/>
      <c r="F1962" s="260"/>
      <c r="I1962"/>
    </row>
    <row r="1963" spans="1:9" s="234" customFormat="1" ht="25" x14ac:dyDescent="0.25">
      <c r="A1963" s="261"/>
      <c r="B1963" s="245" t="str">
        <f>B1892</f>
        <v>Block 1: 4 Classrooms, 1 Principal's Office and Store Room: 3.3 - Concrete, Formwork and Reinforcement</v>
      </c>
      <c r="C1963" s="226"/>
      <c r="D1963" s="304"/>
      <c r="E1963" s="255"/>
      <c r="F1963" s="260"/>
      <c r="I1963"/>
    </row>
    <row r="1964" spans="1:9" x14ac:dyDescent="0.25">
      <c r="A1964" s="298"/>
      <c r="B1964" s="231"/>
      <c r="C1964" s="219"/>
      <c r="D1964" s="310"/>
      <c r="E1964" s="257"/>
      <c r="F1964" s="260"/>
    </row>
    <row r="1965" spans="1:9" s="57" customFormat="1" ht="13" x14ac:dyDescent="0.25">
      <c r="A1965" s="297">
        <v>3.4</v>
      </c>
      <c r="B1965" s="227" t="s">
        <v>200</v>
      </c>
      <c r="C1965" s="268"/>
      <c r="D1965" s="311"/>
      <c r="E1965" s="216"/>
      <c r="F1965" s="260"/>
      <c r="G1965" s="179"/>
      <c r="I1965"/>
    </row>
    <row r="1966" spans="1:9" s="57" customFormat="1" x14ac:dyDescent="0.25">
      <c r="A1966" s="296"/>
      <c r="B1966" s="269"/>
      <c r="C1966" s="268"/>
      <c r="D1966" s="311"/>
      <c r="E1966" s="216"/>
      <c r="F1966" s="277"/>
      <c r="G1966" s="179"/>
      <c r="I1966"/>
    </row>
    <row r="1967" spans="1:9" s="57" customFormat="1" ht="13" x14ac:dyDescent="0.25">
      <c r="A1967" s="296"/>
      <c r="B1967" s="227" t="s">
        <v>2343</v>
      </c>
      <c r="C1967" s="268"/>
      <c r="D1967" s="311"/>
      <c r="E1967" s="216"/>
      <c r="F1967" s="277"/>
      <c r="G1967" s="179"/>
      <c r="I1967"/>
    </row>
    <row r="1968" spans="1:9" s="57" customFormat="1" x14ac:dyDescent="0.25">
      <c r="A1968" s="296"/>
      <c r="B1968" s="269"/>
      <c r="C1968" s="268"/>
      <c r="D1968" s="311"/>
      <c r="E1968" s="216"/>
      <c r="F1968" s="277"/>
      <c r="G1968" s="179"/>
      <c r="I1968"/>
    </row>
    <row r="1969" spans="1:9" s="57" customFormat="1" ht="28" x14ac:dyDescent="0.25">
      <c r="A1969" s="296"/>
      <c r="B1969" s="227" t="s">
        <v>2078</v>
      </c>
      <c r="C1969" s="268"/>
      <c r="D1969" s="311"/>
      <c r="E1969" s="216"/>
      <c r="F1969" s="277"/>
      <c r="G1969" s="179"/>
      <c r="I1969"/>
    </row>
    <row r="1970" spans="1:9" s="57" customFormat="1" x14ac:dyDescent="0.25">
      <c r="A1970" s="296"/>
      <c r="B1970" s="269"/>
      <c r="C1970" s="268"/>
      <c r="D1970" s="311"/>
      <c r="E1970" s="216"/>
      <c r="F1970" s="277"/>
      <c r="G1970" s="179"/>
      <c r="I1970"/>
    </row>
    <row r="1971" spans="1:9" s="57" customFormat="1" ht="14.5" x14ac:dyDescent="0.25">
      <c r="A1971" s="296" t="s">
        <v>2341</v>
      </c>
      <c r="B1971" s="269" t="s">
        <v>191</v>
      </c>
      <c r="C1971" s="268" t="s">
        <v>621</v>
      </c>
      <c r="D1971" s="311">
        <v>41</v>
      </c>
      <c r="E1971" s="216"/>
      <c r="F1971" s="277"/>
      <c r="G1971" s="179"/>
      <c r="I1971"/>
    </row>
    <row r="1972" spans="1:9" s="57" customFormat="1" x14ac:dyDescent="0.25">
      <c r="A1972" s="296"/>
      <c r="B1972" s="269"/>
      <c r="C1972" s="268"/>
      <c r="D1972" s="311"/>
      <c r="E1972" s="216"/>
      <c r="F1972" s="277"/>
      <c r="G1972" s="179"/>
      <c r="I1972"/>
    </row>
    <row r="1973" spans="1:9" s="57" customFormat="1" ht="13" x14ac:dyDescent="0.25">
      <c r="A1973" s="296"/>
      <c r="B1973" s="227" t="s">
        <v>190</v>
      </c>
      <c r="C1973" s="268"/>
      <c r="D1973" s="311"/>
      <c r="E1973" s="216"/>
      <c r="F1973" s="277"/>
      <c r="G1973" s="179"/>
      <c r="I1973"/>
    </row>
    <row r="1974" spans="1:9" s="57" customFormat="1" ht="13" x14ac:dyDescent="0.25">
      <c r="A1974" s="296"/>
      <c r="B1974" s="227"/>
      <c r="C1974" s="268"/>
      <c r="D1974" s="311"/>
      <c r="E1974" s="216"/>
      <c r="F1974" s="277"/>
      <c r="G1974" s="179"/>
      <c r="I1974"/>
    </row>
    <row r="1975" spans="1:9" s="57" customFormat="1" ht="13" x14ac:dyDescent="0.25">
      <c r="A1975" s="296"/>
      <c r="B1975" s="227" t="s">
        <v>1027</v>
      </c>
      <c r="C1975" s="268"/>
      <c r="D1975" s="311"/>
      <c r="E1975" s="216"/>
      <c r="F1975" s="277"/>
      <c r="G1975" s="179"/>
      <c r="I1975"/>
    </row>
    <row r="1976" spans="1:9" s="57" customFormat="1" x14ac:dyDescent="0.25">
      <c r="A1976" s="296"/>
      <c r="B1976" s="269"/>
      <c r="C1976" s="268"/>
      <c r="D1976" s="311"/>
      <c r="E1976" s="216"/>
      <c r="F1976" s="277"/>
      <c r="G1976" s="179"/>
      <c r="I1976"/>
    </row>
    <row r="1977" spans="1:9" s="57" customFormat="1" x14ac:dyDescent="0.25">
      <c r="A1977" s="296" t="s">
        <v>2342</v>
      </c>
      <c r="B1977" s="269" t="s">
        <v>13</v>
      </c>
      <c r="C1977" s="268" t="s">
        <v>11</v>
      </c>
      <c r="D1977" s="311">
        <v>132</v>
      </c>
      <c r="E1977" s="216"/>
      <c r="F1977" s="277"/>
      <c r="G1977" s="179"/>
      <c r="I1977"/>
    </row>
    <row r="1978" spans="1:9" s="57" customFormat="1" x14ac:dyDescent="0.25">
      <c r="A1978" s="296"/>
      <c r="B1978" s="269"/>
      <c r="C1978" s="268"/>
      <c r="D1978" s="311"/>
      <c r="E1978" s="216"/>
      <c r="F1978" s="277"/>
      <c r="G1978" s="179"/>
      <c r="I1978"/>
    </row>
    <row r="1979" spans="1:9" s="57" customFormat="1" ht="13" x14ac:dyDescent="0.3">
      <c r="A1979" s="296"/>
      <c r="B1979" s="227" t="s">
        <v>195</v>
      </c>
      <c r="C1979" s="268"/>
      <c r="D1979" s="311"/>
      <c r="E1979" s="216"/>
      <c r="F1979" s="260"/>
      <c r="G1979" s="282"/>
      <c r="I1979"/>
    </row>
    <row r="1980" spans="1:9" s="57" customFormat="1" ht="13" x14ac:dyDescent="0.3">
      <c r="A1980" s="296"/>
      <c r="B1980" s="269"/>
      <c r="C1980" s="268"/>
      <c r="D1980" s="311"/>
      <c r="E1980" s="216"/>
      <c r="F1980" s="260"/>
      <c r="G1980" s="282"/>
      <c r="I1980"/>
    </row>
    <row r="1981" spans="1:9" s="57" customFormat="1" ht="28" x14ac:dyDescent="0.3">
      <c r="A1981" s="296"/>
      <c r="B1981" s="227" t="s">
        <v>2078</v>
      </c>
      <c r="C1981" s="268"/>
      <c r="D1981" s="311"/>
      <c r="E1981" s="216"/>
      <c r="F1981" s="260"/>
      <c r="G1981" s="282"/>
      <c r="I1981"/>
    </row>
    <row r="1982" spans="1:9" s="57" customFormat="1" ht="13" x14ac:dyDescent="0.3">
      <c r="A1982" s="296"/>
      <c r="B1982" s="269"/>
      <c r="C1982" s="268"/>
      <c r="D1982" s="311"/>
      <c r="E1982" s="216"/>
      <c r="F1982" s="260"/>
      <c r="G1982" s="282"/>
      <c r="I1982"/>
    </row>
    <row r="1983" spans="1:9" s="57" customFormat="1" ht="14.5" x14ac:dyDescent="0.3">
      <c r="A1983" s="296" t="s">
        <v>2344</v>
      </c>
      <c r="B1983" s="269" t="s">
        <v>192</v>
      </c>
      <c r="C1983" s="268" t="s">
        <v>621</v>
      </c>
      <c r="D1983" s="311">
        <v>3</v>
      </c>
      <c r="E1983" s="216"/>
      <c r="F1983" s="260"/>
      <c r="G1983" s="282"/>
      <c r="I1983"/>
    </row>
    <row r="1984" spans="1:9" s="57" customFormat="1" ht="13" x14ac:dyDescent="0.3">
      <c r="A1984" s="296"/>
      <c r="B1984" s="269"/>
      <c r="C1984" s="268"/>
      <c r="D1984" s="311"/>
      <c r="E1984" s="216"/>
      <c r="F1984" s="260"/>
      <c r="G1984" s="282"/>
      <c r="I1984"/>
    </row>
    <row r="1985" spans="1:9" s="57" customFormat="1" ht="13" x14ac:dyDescent="0.3">
      <c r="A1985" s="296"/>
      <c r="B1985" s="227" t="s">
        <v>184</v>
      </c>
      <c r="C1985" s="268"/>
      <c r="D1985" s="311"/>
      <c r="E1985" s="216"/>
      <c r="F1985" s="260"/>
      <c r="G1985" s="282"/>
      <c r="I1985"/>
    </row>
    <row r="1986" spans="1:9" s="57" customFormat="1" ht="13" x14ac:dyDescent="0.3">
      <c r="A1986" s="296"/>
      <c r="B1986" s="227"/>
      <c r="C1986" s="268"/>
      <c r="D1986" s="311"/>
      <c r="E1986" s="216"/>
      <c r="F1986" s="260"/>
      <c r="G1986" s="282"/>
      <c r="I1986"/>
    </row>
    <row r="1987" spans="1:9" s="57" customFormat="1" ht="25" x14ac:dyDescent="0.3">
      <c r="A1987" s="296" t="s">
        <v>2345</v>
      </c>
      <c r="B1987" s="269" t="s">
        <v>2079</v>
      </c>
      <c r="C1987" s="268" t="s">
        <v>2</v>
      </c>
      <c r="D1987" s="311">
        <v>50</v>
      </c>
      <c r="E1987" s="216"/>
      <c r="F1987" s="277"/>
      <c r="G1987" s="282"/>
      <c r="I1987"/>
    </row>
    <row r="1988" spans="1:9" s="57" customFormat="1" ht="13" x14ac:dyDescent="0.3">
      <c r="A1988" s="296"/>
      <c r="B1988" s="269"/>
      <c r="C1988" s="268"/>
      <c r="D1988" s="311"/>
      <c r="E1988" s="216"/>
      <c r="F1988" s="260"/>
      <c r="G1988" s="282"/>
      <c r="I1988"/>
    </row>
    <row r="1989" spans="1:9" s="57" customFormat="1" ht="13" x14ac:dyDescent="0.3">
      <c r="A1989" s="296"/>
      <c r="B1989" s="269"/>
      <c r="C1989" s="268"/>
      <c r="D1989" s="311"/>
      <c r="E1989" s="216"/>
      <c r="F1989" s="260"/>
      <c r="G1989" s="282"/>
      <c r="I1989"/>
    </row>
    <row r="1990" spans="1:9" s="57" customFormat="1" ht="13" x14ac:dyDescent="0.3">
      <c r="A1990" s="296"/>
      <c r="B1990" s="269"/>
      <c r="C1990" s="268"/>
      <c r="D1990" s="311"/>
      <c r="E1990" s="216"/>
      <c r="F1990" s="260"/>
      <c r="G1990" s="282"/>
      <c r="I1990"/>
    </row>
    <row r="1991" spans="1:9" s="57" customFormat="1" ht="13" x14ac:dyDescent="0.3">
      <c r="A1991" s="296"/>
      <c r="B1991" s="269"/>
      <c r="C1991" s="268"/>
      <c r="D1991" s="311"/>
      <c r="E1991" s="216"/>
      <c r="F1991" s="260"/>
      <c r="G1991" s="282"/>
      <c r="I1991"/>
    </row>
    <row r="1992" spans="1:9" s="57" customFormat="1" ht="13" x14ac:dyDescent="0.3">
      <c r="A1992" s="296"/>
      <c r="B1992" s="269"/>
      <c r="C1992" s="268"/>
      <c r="D1992" s="311"/>
      <c r="E1992" s="216"/>
      <c r="F1992" s="260"/>
      <c r="G1992" s="282"/>
      <c r="I1992"/>
    </row>
    <row r="1993" spans="1:9" s="57" customFormat="1" ht="13" x14ac:dyDescent="0.3">
      <c r="A1993" s="296"/>
      <c r="B1993" s="269"/>
      <c r="C1993" s="268"/>
      <c r="D1993" s="311"/>
      <c r="E1993" s="216"/>
      <c r="F1993" s="260"/>
      <c r="G1993" s="282"/>
      <c r="I1993"/>
    </row>
    <row r="1994" spans="1:9" s="57" customFormat="1" ht="13" x14ac:dyDescent="0.3">
      <c r="A1994" s="296"/>
      <c r="B1994" s="269"/>
      <c r="C1994" s="268"/>
      <c r="D1994" s="311"/>
      <c r="E1994" s="216"/>
      <c r="F1994" s="260"/>
      <c r="G1994" s="282"/>
      <c r="I1994"/>
    </row>
    <row r="1995" spans="1:9" s="57" customFormat="1" ht="13" x14ac:dyDescent="0.3">
      <c r="A1995" s="296"/>
      <c r="B1995" s="269"/>
      <c r="C1995" s="268"/>
      <c r="D1995" s="311"/>
      <c r="E1995" s="216"/>
      <c r="F1995" s="260"/>
      <c r="G1995" s="282"/>
      <c r="I1995"/>
    </row>
    <row r="1996" spans="1:9" s="57" customFormat="1" ht="13" x14ac:dyDescent="0.3">
      <c r="A1996" s="296"/>
      <c r="B1996" s="269"/>
      <c r="C1996" s="268"/>
      <c r="D1996" s="311"/>
      <c r="E1996" s="216"/>
      <c r="F1996" s="260"/>
      <c r="G1996" s="282"/>
      <c r="I1996"/>
    </row>
    <row r="1997" spans="1:9" s="57" customFormat="1" ht="13" x14ac:dyDescent="0.3">
      <c r="A1997" s="296"/>
      <c r="B1997" s="269"/>
      <c r="C1997" s="268"/>
      <c r="D1997" s="311"/>
      <c r="E1997" s="216"/>
      <c r="F1997" s="260"/>
      <c r="G1997" s="282"/>
      <c r="I1997"/>
    </row>
    <row r="1998" spans="1:9" s="57" customFormat="1" ht="13" x14ac:dyDescent="0.3">
      <c r="A1998" s="296"/>
      <c r="B1998" s="269"/>
      <c r="C1998" s="268"/>
      <c r="D1998" s="311"/>
      <c r="E1998" s="216"/>
      <c r="F1998" s="260"/>
      <c r="G1998" s="282"/>
      <c r="I1998"/>
    </row>
    <row r="1999" spans="1:9" s="57" customFormat="1" ht="13" x14ac:dyDescent="0.3">
      <c r="A1999" s="296"/>
      <c r="B1999" s="269"/>
      <c r="C1999" s="268"/>
      <c r="D1999" s="311"/>
      <c r="E1999" s="216"/>
      <c r="F1999" s="260"/>
      <c r="G1999" s="282"/>
      <c r="I1999"/>
    </row>
    <row r="2000" spans="1:9" s="57" customFormat="1" ht="13" x14ac:dyDescent="0.3">
      <c r="A2000" s="296"/>
      <c r="B2000" s="269"/>
      <c r="C2000" s="268"/>
      <c r="D2000" s="311"/>
      <c r="E2000" s="216"/>
      <c r="F2000" s="260"/>
      <c r="G2000" s="282"/>
      <c r="I2000"/>
    </row>
    <row r="2001" spans="1:9" s="57" customFormat="1" ht="13" x14ac:dyDescent="0.3">
      <c r="A2001" s="296"/>
      <c r="B2001" s="269"/>
      <c r="C2001" s="268"/>
      <c r="D2001" s="311"/>
      <c r="E2001" s="216"/>
      <c r="F2001" s="260"/>
      <c r="G2001" s="282"/>
      <c r="I2001"/>
    </row>
    <row r="2002" spans="1:9" s="57" customFormat="1" ht="13" x14ac:dyDescent="0.3">
      <c r="A2002" s="296"/>
      <c r="B2002" s="269"/>
      <c r="C2002" s="268"/>
      <c r="D2002" s="311"/>
      <c r="E2002" s="216"/>
      <c r="F2002" s="260"/>
      <c r="G2002" s="282"/>
      <c r="I2002"/>
    </row>
    <row r="2003" spans="1:9" s="57" customFormat="1" ht="13" x14ac:dyDescent="0.3">
      <c r="A2003" s="296"/>
      <c r="B2003" s="269"/>
      <c r="C2003" s="268"/>
      <c r="D2003" s="311"/>
      <c r="E2003" s="216"/>
      <c r="F2003" s="260"/>
      <c r="G2003" s="282"/>
      <c r="I2003"/>
    </row>
    <row r="2004" spans="1:9" s="57" customFormat="1" ht="13" x14ac:dyDescent="0.3">
      <c r="A2004" s="296"/>
      <c r="B2004" s="269"/>
      <c r="C2004" s="268"/>
      <c r="D2004" s="311"/>
      <c r="E2004" s="216"/>
      <c r="F2004" s="260"/>
      <c r="G2004" s="282"/>
      <c r="I2004"/>
    </row>
    <row r="2005" spans="1:9" s="57" customFormat="1" ht="13" x14ac:dyDescent="0.3">
      <c r="A2005" s="296"/>
      <c r="B2005" s="269"/>
      <c r="C2005" s="268"/>
      <c r="D2005" s="311"/>
      <c r="E2005" s="216"/>
      <c r="F2005" s="260"/>
      <c r="G2005" s="282"/>
      <c r="I2005"/>
    </row>
    <row r="2006" spans="1:9" s="57" customFormat="1" ht="13" x14ac:dyDescent="0.3">
      <c r="A2006" s="296"/>
      <c r="B2006" s="269"/>
      <c r="C2006" s="268"/>
      <c r="D2006" s="311"/>
      <c r="E2006" s="216"/>
      <c r="F2006" s="260"/>
      <c r="G2006" s="282"/>
      <c r="I2006"/>
    </row>
    <row r="2007" spans="1:9" s="57" customFormat="1" ht="13" x14ac:dyDescent="0.3">
      <c r="A2007" s="296"/>
      <c r="B2007" s="269"/>
      <c r="C2007" s="268"/>
      <c r="D2007" s="311"/>
      <c r="E2007" s="216"/>
      <c r="F2007" s="260"/>
      <c r="G2007" s="282"/>
      <c r="I2007"/>
    </row>
    <row r="2008" spans="1:9" s="57" customFormat="1" ht="13" x14ac:dyDescent="0.3">
      <c r="A2008" s="296"/>
      <c r="B2008" s="269"/>
      <c r="C2008" s="268"/>
      <c r="D2008" s="311"/>
      <c r="E2008" s="216"/>
      <c r="F2008" s="260"/>
      <c r="G2008" s="282"/>
      <c r="I2008"/>
    </row>
    <row r="2009" spans="1:9" s="57" customFormat="1" ht="13" x14ac:dyDescent="0.3">
      <c r="A2009" s="296"/>
      <c r="B2009" s="269"/>
      <c r="C2009" s="268"/>
      <c r="D2009" s="311"/>
      <c r="E2009" s="216"/>
      <c r="F2009" s="260"/>
      <c r="G2009" s="282"/>
      <c r="I2009"/>
    </row>
    <row r="2010" spans="1:9" s="57" customFormat="1" ht="13" x14ac:dyDescent="0.3">
      <c r="A2010" s="296"/>
      <c r="B2010" s="269"/>
      <c r="C2010" s="268"/>
      <c r="D2010" s="311"/>
      <c r="E2010" s="216"/>
      <c r="F2010" s="260"/>
      <c r="G2010" s="282"/>
      <c r="I2010"/>
    </row>
    <row r="2011" spans="1:9" s="57" customFormat="1" ht="13" x14ac:dyDescent="0.3">
      <c r="A2011" s="296"/>
      <c r="B2011" s="269"/>
      <c r="C2011" s="268"/>
      <c r="D2011" s="311"/>
      <c r="E2011" s="216"/>
      <c r="F2011" s="260"/>
      <c r="G2011" s="282"/>
      <c r="I2011"/>
    </row>
    <row r="2012" spans="1:9" s="57" customFormat="1" ht="13" x14ac:dyDescent="0.3">
      <c r="A2012" s="296"/>
      <c r="B2012" s="269"/>
      <c r="C2012" s="268"/>
      <c r="D2012" s="311"/>
      <c r="E2012" s="216"/>
      <c r="F2012" s="260"/>
      <c r="G2012" s="282"/>
      <c r="I2012"/>
    </row>
    <row r="2013" spans="1:9" s="57" customFormat="1" ht="13" x14ac:dyDescent="0.3">
      <c r="A2013" s="296"/>
      <c r="B2013" s="269"/>
      <c r="C2013" s="268"/>
      <c r="D2013" s="311"/>
      <c r="E2013" s="216"/>
      <c r="F2013" s="260"/>
      <c r="G2013" s="282"/>
      <c r="I2013"/>
    </row>
    <row r="2014" spans="1:9" s="57" customFormat="1" ht="13" x14ac:dyDescent="0.3">
      <c r="A2014" s="296"/>
      <c r="B2014" s="269"/>
      <c r="C2014" s="268"/>
      <c r="D2014" s="311"/>
      <c r="E2014" s="216"/>
      <c r="F2014" s="260"/>
      <c r="G2014" s="282"/>
      <c r="I2014"/>
    </row>
    <row r="2015" spans="1:9" s="57" customFormat="1" ht="13" x14ac:dyDescent="0.3">
      <c r="A2015" s="296"/>
      <c r="B2015" s="269"/>
      <c r="C2015" s="268"/>
      <c r="D2015" s="311"/>
      <c r="E2015" s="216"/>
      <c r="F2015" s="260"/>
      <c r="G2015" s="282"/>
      <c r="I2015"/>
    </row>
    <row r="2016" spans="1:9" s="57" customFormat="1" ht="13" x14ac:dyDescent="0.3">
      <c r="A2016" s="296"/>
      <c r="B2016" s="269"/>
      <c r="C2016" s="268"/>
      <c r="D2016" s="311"/>
      <c r="E2016" s="216"/>
      <c r="F2016" s="260"/>
      <c r="G2016" s="282"/>
      <c r="I2016"/>
    </row>
    <row r="2017" spans="1:9" s="57" customFormat="1" ht="13" x14ac:dyDescent="0.3">
      <c r="A2017" s="296"/>
      <c r="B2017" s="269"/>
      <c r="C2017" s="268"/>
      <c r="D2017" s="311"/>
      <c r="E2017" s="216"/>
      <c r="F2017" s="260"/>
      <c r="G2017" s="282"/>
      <c r="I2017"/>
    </row>
    <row r="2018" spans="1:9" s="57" customFormat="1" ht="13" x14ac:dyDescent="0.3">
      <c r="A2018" s="296"/>
      <c r="B2018" s="269"/>
      <c r="C2018" s="268"/>
      <c r="D2018" s="311"/>
      <c r="E2018" s="216"/>
      <c r="F2018" s="260"/>
      <c r="G2018" s="282"/>
      <c r="I2018"/>
    </row>
    <row r="2019" spans="1:9" s="57" customFormat="1" ht="13" x14ac:dyDescent="0.3">
      <c r="A2019" s="296"/>
      <c r="B2019" s="269"/>
      <c r="C2019" s="268"/>
      <c r="D2019" s="311"/>
      <c r="E2019" s="216"/>
      <c r="F2019" s="260"/>
      <c r="G2019" s="282"/>
      <c r="I2019"/>
    </row>
    <row r="2020" spans="1:9" s="57" customFormat="1" ht="13" x14ac:dyDescent="0.3">
      <c r="A2020" s="296"/>
      <c r="B2020" s="269"/>
      <c r="C2020" s="268"/>
      <c r="D2020" s="311"/>
      <c r="E2020" s="216"/>
      <c r="F2020" s="260"/>
      <c r="G2020" s="282"/>
      <c r="I2020"/>
    </row>
    <row r="2021" spans="1:9" s="57" customFormat="1" ht="13" x14ac:dyDescent="0.3">
      <c r="A2021" s="296"/>
      <c r="B2021" s="269"/>
      <c r="C2021" s="268"/>
      <c r="D2021" s="311"/>
      <c r="E2021" s="216"/>
      <c r="F2021" s="260"/>
      <c r="G2021" s="282"/>
      <c r="I2021"/>
    </row>
    <row r="2022" spans="1:9" s="57" customFormat="1" ht="13" x14ac:dyDescent="0.3">
      <c r="A2022" s="296"/>
      <c r="B2022" s="269"/>
      <c r="C2022" s="268"/>
      <c r="D2022" s="311"/>
      <c r="E2022" s="216"/>
      <c r="F2022" s="260"/>
      <c r="G2022" s="282"/>
      <c r="I2022"/>
    </row>
    <row r="2023" spans="1:9" s="57" customFormat="1" ht="13" x14ac:dyDescent="0.3">
      <c r="A2023" s="296"/>
      <c r="B2023" s="269"/>
      <c r="C2023" s="268"/>
      <c r="D2023" s="311"/>
      <c r="E2023" s="216"/>
      <c r="F2023" s="260"/>
      <c r="G2023" s="282"/>
      <c r="I2023"/>
    </row>
    <row r="2024" spans="1:9" s="57" customFormat="1" ht="13" x14ac:dyDescent="0.3">
      <c r="A2024" s="296"/>
      <c r="B2024" s="269"/>
      <c r="C2024" s="268"/>
      <c r="D2024" s="311"/>
      <c r="E2024" s="216"/>
      <c r="F2024" s="260"/>
      <c r="G2024" s="282"/>
      <c r="I2024"/>
    </row>
    <row r="2025" spans="1:9" s="57" customFormat="1" ht="13" x14ac:dyDescent="0.3">
      <c r="A2025" s="296"/>
      <c r="B2025" s="269"/>
      <c r="C2025" s="268"/>
      <c r="D2025" s="311"/>
      <c r="E2025" s="216"/>
      <c r="F2025" s="260"/>
      <c r="G2025" s="282"/>
      <c r="I2025"/>
    </row>
    <row r="2026" spans="1:9" s="57" customFormat="1" ht="13" x14ac:dyDescent="0.3">
      <c r="A2026" s="296"/>
      <c r="B2026" s="269"/>
      <c r="C2026" s="268"/>
      <c r="D2026" s="311"/>
      <c r="E2026" s="216"/>
      <c r="F2026" s="260"/>
      <c r="G2026" s="282"/>
      <c r="I2026"/>
    </row>
    <row r="2027" spans="1:9" s="57" customFormat="1" ht="13" x14ac:dyDescent="0.3">
      <c r="A2027" s="296"/>
      <c r="B2027" s="269"/>
      <c r="C2027" s="268"/>
      <c r="D2027" s="311"/>
      <c r="E2027" s="216"/>
      <c r="F2027" s="260"/>
      <c r="G2027" s="282"/>
      <c r="I2027"/>
    </row>
    <row r="2028" spans="1:9" s="57" customFormat="1" ht="13" x14ac:dyDescent="0.25">
      <c r="A2028" s="296"/>
      <c r="B2028" s="227"/>
      <c r="C2028" s="268"/>
      <c r="D2028" s="311"/>
      <c r="E2028" s="257"/>
      <c r="F2028" s="260"/>
      <c r="G2028" s="179"/>
      <c r="I2028"/>
    </row>
    <row r="2029" spans="1:9" s="57" customFormat="1" ht="13" x14ac:dyDescent="0.25">
      <c r="A2029" s="296"/>
      <c r="B2029" s="227"/>
      <c r="C2029" s="268"/>
      <c r="D2029" s="311"/>
      <c r="E2029" s="257"/>
      <c r="F2029" s="260"/>
      <c r="G2029" s="179"/>
      <c r="I2029"/>
    </row>
    <row r="2030" spans="1:9" s="234" customFormat="1" ht="13" x14ac:dyDescent="0.25">
      <c r="A2030" s="298"/>
      <c r="B2030" s="228"/>
      <c r="C2030" s="219"/>
      <c r="D2030" s="310"/>
      <c r="E2030" s="257"/>
      <c r="F2030" s="260"/>
      <c r="I2030"/>
    </row>
    <row r="2031" spans="1:9" ht="13" x14ac:dyDescent="0.25">
      <c r="A2031" s="261"/>
      <c r="B2031" s="264" t="s">
        <v>2187</v>
      </c>
      <c r="C2031" s="226"/>
      <c r="D2031" s="304"/>
      <c r="E2031" s="255"/>
      <c r="F2031" s="266"/>
    </row>
    <row r="2032" spans="1:9" ht="13" x14ac:dyDescent="0.25">
      <c r="A2032" s="261"/>
      <c r="B2032" s="245" t="str">
        <f>B1962</f>
        <v>SECTION 3</v>
      </c>
      <c r="C2032" s="226"/>
      <c r="D2032" s="304"/>
      <c r="E2032" s="255"/>
      <c r="F2032" s="260"/>
    </row>
    <row r="2033" spans="1:9" ht="13" x14ac:dyDescent="0.25">
      <c r="A2033" s="261"/>
      <c r="B2033" s="245" t="s">
        <v>2346</v>
      </c>
      <c r="C2033" s="226"/>
      <c r="D2033" s="304"/>
      <c r="E2033" s="255"/>
      <c r="F2033" s="260"/>
    </row>
    <row r="2034" spans="1:9" s="239" customFormat="1" ht="13" x14ac:dyDescent="0.25">
      <c r="A2034" s="261"/>
      <c r="B2034" s="253"/>
      <c r="C2034" s="252"/>
      <c r="D2034" s="308"/>
      <c r="E2034" s="257"/>
      <c r="F2034" s="260"/>
      <c r="I2034"/>
    </row>
    <row r="2035" spans="1:9" s="239" customFormat="1" ht="13" x14ac:dyDescent="0.25">
      <c r="A2035" s="261"/>
      <c r="B2035" s="270" t="str">
        <f>B2032</f>
        <v>SECTION 3</v>
      </c>
      <c r="C2035" s="252"/>
      <c r="D2035" s="308"/>
      <c r="E2035" s="257"/>
      <c r="F2035" s="260"/>
      <c r="I2035"/>
    </row>
    <row r="2036" spans="1:9" s="239" customFormat="1" ht="26" x14ac:dyDescent="0.25">
      <c r="A2036" s="261"/>
      <c r="B2036" s="270" t="str">
        <f>B2033</f>
        <v>Block 1: 4 Classrooms, 1 Principal's Office and Store Room: 3.4 - Masonry</v>
      </c>
      <c r="C2036" s="252"/>
      <c r="D2036" s="308"/>
      <c r="E2036" s="257"/>
      <c r="F2036" s="260"/>
      <c r="I2036"/>
    </row>
    <row r="2037" spans="1:9" s="239" customFormat="1" ht="13" x14ac:dyDescent="0.25">
      <c r="A2037" s="261"/>
      <c r="B2037" s="251" t="s">
        <v>2200</v>
      </c>
      <c r="C2037" s="252" t="s">
        <v>2192</v>
      </c>
      <c r="D2037" s="308"/>
      <c r="E2037" s="257"/>
      <c r="F2037" s="260"/>
      <c r="I2037"/>
    </row>
    <row r="2038" spans="1:9" s="239" customFormat="1" ht="13" x14ac:dyDescent="0.25">
      <c r="A2038" s="261"/>
      <c r="B2038" s="253"/>
      <c r="C2038" s="252"/>
      <c r="D2038" s="308"/>
      <c r="E2038" s="257"/>
      <c r="F2038" s="260"/>
      <c r="I2038"/>
    </row>
    <row r="2039" spans="1:9" s="239" customFormat="1" ht="13" x14ac:dyDescent="0.25">
      <c r="A2039" s="261"/>
      <c r="B2039" s="265" t="s">
        <v>2191</v>
      </c>
      <c r="C2039" s="252">
        <v>34</v>
      </c>
      <c r="D2039" s="308"/>
      <c r="E2039" s="257"/>
      <c r="F2039" s="260"/>
      <c r="I2039"/>
    </row>
    <row r="2040" spans="1:9" s="239" customFormat="1" ht="13" x14ac:dyDescent="0.25">
      <c r="A2040" s="261"/>
      <c r="B2040" s="265"/>
      <c r="C2040" s="252"/>
      <c r="D2040" s="308"/>
      <c r="E2040" s="257"/>
      <c r="F2040" s="260"/>
      <c r="I2040"/>
    </row>
    <row r="2041" spans="1:9" s="239" customFormat="1" ht="13" x14ac:dyDescent="0.25">
      <c r="A2041" s="261"/>
      <c r="B2041" s="253"/>
      <c r="C2041" s="252"/>
      <c r="D2041" s="308"/>
      <c r="E2041" s="257"/>
      <c r="F2041" s="260"/>
      <c r="I2041"/>
    </row>
    <row r="2042" spans="1:9" s="239" customFormat="1" ht="13" x14ac:dyDescent="0.25">
      <c r="A2042" s="261"/>
      <c r="B2042" s="253"/>
      <c r="C2042" s="252"/>
      <c r="D2042" s="308"/>
      <c r="E2042" s="257"/>
      <c r="F2042" s="260"/>
      <c r="I2042"/>
    </row>
    <row r="2043" spans="1:9" s="239" customFormat="1" ht="13" x14ac:dyDescent="0.25">
      <c r="A2043" s="261"/>
      <c r="B2043" s="253"/>
      <c r="C2043" s="252"/>
      <c r="D2043" s="308"/>
      <c r="E2043" s="257"/>
      <c r="F2043" s="260"/>
      <c r="I2043"/>
    </row>
    <row r="2044" spans="1:9" s="239" customFormat="1" ht="13" x14ac:dyDescent="0.25">
      <c r="A2044" s="261"/>
      <c r="B2044" s="253"/>
      <c r="C2044" s="252"/>
      <c r="D2044" s="308"/>
      <c r="E2044" s="257"/>
      <c r="F2044" s="260"/>
      <c r="I2044"/>
    </row>
    <row r="2045" spans="1:9" s="239" customFormat="1" ht="13" x14ac:dyDescent="0.25">
      <c r="A2045" s="261"/>
      <c r="B2045" s="253"/>
      <c r="C2045" s="252"/>
      <c r="D2045" s="308"/>
      <c r="E2045" s="257"/>
      <c r="F2045" s="260"/>
      <c r="I2045"/>
    </row>
    <row r="2046" spans="1:9" s="239" customFormat="1" ht="13" x14ac:dyDescent="0.25">
      <c r="A2046" s="261"/>
      <c r="B2046" s="253"/>
      <c r="C2046" s="252"/>
      <c r="D2046" s="308"/>
      <c r="E2046" s="257"/>
      <c r="F2046" s="260"/>
      <c r="I2046"/>
    </row>
    <row r="2047" spans="1:9" s="239" customFormat="1" ht="13" x14ac:dyDescent="0.25">
      <c r="A2047" s="261"/>
      <c r="B2047" s="253"/>
      <c r="C2047" s="252"/>
      <c r="D2047" s="308"/>
      <c r="E2047" s="257"/>
      <c r="F2047" s="260"/>
      <c r="I2047"/>
    </row>
    <row r="2048" spans="1:9" s="239" customFormat="1" ht="13" x14ac:dyDescent="0.25">
      <c r="A2048" s="261"/>
      <c r="B2048" s="253"/>
      <c r="C2048" s="252"/>
      <c r="D2048" s="308"/>
      <c r="E2048" s="257"/>
      <c r="F2048" s="260"/>
      <c r="I2048"/>
    </row>
    <row r="2049" spans="1:9" s="239" customFormat="1" ht="13" x14ac:dyDescent="0.25">
      <c r="A2049" s="261"/>
      <c r="B2049" s="253"/>
      <c r="C2049" s="252"/>
      <c r="D2049" s="308"/>
      <c r="E2049" s="257"/>
      <c r="F2049" s="260"/>
      <c r="I2049"/>
    </row>
    <row r="2050" spans="1:9" s="239" customFormat="1" ht="13" x14ac:dyDescent="0.25">
      <c r="A2050" s="261"/>
      <c r="B2050" s="253"/>
      <c r="C2050" s="252"/>
      <c r="D2050" s="308"/>
      <c r="E2050" s="257"/>
      <c r="F2050" s="260"/>
      <c r="I2050"/>
    </row>
    <row r="2051" spans="1:9" s="239" customFormat="1" ht="13" x14ac:dyDescent="0.25">
      <c r="A2051" s="261"/>
      <c r="B2051" s="253"/>
      <c r="C2051" s="252"/>
      <c r="D2051" s="308"/>
      <c r="E2051" s="257"/>
      <c r="F2051" s="260"/>
      <c r="I2051"/>
    </row>
    <row r="2052" spans="1:9" s="239" customFormat="1" ht="13" x14ac:dyDescent="0.25">
      <c r="A2052" s="261"/>
      <c r="B2052" s="253"/>
      <c r="C2052" s="252"/>
      <c r="D2052" s="308"/>
      <c r="E2052" s="257"/>
      <c r="F2052" s="260"/>
      <c r="I2052"/>
    </row>
    <row r="2053" spans="1:9" s="239" customFormat="1" ht="13" x14ac:dyDescent="0.25">
      <c r="A2053" s="261"/>
      <c r="B2053" s="253"/>
      <c r="C2053" s="252"/>
      <c r="D2053" s="308"/>
      <c r="E2053" s="257"/>
      <c r="F2053" s="260"/>
      <c r="I2053"/>
    </row>
    <row r="2054" spans="1:9" s="239" customFormat="1" ht="13" x14ac:dyDescent="0.25">
      <c r="A2054" s="261"/>
      <c r="B2054" s="253"/>
      <c r="C2054" s="252"/>
      <c r="D2054" s="308"/>
      <c r="E2054" s="257"/>
      <c r="F2054" s="260"/>
      <c r="I2054"/>
    </row>
    <row r="2055" spans="1:9" s="239" customFormat="1" ht="13" x14ac:dyDescent="0.25">
      <c r="A2055" s="261"/>
      <c r="B2055" s="253"/>
      <c r="C2055" s="252"/>
      <c r="D2055" s="308"/>
      <c r="E2055" s="257"/>
      <c r="F2055" s="260"/>
      <c r="I2055"/>
    </row>
    <row r="2056" spans="1:9" s="239" customFormat="1" ht="13" x14ac:dyDescent="0.25">
      <c r="A2056" s="261"/>
      <c r="B2056" s="253"/>
      <c r="C2056" s="252"/>
      <c r="D2056" s="308"/>
      <c r="E2056" s="257"/>
      <c r="F2056" s="260"/>
      <c r="I2056"/>
    </row>
    <row r="2057" spans="1:9" s="239" customFormat="1" ht="13" x14ac:dyDescent="0.25">
      <c r="A2057" s="261"/>
      <c r="B2057" s="253"/>
      <c r="C2057" s="252"/>
      <c r="D2057" s="308"/>
      <c r="E2057" s="257"/>
      <c r="F2057" s="260"/>
      <c r="I2057"/>
    </row>
    <row r="2058" spans="1:9" s="239" customFormat="1" ht="13" x14ac:dyDescent="0.25">
      <c r="A2058" s="261"/>
      <c r="B2058" s="253"/>
      <c r="C2058" s="252"/>
      <c r="D2058" s="308"/>
      <c r="E2058" s="257"/>
      <c r="F2058" s="260"/>
      <c r="I2058"/>
    </row>
    <row r="2059" spans="1:9" s="239" customFormat="1" ht="13" x14ac:dyDescent="0.25">
      <c r="A2059" s="261"/>
      <c r="B2059" s="253"/>
      <c r="C2059" s="252"/>
      <c r="D2059" s="308"/>
      <c r="E2059" s="257"/>
      <c r="F2059" s="260"/>
      <c r="I2059"/>
    </row>
    <row r="2060" spans="1:9" s="239" customFormat="1" ht="13" x14ac:dyDescent="0.25">
      <c r="A2060" s="261"/>
      <c r="B2060" s="253"/>
      <c r="C2060" s="252"/>
      <c r="D2060" s="308"/>
      <c r="E2060" s="257"/>
      <c r="F2060" s="260"/>
      <c r="I2060"/>
    </row>
    <row r="2061" spans="1:9" s="239" customFormat="1" ht="13" x14ac:dyDescent="0.25">
      <c r="A2061" s="261"/>
      <c r="B2061" s="253"/>
      <c r="C2061" s="252"/>
      <c r="D2061" s="308"/>
      <c r="E2061" s="257"/>
      <c r="F2061" s="260"/>
      <c r="I2061"/>
    </row>
    <row r="2062" spans="1:9" s="239" customFormat="1" ht="13" x14ac:dyDescent="0.25">
      <c r="A2062" s="261"/>
      <c r="B2062" s="253"/>
      <c r="C2062" s="252"/>
      <c r="D2062" s="308"/>
      <c r="E2062" s="257"/>
      <c r="F2062" s="260"/>
      <c r="I2062"/>
    </row>
    <row r="2063" spans="1:9" s="239" customFormat="1" ht="13" x14ac:dyDescent="0.25">
      <c r="A2063" s="261"/>
      <c r="B2063" s="253"/>
      <c r="C2063" s="252"/>
      <c r="D2063" s="308"/>
      <c r="E2063" s="257"/>
      <c r="F2063" s="260"/>
      <c r="I2063"/>
    </row>
    <row r="2064" spans="1:9" s="239" customFormat="1" ht="13" x14ac:dyDescent="0.25">
      <c r="A2064" s="261"/>
      <c r="B2064" s="253"/>
      <c r="C2064" s="252"/>
      <c r="D2064" s="308"/>
      <c r="E2064" s="257"/>
      <c r="F2064" s="260"/>
      <c r="I2064"/>
    </row>
    <row r="2065" spans="1:9" s="239" customFormat="1" ht="13" x14ac:dyDescent="0.25">
      <c r="A2065" s="261"/>
      <c r="B2065" s="253"/>
      <c r="C2065" s="252"/>
      <c r="D2065" s="308"/>
      <c r="E2065" s="257"/>
      <c r="F2065" s="260"/>
      <c r="I2065"/>
    </row>
    <row r="2066" spans="1:9" s="239" customFormat="1" ht="13" x14ac:dyDescent="0.25">
      <c r="A2066" s="261"/>
      <c r="B2066" s="253"/>
      <c r="C2066" s="252"/>
      <c r="D2066" s="308"/>
      <c r="E2066" s="257"/>
      <c r="F2066" s="260"/>
      <c r="I2066"/>
    </row>
    <row r="2067" spans="1:9" s="239" customFormat="1" ht="13" x14ac:dyDescent="0.25">
      <c r="A2067" s="261"/>
      <c r="B2067" s="253"/>
      <c r="C2067" s="252"/>
      <c r="D2067" s="308"/>
      <c r="E2067" s="257"/>
      <c r="F2067" s="260"/>
      <c r="I2067"/>
    </row>
    <row r="2068" spans="1:9" s="239" customFormat="1" ht="13" x14ac:dyDescent="0.25">
      <c r="A2068" s="261"/>
      <c r="B2068" s="253"/>
      <c r="C2068" s="252"/>
      <c r="D2068" s="308"/>
      <c r="E2068" s="257"/>
      <c r="F2068" s="260"/>
      <c r="I2068"/>
    </row>
    <row r="2069" spans="1:9" s="239" customFormat="1" ht="13" x14ac:dyDescent="0.25">
      <c r="A2069" s="261"/>
      <c r="B2069" s="253"/>
      <c r="C2069" s="252"/>
      <c r="D2069" s="308"/>
      <c r="E2069" s="257"/>
      <c r="F2069" s="260"/>
      <c r="I2069"/>
    </row>
    <row r="2070" spans="1:9" s="239" customFormat="1" ht="13" x14ac:dyDescent="0.25">
      <c r="A2070" s="261"/>
      <c r="B2070" s="253"/>
      <c r="C2070" s="252"/>
      <c r="D2070" s="308"/>
      <c r="E2070" s="257"/>
      <c r="F2070" s="260"/>
      <c r="I2070"/>
    </row>
    <row r="2071" spans="1:9" s="239" customFormat="1" ht="13" x14ac:dyDescent="0.25">
      <c r="A2071" s="261"/>
      <c r="B2071" s="253"/>
      <c r="C2071" s="252"/>
      <c r="D2071" s="308"/>
      <c r="E2071" s="257"/>
      <c r="F2071" s="260"/>
      <c r="I2071"/>
    </row>
    <row r="2072" spans="1:9" s="239" customFormat="1" ht="13" x14ac:dyDescent="0.25">
      <c r="A2072" s="261"/>
      <c r="B2072" s="253"/>
      <c r="C2072" s="252"/>
      <c r="D2072" s="308"/>
      <c r="E2072" s="257"/>
      <c r="F2072" s="260"/>
      <c r="I2072"/>
    </row>
    <row r="2073" spans="1:9" s="239" customFormat="1" ht="13" x14ac:dyDescent="0.25">
      <c r="A2073" s="261"/>
      <c r="B2073" s="253"/>
      <c r="C2073" s="252"/>
      <c r="D2073" s="308"/>
      <c r="E2073" s="257"/>
      <c r="F2073" s="260"/>
      <c r="I2073"/>
    </row>
    <row r="2074" spans="1:9" s="239" customFormat="1" ht="13" x14ac:dyDescent="0.25">
      <c r="A2074" s="261"/>
      <c r="B2074" s="253"/>
      <c r="C2074" s="252"/>
      <c r="D2074" s="308"/>
      <c r="E2074" s="257"/>
      <c r="F2074" s="260"/>
      <c r="I2074"/>
    </row>
    <row r="2075" spans="1:9" s="239" customFormat="1" ht="13" x14ac:dyDescent="0.25">
      <c r="A2075" s="261"/>
      <c r="B2075" s="253"/>
      <c r="C2075" s="252"/>
      <c r="D2075" s="308"/>
      <c r="E2075" s="257"/>
      <c r="F2075" s="260"/>
      <c r="I2075"/>
    </row>
    <row r="2076" spans="1:9" s="239" customFormat="1" ht="13" x14ac:dyDescent="0.25">
      <c r="A2076" s="261"/>
      <c r="B2076" s="253"/>
      <c r="C2076" s="252"/>
      <c r="D2076" s="308"/>
      <c r="E2076" s="257"/>
      <c r="F2076" s="260"/>
      <c r="I2076"/>
    </row>
    <row r="2077" spans="1:9" s="239" customFormat="1" ht="13" x14ac:dyDescent="0.25">
      <c r="A2077" s="261"/>
      <c r="B2077" s="253"/>
      <c r="C2077" s="252"/>
      <c r="D2077" s="308"/>
      <c r="E2077" s="257"/>
      <c r="F2077" s="260"/>
      <c r="I2077"/>
    </row>
    <row r="2078" spans="1:9" s="239" customFormat="1" ht="13" x14ac:dyDescent="0.25">
      <c r="A2078" s="261"/>
      <c r="B2078" s="253"/>
      <c r="C2078" s="252"/>
      <c r="D2078" s="308"/>
      <c r="E2078" s="257"/>
      <c r="F2078" s="260"/>
      <c r="I2078"/>
    </row>
    <row r="2079" spans="1:9" s="239" customFormat="1" ht="13" x14ac:dyDescent="0.25">
      <c r="A2079" s="261"/>
      <c r="B2079" s="253"/>
      <c r="C2079" s="252"/>
      <c r="D2079" s="308"/>
      <c r="E2079" s="257"/>
      <c r="F2079" s="260"/>
      <c r="I2079"/>
    </row>
    <row r="2080" spans="1:9" s="239" customFormat="1" ht="13" x14ac:dyDescent="0.25">
      <c r="A2080" s="261"/>
      <c r="B2080" s="253"/>
      <c r="C2080" s="252"/>
      <c r="D2080" s="308"/>
      <c r="E2080" s="257"/>
      <c r="F2080" s="260"/>
      <c r="I2080"/>
    </row>
    <row r="2081" spans="1:9" s="239" customFormat="1" ht="13" x14ac:dyDescent="0.25">
      <c r="A2081" s="261"/>
      <c r="B2081" s="253"/>
      <c r="C2081" s="252"/>
      <c r="D2081" s="308"/>
      <c r="E2081" s="257"/>
      <c r="F2081" s="260"/>
      <c r="I2081"/>
    </row>
    <row r="2082" spans="1:9" s="239" customFormat="1" ht="13" x14ac:dyDescent="0.25">
      <c r="A2082" s="261"/>
      <c r="B2082" s="253"/>
      <c r="C2082" s="252"/>
      <c r="D2082" s="308"/>
      <c r="E2082" s="257"/>
      <c r="F2082" s="260"/>
      <c r="I2082"/>
    </row>
    <row r="2083" spans="1:9" s="239" customFormat="1" ht="13" x14ac:dyDescent="0.25">
      <c r="A2083" s="261"/>
      <c r="B2083" s="253"/>
      <c r="C2083" s="252"/>
      <c r="D2083" s="308"/>
      <c r="E2083" s="257"/>
      <c r="F2083" s="260"/>
      <c r="I2083"/>
    </row>
    <row r="2084" spans="1:9" s="239" customFormat="1" ht="13" x14ac:dyDescent="0.25">
      <c r="A2084" s="261"/>
      <c r="B2084" s="253"/>
      <c r="C2084" s="252"/>
      <c r="D2084" s="308"/>
      <c r="E2084" s="257"/>
      <c r="F2084" s="260"/>
      <c r="I2084"/>
    </row>
    <row r="2085" spans="1:9" s="239" customFormat="1" ht="13" x14ac:dyDescent="0.25">
      <c r="A2085" s="261"/>
      <c r="B2085" s="253"/>
      <c r="C2085" s="252"/>
      <c r="D2085" s="308"/>
      <c r="E2085" s="257"/>
      <c r="F2085" s="260"/>
      <c r="I2085"/>
    </row>
    <row r="2086" spans="1:9" s="239" customFormat="1" ht="13" x14ac:dyDescent="0.25">
      <c r="A2086" s="261"/>
      <c r="B2086" s="253"/>
      <c r="C2086" s="252"/>
      <c r="D2086" s="308"/>
      <c r="E2086" s="257"/>
      <c r="F2086" s="260"/>
      <c r="I2086"/>
    </row>
    <row r="2087" spans="1:9" s="239" customFormat="1" ht="13" x14ac:dyDescent="0.25">
      <c r="A2087" s="261"/>
      <c r="B2087" s="253"/>
      <c r="C2087" s="252"/>
      <c r="D2087" s="308"/>
      <c r="E2087" s="257"/>
      <c r="F2087" s="260"/>
      <c r="I2087"/>
    </row>
    <row r="2088" spans="1:9" s="239" customFormat="1" ht="13" x14ac:dyDescent="0.25">
      <c r="A2088" s="261"/>
      <c r="B2088" s="253"/>
      <c r="C2088" s="252"/>
      <c r="D2088" s="308"/>
      <c r="E2088" s="257"/>
      <c r="F2088" s="260"/>
      <c r="I2088"/>
    </row>
    <row r="2089" spans="1:9" s="239" customFormat="1" ht="13" x14ac:dyDescent="0.25">
      <c r="A2089" s="261"/>
      <c r="B2089" s="253"/>
      <c r="C2089" s="252"/>
      <c r="D2089" s="308"/>
      <c r="E2089" s="257"/>
      <c r="F2089" s="260"/>
      <c r="I2089"/>
    </row>
    <row r="2090" spans="1:9" s="239" customFormat="1" ht="13" x14ac:dyDescent="0.25">
      <c r="A2090" s="261"/>
      <c r="B2090" s="253"/>
      <c r="C2090" s="252"/>
      <c r="D2090" s="308"/>
      <c r="E2090" s="257"/>
      <c r="F2090" s="260"/>
      <c r="I2090"/>
    </row>
    <row r="2091" spans="1:9" s="239" customFormat="1" ht="13" x14ac:dyDescent="0.25">
      <c r="A2091" s="261"/>
      <c r="B2091" s="253"/>
      <c r="C2091" s="252"/>
      <c r="D2091" s="308"/>
      <c r="E2091" s="257"/>
      <c r="F2091" s="260"/>
      <c r="I2091"/>
    </row>
    <row r="2092" spans="1:9" s="239" customFormat="1" ht="13" x14ac:dyDescent="0.25">
      <c r="A2092" s="261"/>
      <c r="B2092" s="253"/>
      <c r="C2092" s="252"/>
      <c r="D2092" s="308"/>
      <c r="E2092" s="257"/>
      <c r="F2092" s="260"/>
      <c r="I2092"/>
    </row>
    <row r="2093" spans="1:9" s="239" customFormat="1" ht="13" x14ac:dyDescent="0.25">
      <c r="A2093" s="261"/>
      <c r="B2093" s="253"/>
      <c r="C2093" s="252"/>
      <c r="D2093" s="308"/>
      <c r="E2093" s="257"/>
      <c r="F2093" s="260"/>
      <c r="I2093"/>
    </row>
    <row r="2094" spans="1:9" s="239" customFormat="1" ht="13" x14ac:dyDescent="0.25">
      <c r="A2094" s="261"/>
      <c r="B2094" s="253"/>
      <c r="C2094" s="252"/>
      <c r="D2094" s="308"/>
      <c r="E2094" s="257"/>
      <c r="F2094" s="260"/>
      <c r="I2094"/>
    </row>
    <row r="2095" spans="1:9" s="239" customFormat="1" ht="13" x14ac:dyDescent="0.25">
      <c r="A2095" s="261"/>
      <c r="B2095" s="253"/>
      <c r="C2095" s="252"/>
      <c r="D2095" s="308"/>
      <c r="E2095" s="257"/>
      <c r="F2095" s="260"/>
      <c r="I2095"/>
    </row>
    <row r="2096" spans="1:9" s="239" customFormat="1" ht="13" x14ac:dyDescent="0.25">
      <c r="A2096" s="261"/>
      <c r="B2096" s="253"/>
      <c r="C2096" s="252"/>
      <c r="D2096" s="308"/>
      <c r="E2096" s="257"/>
      <c r="F2096" s="260"/>
      <c r="I2096"/>
    </row>
    <row r="2097" spans="1:9" s="239" customFormat="1" ht="13" x14ac:dyDescent="0.25">
      <c r="A2097" s="261"/>
      <c r="B2097" s="253"/>
      <c r="C2097" s="252"/>
      <c r="D2097" s="308"/>
      <c r="E2097" s="257"/>
      <c r="F2097" s="260"/>
      <c r="I2097"/>
    </row>
    <row r="2098" spans="1:9" s="239" customFormat="1" ht="13" x14ac:dyDescent="0.25">
      <c r="A2098" s="261"/>
      <c r="B2098" s="253"/>
      <c r="C2098" s="252"/>
      <c r="D2098" s="308"/>
      <c r="E2098" s="257"/>
      <c r="F2098" s="260"/>
      <c r="I2098"/>
    </row>
    <row r="2099" spans="1:9" s="239" customFormat="1" ht="13" x14ac:dyDescent="0.25">
      <c r="A2099" s="261"/>
      <c r="B2099" s="253"/>
      <c r="C2099" s="252"/>
      <c r="D2099" s="308"/>
      <c r="E2099" s="257"/>
      <c r="F2099" s="260"/>
      <c r="I2099"/>
    </row>
    <row r="2100" spans="1:9" s="239" customFormat="1" ht="13" x14ac:dyDescent="0.25">
      <c r="A2100" s="261"/>
      <c r="B2100" s="253"/>
      <c r="C2100" s="252"/>
      <c r="D2100" s="308"/>
      <c r="E2100" s="257"/>
      <c r="F2100" s="260"/>
      <c r="I2100"/>
    </row>
    <row r="2101" spans="1:9" s="239" customFormat="1" ht="13" x14ac:dyDescent="0.25">
      <c r="A2101" s="261"/>
      <c r="B2101" s="253"/>
      <c r="C2101" s="252"/>
      <c r="D2101" s="308"/>
      <c r="E2101" s="257"/>
      <c r="F2101" s="260"/>
      <c r="I2101"/>
    </row>
    <row r="2102" spans="1:9" s="239" customFormat="1" ht="13" x14ac:dyDescent="0.25">
      <c r="A2102" s="261"/>
      <c r="B2102" s="253"/>
      <c r="C2102" s="252"/>
      <c r="D2102" s="308"/>
      <c r="E2102" s="257"/>
      <c r="F2102" s="260"/>
      <c r="I2102"/>
    </row>
    <row r="2103" spans="1:9" s="234" customFormat="1" ht="13" x14ac:dyDescent="0.25">
      <c r="A2103" s="261"/>
      <c r="B2103" s="264" t="s">
        <v>1019</v>
      </c>
      <c r="C2103" s="226"/>
      <c r="D2103" s="304"/>
      <c r="E2103" s="255"/>
      <c r="F2103" s="266"/>
      <c r="I2103"/>
    </row>
    <row r="2104" spans="1:9" s="234" customFormat="1" ht="13" x14ac:dyDescent="0.25">
      <c r="A2104" s="261"/>
      <c r="B2104" s="245" t="str">
        <f>B2032</f>
        <v>SECTION 3</v>
      </c>
      <c r="C2104" s="226"/>
      <c r="D2104" s="304"/>
      <c r="E2104" s="255"/>
      <c r="F2104" s="260"/>
      <c r="I2104"/>
    </row>
    <row r="2105" spans="1:9" s="234" customFormat="1" ht="13" x14ac:dyDescent="0.25">
      <c r="A2105" s="261"/>
      <c r="B2105" s="245" t="str">
        <f>B2033</f>
        <v>Block 1: 4 Classrooms, 1 Principal's Office and Store Room: 3.4 - Masonry</v>
      </c>
      <c r="C2105" s="226"/>
      <c r="D2105" s="304"/>
      <c r="E2105" s="255"/>
      <c r="F2105" s="260"/>
      <c r="I2105"/>
    </row>
    <row r="2106" spans="1:9" s="57" customFormat="1" ht="13" x14ac:dyDescent="0.25">
      <c r="A2106" s="296"/>
      <c r="B2106" s="227"/>
      <c r="C2106" s="268"/>
      <c r="D2106" s="311"/>
      <c r="E2106" s="257"/>
      <c r="F2106" s="260"/>
      <c r="G2106" s="179"/>
      <c r="I2106"/>
    </row>
    <row r="2107" spans="1:9" s="57" customFormat="1" ht="13" x14ac:dyDescent="0.25">
      <c r="A2107" s="297">
        <v>3.5</v>
      </c>
      <c r="B2107" s="227" t="s">
        <v>153</v>
      </c>
      <c r="C2107" s="268"/>
      <c r="D2107" s="311"/>
      <c r="E2107" s="216"/>
      <c r="F2107" s="260"/>
      <c r="G2107" s="179"/>
      <c r="I2107"/>
    </row>
    <row r="2108" spans="1:9" s="57" customFormat="1" ht="13" x14ac:dyDescent="0.25">
      <c r="A2108" s="297"/>
      <c r="B2108" s="227"/>
      <c r="C2108" s="268"/>
      <c r="D2108" s="311"/>
      <c r="E2108" s="216"/>
      <c r="F2108" s="277"/>
      <c r="G2108" s="179"/>
      <c r="I2108"/>
    </row>
    <row r="2109" spans="1:9" s="57" customFormat="1" ht="13" x14ac:dyDescent="0.25">
      <c r="A2109" s="296"/>
      <c r="B2109" s="227" t="s">
        <v>152</v>
      </c>
      <c r="C2109" s="268"/>
      <c r="D2109" s="311"/>
      <c r="E2109" s="216"/>
      <c r="F2109" s="277"/>
      <c r="G2109" s="179"/>
      <c r="I2109"/>
    </row>
    <row r="2110" spans="1:9" s="57" customFormat="1" ht="13" x14ac:dyDescent="0.25">
      <c r="A2110" s="296"/>
      <c r="B2110" s="227"/>
      <c r="C2110" s="268"/>
      <c r="D2110" s="311"/>
      <c r="E2110" s="216"/>
      <c r="F2110" s="277"/>
      <c r="G2110" s="179"/>
      <c r="I2110"/>
    </row>
    <row r="2111" spans="1:9" s="57" customFormat="1" ht="65" x14ac:dyDescent="0.25">
      <c r="A2111" s="296"/>
      <c r="B2111" s="227" t="s">
        <v>2121</v>
      </c>
      <c r="C2111" s="268"/>
      <c r="D2111" s="311"/>
      <c r="E2111" s="216"/>
      <c r="F2111" s="277"/>
      <c r="G2111" s="179">
        <f>D2113*E2113</f>
        <v>0</v>
      </c>
      <c r="I2111"/>
    </row>
    <row r="2112" spans="1:9" s="57" customFormat="1" x14ac:dyDescent="0.25">
      <c r="A2112" s="296"/>
      <c r="B2112" s="269"/>
      <c r="C2112" s="268"/>
      <c r="D2112" s="311"/>
      <c r="E2112" s="216"/>
      <c r="F2112" s="277"/>
      <c r="G2112" s="179"/>
      <c r="I2112"/>
    </row>
    <row r="2113" spans="1:9" s="57" customFormat="1" ht="25" x14ac:dyDescent="0.25">
      <c r="A2113" s="296" t="s">
        <v>2348</v>
      </c>
      <c r="B2113" s="269" t="s">
        <v>2109</v>
      </c>
      <c r="C2113" s="268" t="s">
        <v>621</v>
      </c>
      <c r="D2113" s="311">
        <v>275</v>
      </c>
      <c r="E2113" s="216"/>
      <c r="F2113" s="277"/>
      <c r="G2113" s="179">
        <f>D2115*E2115</f>
        <v>0</v>
      </c>
      <c r="I2113"/>
    </row>
    <row r="2114" spans="1:9" s="57" customFormat="1" x14ac:dyDescent="0.25">
      <c r="A2114" s="296"/>
      <c r="B2114" s="269"/>
      <c r="C2114" s="268"/>
      <c r="D2114" s="311"/>
      <c r="E2114" s="216"/>
      <c r="F2114" s="277"/>
      <c r="G2114" s="179"/>
      <c r="I2114"/>
    </row>
    <row r="2115" spans="1:9" s="57" customFormat="1" ht="25" x14ac:dyDescent="0.25">
      <c r="A2115" s="296" t="s">
        <v>2349</v>
      </c>
      <c r="B2115" s="269" t="s">
        <v>2110</v>
      </c>
      <c r="C2115" s="268" t="s">
        <v>11</v>
      </c>
      <c r="D2115" s="311">
        <v>35</v>
      </c>
      <c r="E2115" s="216"/>
      <c r="F2115" s="277"/>
      <c r="G2115" s="179">
        <f>D2117*E2117</f>
        <v>0</v>
      </c>
      <c r="I2115"/>
    </row>
    <row r="2116" spans="1:9" s="57" customFormat="1" x14ac:dyDescent="0.25">
      <c r="A2116" s="296"/>
      <c r="B2116" s="269"/>
      <c r="C2116" s="268"/>
      <c r="D2116" s="311"/>
      <c r="E2116" s="216"/>
      <c r="F2116" s="277"/>
      <c r="G2116" s="179"/>
      <c r="I2116"/>
    </row>
    <row r="2117" spans="1:9" s="57" customFormat="1" x14ac:dyDescent="0.25">
      <c r="A2117" s="296" t="s">
        <v>2350</v>
      </c>
      <c r="B2117" s="269" t="s">
        <v>141</v>
      </c>
      <c r="C2117" s="268" t="s">
        <v>11</v>
      </c>
      <c r="D2117" s="311">
        <v>35</v>
      </c>
      <c r="E2117" s="216"/>
      <c r="F2117" s="277"/>
      <c r="G2117" s="179">
        <f>D2119*E2119</f>
        <v>0</v>
      </c>
      <c r="I2117"/>
    </row>
    <row r="2118" spans="1:9" s="57" customFormat="1" x14ac:dyDescent="0.25">
      <c r="A2118" s="296"/>
      <c r="B2118" s="269"/>
      <c r="C2118" s="268"/>
      <c r="D2118" s="311"/>
      <c r="E2118" s="216"/>
      <c r="F2118" s="277"/>
      <c r="G2118" s="179"/>
      <c r="I2118"/>
    </row>
    <row r="2119" spans="1:9" s="57" customFormat="1" x14ac:dyDescent="0.25">
      <c r="A2119" s="296" t="s">
        <v>2351</v>
      </c>
      <c r="B2119" s="269" t="s">
        <v>140</v>
      </c>
      <c r="C2119" s="268" t="s">
        <v>11</v>
      </c>
      <c r="D2119" s="311">
        <v>35</v>
      </c>
      <c r="E2119" s="216"/>
      <c r="F2119" s="277"/>
      <c r="G2119" s="179"/>
      <c r="I2119"/>
    </row>
    <row r="2120" spans="1:9" s="57" customFormat="1" x14ac:dyDescent="0.25">
      <c r="A2120" s="296"/>
      <c r="B2120" s="269"/>
      <c r="C2120" s="268"/>
      <c r="D2120" s="311"/>
      <c r="E2120" s="216"/>
      <c r="F2120" s="277"/>
      <c r="G2120" s="179"/>
      <c r="I2120"/>
    </row>
    <row r="2121" spans="1:9" s="57" customFormat="1" ht="13" x14ac:dyDescent="0.25">
      <c r="A2121" s="296"/>
      <c r="B2121" s="227" t="s">
        <v>139</v>
      </c>
      <c r="C2121" s="268"/>
      <c r="D2121" s="311"/>
      <c r="E2121" s="216"/>
      <c r="F2121" s="277"/>
      <c r="G2121" s="179"/>
      <c r="I2121"/>
    </row>
    <row r="2122" spans="1:9" s="57" customFormat="1" x14ac:dyDescent="0.25">
      <c r="A2122" s="296"/>
      <c r="B2122" s="269"/>
      <c r="C2122" s="268"/>
      <c r="D2122" s="311"/>
      <c r="E2122" s="216"/>
      <c r="F2122" s="277"/>
      <c r="G2122" s="179"/>
      <c r="I2122"/>
    </row>
    <row r="2123" spans="1:9" s="57" customFormat="1" ht="26" x14ac:dyDescent="0.25">
      <c r="A2123" s="296"/>
      <c r="B2123" s="227" t="s">
        <v>2112</v>
      </c>
      <c r="C2123" s="268"/>
      <c r="D2123" s="311"/>
      <c r="E2123" s="216"/>
      <c r="F2123" s="277"/>
      <c r="G2123" s="179">
        <f>D2125*E2125</f>
        <v>0</v>
      </c>
      <c r="I2123"/>
    </row>
    <row r="2124" spans="1:9" s="57" customFormat="1" x14ac:dyDescent="0.25">
      <c r="A2124" s="296"/>
      <c r="B2124" s="269"/>
      <c r="C2124" s="268"/>
      <c r="D2124" s="311"/>
      <c r="E2124" s="216"/>
      <c r="F2124" s="277"/>
      <c r="G2124" s="179"/>
      <c r="I2124"/>
    </row>
    <row r="2125" spans="1:9" s="57" customFormat="1" ht="25" x14ac:dyDescent="0.3">
      <c r="A2125" s="296" t="s">
        <v>2352</v>
      </c>
      <c r="B2125" s="269" t="s">
        <v>2111</v>
      </c>
      <c r="C2125" s="268" t="s">
        <v>621</v>
      </c>
      <c r="D2125" s="311">
        <f>D2113</f>
        <v>275</v>
      </c>
      <c r="E2125" s="216"/>
      <c r="F2125" s="277"/>
      <c r="G2125" s="281">
        <f>SUM(G2108:G2124)</f>
        <v>0</v>
      </c>
      <c r="I2125"/>
    </row>
    <row r="2126" spans="1:9" s="57" customFormat="1" ht="13" x14ac:dyDescent="0.3">
      <c r="A2126" s="296"/>
      <c r="B2126" s="269"/>
      <c r="C2126" s="268"/>
      <c r="D2126" s="311"/>
      <c r="E2126" s="216"/>
      <c r="F2126" s="260"/>
      <c r="G2126" s="282"/>
      <c r="I2126"/>
    </row>
    <row r="2127" spans="1:9" s="57" customFormat="1" ht="13" x14ac:dyDescent="0.3">
      <c r="A2127" s="296"/>
      <c r="B2127" s="269"/>
      <c r="C2127" s="268"/>
      <c r="D2127" s="311"/>
      <c r="E2127" s="216"/>
      <c r="F2127" s="260"/>
      <c r="G2127" s="282"/>
      <c r="I2127"/>
    </row>
    <row r="2128" spans="1:9" s="57" customFormat="1" ht="13" x14ac:dyDescent="0.3">
      <c r="A2128" s="296"/>
      <c r="B2128" s="269"/>
      <c r="C2128" s="268"/>
      <c r="D2128" s="311"/>
      <c r="E2128" s="216"/>
      <c r="F2128" s="260"/>
      <c r="G2128" s="282"/>
      <c r="I2128"/>
    </row>
    <row r="2129" spans="1:9" s="57" customFormat="1" ht="13" x14ac:dyDescent="0.3">
      <c r="A2129" s="296"/>
      <c r="B2129" s="269"/>
      <c r="C2129" s="268"/>
      <c r="D2129" s="311"/>
      <c r="E2129" s="216"/>
      <c r="F2129" s="260"/>
      <c r="G2129" s="282"/>
      <c r="I2129"/>
    </row>
    <row r="2130" spans="1:9" s="57" customFormat="1" ht="13" x14ac:dyDescent="0.3">
      <c r="A2130" s="296"/>
      <c r="B2130" s="269"/>
      <c r="C2130" s="268"/>
      <c r="D2130" s="311"/>
      <c r="E2130" s="216"/>
      <c r="F2130" s="260"/>
      <c r="G2130" s="282"/>
      <c r="I2130"/>
    </row>
    <row r="2131" spans="1:9" s="57" customFormat="1" ht="13" x14ac:dyDescent="0.3">
      <c r="A2131" s="296"/>
      <c r="B2131" s="269"/>
      <c r="C2131" s="268"/>
      <c r="D2131" s="311"/>
      <c r="E2131" s="216"/>
      <c r="F2131" s="260"/>
      <c r="G2131" s="282"/>
      <c r="I2131"/>
    </row>
    <row r="2132" spans="1:9" s="57" customFormat="1" ht="13" x14ac:dyDescent="0.3">
      <c r="A2132" s="296"/>
      <c r="B2132" s="269"/>
      <c r="C2132" s="268"/>
      <c r="D2132" s="311"/>
      <c r="E2132" s="216"/>
      <c r="F2132" s="260"/>
      <c r="G2132" s="282"/>
      <c r="I2132"/>
    </row>
    <row r="2133" spans="1:9" s="57" customFormat="1" ht="13" x14ac:dyDescent="0.3">
      <c r="A2133" s="296"/>
      <c r="B2133" s="269"/>
      <c r="C2133" s="268"/>
      <c r="D2133" s="311"/>
      <c r="E2133" s="216"/>
      <c r="F2133" s="260"/>
      <c r="G2133" s="282"/>
      <c r="I2133"/>
    </row>
    <row r="2134" spans="1:9" s="57" customFormat="1" ht="13" x14ac:dyDescent="0.3">
      <c r="A2134" s="296"/>
      <c r="B2134" s="269"/>
      <c r="C2134" s="268"/>
      <c r="D2134" s="311"/>
      <c r="E2134" s="216"/>
      <c r="F2134" s="260"/>
      <c r="G2134" s="282"/>
      <c r="I2134"/>
    </row>
    <row r="2135" spans="1:9" s="57" customFormat="1" ht="13" x14ac:dyDescent="0.3">
      <c r="A2135" s="296"/>
      <c r="B2135" s="269"/>
      <c r="C2135" s="268"/>
      <c r="D2135" s="311"/>
      <c r="E2135" s="216"/>
      <c r="F2135" s="260"/>
      <c r="G2135" s="282"/>
      <c r="I2135"/>
    </row>
    <row r="2136" spans="1:9" s="57" customFormat="1" ht="13" x14ac:dyDescent="0.3">
      <c r="A2136" s="296"/>
      <c r="B2136" s="269"/>
      <c r="C2136" s="268"/>
      <c r="D2136" s="311"/>
      <c r="E2136" s="216"/>
      <c r="F2136" s="260"/>
      <c r="G2136" s="282"/>
      <c r="I2136"/>
    </row>
    <row r="2137" spans="1:9" s="57" customFormat="1" ht="13" x14ac:dyDescent="0.3">
      <c r="A2137" s="296"/>
      <c r="B2137" s="269"/>
      <c r="C2137" s="268"/>
      <c r="D2137" s="311"/>
      <c r="E2137" s="216"/>
      <c r="F2137" s="260"/>
      <c r="G2137" s="282"/>
      <c r="I2137"/>
    </row>
    <row r="2138" spans="1:9" s="57" customFormat="1" ht="13" x14ac:dyDescent="0.3">
      <c r="A2138" s="296"/>
      <c r="B2138" s="269"/>
      <c r="C2138" s="268"/>
      <c r="D2138" s="311"/>
      <c r="E2138" s="216"/>
      <c r="F2138" s="260"/>
      <c r="G2138" s="282"/>
      <c r="I2138"/>
    </row>
    <row r="2139" spans="1:9" s="57" customFormat="1" ht="13" x14ac:dyDescent="0.3">
      <c r="A2139" s="296"/>
      <c r="B2139" s="269"/>
      <c r="C2139" s="268"/>
      <c r="D2139" s="311"/>
      <c r="E2139" s="216"/>
      <c r="F2139" s="260"/>
      <c r="G2139" s="282"/>
      <c r="I2139"/>
    </row>
    <row r="2140" spans="1:9" s="57" customFormat="1" ht="13" x14ac:dyDescent="0.3">
      <c r="A2140" s="296"/>
      <c r="B2140" s="269"/>
      <c r="C2140" s="268"/>
      <c r="D2140" s="311"/>
      <c r="E2140" s="216"/>
      <c r="F2140" s="260"/>
      <c r="G2140" s="282"/>
      <c r="I2140"/>
    </row>
    <row r="2141" spans="1:9" s="57" customFormat="1" ht="13" x14ac:dyDescent="0.3">
      <c r="A2141" s="296"/>
      <c r="B2141" s="269"/>
      <c r="C2141" s="268"/>
      <c r="D2141" s="311"/>
      <c r="E2141" s="216"/>
      <c r="F2141" s="260"/>
      <c r="G2141" s="282"/>
      <c r="I2141"/>
    </row>
    <row r="2142" spans="1:9" s="57" customFormat="1" ht="13" x14ac:dyDescent="0.3">
      <c r="A2142" s="296"/>
      <c r="B2142" s="269"/>
      <c r="C2142" s="268"/>
      <c r="D2142" s="311"/>
      <c r="E2142" s="216"/>
      <c r="F2142" s="260"/>
      <c r="G2142" s="282"/>
      <c r="I2142"/>
    </row>
    <row r="2143" spans="1:9" s="57" customFormat="1" ht="13" x14ac:dyDescent="0.3">
      <c r="A2143" s="296"/>
      <c r="B2143" s="269"/>
      <c r="C2143" s="268"/>
      <c r="D2143" s="311"/>
      <c r="E2143" s="216"/>
      <c r="F2143" s="260"/>
      <c r="G2143" s="282"/>
      <c r="I2143"/>
    </row>
    <row r="2144" spans="1:9" s="57" customFormat="1" ht="13" x14ac:dyDescent="0.3">
      <c r="A2144" s="296"/>
      <c r="B2144" s="269"/>
      <c r="C2144" s="268"/>
      <c r="D2144" s="311"/>
      <c r="E2144" s="216"/>
      <c r="F2144" s="260"/>
      <c r="G2144" s="282"/>
      <c r="I2144"/>
    </row>
    <row r="2145" spans="1:9" s="57" customFormat="1" ht="13" x14ac:dyDescent="0.3">
      <c r="A2145" s="296"/>
      <c r="B2145" s="269"/>
      <c r="C2145" s="268"/>
      <c r="D2145" s="311"/>
      <c r="E2145" s="216"/>
      <c r="F2145" s="260"/>
      <c r="G2145" s="282"/>
      <c r="I2145"/>
    </row>
    <row r="2146" spans="1:9" s="57" customFormat="1" ht="13" x14ac:dyDescent="0.3">
      <c r="A2146" s="296"/>
      <c r="B2146" s="269"/>
      <c r="C2146" s="268"/>
      <c r="D2146" s="311"/>
      <c r="E2146" s="216"/>
      <c r="F2146" s="260"/>
      <c r="G2146" s="282"/>
      <c r="I2146"/>
    </row>
    <row r="2147" spans="1:9" s="57" customFormat="1" ht="13" x14ac:dyDescent="0.3">
      <c r="A2147" s="296"/>
      <c r="B2147" s="269"/>
      <c r="C2147" s="268"/>
      <c r="D2147" s="311"/>
      <c r="E2147" s="216"/>
      <c r="F2147" s="260"/>
      <c r="G2147" s="282"/>
      <c r="I2147"/>
    </row>
    <row r="2148" spans="1:9" s="57" customFormat="1" ht="13" x14ac:dyDescent="0.3">
      <c r="A2148" s="296"/>
      <c r="B2148" s="269"/>
      <c r="C2148" s="268"/>
      <c r="D2148" s="311"/>
      <c r="E2148" s="216"/>
      <c r="F2148" s="260"/>
      <c r="G2148" s="282"/>
      <c r="I2148"/>
    </row>
    <row r="2149" spans="1:9" s="57" customFormat="1" ht="13" x14ac:dyDescent="0.3">
      <c r="A2149" s="296"/>
      <c r="B2149" s="269"/>
      <c r="C2149" s="268"/>
      <c r="D2149" s="311"/>
      <c r="E2149" s="216"/>
      <c r="F2149" s="260"/>
      <c r="G2149" s="282"/>
      <c r="I2149"/>
    </row>
    <row r="2150" spans="1:9" s="57" customFormat="1" ht="13" x14ac:dyDescent="0.3">
      <c r="A2150" s="296"/>
      <c r="B2150" s="269"/>
      <c r="C2150" s="268"/>
      <c r="D2150" s="311"/>
      <c r="E2150" s="216"/>
      <c r="F2150" s="260"/>
      <c r="G2150" s="282"/>
      <c r="I2150"/>
    </row>
    <row r="2151" spans="1:9" s="57" customFormat="1" ht="13" x14ac:dyDescent="0.3">
      <c r="A2151" s="296"/>
      <c r="B2151" s="269"/>
      <c r="C2151" s="268"/>
      <c r="D2151" s="311"/>
      <c r="E2151" s="216"/>
      <c r="F2151" s="260"/>
      <c r="G2151" s="282"/>
      <c r="I2151"/>
    </row>
    <row r="2152" spans="1:9" s="57" customFormat="1" ht="13" x14ac:dyDescent="0.3">
      <c r="A2152" s="296"/>
      <c r="B2152" s="269"/>
      <c r="C2152" s="268"/>
      <c r="D2152" s="311"/>
      <c r="E2152" s="216"/>
      <c r="F2152" s="260"/>
      <c r="G2152" s="282"/>
      <c r="I2152"/>
    </row>
    <row r="2153" spans="1:9" s="57" customFormat="1" ht="13" x14ac:dyDescent="0.3">
      <c r="A2153" s="296"/>
      <c r="B2153" s="269"/>
      <c r="C2153" s="268"/>
      <c r="D2153" s="311"/>
      <c r="E2153" s="216"/>
      <c r="F2153" s="260"/>
      <c r="G2153" s="282"/>
      <c r="I2153"/>
    </row>
    <row r="2154" spans="1:9" s="57" customFormat="1" ht="13" x14ac:dyDescent="0.3">
      <c r="A2154" s="296"/>
      <c r="B2154" s="269"/>
      <c r="C2154" s="268"/>
      <c r="D2154" s="311"/>
      <c r="E2154" s="216"/>
      <c r="F2154" s="260"/>
      <c r="G2154" s="282"/>
      <c r="I2154"/>
    </row>
    <row r="2155" spans="1:9" s="57" customFormat="1" ht="13" x14ac:dyDescent="0.3">
      <c r="A2155" s="296"/>
      <c r="B2155" s="269"/>
      <c r="C2155" s="268"/>
      <c r="D2155" s="311"/>
      <c r="E2155" s="216"/>
      <c r="F2155" s="260"/>
      <c r="G2155" s="282"/>
      <c r="I2155"/>
    </row>
    <row r="2156" spans="1:9" s="57" customFormat="1" ht="13" x14ac:dyDescent="0.3">
      <c r="A2156" s="296"/>
      <c r="B2156" s="269"/>
      <c r="C2156" s="268"/>
      <c r="D2156" s="311"/>
      <c r="E2156" s="216"/>
      <c r="F2156" s="260"/>
      <c r="G2156" s="282"/>
      <c r="I2156"/>
    </row>
    <row r="2157" spans="1:9" s="57" customFormat="1" ht="13" x14ac:dyDescent="0.3">
      <c r="A2157" s="296"/>
      <c r="B2157" s="269"/>
      <c r="C2157" s="268"/>
      <c r="D2157" s="311"/>
      <c r="E2157" s="216"/>
      <c r="F2157" s="260"/>
      <c r="G2157" s="282"/>
      <c r="I2157"/>
    </row>
    <row r="2158" spans="1:9" s="57" customFormat="1" ht="13" x14ac:dyDescent="0.3">
      <c r="A2158" s="296"/>
      <c r="B2158" s="269"/>
      <c r="C2158" s="268"/>
      <c r="D2158" s="311"/>
      <c r="E2158" s="216"/>
      <c r="F2158" s="260"/>
      <c r="G2158" s="282"/>
      <c r="I2158"/>
    </row>
    <row r="2159" spans="1:9" s="57" customFormat="1" ht="13" x14ac:dyDescent="0.3">
      <c r="A2159" s="296"/>
      <c r="B2159" s="269"/>
      <c r="C2159" s="268"/>
      <c r="D2159" s="311"/>
      <c r="E2159" s="216"/>
      <c r="F2159" s="260"/>
      <c r="G2159" s="282"/>
      <c r="I2159"/>
    </row>
    <row r="2160" spans="1:9" s="57" customFormat="1" x14ac:dyDescent="0.25">
      <c r="A2160" s="296"/>
      <c r="B2160" s="269"/>
      <c r="C2160" s="268"/>
      <c r="D2160" s="311"/>
      <c r="E2160" s="216"/>
      <c r="F2160" s="260"/>
      <c r="G2160" s="179"/>
      <c r="I2160"/>
    </row>
    <row r="2161" spans="1:9" s="57" customFormat="1" x14ac:dyDescent="0.25">
      <c r="A2161" s="296"/>
      <c r="B2161" s="269"/>
      <c r="C2161" s="268"/>
      <c r="D2161" s="311"/>
      <c r="E2161" s="216"/>
      <c r="F2161" s="260"/>
      <c r="G2161" s="179"/>
      <c r="I2161"/>
    </row>
    <row r="2162" spans="1:9" s="57" customFormat="1" x14ac:dyDescent="0.25">
      <c r="A2162" s="296"/>
      <c r="B2162" s="269"/>
      <c r="C2162" s="268"/>
      <c r="D2162" s="311"/>
      <c r="E2162" s="216"/>
      <c r="F2162" s="260"/>
      <c r="G2162" s="179"/>
      <c r="I2162"/>
    </row>
    <row r="2163" spans="1:9" s="57" customFormat="1" x14ac:dyDescent="0.25">
      <c r="A2163" s="296"/>
      <c r="B2163" s="269"/>
      <c r="C2163" s="268"/>
      <c r="D2163" s="311"/>
      <c r="E2163" s="216"/>
      <c r="F2163" s="260"/>
      <c r="G2163" s="179"/>
      <c r="I2163"/>
    </row>
    <row r="2164" spans="1:9" s="57" customFormat="1" x14ac:dyDescent="0.25">
      <c r="A2164" s="296"/>
      <c r="B2164" s="269"/>
      <c r="C2164" s="268"/>
      <c r="D2164" s="311"/>
      <c r="E2164" s="216"/>
      <c r="F2164" s="260"/>
      <c r="G2164" s="179"/>
      <c r="I2164"/>
    </row>
    <row r="2165" spans="1:9" s="57" customFormat="1" x14ac:dyDescent="0.25">
      <c r="A2165" s="296"/>
      <c r="B2165" s="269"/>
      <c r="C2165" s="268"/>
      <c r="D2165" s="311"/>
      <c r="E2165" s="216"/>
      <c r="F2165" s="260"/>
      <c r="G2165" s="179"/>
      <c r="I2165"/>
    </row>
    <row r="2166" spans="1:9" s="57" customFormat="1" x14ac:dyDescent="0.25">
      <c r="A2166" s="296"/>
      <c r="B2166" s="269"/>
      <c r="C2166" s="268"/>
      <c r="D2166" s="311"/>
      <c r="E2166" s="216"/>
      <c r="F2166" s="260"/>
      <c r="G2166" s="179"/>
      <c r="I2166"/>
    </row>
    <row r="2167" spans="1:9" ht="13" x14ac:dyDescent="0.25">
      <c r="A2167" s="261"/>
      <c r="B2167" s="264" t="s">
        <v>2187</v>
      </c>
      <c r="C2167" s="226"/>
      <c r="D2167" s="304"/>
      <c r="E2167" s="255"/>
      <c r="F2167" s="266"/>
    </row>
    <row r="2168" spans="1:9" ht="13" x14ac:dyDescent="0.25">
      <c r="A2168" s="261"/>
      <c r="B2168" s="245" t="str">
        <f>B2104</f>
        <v>SECTION 3</v>
      </c>
      <c r="C2168" s="226"/>
      <c r="D2168" s="304"/>
      <c r="E2168" s="255"/>
      <c r="F2168" s="260"/>
    </row>
    <row r="2169" spans="1:9" s="234" customFormat="1" ht="25" x14ac:dyDescent="0.25">
      <c r="A2169" s="261"/>
      <c r="B2169" s="245" t="s">
        <v>2353</v>
      </c>
      <c r="C2169" s="226"/>
      <c r="D2169" s="304"/>
      <c r="E2169" s="255"/>
      <c r="F2169" s="260"/>
      <c r="I2169"/>
    </row>
    <row r="2170" spans="1:9" s="239" customFormat="1" ht="13" x14ac:dyDescent="0.25">
      <c r="A2170" s="261"/>
      <c r="B2170" s="253"/>
      <c r="C2170" s="252"/>
      <c r="D2170" s="308"/>
      <c r="E2170" s="257"/>
      <c r="F2170" s="260"/>
      <c r="I2170"/>
    </row>
    <row r="2171" spans="1:9" s="239" customFormat="1" ht="13" x14ac:dyDescent="0.25">
      <c r="A2171" s="261"/>
      <c r="B2171" s="270" t="str">
        <f>B2168</f>
        <v>SECTION 3</v>
      </c>
      <c r="C2171" s="252"/>
      <c r="D2171" s="308"/>
      <c r="E2171" s="257"/>
      <c r="F2171" s="260"/>
      <c r="I2171"/>
    </row>
    <row r="2172" spans="1:9" s="239" customFormat="1" ht="26" x14ac:dyDescent="0.25">
      <c r="A2172" s="261"/>
      <c r="B2172" s="270" t="str">
        <f>B2169</f>
        <v>Block 1: 4 Classrooms, 1 Principal's Office and Store Room: 3.5 - Roof Coverings</v>
      </c>
      <c r="C2172" s="252"/>
      <c r="D2172" s="308"/>
      <c r="E2172" s="257"/>
      <c r="F2172" s="260"/>
      <c r="I2172"/>
    </row>
    <row r="2173" spans="1:9" s="239" customFormat="1" ht="13" x14ac:dyDescent="0.25">
      <c r="A2173" s="261"/>
      <c r="B2173" s="251" t="s">
        <v>2200</v>
      </c>
      <c r="C2173" s="252" t="s">
        <v>2192</v>
      </c>
      <c r="D2173" s="308"/>
      <c r="E2173" s="257"/>
      <c r="F2173" s="260"/>
      <c r="I2173"/>
    </row>
    <row r="2174" spans="1:9" s="239" customFormat="1" ht="13" x14ac:dyDescent="0.25">
      <c r="A2174" s="261"/>
      <c r="B2174" s="253"/>
      <c r="C2174" s="252"/>
      <c r="D2174" s="308"/>
      <c r="E2174" s="257"/>
      <c r="F2174" s="260"/>
      <c r="I2174"/>
    </row>
    <row r="2175" spans="1:9" s="239" customFormat="1" ht="13" x14ac:dyDescent="0.25">
      <c r="A2175" s="261"/>
      <c r="B2175" s="265" t="s">
        <v>2191</v>
      </c>
      <c r="C2175" s="252">
        <v>36</v>
      </c>
      <c r="D2175" s="308"/>
      <c r="E2175" s="257"/>
      <c r="F2175" s="260"/>
      <c r="I2175"/>
    </row>
    <row r="2176" spans="1:9" s="239" customFormat="1" ht="13" x14ac:dyDescent="0.25">
      <c r="A2176" s="261"/>
      <c r="B2176" s="265"/>
      <c r="C2176" s="252"/>
      <c r="D2176" s="308"/>
      <c r="E2176" s="257"/>
      <c r="F2176" s="260"/>
      <c r="I2176"/>
    </row>
    <row r="2177" spans="1:9" s="239" customFormat="1" ht="13" x14ac:dyDescent="0.25">
      <c r="A2177" s="261"/>
      <c r="B2177" s="253"/>
      <c r="C2177" s="252"/>
      <c r="D2177" s="308"/>
      <c r="E2177" s="257"/>
      <c r="F2177" s="260"/>
      <c r="I2177"/>
    </row>
    <row r="2178" spans="1:9" s="239" customFormat="1" ht="13" x14ac:dyDescent="0.25">
      <c r="A2178" s="261"/>
      <c r="B2178" s="253"/>
      <c r="C2178" s="252"/>
      <c r="D2178" s="308"/>
      <c r="E2178" s="257"/>
      <c r="F2178" s="260"/>
      <c r="I2178"/>
    </row>
    <row r="2179" spans="1:9" s="239" customFormat="1" ht="13" x14ac:dyDescent="0.25">
      <c r="A2179" s="261"/>
      <c r="B2179" s="253"/>
      <c r="C2179" s="252"/>
      <c r="D2179" s="308"/>
      <c r="E2179" s="257"/>
      <c r="F2179" s="260"/>
      <c r="I2179"/>
    </row>
    <row r="2180" spans="1:9" s="239" customFormat="1" ht="13" x14ac:dyDescent="0.25">
      <c r="A2180" s="261"/>
      <c r="B2180" s="253"/>
      <c r="C2180" s="252"/>
      <c r="D2180" s="308"/>
      <c r="E2180" s="257"/>
      <c r="F2180" s="260"/>
      <c r="I2180"/>
    </row>
    <row r="2181" spans="1:9" s="239" customFormat="1" ht="13" x14ac:dyDescent="0.25">
      <c r="A2181" s="261"/>
      <c r="B2181" s="253"/>
      <c r="C2181" s="252"/>
      <c r="D2181" s="308"/>
      <c r="E2181" s="257"/>
      <c r="F2181" s="260"/>
      <c r="I2181"/>
    </row>
    <row r="2182" spans="1:9" s="239" customFormat="1" ht="13" x14ac:dyDescent="0.25">
      <c r="A2182" s="261"/>
      <c r="B2182" s="253"/>
      <c r="C2182" s="252"/>
      <c r="D2182" s="308"/>
      <c r="E2182" s="257"/>
      <c r="F2182" s="260"/>
      <c r="I2182"/>
    </row>
    <row r="2183" spans="1:9" s="239" customFormat="1" ht="13" x14ac:dyDescent="0.25">
      <c r="A2183" s="261"/>
      <c r="B2183" s="253"/>
      <c r="C2183" s="252"/>
      <c r="D2183" s="308"/>
      <c r="E2183" s="257"/>
      <c r="F2183" s="260"/>
      <c r="I2183"/>
    </row>
    <row r="2184" spans="1:9" s="239" customFormat="1" ht="13" x14ac:dyDescent="0.25">
      <c r="A2184" s="261"/>
      <c r="B2184" s="253"/>
      <c r="C2184" s="252"/>
      <c r="D2184" s="308"/>
      <c r="E2184" s="257"/>
      <c r="F2184" s="260"/>
      <c r="I2184"/>
    </row>
    <row r="2185" spans="1:9" s="239" customFormat="1" ht="13" x14ac:dyDescent="0.25">
      <c r="A2185" s="261"/>
      <c r="B2185" s="253"/>
      <c r="C2185" s="252"/>
      <c r="D2185" s="308"/>
      <c r="E2185" s="257"/>
      <c r="F2185" s="260"/>
      <c r="I2185"/>
    </row>
    <row r="2186" spans="1:9" s="239" customFormat="1" ht="13" x14ac:dyDescent="0.25">
      <c r="A2186" s="261"/>
      <c r="B2186" s="253"/>
      <c r="C2186" s="252"/>
      <c r="D2186" s="308"/>
      <c r="E2186" s="257"/>
      <c r="F2186" s="260"/>
      <c r="I2186"/>
    </row>
    <row r="2187" spans="1:9" s="239" customFormat="1" ht="13" x14ac:dyDescent="0.25">
      <c r="A2187" s="261"/>
      <c r="B2187" s="253"/>
      <c r="C2187" s="252"/>
      <c r="D2187" s="308"/>
      <c r="E2187" s="257"/>
      <c r="F2187" s="260"/>
      <c r="I2187"/>
    </row>
    <row r="2188" spans="1:9" s="239" customFormat="1" ht="13" x14ac:dyDescent="0.25">
      <c r="A2188" s="261"/>
      <c r="B2188" s="253"/>
      <c r="C2188" s="252"/>
      <c r="D2188" s="308"/>
      <c r="E2188" s="257"/>
      <c r="F2188" s="260"/>
      <c r="I2188"/>
    </row>
    <row r="2189" spans="1:9" s="239" customFormat="1" ht="13" x14ac:dyDescent="0.25">
      <c r="A2189" s="261"/>
      <c r="B2189" s="253"/>
      <c r="C2189" s="252"/>
      <c r="D2189" s="308"/>
      <c r="E2189" s="257"/>
      <c r="F2189" s="260"/>
      <c r="I2189"/>
    </row>
    <row r="2190" spans="1:9" s="239" customFormat="1" ht="13" x14ac:dyDescent="0.25">
      <c r="A2190" s="261"/>
      <c r="B2190" s="253"/>
      <c r="C2190" s="252"/>
      <c r="D2190" s="308"/>
      <c r="E2190" s="257"/>
      <c r="F2190" s="260"/>
      <c r="I2190"/>
    </row>
    <row r="2191" spans="1:9" s="239" customFormat="1" ht="13" x14ac:dyDescent="0.25">
      <c r="A2191" s="261"/>
      <c r="B2191" s="253"/>
      <c r="C2191" s="252"/>
      <c r="D2191" s="308"/>
      <c r="E2191" s="257"/>
      <c r="F2191" s="260"/>
      <c r="I2191"/>
    </row>
    <row r="2192" spans="1:9" s="239" customFormat="1" ht="13" x14ac:dyDescent="0.25">
      <c r="A2192" s="261"/>
      <c r="B2192" s="253"/>
      <c r="C2192" s="252"/>
      <c r="D2192" s="308"/>
      <c r="E2192" s="257"/>
      <c r="F2192" s="260"/>
      <c r="I2192"/>
    </row>
    <row r="2193" spans="1:9" s="239" customFormat="1" ht="13" x14ac:dyDescent="0.25">
      <c r="A2193" s="261"/>
      <c r="B2193" s="253"/>
      <c r="C2193" s="252"/>
      <c r="D2193" s="308"/>
      <c r="E2193" s="257"/>
      <c r="F2193" s="260"/>
      <c r="I2193"/>
    </row>
    <row r="2194" spans="1:9" s="239" customFormat="1" ht="13" x14ac:dyDescent="0.25">
      <c r="A2194" s="261"/>
      <c r="B2194" s="253"/>
      <c r="C2194" s="252"/>
      <c r="D2194" s="308"/>
      <c r="E2194" s="257"/>
      <c r="F2194" s="260"/>
      <c r="I2194"/>
    </row>
    <row r="2195" spans="1:9" s="239" customFormat="1" ht="13" x14ac:dyDescent="0.25">
      <c r="A2195" s="261"/>
      <c r="B2195" s="253"/>
      <c r="C2195" s="252"/>
      <c r="D2195" s="308"/>
      <c r="E2195" s="257"/>
      <c r="F2195" s="260"/>
      <c r="I2195"/>
    </row>
    <row r="2196" spans="1:9" s="239" customFormat="1" ht="13" x14ac:dyDescent="0.25">
      <c r="A2196" s="261"/>
      <c r="B2196" s="253"/>
      <c r="C2196" s="252"/>
      <c r="D2196" s="308"/>
      <c r="E2196" s="257"/>
      <c r="F2196" s="260"/>
      <c r="I2196"/>
    </row>
    <row r="2197" spans="1:9" s="239" customFormat="1" ht="13" x14ac:dyDescent="0.25">
      <c r="A2197" s="261"/>
      <c r="B2197" s="253"/>
      <c r="C2197" s="252"/>
      <c r="D2197" s="308"/>
      <c r="E2197" s="257"/>
      <c r="F2197" s="260"/>
      <c r="I2197"/>
    </row>
    <row r="2198" spans="1:9" s="239" customFormat="1" ht="13" x14ac:dyDescent="0.25">
      <c r="A2198" s="261"/>
      <c r="B2198" s="253"/>
      <c r="C2198" s="252"/>
      <c r="D2198" s="308"/>
      <c r="E2198" s="257"/>
      <c r="F2198" s="260"/>
      <c r="I2198"/>
    </row>
    <row r="2199" spans="1:9" s="239" customFormat="1" ht="13" x14ac:dyDescent="0.25">
      <c r="A2199" s="261"/>
      <c r="B2199" s="253"/>
      <c r="C2199" s="252"/>
      <c r="D2199" s="308"/>
      <c r="E2199" s="257"/>
      <c r="F2199" s="260"/>
      <c r="I2199"/>
    </row>
    <row r="2200" spans="1:9" s="239" customFormat="1" ht="13" x14ac:dyDescent="0.25">
      <c r="A2200" s="261"/>
      <c r="B2200" s="253"/>
      <c r="C2200" s="252"/>
      <c r="D2200" s="308"/>
      <c r="E2200" s="257"/>
      <c r="F2200" s="260"/>
      <c r="I2200"/>
    </row>
    <row r="2201" spans="1:9" s="239" customFormat="1" ht="13" x14ac:dyDescent="0.25">
      <c r="A2201" s="261"/>
      <c r="B2201" s="253"/>
      <c r="C2201" s="252"/>
      <c r="D2201" s="308"/>
      <c r="E2201" s="257"/>
      <c r="F2201" s="260"/>
      <c r="I2201"/>
    </row>
    <row r="2202" spans="1:9" s="239" customFormat="1" ht="13" x14ac:dyDescent="0.25">
      <c r="A2202" s="261"/>
      <c r="B2202" s="253"/>
      <c r="C2202" s="252"/>
      <c r="D2202" s="308"/>
      <c r="E2202" s="257"/>
      <c r="F2202" s="260"/>
      <c r="I2202"/>
    </row>
    <row r="2203" spans="1:9" s="239" customFormat="1" ht="13" x14ac:dyDescent="0.25">
      <c r="A2203" s="261"/>
      <c r="B2203" s="253"/>
      <c r="C2203" s="252"/>
      <c r="D2203" s="308"/>
      <c r="E2203" s="257"/>
      <c r="F2203" s="260"/>
      <c r="I2203"/>
    </row>
    <row r="2204" spans="1:9" s="239" customFormat="1" ht="13" x14ac:dyDescent="0.25">
      <c r="A2204" s="261"/>
      <c r="B2204" s="253"/>
      <c r="C2204" s="252"/>
      <c r="D2204" s="308"/>
      <c r="E2204" s="257"/>
      <c r="F2204" s="260"/>
      <c r="I2204"/>
    </row>
    <row r="2205" spans="1:9" s="239" customFormat="1" ht="13" x14ac:dyDescent="0.25">
      <c r="A2205" s="261"/>
      <c r="B2205" s="253"/>
      <c r="C2205" s="252"/>
      <c r="D2205" s="308"/>
      <c r="E2205" s="257"/>
      <c r="F2205" s="260"/>
      <c r="I2205"/>
    </row>
    <row r="2206" spans="1:9" s="239" customFormat="1" ht="13" x14ac:dyDescent="0.25">
      <c r="A2206" s="261"/>
      <c r="B2206" s="253"/>
      <c r="C2206" s="252"/>
      <c r="D2206" s="308"/>
      <c r="E2206" s="257"/>
      <c r="F2206" s="260"/>
      <c r="I2206"/>
    </row>
    <row r="2207" spans="1:9" s="239" customFormat="1" ht="13" x14ac:dyDescent="0.25">
      <c r="A2207" s="261"/>
      <c r="B2207" s="253"/>
      <c r="C2207" s="252"/>
      <c r="D2207" s="308"/>
      <c r="E2207" s="257"/>
      <c r="F2207" s="260"/>
      <c r="I2207"/>
    </row>
    <row r="2208" spans="1:9" s="239" customFormat="1" ht="13" x14ac:dyDescent="0.25">
      <c r="A2208" s="261"/>
      <c r="B2208" s="253"/>
      <c r="C2208" s="252"/>
      <c r="D2208" s="308"/>
      <c r="E2208" s="257"/>
      <c r="F2208" s="260"/>
      <c r="I2208"/>
    </row>
    <row r="2209" spans="1:9" s="239" customFormat="1" ht="13" x14ac:dyDescent="0.25">
      <c r="A2209" s="261"/>
      <c r="B2209" s="253"/>
      <c r="C2209" s="252"/>
      <c r="D2209" s="308"/>
      <c r="E2209" s="257"/>
      <c r="F2209" s="260"/>
      <c r="I2209"/>
    </row>
    <row r="2210" spans="1:9" s="239" customFormat="1" ht="13" x14ac:dyDescent="0.25">
      <c r="A2210" s="261"/>
      <c r="B2210" s="253"/>
      <c r="C2210" s="252"/>
      <c r="D2210" s="308"/>
      <c r="E2210" s="257"/>
      <c r="F2210" s="260"/>
      <c r="I2210"/>
    </row>
    <row r="2211" spans="1:9" s="239" customFormat="1" ht="13" x14ac:dyDescent="0.25">
      <c r="A2211" s="261"/>
      <c r="B2211" s="253"/>
      <c r="C2211" s="252"/>
      <c r="D2211" s="308"/>
      <c r="E2211" s="257"/>
      <c r="F2211" s="260"/>
      <c r="I2211"/>
    </row>
    <row r="2212" spans="1:9" s="239" customFormat="1" ht="13" x14ac:dyDescent="0.25">
      <c r="A2212" s="261"/>
      <c r="B2212" s="253"/>
      <c r="C2212" s="252"/>
      <c r="D2212" s="308"/>
      <c r="E2212" s="257"/>
      <c r="F2212" s="260"/>
      <c r="I2212"/>
    </row>
    <row r="2213" spans="1:9" s="239" customFormat="1" ht="13" x14ac:dyDescent="0.25">
      <c r="A2213" s="261"/>
      <c r="B2213" s="253"/>
      <c r="C2213" s="252"/>
      <c r="D2213" s="308"/>
      <c r="E2213" s="257"/>
      <c r="F2213" s="260"/>
      <c r="I2213"/>
    </row>
    <row r="2214" spans="1:9" s="239" customFormat="1" ht="13" x14ac:dyDescent="0.25">
      <c r="A2214" s="261"/>
      <c r="B2214" s="253"/>
      <c r="C2214" s="252"/>
      <c r="D2214" s="308"/>
      <c r="E2214" s="257"/>
      <c r="F2214" s="260"/>
      <c r="I2214"/>
    </row>
    <row r="2215" spans="1:9" s="239" customFormat="1" ht="13" x14ac:dyDescent="0.25">
      <c r="A2215" s="261"/>
      <c r="B2215" s="253"/>
      <c r="C2215" s="252"/>
      <c r="D2215" s="308"/>
      <c r="E2215" s="257"/>
      <c r="F2215" s="260"/>
      <c r="I2215"/>
    </row>
    <row r="2216" spans="1:9" s="239" customFormat="1" ht="13" x14ac:dyDescent="0.25">
      <c r="A2216" s="261"/>
      <c r="B2216" s="253"/>
      <c r="C2216" s="252"/>
      <c r="D2216" s="308"/>
      <c r="E2216" s="257"/>
      <c r="F2216" s="260"/>
      <c r="I2216"/>
    </row>
    <row r="2217" spans="1:9" s="239" customFormat="1" ht="13" x14ac:dyDescent="0.25">
      <c r="A2217" s="261"/>
      <c r="B2217" s="253"/>
      <c r="C2217" s="252"/>
      <c r="D2217" s="308"/>
      <c r="E2217" s="257"/>
      <c r="F2217" s="260"/>
      <c r="I2217"/>
    </row>
    <row r="2218" spans="1:9" s="239" customFormat="1" ht="13" x14ac:dyDescent="0.25">
      <c r="A2218" s="261"/>
      <c r="B2218" s="253"/>
      <c r="C2218" s="252"/>
      <c r="D2218" s="308"/>
      <c r="E2218" s="257"/>
      <c r="F2218" s="260"/>
      <c r="I2218"/>
    </row>
    <row r="2219" spans="1:9" s="239" customFormat="1" ht="13" x14ac:dyDescent="0.25">
      <c r="A2219" s="261"/>
      <c r="B2219" s="253"/>
      <c r="C2219" s="252"/>
      <c r="D2219" s="308"/>
      <c r="E2219" s="257"/>
      <c r="F2219" s="260"/>
      <c r="I2219"/>
    </row>
    <row r="2220" spans="1:9" s="239" customFormat="1" ht="13" x14ac:dyDescent="0.25">
      <c r="A2220" s="261"/>
      <c r="B2220" s="253"/>
      <c r="C2220" s="252"/>
      <c r="D2220" s="308"/>
      <c r="E2220" s="257"/>
      <c r="F2220" s="260"/>
      <c r="I2220"/>
    </row>
    <row r="2221" spans="1:9" s="239" customFormat="1" ht="13" x14ac:dyDescent="0.25">
      <c r="A2221" s="261"/>
      <c r="B2221" s="253"/>
      <c r="C2221" s="252"/>
      <c r="D2221" s="308"/>
      <c r="E2221" s="257"/>
      <c r="F2221" s="260"/>
      <c r="I2221"/>
    </row>
    <row r="2222" spans="1:9" s="239" customFormat="1" ht="13" x14ac:dyDescent="0.25">
      <c r="A2222" s="261"/>
      <c r="B2222" s="253"/>
      <c r="C2222" s="252"/>
      <c r="D2222" s="308"/>
      <c r="E2222" s="257"/>
      <c r="F2222" s="260"/>
      <c r="I2222"/>
    </row>
    <row r="2223" spans="1:9" s="239" customFormat="1" ht="13" x14ac:dyDescent="0.25">
      <c r="A2223" s="261"/>
      <c r="B2223" s="253"/>
      <c r="C2223" s="252"/>
      <c r="D2223" s="308"/>
      <c r="E2223" s="257"/>
      <c r="F2223" s="260"/>
      <c r="I2223"/>
    </row>
    <row r="2224" spans="1:9" s="239" customFormat="1" ht="13" x14ac:dyDescent="0.25">
      <c r="A2224" s="261"/>
      <c r="B2224" s="253"/>
      <c r="C2224" s="252"/>
      <c r="D2224" s="308"/>
      <c r="E2224" s="257"/>
      <c r="F2224" s="260"/>
      <c r="I2224"/>
    </row>
    <row r="2225" spans="1:9" s="239" customFormat="1" ht="13" x14ac:dyDescent="0.25">
      <c r="A2225" s="261"/>
      <c r="B2225" s="253"/>
      <c r="C2225" s="252"/>
      <c r="D2225" s="308"/>
      <c r="E2225" s="257"/>
      <c r="F2225" s="260"/>
      <c r="I2225"/>
    </row>
    <row r="2226" spans="1:9" s="239" customFormat="1" ht="13" x14ac:dyDescent="0.25">
      <c r="A2226" s="261"/>
      <c r="B2226" s="253"/>
      <c r="C2226" s="252"/>
      <c r="D2226" s="308"/>
      <c r="E2226" s="257"/>
      <c r="F2226" s="260"/>
      <c r="I2226"/>
    </row>
    <row r="2227" spans="1:9" s="239" customFormat="1" ht="13" x14ac:dyDescent="0.25">
      <c r="A2227" s="261"/>
      <c r="B2227" s="253"/>
      <c r="C2227" s="252"/>
      <c r="D2227" s="308"/>
      <c r="E2227" s="257"/>
      <c r="F2227" s="260"/>
      <c r="I2227"/>
    </row>
    <row r="2228" spans="1:9" s="239" customFormat="1" ht="13" x14ac:dyDescent="0.25">
      <c r="A2228" s="261"/>
      <c r="B2228" s="253"/>
      <c r="C2228" s="252"/>
      <c r="D2228" s="308"/>
      <c r="E2228" s="257"/>
      <c r="F2228" s="260"/>
      <c r="I2228"/>
    </row>
    <row r="2229" spans="1:9" s="239" customFormat="1" ht="13" x14ac:dyDescent="0.25">
      <c r="A2229" s="261"/>
      <c r="B2229" s="253"/>
      <c r="C2229" s="252"/>
      <c r="D2229" s="308"/>
      <c r="E2229" s="257"/>
      <c r="F2229" s="260"/>
      <c r="I2229"/>
    </row>
    <row r="2230" spans="1:9" s="239" customFormat="1" ht="13" x14ac:dyDescent="0.25">
      <c r="A2230" s="261"/>
      <c r="B2230" s="253"/>
      <c r="C2230" s="252"/>
      <c r="D2230" s="308"/>
      <c r="E2230" s="257"/>
      <c r="F2230" s="260"/>
      <c r="I2230"/>
    </row>
    <row r="2231" spans="1:9" s="239" customFormat="1" ht="13" x14ac:dyDescent="0.25">
      <c r="A2231" s="261"/>
      <c r="B2231" s="253"/>
      <c r="C2231" s="252"/>
      <c r="D2231" s="308"/>
      <c r="E2231" s="257"/>
      <c r="F2231" s="260"/>
      <c r="I2231"/>
    </row>
    <row r="2232" spans="1:9" s="239" customFormat="1" ht="13" x14ac:dyDescent="0.25">
      <c r="A2232" s="261"/>
      <c r="B2232" s="253"/>
      <c r="C2232" s="252"/>
      <c r="D2232" s="308"/>
      <c r="E2232" s="257"/>
      <c r="F2232" s="260"/>
      <c r="I2232"/>
    </row>
    <row r="2233" spans="1:9" s="239" customFormat="1" ht="13" x14ac:dyDescent="0.25">
      <c r="A2233" s="261"/>
      <c r="B2233" s="253"/>
      <c r="C2233" s="252"/>
      <c r="D2233" s="308"/>
      <c r="E2233" s="257"/>
      <c r="F2233" s="260"/>
      <c r="I2233"/>
    </row>
    <row r="2234" spans="1:9" s="239" customFormat="1" ht="13" x14ac:dyDescent="0.25">
      <c r="A2234" s="261"/>
      <c r="B2234" s="253"/>
      <c r="C2234" s="252"/>
      <c r="D2234" s="308"/>
      <c r="E2234" s="257"/>
      <c r="F2234" s="260"/>
      <c r="I2234"/>
    </row>
    <row r="2235" spans="1:9" s="239" customFormat="1" ht="13" x14ac:dyDescent="0.25">
      <c r="A2235" s="261"/>
      <c r="B2235" s="253"/>
      <c r="C2235" s="252"/>
      <c r="D2235" s="308"/>
      <c r="E2235" s="257"/>
      <c r="F2235" s="260"/>
      <c r="I2235"/>
    </row>
    <row r="2236" spans="1:9" s="239" customFormat="1" ht="13" x14ac:dyDescent="0.25">
      <c r="A2236" s="261"/>
      <c r="B2236" s="253"/>
      <c r="C2236" s="252"/>
      <c r="D2236" s="308"/>
      <c r="E2236" s="257"/>
      <c r="F2236" s="260"/>
      <c r="I2236"/>
    </row>
    <row r="2237" spans="1:9" s="239" customFormat="1" ht="13" x14ac:dyDescent="0.25">
      <c r="A2237" s="261"/>
      <c r="B2237" s="253"/>
      <c r="C2237" s="252"/>
      <c r="D2237" s="308"/>
      <c r="E2237" s="257"/>
      <c r="F2237" s="260"/>
      <c r="I2237"/>
    </row>
    <row r="2238" spans="1:9" ht="13" x14ac:dyDescent="0.25">
      <c r="A2238" s="261"/>
      <c r="B2238" s="264" t="s">
        <v>1019</v>
      </c>
      <c r="C2238" s="226"/>
      <c r="D2238" s="304"/>
      <c r="E2238" s="255"/>
      <c r="F2238" s="266"/>
    </row>
    <row r="2239" spans="1:9" ht="13" x14ac:dyDescent="0.25">
      <c r="A2239" s="261"/>
      <c r="B2239" s="245" t="str">
        <f>B2168</f>
        <v>SECTION 3</v>
      </c>
      <c r="C2239" s="226"/>
      <c r="D2239" s="304"/>
      <c r="E2239" s="255"/>
      <c r="F2239" s="260"/>
    </row>
    <row r="2240" spans="1:9" ht="25" x14ac:dyDescent="0.25">
      <c r="A2240" s="261"/>
      <c r="B2240" s="245" t="str">
        <f>B2169</f>
        <v>Block 1: 4 Classrooms, 1 Principal's Office and Store Room: 3.5 - Roof Coverings</v>
      </c>
      <c r="C2240" s="226"/>
      <c r="D2240" s="304"/>
      <c r="E2240" s="255"/>
      <c r="F2240" s="260"/>
    </row>
    <row r="2241" spans="1:9" s="57" customFormat="1" x14ac:dyDescent="0.25">
      <c r="A2241" s="296"/>
      <c r="B2241" s="269"/>
      <c r="C2241" s="268"/>
      <c r="D2241" s="311"/>
      <c r="E2241" s="216"/>
      <c r="F2241" s="260"/>
      <c r="G2241" s="179"/>
      <c r="I2241"/>
    </row>
    <row r="2242" spans="1:9" s="57" customFormat="1" ht="13" x14ac:dyDescent="0.25">
      <c r="A2242" s="297">
        <v>3.6</v>
      </c>
      <c r="B2242" s="227" t="s">
        <v>133</v>
      </c>
      <c r="C2242" s="268"/>
      <c r="D2242" s="311"/>
      <c r="E2242" s="216"/>
      <c r="F2242" s="260"/>
      <c r="G2242" s="179"/>
      <c r="I2242"/>
    </row>
    <row r="2243" spans="1:9" s="57" customFormat="1" ht="13" x14ac:dyDescent="0.25">
      <c r="A2243" s="297"/>
      <c r="B2243" s="227"/>
      <c r="C2243" s="268"/>
      <c r="D2243" s="311"/>
      <c r="E2243" s="216"/>
      <c r="F2243" s="260"/>
      <c r="G2243" s="179"/>
      <c r="I2243"/>
    </row>
    <row r="2244" spans="1:9" s="57" customFormat="1" ht="13" x14ac:dyDescent="0.25">
      <c r="A2244" s="297"/>
      <c r="B2244" s="227" t="s">
        <v>132</v>
      </c>
      <c r="C2244" s="268"/>
      <c r="D2244" s="311"/>
      <c r="E2244" s="216"/>
      <c r="F2244" s="260"/>
      <c r="G2244" s="179"/>
      <c r="I2244"/>
    </row>
    <row r="2245" spans="1:9" s="57" customFormat="1" ht="13" x14ac:dyDescent="0.25">
      <c r="A2245" s="297"/>
      <c r="B2245" s="227"/>
      <c r="C2245" s="268"/>
      <c r="D2245" s="311"/>
      <c r="E2245" s="216"/>
      <c r="F2245" s="260"/>
      <c r="G2245" s="179"/>
      <c r="I2245"/>
    </row>
    <row r="2246" spans="1:9" s="57" customFormat="1" x14ac:dyDescent="0.25">
      <c r="A2246" s="299" t="s">
        <v>2355</v>
      </c>
      <c r="B2246" s="295" t="s">
        <v>131</v>
      </c>
      <c r="C2246" s="268"/>
      <c r="D2246" s="311">
        <v>82</v>
      </c>
      <c r="E2246" s="216"/>
      <c r="F2246" s="260"/>
      <c r="G2246" s="179"/>
      <c r="I2246"/>
    </row>
    <row r="2247" spans="1:9" s="57" customFormat="1" x14ac:dyDescent="0.25">
      <c r="A2247" s="299"/>
      <c r="B2247" s="295"/>
      <c r="C2247" s="268"/>
      <c r="D2247" s="311"/>
      <c r="E2247" s="216"/>
      <c r="F2247" s="260"/>
      <c r="G2247" s="179"/>
      <c r="I2247"/>
    </row>
    <row r="2248" spans="1:9" s="57" customFormat="1" x14ac:dyDescent="0.25">
      <c r="A2248" s="299" t="s">
        <v>2356</v>
      </c>
      <c r="B2248" s="295" t="s">
        <v>2354</v>
      </c>
      <c r="C2248" s="268"/>
      <c r="D2248" s="311">
        <v>210</v>
      </c>
      <c r="E2248" s="216"/>
      <c r="F2248" s="260"/>
      <c r="G2248" s="179"/>
      <c r="I2248"/>
    </row>
    <row r="2249" spans="1:9" s="57" customFormat="1" ht="13" x14ac:dyDescent="0.25">
      <c r="A2249" s="297"/>
      <c r="B2249" s="295"/>
      <c r="C2249" s="268"/>
      <c r="D2249" s="311"/>
      <c r="E2249" s="216"/>
      <c r="F2249" s="260"/>
      <c r="G2249" s="179"/>
      <c r="I2249"/>
    </row>
    <row r="2250" spans="1:9" s="57" customFormat="1" ht="13" x14ac:dyDescent="0.25">
      <c r="A2250" s="297"/>
      <c r="B2250" s="227" t="s">
        <v>128</v>
      </c>
      <c r="C2250" s="268"/>
      <c r="D2250" s="311"/>
      <c r="E2250" s="216"/>
      <c r="F2250" s="260"/>
      <c r="G2250" s="179"/>
      <c r="I2250"/>
    </row>
    <row r="2251" spans="1:9" s="57" customFormat="1" ht="13" x14ac:dyDescent="0.25">
      <c r="A2251" s="297"/>
      <c r="B2251" s="227"/>
      <c r="C2251" s="268"/>
      <c r="D2251" s="311"/>
      <c r="E2251" s="216"/>
      <c r="F2251" s="260"/>
      <c r="G2251" s="179"/>
      <c r="I2251"/>
    </row>
    <row r="2252" spans="1:9" s="57" customFormat="1" ht="14.5" x14ac:dyDescent="0.25">
      <c r="A2252" s="299" t="s">
        <v>2357</v>
      </c>
      <c r="B2252" s="295" t="s">
        <v>127</v>
      </c>
      <c r="C2252" s="268" t="s">
        <v>621</v>
      </c>
      <c r="D2252" s="311">
        <v>105</v>
      </c>
      <c r="E2252" s="216"/>
      <c r="F2252" s="260"/>
      <c r="G2252" s="179"/>
      <c r="I2252"/>
    </row>
    <row r="2253" spans="1:9" s="57" customFormat="1" x14ac:dyDescent="0.25">
      <c r="A2253" s="299"/>
      <c r="B2253" s="295"/>
      <c r="C2253" s="268"/>
      <c r="D2253" s="311"/>
      <c r="E2253" s="216"/>
      <c r="F2253" s="260"/>
      <c r="G2253" s="179"/>
      <c r="I2253"/>
    </row>
    <row r="2254" spans="1:9" s="57" customFormat="1" ht="25" x14ac:dyDescent="0.25">
      <c r="A2254" s="299" t="s">
        <v>2358</v>
      </c>
      <c r="B2254" s="295" t="s">
        <v>2114</v>
      </c>
      <c r="C2254" s="268" t="s">
        <v>2</v>
      </c>
      <c r="D2254" s="311">
        <v>176</v>
      </c>
      <c r="E2254" s="216"/>
      <c r="F2254" s="260"/>
      <c r="G2254" s="179"/>
      <c r="I2254"/>
    </row>
    <row r="2255" spans="1:9" s="57" customFormat="1" ht="13" x14ac:dyDescent="0.25">
      <c r="A2255" s="297"/>
      <c r="B2255" s="227"/>
      <c r="C2255" s="268"/>
      <c r="D2255" s="311"/>
      <c r="E2255" s="216"/>
      <c r="F2255" s="260"/>
      <c r="G2255" s="179"/>
      <c r="I2255"/>
    </row>
    <row r="2256" spans="1:9" s="57" customFormat="1" ht="13" x14ac:dyDescent="0.25">
      <c r="A2256" s="297"/>
      <c r="B2256" s="227" t="s">
        <v>123</v>
      </c>
      <c r="C2256" s="268"/>
      <c r="D2256" s="311"/>
      <c r="E2256" s="216"/>
      <c r="F2256" s="260"/>
      <c r="G2256" s="179"/>
      <c r="I2256"/>
    </row>
    <row r="2257" spans="1:9" s="57" customFormat="1" ht="13" x14ac:dyDescent="0.25">
      <c r="A2257" s="297"/>
      <c r="B2257" s="227"/>
      <c r="C2257" s="268"/>
      <c r="D2257" s="311"/>
      <c r="E2257" s="216"/>
      <c r="F2257" s="260"/>
      <c r="G2257" s="179"/>
      <c r="I2257"/>
    </row>
    <row r="2258" spans="1:9" s="57" customFormat="1" ht="37.5" x14ac:dyDescent="0.25">
      <c r="A2258" s="299" t="s">
        <v>2360</v>
      </c>
      <c r="B2258" s="295" t="s">
        <v>2359</v>
      </c>
      <c r="C2258" s="268" t="s">
        <v>2</v>
      </c>
      <c r="D2258" s="311">
        <v>36</v>
      </c>
      <c r="E2258" s="216"/>
      <c r="F2258" s="260"/>
      <c r="G2258" s="179"/>
      <c r="I2258"/>
    </row>
    <row r="2259" spans="1:9" s="57" customFormat="1" ht="13" x14ac:dyDescent="0.25">
      <c r="A2259" s="297"/>
      <c r="B2259" s="227"/>
      <c r="C2259" s="268"/>
      <c r="D2259" s="311"/>
      <c r="E2259" s="216"/>
      <c r="F2259" s="260"/>
      <c r="G2259" s="179"/>
      <c r="I2259"/>
    </row>
    <row r="2260" spans="1:9" s="57" customFormat="1" ht="13" x14ac:dyDescent="0.25">
      <c r="A2260" s="296"/>
      <c r="B2260" s="227" t="s">
        <v>114</v>
      </c>
      <c r="C2260" s="268"/>
      <c r="D2260" s="311"/>
      <c r="E2260" s="216"/>
      <c r="F2260" s="277"/>
      <c r="G2260" s="179"/>
      <c r="I2260"/>
    </row>
    <row r="2261" spans="1:9" s="57" customFormat="1" x14ac:dyDescent="0.25">
      <c r="A2261" s="296"/>
      <c r="B2261" s="269"/>
      <c r="C2261" s="268"/>
      <c r="D2261" s="311"/>
      <c r="E2261" s="216"/>
      <c r="F2261" s="277"/>
      <c r="G2261" s="179"/>
      <c r="I2261"/>
    </row>
    <row r="2262" spans="1:9" s="57" customFormat="1" ht="13" x14ac:dyDescent="0.25">
      <c r="A2262" s="296"/>
      <c r="B2262" s="227" t="s">
        <v>113</v>
      </c>
      <c r="C2262" s="268"/>
      <c r="D2262" s="311"/>
      <c r="E2262" s="216"/>
      <c r="F2262" s="277"/>
      <c r="G2262" s="179">
        <f>D2264*E2264</f>
        <v>0</v>
      </c>
      <c r="I2262"/>
    </row>
    <row r="2263" spans="1:9" s="57" customFormat="1" x14ac:dyDescent="0.25">
      <c r="A2263" s="296"/>
      <c r="B2263" s="269"/>
      <c r="C2263" s="268"/>
      <c r="D2263" s="311"/>
      <c r="E2263" s="216"/>
      <c r="F2263" s="277"/>
      <c r="G2263" s="179"/>
      <c r="I2263"/>
    </row>
    <row r="2264" spans="1:9" s="57" customFormat="1" ht="37.5" x14ac:dyDescent="0.25">
      <c r="A2264" s="296" t="s">
        <v>2361</v>
      </c>
      <c r="B2264" s="269" t="s">
        <v>2080</v>
      </c>
      <c r="C2264" s="268" t="s">
        <v>11</v>
      </c>
      <c r="D2264" s="311">
        <v>76</v>
      </c>
      <c r="E2264" s="216"/>
      <c r="F2264" s="277"/>
      <c r="G2264" s="179">
        <f>D2266*E2266</f>
        <v>0</v>
      </c>
      <c r="I2264"/>
    </row>
    <row r="2265" spans="1:9" s="57" customFormat="1" x14ac:dyDescent="0.25">
      <c r="A2265" s="296"/>
      <c r="B2265" s="269"/>
      <c r="C2265" s="268"/>
      <c r="D2265" s="311"/>
      <c r="E2265" s="216"/>
      <c r="F2265" s="277"/>
      <c r="G2265" s="179"/>
      <c r="I2265"/>
    </row>
    <row r="2266" spans="1:9" s="57" customFormat="1" ht="37.5" x14ac:dyDescent="0.25">
      <c r="A2266" s="296" t="s">
        <v>2362</v>
      </c>
      <c r="B2266" s="269" t="s">
        <v>2081</v>
      </c>
      <c r="C2266" s="268" t="s">
        <v>11</v>
      </c>
      <c r="D2266" s="311">
        <v>9</v>
      </c>
      <c r="E2266" s="216"/>
      <c r="F2266" s="277"/>
      <c r="G2266" s="179"/>
      <c r="I2266"/>
    </row>
    <row r="2267" spans="1:9" s="57" customFormat="1" x14ac:dyDescent="0.25">
      <c r="A2267" s="296"/>
      <c r="B2267" s="269"/>
      <c r="C2267" s="268"/>
      <c r="D2267" s="311"/>
      <c r="E2267" s="216"/>
      <c r="F2267" s="277"/>
      <c r="G2267" s="179"/>
      <c r="I2267"/>
    </row>
    <row r="2268" spans="1:9" s="57" customFormat="1" ht="13" x14ac:dyDescent="0.25">
      <c r="A2268" s="296"/>
      <c r="B2268" s="227" t="s">
        <v>104</v>
      </c>
      <c r="C2268" s="268"/>
      <c r="D2268" s="311"/>
      <c r="E2268" s="216"/>
      <c r="F2268" s="277"/>
      <c r="G2268" s="179"/>
      <c r="I2268"/>
    </row>
    <row r="2269" spans="1:9" s="57" customFormat="1" x14ac:dyDescent="0.25">
      <c r="A2269" s="296"/>
      <c r="B2269" s="269"/>
      <c r="C2269" s="268"/>
      <c r="D2269" s="311"/>
      <c r="E2269" s="216"/>
      <c r="F2269" s="277"/>
      <c r="G2269" s="179"/>
      <c r="I2269"/>
    </row>
    <row r="2270" spans="1:9" s="57" customFormat="1" ht="13" x14ac:dyDescent="0.25">
      <c r="A2270" s="296"/>
      <c r="B2270" s="227" t="s">
        <v>103</v>
      </c>
      <c r="C2270" s="268"/>
      <c r="D2270" s="311"/>
      <c r="E2270" s="216"/>
      <c r="F2270" s="277"/>
      <c r="G2270" s="179"/>
      <c r="I2270"/>
    </row>
    <row r="2271" spans="1:9" s="57" customFormat="1" x14ac:dyDescent="0.25">
      <c r="A2271" s="296"/>
      <c r="B2271" s="269"/>
      <c r="C2271" s="268"/>
      <c r="D2271" s="311"/>
      <c r="E2271" s="216"/>
      <c r="F2271" s="277"/>
      <c r="G2271" s="179"/>
      <c r="I2271"/>
    </row>
    <row r="2272" spans="1:9" s="57" customFormat="1" x14ac:dyDescent="0.25">
      <c r="A2272" s="296" t="s">
        <v>2363</v>
      </c>
      <c r="B2272" s="269" t="s">
        <v>102</v>
      </c>
      <c r="C2272" s="268" t="s">
        <v>11</v>
      </c>
      <c r="D2272" s="311">
        <v>108</v>
      </c>
      <c r="E2272" s="216"/>
      <c r="F2272" s="277"/>
      <c r="G2272" s="179"/>
      <c r="I2272"/>
    </row>
    <row r="2273" spans="1:9" s="57" customFormat="1" x14ac:dyDescent="0.25">
      <c r="A2273" s="296"/>
      <c r="B2273" s="269"/>
      <c r="C2273" s="268"/>
      <c r="D2273" s="311"/>
      <c r="E2273" s="216"/>
      <c r="F2273" s="277"/>
      <c r="G2273" s="179"/>
      <c r="I2273"/>
    </row>
    <row r="2274" spans="1:9" s="1" customFormat="1" ht="13" x14ac:dyDescent="0.25">
      <c r="A2274" s="296"/>
      <c r="B2274" s="227" t="s">
        <v>101</v>
      </c>
      <c r="C2274" s="268"/>
      <c r="D2274" s="311"/>
      <c r="E2274" s="216"/>
      <c r="F2274" s="277"/>
      <c r="G2274" s="179"/>
      <c r="H2274" s="57"/>
      <c r="I2274"/>
    </row>
    <row r="2275" spans="1:9" s="1" customFormat="1" ht="13" x14ac:dyDescent="0.25">
      <c r="A2275" s="296"/>
      <c r="B2275" s="227"/>
      <c r="C2275" s="268"/>
      <c r="D2275" s="311"/>
      <c r="E2275" s="216"/>
      <c r="F2275" s="277"/>
      <c r="G2275" s="179"/>
      <c r="H2275" s="57"/>
      <c r="I2275"/>
    </row>
    <row r="2276" spans="1:9" s="1" customFormat="1" ht="13" x14ac:dyDescent="0.25">
      <c r="A2276" s="296"/>
      <c r="B2276" s="227" t="s">
        <v>100</v>
      </c>
      <c r="C2276" s="268"/>
      <c r="D2276" s="311"/>
      <c r="E2276" s="216"/>
      <c r="F2276" s="277"/>
      <c r="G2276" s="179"/>
      <c r="H2276" s="57"/>
      <c r="I2276"/>
    </row>
    <row r="2277" spans="1:9" s="1" customFormat="1" x14ac:dyDescent="0.25">
      <c r="A2277" s="296"/>
      <c r="B2277" s="269"/>
      <c r="C2277" s="268"/>
      <c r="D2277" s="311"/>
      <c r="E2277" s="216"/>
      <c r="F2277" s="277"/>
      <c r="G2277" s="179"/>
      <c r="H2277" s="57"/>
      <c r="I2277"/>
    </row>
    <row r="2278" spans="1:9" s="1" customFormat="1" ht="13" x14ac:dyDescent="0.3">
      <c r="A2278" s="296" t="s">
        <v>2364</v>
      </c>
      <c r="B2278" s="269" t="s">
        <v>2292</v>
      </c>
      <c r="C2278" s="268" t="s">
        <v>2</v>
      </c>
      <c r="D2278" s="311">
        <v>5</v>
      </c>
      <c r="E2278" s="216"/>
      <c r="F2278" s="277"/>
      <c r="G2278" s="281">
        <f>SUM(G2242:G2277)</f>
        <v>0</v>
      </c>
      <c r="H2278" s="57"/>
      <c r="I2278"/>
    </row>
    <row r="2279" spans="1:9" s="1" customFormat="1" x14ac:dyDescent="0.25">
      <c r="A2279" s="296"/>
      <c r="B2279" s="269"/>
      <c r="C2279" s="268"/>
      <c r="D2279" s="311"/>
      <c r="E2279" s="216"/>
      <c r="F2279" s="260"/>
      <c r="G2279" s="179"/>
      <c r="H2279" s="57"/>
      <c r="I2279"/>
    </row>
    <row r="2280" spans="1:9" s="57" customFormat="1" ht="13" x14ac:dyDescent="0.3">
      <c r="A2280" s="296"/>
      <c r="B2280" s="269"/>
      <c r="C2280" s="268"/>
      <c r="D2280" s="311"/>
      <c r="E2280" s="216"/>
      <c r="F2280" s="260"/>
      <c r="G2280" s="282"/>
      <c r="I2280"/>
    </row>
    <row r="2281" spans="1:9" s="57" customFormat="1" ht="13" x14ac:dyDescent="0.3">
      <c r="A2281" s="296"/>
      <c r="B2281" s="269"/>
      <c r="C2281" s="268"/>
      <c r="D2281" s="311"/>
      <c r="E2281" s="216"/>
      <c r="F2281" s="260"/>
      <c r="G2281" s="282"/>
      <c r="I2281"/>
    </row>
    <row r="2282" spans="1:9" s="57" customFormat="1" ht="13" x14ac:dyDescent="0.3">
      <c r="A2282" s="296"/>
      <c r="B2282" s="269"/>
      <c r="C2282" s="268"/>
      <c r="D2282" s="311"/>
      <c r="E2282" s="216"/>
      <c r="F2282" s="260"/>
      <c r="G2282" s="282"/>
      <c r="I2282"/>
    </row>
    <row r="2283" spans="1:9" s="57" customFormat="1" ht="13" x14ac:dyDescent="0.3">
      <c r="A2283" s="296"/>
      <c r="B2283" s="269"/>
      <c r="C2283" s="268"/>
      <c r="D2283" s="311"/>
      <c r="E2283" s="216"/>
      <c r="F2283" s="260"/>
      <c r="G2283" s="282"/>
      <c r="I2283"/>
    </row>
    <row r="2284" spans="1:9" s="57" customFormat="1" ht="13" x14ac:dyDescent="0.3">
      <c r="A2284" s="296"/>
      <c r="B2284" s="269"/>
      <c r="C2284" s="268"/>
      <c r="D2284" s="311"/>
      <c r="E2284" s="216"/>
      <c r="F2284" s="260"/>
      <c r="G2284" s="282"/>
      <c r="I2284"/>
    </row>
    <row r="2285" spans="1:9" s="57" customFormat="1" ht="13" x14ac:dyDescent="0.3">
      <c r="A2285" s="296"/>
      <c r="B2285" s="269"/>
      <c r="C2285" s="268"/>
      <c r="D2285" s="311"/>
      <c r="E2285" s="216"/>
      <c r="F2285" s="260"/>
      <c r="G2285" s="282"/>
      <c r="I2285"/>
    </row>
    <row r="2286" spans="1:9" s="57" customFormat="1" ht="13" x14ac:dyDescent="0.3">
      <c r="A2286" s="296"/>
      <c r="B2286" s="269"/>
      <c r="C2286" s="268"/>
      <c r="D2286" s="311"/>
      <c r="E2286" s="216"/>
      <c r="F2286" s="260"/>
      <c r="G2286" s="282"/>
      <c r="I2286"/>
    </row>
    <row r="2287" spans="1:9" s="57" customFormat="1" ht="13" x14ac:dyDescent="0.3">
      <c r="A2287" s="296"/>
      <c r="B2287" s="269"/>
      <c r="C2287" s="268"/>
      <c r="D2287" s="311"/>
      <c r="E2287" s="216"/>
      <c r="F2287" s="260"/>
      <c r="G2287" s="282"/>
      <c r="I2287"/>
    </row>
    <row r="2288" spans="1:9" s="57" customFormat="1" ht="13" x14ac:dyDescent="0.3">
      <c r="A2288" s="296"/>
      <c r="B2288" s="269"/>
      <c r="C2288" s="268"/>
      <c r="D2288" s="311"/>
      <c r="E2288" s="216"/>
      <c r="F2288" s="260"/>
      <c r="G2288" s="282"/>
      <c r="I2288"/>
    </row>
    <row r="2289" spans="1:9" s="57" customFormat="1" ht="13" x14ac:dyDescent="0.3">
      <c r="A2289" s="296"/>
      <c r="B2289" s="269"/>
      <c r="C2289" s="268"/>
      <c r="D2289" s="311"/>
      <c r="E2289" s="216"/>
      <c r="F2289" s="260"/>
      <c r="G2289" s="282"/>
      <c r="I2289"/>
    </row>
    <row r="2290" spans="1:9" s="57" customFormat="1" ht="13" x14ac:dyDescent="0.3">
      <c r="A2290" s="296"/>
      <c r="B2290" s="269"/>
      <c r="C2290" s="268"/>
      <c r="D2290" s="311"/>
      <c r="E2290" s="216"/>
      <c r="F2290" s="260"/>
      <c r="G2290" s="282"/>
      <c r="I2290"/>
    </row>
    <row r="2291" spans="1:9" s="57" customFormat="1" ht="13" x14ac:dyDescent="0.3">
      <c r="A2291" s="296"/>
      <c r="B2291" s="269"/>
      <c r="C2291" s="268"/>
      <c r="D2291" s="311"/>
      <c r="E2291" s="216"/>
      <c r="F2291" s="260"/>
      <c r="G2291" s="282"/>
      <c r="I2291"/>
    </row>
    <row r="2292" spans="1:9" s="57" customFormat="1" ht="13" x14ac:dyDescent="0.3">
      <c r="A2292" s="296"/>
      <c r="B2292" s="269"/>
      <c r="C2292" s="268"/>
      <c r="D2292" s="311"/>
      <c r="E2292" s="216"/>
      <c r="F2292" s="260"/>
      <c r="G2292" s="282"/>
      <c r="I2292"/>
    </row>
    <row r="2293" spans="1:9" s="57" customFormat="1" x14ac:dyDescent="0.25">
      <c r="A2293" s="296"/>
      <c r="B2293" s="269"/>
      <c r="C2293" s="268"/>
      <c r="D2293" s="311"/>
      <c r="E2293" s="216"/>
      <c r="F2293" s="260"/>
      <c r="G2293" s="179"/>
      <c r="I2293"/>
    </row>
    <row r="2294" spans="1:9" s="57" customFormat="1" x14ac:dyDescent="0.25">
      <c r="A2294" s="296"/>
      <c r="B2294" s="269"/>
      <c r="C2294" s="268"/>
      <c r="D2294" s="311"/>
      <c r="E2294" s="216"/>
      <c r="F2294" s="260"/>
      <c r="G2294" s="179"/>
      <c r="I2294"/>
    </row>
    <row r="2295" spans="1:9" s="57" customFormat="1" x14ac:dyDescent="0.25">
      <c r="A2295" s="296"/>
      <c r="B2295" s="269"/>
      <c r="C2295" s="268"/>
      <c r="D2295" s="311"/>
      <c r="E2295" s="216"/>
      <c r="F2295" s="260"/>
      <c r="G2295" s="179"/>
      <c r="I2295"/>
    </row>
    <row r="2296" spans="1:9" s="57" customFormat="1" x14ac:dyDescent="0.25">
      <c r="A2296" s="296"/>
      <c r="B2296" s="269"/>
      <c r="C2296" s="268"/>
      <c r="D2296" s="311"/>
      <c r="E2296" s="216"/>
      <c r="F2296" s="260"/>
      <c r="G2296" s="179"/>
      <c r="I2296"/>
    </row>
    <row r="2297" spans="1:9" s="57" customFormat="1" x14ac:dyDescent="0.25">
      <c r="A2297" s="296"/>
      <c r="B2297" s="269"/>
      <c r="C2297" s="268"/>
      <c r="D2297" s="311"/>
      <c r="E2297" s="216"/>
      <c r="F2297" s="260"/>
      <c r="G2297" s="179"/>
      <c r="I2297"/>
    </row>
    <row r="2298" spans="1:9" s="57" customFormat="1" x14ac:dyDescent="0.25">
      <c r="A2298" s="296"/>
      <c r="B2298" s="269"/>
      <c r="C2298" s="268"/>
      <c r="D2298" s="311"/>
      <c r="E2298" s="216"/>
      <c r="F2298" s="260"/>
      <c r="G2298" s="179"/>
      <c r="I2298"/>
    </row>
    <row r="2299" spans="1:9" s="57" customFormat="1" x14ac:dyDescent="0.25">
      <c r="A2299" s="296"/>
      <c r="B2299" s="269"/>
      <c r="C2299" s="268"/>
      <c r="D2299" s="311"/>
      <c r="E2299" s="216"/>
      <c r="F2299" s="260"/>
      <c r="G2299" s="179"/>
      <c r="I2299"/>
    </row>
    <row r="2300" spans="1:9" s="57" customFormat="1" x14ac:dyDescent="0.25">
      <c r="A2300" s="296"/>
      <c r="B2300" s="269"/>
      <c r="C2300" s="268"/>
      <c r="D2300" s="311"/>
      <c r="E2300" s="216"/>
      <c r="F2300" s="260"/>
      <c r="G2300" s="179"/>
      <c r="I2300"/>
    </row>
    <row r="2301" spans="1:9" ht="13" x14ac:dyDescent="0.25">
      <c r="A2301" s="261"/>
      <c r="B2301" s="264" t="s">
        <v>2187</v>
      </c>
      <c r="C2301" s="226"/>
      <c r="D2301" s="304"/>
      <c r="E2301" s="255"/>
      <c r="F2301" s="266"/>
    </row>
    <row r="2302" spans="1:9" ht="13" x14ac:dyDescent="0.25">
      <c r="A2302" s="261"/>
      <c r="B2302" s="245" t="str">
        <f>B2239</f>
        <v>SECTION 3</v>
      </c>
      <c r="C2302" s="226"/>
      <c r="D2302" s="304"/>
      <c r="E2302" s="255"/>
      <c r="F2302" s="260"/>
    </row>
    <row r="2303" spans="1:9" ht="25" x14ac:dyDescent="0.25">
      <c r="A2303" s="261"/>
      <c r="B2303" s="245" t="s">
        <v>2365</v>
      </c>
      <c r="C2303" s="226"/>
      <c r="D2303" s="304"/>
      <c r="E2303" s="255"/>
      <c r="F2303" s="260"/>
    </row>
    <row r="2304" spans="1:9" s="239" customFormat="1" ht="13" x14ac:dyDescent="0.25">
      <c r="A2304" s="261"/>
      <c r="B2304" s="253"/>
      <c r="C2304" s="252"/>
      <c r="D2304" s="308"/>
      <c r="E2304" s="257"/>
      <c r="F2304" s="260"/>
      <c r="I2304"/>
    </row>
    <row r="2305" spans="1:9" s="239" customFormat="1" ht="13" x14ac:dyDescent="0.25">
      <c r="A2305" s="261"/>
      <c r="B2305" s="270" t="str">
        <f>B2302</f>
        <v>SECTION 3</v>
      </c>
      <c r="C2305" s="252"/>
      <c r="D2305" s="308"/>
      <c r="E2305" s="257"/>
      <c r="F2305" s="260"/>
      <c r="I2305"/>
    </row>
    <row r="2306" spans="1:9" s="239" customFormat="1" ht="26" x14ac:dyDescent="0.25">
      <c r="A2306" s="261"/>
      <c r="B2306" s="270" t="str">
        <f>B2303</f>
        <v>Block 1: 4 Classrooms, 1 Principal's Office and Store Room: 3.6 - Carpentry and Joinery</v>
      </c>
      <c r="C2306" s="252"/>
      <c r="D2306" s="308"/>
      <c r="E2306" s="257"/>
      <c r="F2306" s="260"/>
      <c r="I2306"/>
    </row>
    <row r="2307" spans="1:9" s="239" customFormat="1" ht="13" x14ac:dyDescent="0.25">
      <c r="A2307" s="261"/>
      <c r="B2307" s="251" t="s">
        <v>2200</v>
      </c>
      <c r="C2307" s="252" t="s">
        <v>2192</v>
      </c>
      <c r="D2307" s="308"/>
      <c r="E2307" s="257"/>
      <c r="F2307" s="260"/>
      <c r="I2307"/>
    </row>
    <row r="2308" spans="1:9" s="239" customFormat="1" ht="13" x14ac:dyDescent="0.25">
      <c r="A2308" s="261"/>
      <c r="B2308" s="253"/>
      <c r="C2308" s="252"/>
      <c r="D2308" s="308"/>
      <c r="E2308" s="257"/>
      <c r="F2308" s="260"/>
      <c r="I2308"/>
    </row>
    <row r="2309" spans="1:9" s="239" customFormat="1" ht="13" x14ac:dyDescent="0.25">
      <c r="A2309" s="261"/>
      <c r="B2309" s="265" t="s">
        <v>2191</v>
      </c>
      <c r="C2309" s="252">
        <v>38</v>
      </c>
      <c r="D2309" s="308"/>
      <c r="E2309" s="257"/>
      <c r="F2309" s="260"/>
      <c r="I2309"/>
    </row>
    <row r="2310" spans="1:9" s="239" customFormat="1" ht="13" x14ac:dyDescent="0.25">
      <c r="A2310" s="261"/>
      <c r="B2310" s="265"/>
      <c r="C2310" s="252"/>
      <c r="D2310" s="308"/>
      <c r="E2310" s="257"/>
      <c r="F2310" s="260"/>
      <c r="I2310"/>
    </row>
    <row r="2311" spans="1:9" s="239" customFormat="1" ht="13" x14ac:dyDescent="0.25">
      <c r="A2311" s="261"/>
      <c r="B2311" s="253"/>
      <c r="C2311" s="252"/>
      <c r="D2311" s="308"/>
      <c r="E2311" s="257"/>
      <c r="F2311" s="260"/>
      <c r="I2311"/>
    </row>
    <row r="2312" spans="1:9" s="239" customFormat="1" ht="13" x14ac:dyDescent="0.25">
      <c r="A2312" s="261"/>
      <c r="B2312" s="253"/>
      <c r="C2312" s="252"/>
      <c r="D2312" s="308"/>
      <c r="E2312" s="257"/>
      <c r="F2312" s="260"/>
      <c r="I2312"/>
    </row>
    <row r="2313" spans="1:9" s="239" customFormat="1" ht="13" x14ac:dyDescent="0.25">
      <c r="A2313" s="261"/>
      <c r="B2313" s="253"/>
      <c r="C2313" s="252"/>
      <c r="D2313" s="308"/>
      <c r="E2313" s="257"/>
      <c r="F2313" s="260"/>
      <c r="I2313"/>
    </row>
    <row r="2314" spans="1:9" s="239" customFormat="1" ht="13" x14ac:dyDescent="0.25">
      <c r="A2314" s="261"/>
      <c r="B2314" s="253"/>
      <c r="C2314" s="252"/>
      <c r="D2314" s="308"/>
      <c r="E2314" s="257"/>
      <c r="F2314" s="260"/>
      <c r="I2314"/>
    </row>
    <row r="2315" spans="1:9" s="239" customFormat="1" ht="13" x14ac:dyDescent="0.25">
      <c r="A2315" s="261"/>
      <c r="B2315" s="253"/>
      <c r="C2315" s="252"/>
      <c r="D2315" s="308"/>
      <c r="E2315" s="257"/>
      <c r="F2315" s="260"/>
      <c r="I2315"/>
    </row>
    <row r="2316" spans="1:9" s="239" customFormat="1" ht="13" x14ac:dyDescent="0.25">
      <c r="A2316" s="261"/>
      <c r="B2316" s="253"/>
      <c r="C2316" s="252"/>
      <c r="D2316" s="308"/>
      <c r="E2316" s="257"/>
      <c r="F2316" s="260"/>
      <c r="I2316"/>
    </row>
    <row r="2317" spans="1:9" s="239" customFormat="1" ht="13" x14ac:dyDescent="0.25">
      <c r="A2317" s="261"/>
      <c r="B2317" s="253"/>
      <c r="C2317" s="252"/>
      <c r="D2317" s="308"/>
      <c r="E2317" s="257"/>
      <c r="F2317" s="260"/>
      <c r="I2317"/>
    </row>
    <row r="2318" spans="1:9" s="239" customFormat="1" ht="13" x14ac:dyDescent="0.25">
      <c r="A2318" s="261"/>
      <c r="B2318" s="253"/>
      <c r="C2318" s="252"/>
      <c r="D2318" s="308"/>
      <c r="E2318" s="257"/>
      <c r="F2318" s="260"/>
      <c r="I2318"/>
    </row>
    <row r="2319" spans="1:9" s="239" customFormat="1" ht="13" x14ac:dyDescent="0.25">
      <c r="A2319" s="261"/>
      <c r="B2319" s="253"/>
      <c r="C2319" s="252"/>
      <c r="D2319" s="308"/>
      <c r="E2319" s="257"/>
      <c r="F2319" s="260"/>
      <c r="I2319"/>
    </row>
    <row r="2320" spans="1:9" s="239" customFormat="1" ht="13" x14ac:dyDescent="0.25">
      <c r="A2320" s="261"/>
      <c r="B2320" s="253"/>
      <c r="C2320" s="252"/>
      <c r="D2320" s="308"/>
      <c r="E2320" s="257"/>
      <c r="F2320" s="260"/>
      <c r="I2320"/>
    </row>
    <row r="2321" spans="1:9" s="239" customFormat="1" ht="13" x14ac:dyDescent="0.25">
      <c r="A2321" s="261"/>
      <c r="B2321" s="253"/>
      <c r="C2321" s="252"/>
      <c r="D2321" s="308"/>
      <c r="E2321" s="257"/>
      <c r="F2321" s="260"/>
      <c r="I2321"/>
    </row>
    <row r="2322" spans="1:9" s="239" customFormat="1" ht="13" x14ac:dyDescent="0.25">
      <c r="A2322" s="261"/>
      <c r="B2322" s="253"/>
      <c r="C2322" s="252"/>
      <c r="D2322" s="308"/>
      <c r="E2322" s="257"/>
      <c r="F2322" s="260"/>
      <c r="I2322"/>
    </row>
    <row r="2323" spans="1:9" s="239" customFormat="1" ht="13" x14ac:dyDescent="0.25">
      <c r="A2323" s="261"/>
      <c r="B2323" s="253"/>
      <c r="C2323" s="252"/>
      <c r="D2323" s="308"/>
      <c r="E2323" s="257"/>
      <c r="F2323" s="260"/>
      <c r="I2323"/>
    </row>
    <row r="2324" spans="1:9" s="239" customFormat="1" ht="13" x14ac:dyDescent="0.25">
      <c r="A2324" s="261"/>
      <c r="B2324" s="253"/>
      <c r="C2324" s="252"/>
      <c r="D2324" s="308"/>
      <c r="E2324" s="257"/>
      <c r="F2324" s="260"/>
      <c r="I2324"/>
    </row>
    <row r="2325" spans="1:9" s="239" customFormat="1" ht="13" x14ac:dyDescent="0.25">
      <c r="A2325" s="261"/>
      <c r="B2325" s="253"/>
      <c r="C2325" s="252"/>
      <c r="D2325" s="308"/>
      <c r="E2325" s="257"/>
      <c r="F2325" s="260"/>
      <c r="I2325"/>
    </row>
    <row r="2326" spans="1:9" s="239" customFormat="1" ht="13" x14ac:dyDescent="0.25">
      <c r="A2326" s="261"/>
      <c r="B2326" s="253"/>
      <c r="C2326" s="252"/>
      <c r="D2326" s="308"/>
      <c r="E2326" s="257"/>
      <c r="F2326" s="260"/>
      <c r="I2326"/>
    </row>
    <row r="2327" spans="1:9" s="239" customFormat="1" ht="13" x14ac:dyDescent="0.25">
      <c r="A2327" s="261"/>
      <c r="B2327" s="253"/>
      <c r="C2327" s="252"/>
      <c r="D2327" s="308"/>
      <c r="E2327" s="257"/>
      <c r="F2327" s="260"/>
      <c r="I2327"/>
    </row>
    <row r="2328" spans="1:9" s="239" customFormat="1" ht="13" x14ac:dyDescent="0.25">
      <c r="A2328" s="261"/>
      <c r="B2328" s="253"/>
      <c r="C2328" s="252"/>
      <c r="D2328" s="308"/>
      <c r="E2328" s="257"/>
      <c r="F2328" s="260"/>
      <c r="I2328"/>
    </row>
    <row r="2329" spans="1:9" s="239" customFormat="1" ht="13" x14ac:dyDescent="0.25">
      <c r="A2329" s="261"/>
      <c r="B2329" s="253"/>
      <c r="C2329" s="252"/>
      <c r="D2329" s="308"/>
      <c r="E2329" s="257"/>
      <c r="F2329" s="260"/>
      <c r="I2329"/>
    </row>
    <row r="2330" spans="1:9" s="239" customFormat="1" ht="13" x14ac:dyDescent="0.25">
      <c r="A2330" s="261"/>
      <c r="B2330" s="253"/>
      <c r="C2330" s="252"/>
      <c r="D2330" s="308"/>
      <c r="E2330" s="257"/>
      <c r="F2330" s="260"/>
      <c r="I2330"/>
    </row>
    <row r="2331" spans="1:9" s="239" customFormat="1" ht="13" x14ac:dyDescent="0.25">
      <c r="A2331" s="261"/>
      <c r="B2331" s="253"/>
      <c r="C2331" s="252"/>
      <c r="D2331" s="308"/>
      <c r="E2331" s="257"/>
      <c r="F2331" s="260"/>
      <c r="I2331"/>
    </row>
    <row r="2332" spans="1:9" s="239" customFormat="1" ht="13" x14ac:dyDescent="0.25">
      <c r="A2332" s="261"/>
      <c r="B2332" s="253"/>
      <c r="C2332" s="252"/>
      <c r="D2332" s="308"/>
      <c r="E2332" s="257"/>
      <c r="F2332" s="260"/>
      <c r="I2332"/>
    </row>
    <row r="2333" spans="1:9" s="239" customFormat="1" ht="13" x14ac:dyDescent="0.25">
      <c r="A2333" s="261"/>
      <c r="B2333" s="253"/>
      <c r="C2333" s="252"/>
      <c r="D2333" s="308"/>
      <c r="E2333" s="257"/>
      <c r="F2333" s="260"/>
      <c r="I2333"/>
    </row>
    <row r="2334" spans="1:9" s="239" customFormat="1" ht="13" x14ac:dyDescent="0.25">
      <c r="A2334" s="261"/>
      <c r="B2334" s="253"/>
      <c r="C2334" s="252"/>
      <c r="D2334" s="308"/>
      <c r="E2334" s="257"/>
      <c r="F2334" s="260"/>
      <c r="I2334"/>
    </row>
    <row r="2335" spans="1:9" s="239" customFormat="1" ht="13" x14ac:dyDescent="0.25">
      <c r="A2335" s="261"/>
      <c r="B2335" s="253"/>
      <c r="C2335" s="252"/>
      <c r="D2335" s="308"/>
      <c r="E2335" s="257"/>
      <c r="F2335" s="260"/>
      <c r="I2335"/>
    </row>
    <row r="2336" spans="1:9" s="239" customFormat="1" ht="13" x14ac:dyDescent="0.25">
      <c r="A2336" s="261"/>
      <c r="B2336" s="253"/>
      <c r="C2336" s="252"/>
      <c r="D2336" s="308"/>
      <c r="E2336" s="257"/>
      <c r="F2336" s="260"/>
      <c r="I2336"/>
    </row>
    <row r="2337" spans="1:9" s="239" customFormat="1" ht="13" x14ac:dyDescent="0.25">
      <c r="A2337" s="261"/>
      <c r="B2337" s="253"/>
      <c r="C2337" s="252"/>
      <c r="D2337" s="308"/>
      <c r="E2337" s="257"/>
      <c r="F2337" s="260"/>
      <c r="I2337"/>
    </row>
    <row r="2338" spans="1:9" s="239" customFormat="1" ht="13" x14ac:dyDescent="0.25">
      <c r="A2338" s="261"/>
      <c r="B2338" s="253"/>
      <c r="C2338" s="252"/>
      <c r="D2338" s="308"/>
      <c r="E2338" s="257"/>
      <c r="F2338" s="260"/>
      <c r="I2338"/>
    </row>
    <row r="2339" spans="1:9" s="239" customFormat="1" ht="13" x14ac:dyDescent="0.25">
      <c r="A2339" s="261"/>
      <c r="B2339" s="253"/>
      <c r="C2339" s="252"/>
      <c r="D2339" s="308"/>
      <c r="E2339" s="257"/>
      <c r="F2339" s="260"/>
      <c r="I2339"/>
    </row>
    <row r="2340" spans="1:9" s="239" customFormat="1" ht="13" x14ac:dyDescent="0.25">
      <c r="A2340" s="261"/>
      <c r="B2340" s="253"/>
      <c r="C2340" s="252"/>
      <c r="D2340" s="308"/>
      <c r="E2340" s="257"/>
      <c r="F2340" s="260"/>
      <c r="I2340"/>
    </row>
    <row r="2341" spans="1:9" s="239" customFormat="1" ht="13" x14ac:dyDescent="0.25">
      <c r="A2341" s="261"/>
      <c r="B2341" s="253"/>
      <c r="C2341" s="252"/>
      <c r="D2341" s="308"/>
      <c r="E2341" s="257"/>
      <c r="F2341" s="260"/>
      <c r="I2341"/>
    </row>
    <row r="2342" spans="1:9" s="239" customFormat="1" ht="13" x14ac:dyDescent="0.25">
      <c r="A2342" s="261"/>
      <c r="B2342" s="253"/>
      <c r="C2342" s="252"/>
      <c r="D2342" s="308"/>
      <c r="E2342" s="257"/>
      <c r="F2342" s="260"/>
      <c r="I2342"/>
    </row>
    <row r="2343" spans="1:9" s="239" customFormat="1" ht="13" x14ac:dyDescent="0.25">
      <c r="A2343" s="261"/>
      <c r="B2343" s="253"/>
      <c r="C2343" s="252"/>
      <c r="D2343" s="308"/>
      <c r="E2343" s="257"/>
      <c r="F2343" s="260"/>
      <c r="I2343"/>
    </row>
    <row r="2344" spans="1:9" s="239" customFormat="1" ht="13" x14ac:dyDescent="0.25">
      <c r="A2344" s="261"/>
      <c r="B2344" s="253"/>
      <c r="C2344" s="252"/>
      <c r="D2344" s="308"/>
      <c r="E2344" s="257"/>
      <c r="F2344" s="260"/>
      <c r="I2344"/>
    </row>
    <row r="2345" spans="1:9" s="239" customFormat="1" ht="13" x14ac:dyDescent="0.25">
      <c r="A2345" s="261"/>
      <c r="B2345" s="253"/>
      <c r="C2345" s="252"/>
      <c r="D2345" s="308"/>
      <c r="E2345" s="257"/>
      <c r="F2345" s="260"/>
      <c r="I2345"/>
    </row>
    <row r="2346" spans="1:9" s="239" customFormat="1" ht="13" x14ac:dyDescent="0.25">
      <c r="A2346" s="261"/>
      <c r="B2346" s="253"/>
      <c r="C2346" s="252"/>
      <c r="D2346" s="308"/>
      <c r="E2346" s="257"/>
      <c r="F2346" s="260"/>
      <c r="I2346"/>
    </row>
    <row r="2347" spans="1:9" s="239" customFormat="1" ht="13" x14ac:dyDescent="0.25">
      <c r="A2347" s="261"/>
      <c r="B2347" s="253"/>
      <c r="C2347" s="252"/>
      <c r="D2347" s="308"/>
      <c r="E2347" s="257"/>
      <c r="F2347" s="260"/>
      <c r="I2347"/>
    </row>
    <row r="2348" spans="1:9" s="239" customFormat="1" ht="13" x14ac:dyDescent="0.25">
      <c r="A2348" s="261"/>
      <c r="B2348" s="253"/>
      <c r="C2348" s="252"/>
      <c r="D2348" s="308"/>
      <c r="E2348" s="257"/>
      <c r="F2348" s="260"/>
      <c r="I2348"/>
    </row>
    <row r="2349" spans="1:9" s="239" customFormat="1" ht="13" x14ac:dyDescent="0.25">
      <c r="A2349" s="261"/>
      <c r="B2349" s="253"/>
      <c r="C2349" s="252"/>
      <c r="D2349" s="308"/>
      <c r="E2349" s="257"/>
      <c r="F2349" s="260"/>
      <c r="I2349"/>
    </row>
    <row r="2350" spans="1:9" s="239" customFormat="1" ht="13" x14ac:dyDescent="0.25">
      <c r="A2350" s="261"/>
      <c r="B2350" s="253"/>
      <c r="C2350" s="252"/>
      <c r="D2350" s="308"/>
      <c r="E2350" s="257"/>
      <c r="F2350" s="260"/>
      <c r="I2350"/>
    </row>
    <row r="2351" spans="1:9" s="239" customFormat="1" ht="13" x14ac:dyDescent="0.25">
      <c r="A2351" s="261"/>
      <c r="B2351" s="253"/>
      <c r="C2351" s="252"/>
      <c r="D2351" s="308"/>
      <c r="E2351" s="257"/>
      <c r="F2351" s="260"/>
      <c r="I2351"/>
    </row>
    <row r="2352" spans="1:9" s="239" customFormat="1" ht="13" x14ac:dyDescent="0.25">
      <c r="A2352" s="261"/>
      <c r="B2352" s="253"/>
      <c r="C2352" s="252"/>
      <c r="D2352" s="308"/>
      <c r="E2352" s="257"/>
      <c r="F2352" s="260"/>
      <c r="I2352"/>
    </row>
    <row r="2353" spans="1:9" s="239" customFormat="1" ht="13" x14ac:dyDescent="0.25">
      <c r="A2353" s="261"/>
      <c r="B2353" s="253"/>
      <c r="C2353" s="252"/>
      <c r="D2353" s="308"/>
      <c r="E2353" s="257"/>
      <c r="F2353" s="260"/>
      <c r="I2353"/>
    </row>
    <row r="2354" spans="1:9" s="239" customFormat="1" ht="13" x14ac:dyDescent="0.25">
      <c r="A2354" s="261"/>
      <c r="B2354" s="253"/>
      <c r="C2354" s="252"/>
      <c r="D2354" s="308"/>
      <c r="E2354" s="257"/>
      <c r="F2354" s="260"/>
      <c r="I2354"/>
    </row>
    <row r="2355" spans="1:9" s="239" customFormat="1" ht="13" x14ac:dyDescent="0.25">
      <c r="A2355" s="261"/>
      <c r="B2355" s="253"/>
      <c r="C2355" s="252"/>
      <c r="D2355" s="308"/>
      <c r="E2355" s="257"/>
      <c r="F2355" s="260"/>
      <c r="I2355"/>
    </row>
    <row r="2356" spans="1:9" s="239" customFormat="1" ht="13" x14ac:dyDescent="0.25">
      <c r="A2356" s="261"/>
      <c r="B2356" s="253"/>
      <c r="C2356" s="252"/>
      <c r="D2356" s="308"/>
      <c r="E2356" s="257"/>
      <c r="F2356" s="260"/>
      <c r="I2356"/>
    </row>
    <row r="2357" spans="1:9" s="239" customFormat="1" ht="13" x14ac:dyDescent="0.25">
      <c r="A2357" s="261"/>
      <c r="B2357" s="253"/>
      <c r="C2357" s="252"/>
      <c r="D2357" s="308"/>
      <c r="E2357" s="257"/>
      <c r="F2357" s="260"/>
      <c r="I2357"/>
    </row>
    <row r="2358" spans="1:9" s="239" customFormat="1" ht="13" x14ac:dyDescent="0.25">
      <c r="A2358" s="261"/>
      <c r="B2358" s="253"/>
      <c r="C2358" s="252"/>
      <c r="D2358" s="308"/>
      <c r="E2358" s="257"/>
      <c r="F2358" s="260"/>
      <c r="I2358"/>
    </row>
    <row r="2359" spans="1:9" s="239" customFormat="1" ht="13" x14ac:dyDescent="0.25">
      <c r="A2359" s="261"/>
      <c r="B2359" s="253"/>
      <c r="C2359" s="252"/>
      <c r="D2359" s="308"/>
      <c r="E2359" s="257"/>
      <c r="F2359" s="260"/>
      <c r="I2359"/>
    </row>
    <row r="2360" spans="1:9" s="239" customFormat="1" ht="13" x14ac:dyDescent="0.25">
      <c r="A2360" s="261"/>
      <c r="B2360" s="253"/>
      <c r="C2360" s="252"/>
      <c r="D2360" s="308"/>
      <c r="E2360" s="257"/>
      <c r="F2360" s="260"/>
      <c r="I2360"/>
    </row>
    <row r="2361" spans="1:9" s="239" customFormat="1" ht="13" x14ac:dyDescent="0.25">
      <c r="A2361" s="261"/>
      <c r="B2361" s="253"/>
      <c r="C2361" s="252"/>
      <c r="D2361" s="308"/>
      <c r="E2361" s="257"/>
      <c r="F2361" s="260"/>
      <c r="I2361"/>
    </row>
    <row r="2362" spans="1:9" s="239" customFormat="1" ht="13" x14ac:dyDescent="0.25">
      <c r="A2362" s="261"/>
      <c r="B2362" s="253"/>
      <c r="C2362" s="252"/>
      <c r="D2362" s="308"/>
      <c r="E2362" s="257"/>
      <c r="F2362" s="260"/>
      <c r="I2362"/>
    </row>
    <row r="2363" spans="1:9" s="239" customFormat="1" ht="13" x14ac:dyDescent="0.25">
      <c r="A2363" s="261"/>
      <c r="B2363" s="253"/>
      <c r="C2363" s="252"/>
      <c r="D2363" s="308"/>
      <c r="E2363" s="257"/>
      <c r="F2363" s="260"/>
      <c r="I2363"/>
    </row>
    <row r="2364" spans="1:9" s="239" customFormat="1" ht="13" x14ac:dyDescent="0.25">
      <c r="A2364" s="261"/>
      <c r="B2364" s="253"/>
      <c r="C2364" s="252"/>
      <c r="D2364" s="308"/>
      <c r="E2364" s="257"/>
      <c r="F2364" s="260"/>
      <c r="I2364"/>
    </row>
    <row r="2365" spans="1:9" s="239" customFormat="1" ht="13" x14ac:dyDescent="0.25">
      <c r="A2365" s="261"/>
      <c r="B2365" s="253"/>
      <c r="C2365" s="252"/>
      <c r="D2365" s="308"/>
      <c r="E2365" s="257"/>
      <c r="F2365" s="260"/>
      <c r="I2365"/>
    </row>
    <row r="2366" spans="1:9" s="239" customFormat="1" ht="13" x14ac:dyDescent="0.25">
      <c r="A2366" s="261"/>
      <c r="B2366" s="253"/>
      <c r="C2366" s="252"/>
      <c r="D2366" s="308"/>
      <c r="E2366" s="257"/>
      <c r="F2366" s="260"/>
      <c r="I2366"/>
    </row>
    <row r="2367" spans="1:9" s="239" customFormat="1" ht="13" x14ac:dyDescent="0.25">
      <c r="A2367" s="261"/>
      <c r="B2367" s="253"/>
      <c r="C2367" s="252"/>
      <c r="D2367" s="308"/>
      <c r="E2367" s="257"/>
      <c r="F2367" s="260"/>
      <c r="I2367"/>
    </row>
    <row r="2368" spans="1:9" s="239" customFormat="1" ht="13" x14ac:dyDescent="0.25">
      <c r="A2368" s="261"/>
      <c r="B2368" s="253"/>
      <c r="C2368" s="252"/>
      <c r="D2368" s="308"/>
      <c r="E2368" s="257"/>
      <c r="F2368" s="260"/>
      <c r="I2368"/>
    </row>
    <row r="2369" spans="1:9" s="239" customFormat="1" ht="13" x14ac:dyDescent="0.25">
      <c r="A2369" s="261"/>
      <c r="B2369" s="253"/>
      <c r="C2369" s="252"/>
      <c r="D2369" s="308"/>
      <c r="E2369" s="257"/>
      <c r="F2369" s="260"/>
      <c r="I2369"/>
    </row>
    <row r="2370" spans="1:9" s="239" customFormat="1" ht="13" x14ac:dyDescent="0.25">
      <c r="A2370" s="261"/>
      <c r="B2370" s="253"/>
      <c r="C2370" s="252"/>
      <c r="D2370" s="308"/>
      <c r="E2370" s="257"/>
      <c r="F2370" s="260"/>
      <c r="I2370"/>
    </row>
    <row r="2371" spans="1:9" s="239" customFormat="1" ht="13" x14ac:dyDescent="0.25">
      <c r="A2371" s="261"/>
      <c r="B2371" s="253"/>
      <c r="C2371" s="252"/>
      <c r="D2371" s="308"/>
      <c r="E2371" s="257"/>
      <c r="F2371" s="260"/>
      <c r="I2371"/>
    </row>
    <row r="2372" spans="1:9" ht="13" x14ac:dyDescent="0.25">
      <c r="A2372" s="261"/>
      <c r="B2372" s="264" t="s">
        <v>1019</v>
      </c>
      <c r="C2372" s="226"/>
      <c r="D2372" s="304"/>
      <c r="E2372" s="255"/>
      <c r="F2372" s="266"/>
    </row>
    <row r="2373" spans="1:9" ht="13" x14ac:dyDescent="0.25">
      <c r="A2373" s="261"/>
      <c r="B2373" s="245" t="str">
        <f>B2302</f>
        <v>SECTION 3</v>
      </c>
      <c r="C2373" s="226"/>
      <c r="D2373" s="304"/>
      <c r="E2373" s="255"/>
      <c r="F2373" s="260"/>
    </row>
    <row r="2374" spans="1:9" ht="25" x14ac:dyDescent="0.25">
      <c r="A2374" s="261"/>
      <c r="B2374" s="245" t="str">
        <f>B2303</f>
        <v>Block 1: 4 Classrooms, 1 Principal's Office and Store Room: 3.6 - Carpentry and Joinery</v>
      </c>
      <c r="C2374" s="226"/>
      <c r="D2374" s="304"/>
      <c r="E2374" s="255"/>
      <c r="F2374" s="260"/>
    </row>
    <row r="2375" spans="1:9" s="1" customFormat="1" x14ac:dyDescent="0.25">
      <c r="A2375" s="296"/>
      <c r="B2375" s="269"/>
      <c r="C2375" s="268"/>
      <c r="D2375" s="311"/>
      <c r="E2375" s="216"/>
      <c r="F2375" s="260"/>
      <c r="G2375" s="179"/>
      <c r="H2375" s="57"/>
      <c r="I2375"/>
    </row>
    <row r="2376" spans="1:9" s="1" customFormat="1" ht="13" x14ac:dyDescent="0.25">
      <c r="A2376" s="297">
        <v>3.7</v>
      </c>
      <c r="B2376" s="227" t="s">
        <v>63</v>
      </c>
      <c r="C2376" s="268"/>
      <c r="D2376" s="311"/>
      <c r="E2376" s="216"/>
      <c r="F2376" s="260"/>
      <c r="G2376" s="179"/>
      <c r="H2376" s="57"/>
      <c r="I2376"/>
    </row>
    <row r="2377" spans="1:9" s="1" customFormat="1" x14ac:dyDescent="0.25">
      <c r="A2377" s="296"/>
      <c r="B2377" s="269"/>
      <c r="C2377" s="268"/>
      <c r="D2377" s="311"/>
      <c r="E2377" s="216"/>
      <c r="F2377" s="277"/>
      <c r="G2377" s="214"/>
      <c r="H2377" s="57"/>
      <c r="I2377"/>
    </row>
    <row r="2378" spans="1:9" ht="13" x14ac:dyDescent="0.25">
      <c r="A2378" s="296"/>
      <c r="B2378" s="227" t="s">
        <v>62</v>
      </c>
      <c r="C2378" s="268"/>
      <c r="D2378" s="311"/>
      <c r="E2378" s="216"/>
      <c r="F2378" s="277"/>
    </row>
    <row r="2379" spans="1:9" s="237" customFormat="1" x14ac:dyDescent="0.25">
      <c r="A2379" s="296"/>
      <c r="B2379" s="269"/>
      <c r="C2379" s="268"/>
      <c r="D2379" s="311"/>
      <c r="E2379" s="216"/>
      <c r="F2379" s="277"/>
      <c r="G2379" s="234"/>
      <c r="H2379" s="234"/>
      <c r="I2379"/>
    </row>
    <row r="2380" spans="1:9" s="237" customFormat="1" x14ac:dyDescent="0.25">
      <c r="A2380" s="296" t="s">
        <v>2366</v>
      </c>
      <c r="B2380" s="269" t="s">
        <v>2082</v>
      </c>
      <c r="C2380" s="268" t="s">
        <v>2</v>
      </c>
      <c r="D2380" s="311">
        <v>5</v>
      </c>
      <c r="E2380" s="216"/>
      <c r="F2380" s="277"/>
      <c r="G2380" s="234"/>
      <c r="H2380" s="234"/>
      <c r="I2380"/>
    </row>
    <row r="2381" spans="1:9" s="237" customFormat="1" x14ac:dyDescent="0.25">
      <c r="A2381" s="296"/>
      <c r="B2381" s="269"/>
      <c r="C2381" s="268"/>
      <c r="D2381" s="311"/>
      <c r="E2381" s="216"/>
      <c r="F2381" s="277"/>
      <c r="G2381" s="234"/>
      <c r="H2381" s="234"/>
      <c r="I2381"/>
    </row>
    <row r="2382" spans="1:9" x14ac:dyDescent="0.25">
      <c r="A2382" s="296" t="s">
        <v>2367</v>
      </c>
      <c r="B2382" s="269" t="s">
        <v>519</v>
      </c>
      <c r="C2382" s="268" t="s">
        <v>2</v>
      </c>
      <c r="D2382" s="311">
        <v>24</v>
      </c>
      <c r="E2382" s="216"/>
      <c r="F2382" s="277"/>
    </row>
    <row r="2383" spans="1:9" ht="13" x14ac:dyDescent="0.25">
      <c r="A2383" s="297"/>
      <c r="B2383" s="269"/>
      <c r="C2383" s="268"/>
      <c r="D2383" s="311"/>
      <c r="E2383" s="216"/>
      <c r="F2383" s="277"/>
    </row>
    <row r="2384" spans="1:9" ht="13" x14ac:dyDescent="0.25">
      <c r="A2384" s="296"/>
      <c r="B2384" s="227" t="s">
        <v>55</v>
      </c>
      <c r="C2384" s="268"/>
      <c r="D2384" s="311"/>
      <c r="E2384" s="216"/>
      <c r="F2384" s="277"/>
    </row>
    <row r="2385" spans="1:9" ht="13" x14ac:dyDescent="0.25">
      <c r="A2385" s="296"/>
      <c r="B2385" s="227"/>
      <c r="C2385" s="268"/>
      <c r="D2385" s="311"/>
      <c r="E2385" s="216"/>
      <c r="F2385" s="277"/>
    </row>
    <row r="2386" spans="1:9" ht="26" x14ac:dyDescent="0.25">
      <c r="A2386" s="296"/>
      <c r="B2386" s="227" t="s">
        <v>2083</v>
      </c>
      <c r="C2386" s="268"/>
      <c r="D2386" s="311"/>
      <c r="E2386" s="216"/>
      <c r="F2386" s="277"/>
    </row>
    <row r="2387" spans="1:9" x14ac:dyDescent="0.25">
      <c r="A2387" s="296"/>
      <c r="B2387" s="269"/>
      <c r="C2387" s="268"/>
      <c r="D2387" s="311"/>
      <c r="E2387" s="216"/>
      <c r="F2387" s="277"/>
    </row>
    <row r="2388" spans="1:9" x14ac:dyDescent="0.25">
      <c r="A2388" s="296" t="s">
        <v>2368</v>
      </c>
      <c r="B2388" s="269" t="s">
        <v>49</v>
      </c>
      <c r="C2388" s="268" t="s">
        <v>2</v>
      </c>
      <c r="D2388" s="311">
        <v>5</v>
      </c>
      <c r="E2388" s="216"/>
      <c r="F2388" s="277"/>
    </row>
    <row r="2389" spans="1:9" x14ac:dyDescent="0.25">
      <c r="A2389" s="296"/>
      <c r="B2389" s="269"/>
      <c r="C2389" s="268"/>
      <c r="D2389" s="311"/>
      <c r="E2389" s="216"/>
      <c r="F2389" s="277"/>
    </row>
    <row r="2390" spans="1:9" ht="25" x14ac:dyDescent="0.3">
      <c r="A2390" s="296" t="s">
        <v>2369</v>
      </c>
      <c r="B2390" s="269" t="s">
        <v>2084</v>
      </c>
      <c r="C2390" s="268" t="s">
        <v>2</v>
      </c>
      <c r="D2390" s="311">
        <v>5</v>
      </c>
      <c r="E2390" s="216"/>
      <c r="F2390" s="277"/>
      <c r="G2390" s="241">
        <f>SUM(G1960:G2389)</f>
        <v>0</v>
      </c>
    </row>
    <row r="2391" spans="1:9" x14ac:dyDescent="0.25">
      <c r="A2391" s="298"/>
      <c r="B2391" s="231"/>
      <c r="C2391" s="219"/>
      <c r="D2391" s="310"/>
      <c r="E2391" s="257"/>
      <c r="F2391" s="260"/>
    </row>
    <row r="2392" spans="1:9" s="57" customFormat="1" ht="13" x14ac:dyDescent="0.3">
      <c r="A2392" s="296"/>
      <c r="B2392" s="269"/>
      <c r="C2392" s="268"/>
      <c r="D2392" s="311"/>
      <c r="E2392" s="216"/>
      <c r="F2392" s="260"/>
      <c r="G2392" s="282"/>
      <c r="I2392"/>
    </row>
    <row r="2393" spans="1:9" s="57" customFormat="1" ht="13" x14ac:dyDescent="0.3">
      <c r="A2393" s="296"/>
      <c r="B2393" s="269"/>
      <c r="C2393" s="268"/>
      <c r="D2393" s="311"/>
      <c r="E2393" s="216"/>
      <c r="F2393" s="260"/>
      <c r="G2393" s="282"/>
      <c r="I2393"/>
    </row>
    <row r="2394" spans="1:9" s="57" customFormat="1" ht="13" x14ac:dyDescent="0.3">
      <c r="A2394" s="296"/>
      <c r="B2394" s="269"/>
      <c r="C2394" s="268"/>
      <c r="D2394" s="311"/>
      <c r="E2394" s="216"/>
      <c r="F2394" s="260"/>
      <c r="G2394" s="282"/>
      <c r="I2394"/>
    </row>
    <row r="2395" spans="1:9" s="57" customFormat="1" ht="13" x14ac:dyDescent="0.3">
      <c r="A2395" s="296"/>
      <c r="B2395" s="269"/>
      <c r="C2395" s="268"/>
      <c r="D2395" s="311"/>
      <c r="E2395" s="216"/>
      <c r="F2395" s="260"/>
      <c r="G2395" s="282"/>
      <c r="I2395"/>
    </row>
    <row r="2396" spans="1:9" s="57" customFormat="1" ht="13" x14ac:dyDescent="0.3">
      <c r="A2396" s="296"/>
      <c r="B2396" s="269"/>
      <c r="C2396" s="268"/>
      <c r="D2396" s="311"/>
      <c r="E2396" s="216"/>
      <c r="F2396" s="260"/>
      <c r="G2396" s="282"/>
      <c r="I2396"/>
    </row>
    <row r="2397" spans="1:9" s="57" customFormat="1" ht="13" x14ac:dyDescent="0.3">
      <c r="A2397" s="296"/>
      <c r="B2397" s="269"/>
      <c r="C2397" s="268"/>
      <c r="D2397" s="311"/>
      <c r="E2397" s="216"/>
      <c r="F2397" s="260"/>
      <c r="G2397" s="282"/>
      <c r="I2397"/>
    </row>
    <row r="2398" spans="1:9" s="57" customFormat="1" ht="13" x14ac:dyDescent="0.3">
      <c r="A2398" s="296"/>
      <c r="B2398" s="269"/>
      <c r="C2398" s="268"/>
      <c r="D2398" s="311"/>
      <c r="E2398" s="216"/>
      <c r="F2398" s="260"/>
      <c r="G2398" s="282"/>
      <c r="I2398"/>
    </row>
    <row r="2399" spans="1:9" s="57" customFormat="1" ht="13" x14ac:dyDescent="0.3">
      <c r="A2399" s="296"/>
      <c r="B2399" s="269"/>
      <c r="C2399" s="268"/>
      <c r="D2399" s="311"/>
      <c r="E2399" s="216"/>
      <c r="F2399" s="260"/>
      <c r="G2399" s="282"/>
      <c r="I2399"/>
    </row>
    <row r="2400" spans="1:9" s="57" customFormat="1" ht="13" x14ac:dyDescent="0.3">
      <c r="A2400" s="296"/>
      <c r="B2400" s="269"/>
      <c r="C2400" s="268"/>
      <c r="D2400" s="311"/>
      <c r="E2400" s="216"/>
      <c r="F2400" s="260"/>
      <c r="G2400" s="282"/>
      <c r="I2400"/>
    </row>
    <row r="2401" spans="1:9" s="57" customFormat="1" ht="13" x14ac:dyDescent="0.3">
      <c r="A2401" s="296"/>
      <c r="B2401" s="269"/>
      <c r="C2401" s="268"/>
      <c r="D2401" s="311"/>
      <c r="E2401" s="216"/>
      <c r="F2401" s="260"/>
      <c r="G2401" s="282"/>
      <c r="I2401"/>
    </row>
    <row r="2402" spans="1:9" s="57" customFormat="1" ht="13" x14ac:dyDescent="0.3">
      <c r="A2402" s="296"/>
      <c r="B2402" s="269"/>
      <c r="C2402" s="268"/>
      <c r="D2402" s="311"/>
      <c r="E2402" s="216"/>
      <c r="F2402" s="260"/>
      <c r="G2402" s="282"/>
      <c r="I2402"/>
    </row>
    <row r="2403" spans="1:9" s="57" customFormat="1" ht="13" x14ac:dyDescent="0.3">
      <c r="A2403" s="296"/>
      <c r="B2403" s="269"/>
      <c r="C2403" s="268"/>
      <c r="D2403" s="311"/>
      <c r="E2403" s="216"/>
      <c r="F2403" s="260"/>
      <c r="G2403" s="282"/>
      <c r="I2403"/>
    </row>
    <row r="2404" spans="1:9" s="57" customFormat="1" ht="13" x14ac:dyDescent="0.3">
      <c r="A2404" s="296"/>
      <c r="B2404" s="269"/>
      <c r="C2404" s="268"/>
      <c r="D2404" s="311"/>
      <c r="E2404" s="216"/>
      <c r="F2404" s="260"/>
      <c r="G2404" s="282"/>
      <c r="I2404"/>
    </row>
    <row r="2405" spans="1:9" s="57" customFormat="1" ht="13" x14ac:dyDescent="0.3">
      <c r="A2405" s="296"/>
      <c r="B2405" s="269"/>
      <c r="C2405" s="268"/>
      <c r="D2405" s="311"/>
      <c r="E2405" s="216"/>
      <c r="F2405" s="260"/>
      <c r="G2405" s="282"/>
      <c r="I2405"/>
    </row>
    <row r="2406" spans="1:9" s="57" customFormat="1" ht="13" x14ac:dyDescent="0.3">
      <c r="A2406" s="296"/>
      <c r="B2406" s="269"/>
      <c r="C2406" s="268"/>
      <c r="D2406" s="311"/>
      <c r="E2406" s="216"/>
      <c r="F2406" s="260"/>
      <c r="G2406" s="282"/>
      <c r="I2406"/>
    </row>
    <row r="2407" spans="1:9" s="57" customFormat="1" ht="13" x14ac:dyDescent="0.3">
      <c r="A2407" s="296"/>
      <c r="B2407" s="269"/>
      <c r="C2407" s="268"/>
      <c r="D2407" s="311"/>
      <c r="E2407" s="216"/>
      <c r="F2407" s="260"/>
      <c r="G2407" s="282"/>
      <c r="I2407"/>
    </row>
    <row r="2408" spans="1:9" s="57" customFormat="1" ht="13" x14ac:dyDescent="0.3">
      <c r="A2408" s="296"/>
      <c r="B2408" s="269"/>
      <c r="C2408" s="268"/>
      <c r="D2408" s="311"/>
      <c r="E2408" s="216"/>
      <c r="F2408" s="260"/>
      <c r="G2408" s="282"/>
      <c r="I2408"/>
    </row>
    <row r="2409" spans="1:9" s="57" customFormat="1" ht="13" x14ac:dyDescent="0.3">
      <c r="A2409" s="296"/>
      <c r="B2409" s="269"/>
      <c r="C2409" s="268"/>
      <c r="D2409" s="311"/>
      <c r="E2409" s="216"/>
      <c r="F2409" s="260"/>
      <c r="G2409" s="282"/>
      <c r="I2409"/>
    </row>
    <row r="2410" spans="1:9" s="57" customFormat="1" ht="13" x14ac:dyDescent="0.3">
      <c r="A2410" s="296"/>
      <c r="B2410" s="269"/>
      <c r="C2410" s="268"/>
      <c r="D2410" s="311"/>
      <c r="E2410" s="216"/>
      <c r="F2410" s="260"/>
      <c r="G2410" s="282"/>
      <c r="I2410"/>
    </row>
    <row r="2411" spans="1:9" s="57" customFormat="1" ht="13" x14ac:dyDescent="0.3">
      <c r="A2411" s="296"/>
      <c r="B2411" s="269"/>
      <c r="C2411" s="268"/>
      <c r="D2411" s="311"/>
      <c r="E2411" s="216"/>
      <c r="F2411" s="260"/>
      <c r="G2411" s="282"/>
      <c r="I2411"/>
    </row>
    <row r="2412" spans="1:9" s="57" customFormat="1" ht="13" x14ac:dyDescent="0.3">
      <c r="A2412" s="296"/>
      <c r="B2412" s="269"/>
      <c r="C2412" s="268"/>
      <c r="D2412" s="311"/>
      <c r="E2412" s="216"/>
      <c r="F2412" s="260"/>
      <c r="G2412" s="282"/>
      <c r="I2412"/>
    </row>
    <row r="2413" spans="1:9" s="57" customFormat="1" ht="13" x14ac:dyDescent="0.3">
      <c r="A2413" s="296"/>
      <c r="B2413" s="269"/>
      <c r="C2413" s="268"/>
      <c r="D2413" s="311"/>
      <c r="E2413" s="216"/>
      <c r="F2413" s="260"/>
      <c r="G2413" s="282"/>
      <c r="I2413"/>
    </row>
    <row r="2414" spans="1:9" s="57" customFormat="1" ht="13" x14ac:dyDescent="0.3">
      <c r="A2414" s="296"/>
      <c r="B2414" s="269"/>
      <c r="C2414" s="268"/>
      <c r="D2414" s="311"/>
      <c r="E2414" s="216"/>
      <c r="F2414" s="260"/>
      <c r="G2414" s="282"/>
      <c r="I2414"/>
    </row>
    <row r="2415" spans="1:9" s="57" customFormat="1" ht="13" x14ac:dyDescent="0.3">
      <c r="A2415" s="296"/>
      <c r="B2415" s="269"/>
      <c r="C2415" s="268"/>
      <c r="D2415" s="311"/>
      <c r="E2415" s="216"/>
      <c r="F2415" s="260"/>
      <c r="G2415" s="282"/>
      <c r="I2415"/>
    </row>
    <row r="2416" spans="1:9" s="57" customFormat="1" ht="13" x14ac:dyDescent="0.3">
      <c r="A2416" s="296"/>
      <c r="B2416" s="269"/>
      <c r="C2416" s="268"/>
      <c r="D2416" s="311"/>
      <c r="E2416" s="216"/>
      <c r="F2416" s="260"/>
      <c r="G2416" s="282"/>
      <c r="I2416"/>
    </row>
    <row r="2417" spans="1:9" s="57" customFormat="1" ht="13" x14ac:dyDescent="0.3">
      <c r="A2417" s="296"/>
      <c r="B2417" s="269"/>
      <c r="C2417" s="268"/>
      <c r="D2417" s="311"/>
      <c r="E2417" s="216"/>
      <c r="F2417" s="260"/>
      <c r="G2417" s="282"/>
      <c r="I2417"/>
    </row>
    <row r="2418" spans="1:9" s="57" customFormat="1" ht="13" x14ac:dyDescent="0.3">
      <c r="A2418" s="296"/>
      <c r="B2418" s="269"/>
      <c r="C2418" s="268"/>
      <c r="D2418" s="311"/>
      <c r="E2418" s="216"/>
      <c r="F2418" s="260"/>
      <c r="G2418" s="282"/>
      <c r="I2418"/>
    </row>
    <row r="2419" spans="1:9" s="57" customFormat="1" ht="13" x14ac:dyDescent="0.3">
      <c r="A2419" s="296"/>
      <c r="B2419" s="269"/>
      <c r="C2419" s="268"/>
      <c r="D2419" s="311"/>
      <c r="E2419" s="216"/>
      <c r="F2419" s="260"/>
      <c r="G2419" s="282"/>
      <c r="I2419"/>
    </row>
    <row r="2420" spans="1:9" s="57" customFormat="1" ht="13" x14ac:dyDescent="0.3">
      <c r="A2420" s="296"/>
      <c r="B2420" s="269"/>
      <c r="C2420" s="268"/>
      <c r="D2420" s="311"/>
      <c r="E2420" s="216"/>
      <c r="F2420" s="260"/>
      <c r="G2420" s="282"/>
      <c r="I2420"/>
    </row>
    <row r="2421" spans="1:9" s="57" customFormat="1" ht="13" x14ac:dyDescent="0.3">
      <c r="A2421" s="296"/>
      <c r="B2421" s="269"/>
      <c r="C2421" s="268"/>
      <c r="D2421" s="311"/>
      <c r="E2421" s="216"/>
      <c r="F2421" s="260"/>
      <c r="G2421" s="282"/>
      <c r="I2421"/>
    </row>
    <row r="2422" spans="1:9" s="57" customFormat="1" ht="13" x14ac:dyDescent="0.3">
      <c r="A2422" s="296"/>
      <c r="B2422" s="269"/>
      <c r="C2422" s="268"/>
      <c r="D2422" s="311"/>
      <c r="E2422" s="216"/>
      <c r="F2422" s="260"/>
      <c r="G2422" s="282"/>
      <c r="I2422"/>
    </row>
    <row r="2423" spans="1:9" s="57" customFormat="1" ht="13" x14ac:dyDescent="0.3">
      <c r="A2423" s="296"/>
      <c r="B2423" s="269"/>
      <c r="C2423" s="268"/>
      <c r="D2423" s="311"/>
      <c r="E2423" s="216"/>
      <c r="F2423" s="260"/>
      <c r="G2423" s="282"/>
      <c r="I2423"/>
    </row>
    <row r="2424" spans="1:9" s="57" customFormat="1" ht="13" x14ac:dyDescent="0.3">
      <c r="A2424" s="296"/>
      <c r="B2424" s="269"/>
      <c r="C2424" s="268"/>
      <c r="D2424" s="311"/>
      <c r="E2424" s="216"/>
      <c r="F2424" s="260"/>
      <c r="G2424" s="282"/>
      <c r="I2424"/>
    </row>
    <row r="2425" spans="1:9" s="57" customFormat="1" ht="13" x14ac:dyDescent="0.3">
      <c r="A2425" s="296"/>
      <c r="B2425" s="269"/>
      <c r="C2425" s="268"/>
      <c r="D2425" s="311"/>
      <c r="E2425" s="216"/>
      <c r="F2425" s="260"/>
      <c r="G2425" s="282"/>
      <c r="I2425"/>
    </row>
    <row r="2426" spans="1:9" s="57" customFormat="1" ht="13" x14ac:dyDescent="0.3">
      <c r="A2426" s="296"/>
      <c r="B2426" s="269"/>
      <c r="C2426" s="268"/>
      <c r="D2426" s="311"/>
      <c r="E2426" s="216"/>
      <c r="F2426" s="260"/>
      <c r="G2426" s="282"/>
      <c r="I2426"/>
    </row>
    <row r="2427" spans="1:9" s="57" customFormat="1" ht="13" x14ac:dyDescent="0.3">
      <c r="A2427" s="296"/>
      <c r="B2427" s="269"/>
      <c r="C2427" s="268"/>
      <c r="D2427" s="311"/>
      <c r="E2427" s="216"/>
      <c r="F2427" s="260"/>
      <c r="G2427" s="282"/>
      <c r="I2427"/>
    </row>
    <row r="2428" spans="1:9" s="57" customFormat="1" ht="13" x14ac:dyDescent="0.3">
      <c r="A2428" s="296"/>
      <c r="B2428" s="269"/>
      <c r="C2428" s="268"/>
      <c r="D2428" s="311"/>
      <c r="E2428" s="216"/>
      <c r="F2428" s="260"/>
      <c r="G2428" s="282"/>
      <c r="I2428"/>
    </row>
    <row r="2429" spans="1:9" s="57" customFormat="1" ht="13" x14ac:dyDescent="0.3">
      <c r="A2429" s="296"/>
      <c r="B2429" s="269"/>
      <c r="C2429" s="268"/>
      <c r="D2429" s="311"/>
      <c r="E2429" s="216"/>
      <c r="F2429" s="260"/>
      <c r="G2429" s="282"/>
      <c r="I2429"/>
    </row>
    <row r="2430" spans="1:9" s="57" customFormat="1" ht="13" x14ac:dyDescent="0.3">
      <c r="A2430" s="296"/>
      <c r="B2430" s="269"/>
      <c r="C2430" s="268"/>
      <c r="D2430" s="311"/>
      <c r="E2430" s="216"/>
      <c r="F2430" s="260"/>
      <c r="G2430" s="282"/>
      <c r="I2430"/>
    </row>
    <row r="2431" spans="1:9" s="57" customFormat="1" ht="13" x14ac:dyDescent="0.3">
      <c r="A2431" s="296"/>
      <c r="B2431" s="269"/>
      <c r="C2431" s="268"/>
      <c r="D2431" s="311"/>
      <c r="E2431" s="216"/>
      <c r="F2431" s="260"/>
      <c r="G2431" s="282"/>
      <c r="I2431"/>
    </row>
    <row r="2432" spans="1:9" s="57" customFormat="1" ht="13" x14ac:dyDescent="0.3">
      <c r="A2432" s="296"/>
      <c r="B2432" s="269"/>
      <c r="C2432" s="268"/>
      <c r="D2432" s="311"/>
      <c r="E2432" s="216"/>
      <c r="F2432" s="260"/>
      <c r="G2432" s="282"/>
      <c r="I2432"/>
    </row>
    <row r="2433" spans="1:9" s="57" customFormat="1" ht="13" x14ac:dyDescent="0.3">
      <c r="A2433" s="296"/>
      <c r="B2433" s="269"/>
      <c r="C2433" s="268"/>
      <c r="D2433" s="311"/>
      <c r="E2433" s="216"/>
      <c r="F2433" s="260"/>
      <c r="G2433" s="282"/>
      <c r="I2433"/>
    </row>
    <row r="2434" spans="1:9" s="57" customFormat="1" ht="13" x14ac:dyDescent="0.3">
      <c r="A2434" s="296"/>
      <c r="B2434" s="269"/>
      <c r="C2434" s="268"/>
      <c r="D2434" s="311"/>
      <c r="E2434" s="216"/>
      <c r="F2434" s="260"/>
      <c r="G2434" s="282"/>
      <c r="I2434"/>
    </row>
    <row r="2435" spans="1:9" s="57" customFormat="1" ht="13" x14ac:dyDescent="0.3">
      <c r="A2435" s="296"/>
      <c r="B2435" s="269"/>
      <c r="C2435" s="268"/>
      <c r="D2435" s="311"/>
      <c r="E2435" s="216"/>
      <c r="F2435" s="260"/>
      <c r="G2435" s="282"/>
      <c r="I2435"/>
    </row>
    <row r="2436" spans="1:9" s="57" customFormat="1" x14ac:dyDescent="0.25">
      <c r="A2436" s="296"/>
      <c r="B2436" s="269"/>
      <c r="C2436" s="268"/>
      <c r="D2436" s="311"/>
      <c r="E2436" s="216"/>
      <c r="F2436" s="260"/>
      <c r="G2436" s="179"/>
      <c r="I2436"/>
    </row>
    <row r="2437" spans="1:9" s="57" customFormat="1" x14ac:dyDescent="0.25">
      <c r="A2437" s="296"/>
      <c r="B2437" s="269"/>
      <c r="C2437" s="268"/>
      <c r="D2437" s="311"/>
      <c r="E2437" s="216"/>
      <c r="F2437" s="260"/>
      <c r="G2437" s="179"/>
      <c r="I2437"/>
    </row>
    <row r="2438" spans="1:9" s="57" customFormat="1" x14ac:dyDescent="0.25">
      <c r="A2438" s="296"/>
      <c r="B2438" s="269"/>
      <c r="C2438" s="268"/>
      <c r="D2438" s="311"/>
      <c r="E2438" s="216"/>
      <c r="F2438" s="260"/>
      <c r="G2438" s="179"/>
      <c r="I2438"/>
    </row>
    <row r="2439" spans="1:9" s="57" customFormat="1" x14ac:dyDescent="0.25">
      <c r="A2439" s="296"/>
      <c r="B2439" s="269"/>
      <c r="C2439" s="268"/>
      <c r="D2439" s="311"/>
      <c r="E2439" s="216"/>
      <c r="F2439" s="260"/>
      <c r="G2439" s="179"/>
      <c r="I2439"/>
    </row>
    <row r="2440" spans="1:9" s="57" customFormat="1" x14ac:dyDescent="0.25">
      <c r="A2440" s="296"/>
      <c r="B2440" s="269"/>
      <c r="C2440" s="268"/>
      <c r="D2440" s="311"/>
      <c r="E2440" s="216"/>
      <c r="F2440" s="260"/>
      <c r="G2440" s="179"/>
      <c r="I2440"/>
    </row>
    <row r="2441" spans="1:9" ht="13" x14ac:dyDescent="0.25">
      <c r="A2441" s="261"/>
      <c r="B2441" s="264" t="s">
        <v>2187</v>
      </c>
      <c r="C2441" s="226"/>
      <c r="D2441" s="304"/>
      <c r="E2441" s="255"/>
      <c r="F2441" s="266"/>
    </row>
    <row r="2442" spans="1:9" ht="13" x14ac:dyDescent="0.25">
      <c r="A2442" s="261"/>
      <c r="B2442" s="245" t="str">
        <f>B2373</f>
        <v>SECTION 3</v>
      </c>
      <c r="C2442" s="226"/>
      <c r="D2442" s="304"/>
      <c r="E2442" s="255"/>
      <c r="F2442" s="260"/>
    </row>
    <row r="2443" spans="1:9" ht="13" x14ac:dyDescent="0.25">
      <c r="A2443" s="261"/>
      <c r="B2443" s="245" t="s">
        <v>2370</v>
      </c>
      <c r="C2443" s="226"/>
      <c r="D2443" s="304"/>
      <c r="E2443" s="255"/>
      <c r="F2443" s="260"/>
    </row>
    <row r="2444" spans="1:9" s="239" customFormat="1" ht="13" x14ac:dyDescent="0.25">
      <c r="A2444" s="261"/>
      <c r="B2444" s="253"/>
      <c r="C2444" s="252"/>
      <c r="D2444" s="308"/>
      <c r="E2444" s="257"/>
      <c r="F2444" s="260"/>
      <c r="I2444"/>
    </row>
    <row r="2445" spans="1:9" s="239" customFormat="1" ht="13" x14ac:dyDescent="0.25">
      <c r="A2445" s="261"/>
      <c r="B2445" s="270" t="str">
        <f>B2442</f>
        <v>SECTION 3</v>
      </c>
      <c r="C2445" s="252"/>
      <c r="D2445" s="308"/>
      <c r="E2445" s="257"/>
      <c r="F2445" s="260"/>
      <c r="I2445"/>
    </row>
    <row r="2446" spans="1:9" s="239" customFormat="1" ht="26" x14ac:dyDescent="0.25">
      <c r="A2446" s="261"/>
      <c r="B2446" s="270" t="str">
        <f>B2443</f>
        <v>Block 1: 4 Classrooms, 1 Principal's Office and Store Room: 3.7 - Ironmongery</v>
      </c>
      <c r="C2446" s="252"/>
      <c r="D2446" s="308"/>
      <c r="E2446" s="257"/>
      <c r="F2446" s="260"/>
      <c r="I2446"/>
    </row>
    <row r="2447" spans="1:9" s="239" customFormat="1" ht="13" x14ac:dyDescent="0.25">
      <c r="A2447" s="261"/>
      <c r="B2447" s="251" t="s">
        <v>2200</v>
      </c>
      <c r="C2447" s="252" t="s">
        <v>2192</v>
      </c>
      <c r="D2447" s="308"/>
      <c r="E2447" s="257"/>
      <c r="F2447" s="260"/>
      <c r="I2447"/>
    </row>
    <row r="2448" spans="1:9" s="239" customFormat="1" ht="13" x14ac:dyDescent="0.25">
      <c r="A2448" s="261"/>
      <c r="B2448" s="253"/>
      <c r="C2448" s="252"/>
      <c r="D2448" s="308"/>
      <c r="E2448" s="257"/>
      <c r="F2448" s="260"/>
      <c r="I2448"/>
    </row>
    <row r="2449" spans="1:9" s="239" customFormat="1" ht="13" x14ac:dyDescent="0.25">
      <c r="A2449" s="261"/>
      <c r="B2449" s="265" t="s">
        <v>2191</v>
      </c>
      <c r="C2449" s="252">
        <v>40</v>
      </c>
      <c r="D2449" s="308"/>
      <c r="E2449" s="257"/>
      <c r="F2449" s="260"/>
      <c r="I2449"/>
    </row>
    <row r="2450" spans="1:9" s="239" customFormat="1" ht="13" x14ac:dyDescent="0.25">
      <c r="A2450" s="261"/>
      <c r="B2450" s="265"/>
      <c r="C2450" s="252"/>
      <c r="D2450" s="308"/>
      <c r="E2450" s="257"/>
      <c r="F2450" s="260"/>
      <c r="I2450"/>
    </row>
    <row r="2451" spans="1:9" s="239" customFormat="1" ht="13" x14ac:dyDescent="0.25">
      <c r="A2451" s="261"/>
      <c r="B2451" s="253"/>
      <c r="C2451" s="252"/>
      <c r="D2451" s="308"/>
      <c r="E2451" s="257"/>
      <c r="F2451" s="260"/>
      <c r="I2451"/>
    </row>
    <row r="2452" spans="1:9" s="239" customFormat="1" ht="13" x14ac:dyDescent="0.25">
      <c r="A2452" s="261"/>
      <c r="B2452" s="253"/>
      <c r="C2452" s="252"/>
      <c r="D2452" s="308"/>
      <c r="E2452" s="257"/>
      <c r="F2452" s="260"/>
      <c r="I2452"/>
    </row>
    <row r="2453" spans="1:9" s="239" customFormat="1" ht="13" x14ac:dyDescent="0.25">
      <c r="A2453" s="261"/>
      <c r="B2453" s="253"/>
      <c r="C2453" s="252"/>
      <c r="D2453" s="308"/>
      <c r="E2453" s="257"/>
      <c r="F2453" s="260"/>
      <c r="I2453"/>
    </row>
    <row r="2454" spans="1:9" s="239" customFormat="1" ht="13" x14ac:dyDescent="0.25">
      <c r="A2454" s="261"/>
      <c r="B2454" s="253"/>
      <c r="C2454" s="252"/>
      <c r="D2454" s="308"/>
      <c r="E2454" s="257"/>
      <c r="F2454" s="260"/>
      <c r="I2454"/>
    </row>
    <row r="2455" spans="1:9" s="239" customFormat="1" ht="13" x14ac:dyDescent="0.25">
      <c r="A2455" s="261"/>
      <c r="B2455" s="253"/>
      <c r="C2455" s="252"/>
      <c r="D2455" s="308"/>
      <c r="E2455" s="257"/>
      <c r="F2455" s="260"/>
      <c r="I2455"/>
    </row>
    <row r="2456" spans="1:9" s="239" customFormat="1" ht="13" x14ac:dyDescent="0.25">
      <c r="A2456" s="261"/>
      <c r="B2456" s="253"/>
      <c r="C2456" s="252"/>
      <c r="D2456" s="308"/>
      <c r="E2456" s="257"/>
      <c r="F2456" s="260"/>
      <c r="I2456"/>
    </row>
    <row r="2457" spans="1:9" s="239" customFormat="1" ht="13" x14ac:dyDescent="0.25">
      <c r="A2457" s="261"/>
      <c r="B2457" s="253"/>
      <c r="C2457" s="252"/>
      <c r="D2457" s="308"/>
      <c r="E2457" s="257"/>
      <c r="F2457" s="260"/>
      <c r="I2457"/>
    </row>
    <row r="2458" spans="1:9" s="239" customFormat="1" ht="13" x14ac:dyDescent="0.25">
      <c r="A2458" s="261"/>
      <c r="B2458" s="253"/>
      <c r="C2458" s="252"/>
      <c r="D2458" s="308"/>
      <c r="E2458" s="257"/>
      <c r="F2458" s="260"/>
      <c r="I2458"/>
    </row>
    <row r="2459" spans="1:9" s="239" customFormat="1" ht="13" x14ac:dyDescent="0.25">
      <c r="A2459" s="261"/>
      <c r="B2459" s="253"/>
      <c r="C2459" s="252"/>
      <c r="D2459" s="308"/>
      <c r="E2459" s="257"/>
      <c r="F2459" s="260"/>
      <c r="I2459"/>
    </row>
    <row r="2460" spans="1:9" s="239" customFormat="1" ht="13" x14ac:dyDescent="0.25">
      <c r="A2460" s="261"/>
      <c r="B2460" s="253"/>
      <c r="C2460" s="252"/>
      <c r="D2460" s="308"/>
      <c r="E2460" s="257"/>
      <c r="F2460" s="260"/>
      <c r="I2460"/>
    </row>
    <row r="2461" spans="1:9" s="239" customFormat="1" ht="13" x14ac:dyDescent="0.25">
      <c r="A2461" s="261"/>
      <c r="B2461" s="253"/>
      <c r="C2461" s="252"/>
      <c r="D2461" s="308"/>
      <c r="E2461" s="257"/>
      <c r="F2461" s="260"/>
      <c r="I2461"/>
    </row>
    <row r="2462" spans="1:9" s="239" customFormat="1" ht="13" x14ac:dyDescent="0.25">
      <c r="A2462" s="261"/>
      <c r="B2462" s="253"/>
      <c r="C2462" s="252"/>
      <c r="D2462" s="308"/>
      <c r="E2462" s="257"/>
      <c r="F2462" s="260"/>
      <c r="I2462"/>
    </row>
    <row r="2463" spans="1:9" s="239" customFormat="1" ht="13" x14ac:dyDescent="0.25">
      <c r="A2463" s="261"/>
      <c r="B2463" s="253"/>
      <c r="C2463" s="252"/>
      <c r="D2463" s="308"/>
      <c r="E2463" s="257"/>
      <c r="F2463" s="260"/>
      <c r="I2463"/>
    </row>
    <row r="2464" spans="1:9" s="239" customFormat="1" ht="13" x14ac:dyDescent="0.25">
      <c r="A2464" s="261"/>
      <c r="B2464" s="253"/>
      <c r="C2464" s="252"/>
      <c r="D2464" s="308"/>
      <c r="E2464" s="257"/>
      <c r="F2464" s="260"/>
      <c r="I2464"/>
    </row>
    <row r="2465" spans="1:9" s="239" customFormat="1" ht="13" x14ac:dyDescent="0.25">
      <c r="A2465" s="261"/>
      <c r="B2465" s="253"/>
      <c r="C2465" s="252"/>
      <c r="D2465" s="308"/>
      <c r="E2465" s="257"/>
      <c r="F2465" s="260"/>
      <c r="I2465"/>
    </row>
    <row r="2466" spans="1:9" s="239" customFormat="1" ht="13" x14ac:dyDescent="0.25">
      <c r="A2466" s="261"/>
      <c r="B2466" s="253"/>
      <c r="C2466" s="252"/>
      <c r="D2466" s="308"/>
      <c r="E2466" s="257"/>
      <c r="F2466" s="260"/>
      <c r="I2466"/>
    </row>
    <row r="2467" spans="1:9" s="239" customFormat="1" ht="13" x14ac:dyDescent="0.25">
      <c r="A2467" s="261"/>
      <c r="B2467" s="253"/>
      <c r="C2467" s="252"/>
      <c r="D2467" s="308"/>
      <c r="E2467" s="257"/>
      <c r="F2467" s="260"/>
      <c r="I2467"/>
    </row>
    <row r="2468" spans="1:9" s="239" customFormat="1" ht="13" x14ac:dyDescent="0.25">
      <c r="A2468" s="261"/>
      <c r="B2468" s="253"/>
      <c r="C2468" s="252"/>
      <c r="D2468" s="308"/>
      <c r="E2468" s="257"/>
      <c r="F2468" s="260"/>
      <c r="I2468"/>
    </row>
    <row r="2469" spans="1:9" s="239" customFormat="1" ht="13" x14ac:dyDescent="0.25">
      <c r="A2469" s="261"/>
      <c r="B2469" s="253"/>
      <c r="C2469" s="252"/>
      <c r="D2469" s="308"/>
      <c r="E2469" s="257"/>
      <c r="F2469" s="260"/>
      <c r="I2469"/>
    </row>
    <row r="2470" spans="1:9" s="239" customFormat="1" ht="13" x14ac:dyDescent="0.25">
      <c r="A2470" s="261"/>
      <c r="B2470" s="253"/>
      <c r="C2470" s="252"/>
      <c r="D2470" s="308"/>
      <c r="E2470" s="257"/>
      <c r="F2470" s="260"/>
      <c r="I2470"/>
    </row>
    <row r="2471" spans="1:9" s="239" customFormat="1" ht="13" x14ac:dyDescent="0.25">
      <c r="A2471" s="261"/>
      <c r="B2471" s="253"/>
      <c r="C2471" s="252"/>
      <c r="D2471" s="308"/>
      <c r="E2471" s="257"/>
      <c r="F2471" s="260"/>
      <c r="I2471"/>
    </row>
    <row r="2472" spans="1:9" s="239" customFormat="1" ht="13" x14ac:dyDescent="0.25">
      <c r="A2472" s="261"/>
      <c r="B2472" s="253"/>
      <c r="C2472" s="252"/>
      <c r="D2472" s="308"/>
      <c r="E2472" s="257"/>
      <c r="F2472" s="260"/>
      <c r="I2472"/>
    </row>
    <row r="2473" spans="1:9" s="239" customFormat="1" ht="13" x14ac:dyDescent="0.25">
      <c r="A2473" s="261"/>
      <c r="B2473" s="253"/>
      <c r="C2473" s="252"/>
      <c r="D2473" s="308"/>
      <c r="E2473" s="257"/>
      <c r="F2473" s="260"/>
      <c r="I2473"/>
    </row>
    <row r="2474" spans="1:9" s="239" customFormat="1" ht="13" x14ac:dyDescent="0.25">
      <c r="A2474" s="261"/>
      <c r="B2474" s="253"/>
      <c r="C2474" s="252"/>
      <c r="D2474" s="308"/>
      <c r="E2474" s="257"/>
      <c r="F2474" s="260"/>
      <c r="I2474"/>
    </row>
    <row r="2475" spans="1:9" s="239" customFormat="1" ht="13" x14ac:dyDescent="0.25">
      <c r="A2475" s="261"/>
      <c r="B2475" s="253"/>
      <c r="C2475" s="252"/>
      <c r="D2475" s="308"/>
      <c r="E2475" s="257"/>
      <c r="F2475" s="260"/>
      <c r="I2475"/>
    </row>
    <row r="2476" spans="1:9" s="239" customFormat="1" ht="13" x14ac:dyDescent="0.25">
      <c r="A2476" s="261"/>
      <c r="B2476" s="253"/>
      <c r="C2476" s="252"/>
      <c r="D2476" s="308"/>
      <c r="E2476" s="257"/>
      <c r="F2476" s="260"/>
      <c r="I2476"/>
    </row>
    <row r="2477" spans="1:9" s="239" customFormat="1" ht="13" x14ac:dyDescent="0.25">
      <c r="A2477" s="261"/>
      <c r="B2477" s="253"/>
      <c r="C2477" s="252"/>
      <c r="D2477" s="308"/>
      <c r="E2477" s="257"/>
      <c r="F2477" s="260"/>
      <c r="I2477"/>
    </row>
    <row r="2478" spans="1:9" s="239" customFormat="1" ht="13" x14ac:dyDescent="0.25">
      <c r="A2478" s="261"/>
      <c r="B2478" s="253"/>
      <c r="C2478" s="252"/>
      <c r="D2478" s="308"/>
      <c r="E2478" s="257"/>
      <c r="F2478" s="260"/>
      <c r="I2478"/>
    </row>
    <row r="2479" spans="1:9" s="239" customFormat="1" ht="13" x14ac:dyDescent="0.25">
      <c r="A2479" s="261"/>
      <c r="B2479" s="253"/>
      <c r="C2479" s="252"/>
      <c r="D2479" s="308"/>
      <c r="E2479" s="257"/>
      <c r="F2479" s="260"/>
      <c r="I2479"/>
    </row>
    <row r="2480" spans="1:9" s="239" customFormat="1" ht="13" x14ac:dyDescent="0.25">
      <c r="A2480" s="261"/>
      <c r="B2480" s="253"/>
      <c r="C2480" s="252"/>
      <c r="D2480" s="308"/>
      <c r="E2480" s="257"/>
      <c r="F2480" s="260"/>
      <c r="I2480"/>
    </row>
    <row r="2481" spans="1:9" s="239" customFormat="1" ht="13" x14ac:dyDescent="0.25">
      <c r="A2481" s="261"/>
      <c r="B2481" s="253"/>
      <c r="C2481" s="252"/>
      <c r="D2481" s="308"/>
      <c r="E2481" s="257"/>
      <c r="F2481" s="260"/>
      <c r="I2481"/>
    </row>
    <row r="2482" spans="1:9" s="239" customFormat="1" ht="13" x14ac:dyDescent="0.25">
      <c r="A2482" s="261"/>
      <c r="B2482" s="253"/>
      <c r="C2482" s="252"/>
      <c r="D2482" s="308"/>
      <c r="E2482" s="257"/>
      <c r="F2482" s="260"/>
      <c r="I2482"/>
    </row>
    <row r="2483" spans="1:9" s="239" customFormat="1" ht="13" x14ac:dyDescent="0.25">
      <c r="A2483" s="261"/>
      <c r="B2483" s="253"/>
      <c r="C2483" s="252"/>
      <c r="D2483" s="308"/>
      <c r="E2483" s="257"/>
      <c r="F2483" s="260"/>
      <c r="I2483"/>
    </row>
    <row r="2484" spans="1:9" s="239" customFormat="1" ht="13" x14ac:dyDescent="0.25">
      <c r="A2484" s="261"/>
      <c r="B2484" s="253"/>
      <c r="C2484" s="252"/>
      <c r="D2484" s="308"/>
      <c r="E2484" s="257"/>
      <c r="F2484" s="260"/>
      <c r="I2484"/>
    </row>
    <row r="2485" spans="1:9" s="239" customFormat="1" ht="13" x14ac:dyDescent="0.25">
      <c r="A2485" s="261"/>
      <c r="B2485" s="253"/>
      <c r="C2485" s="252"/>
      <c r="D2485" s="308"/>
      <c r="E2485" s="257"/>
      <c r="F2485" s="260"/>
      <c r="I2485"/>
    </row>
    <row r="2486" spans="1:9" s="239" customFormat="1" ht="13" x14ac:dyDescent="0.25">
      <c r="A2486" s="261"/>
      <c r="B2486" s="253"/>
      <c r="C2486" s="252"/>
      <c r="D2486" s="308"/>
      <c r="E2486" s="257"/>
      <c r="F2486" s="260"/>
      <c r="I2486"/>
    </row>
    <row r="2487" spans="1:9" s="239" customFormat="1" ht="13" x14ac:dyDescent="0.25">
      <c r="A2487" s="261"/>
      <c r="B2487" s="253"/>
      <c r="C2487" s="252"/>
      <c r="D2487" s="308"/>
      <c r="E2487" s="257"/>
      <c r="F2487" s="260"/>
      <c r="I2487"/>
    </row>
    <row r="2488" spans="1:9" s="239" customFormat="1" ht="13" x14ac:dyDescent="0.25">
      <c r="A2488" s="261"/>
      <c r="B2488" s="253"/>
      <c r="C2488" s="252"/>
      <c r="D2488" s="308"/>
      <c r="E2488" s="257"/>
      <c r="F2488" s="260"/>
      <c r="I2488"/>
    </row>
    <row r="2489" spans="1:9" s="239" customFormat="1" ht="13" x14ac:dyDescent="0.25">
      <c r="A2489" s="261"/>
      <c r="B2489" s="253"/>
      <c r="C2489" s="252"/>
      <c r="D2489" s="308"/>
      <c r="E2489" s="257"/>
      <c r="F2489" s="260"/>
      <c r="I2489"/>
    </row>
    <row r="2490" spans="1:9" s="239" customFormat="1" ht="13" x14ac:dyDescent="0.25">
      <c r="A2490" s="261"/>
      <c r="B2490" s="253"/>
      <c r="C2490" s="252"/>
      <c r="D2490" s="308"/>
      <c r="E2490" s="257"/>
      <c r="F2490" s="260"/>
      <c r="I2490"/>
    </row>
    <row r="2491" spans="1:9" s="239" customFormat="1" ht="13" x14ac:dyDescent="0.25">
      <c r="A2491" s="261"/>
      <c r="B2491" s="253"/>
      <c r="C2491" s="252"/>
      <c r="D2491" s="308"/>
      <c r="E2491" s="257"/>
      <c r="F2491" s="260"/>
      <c r="I2491"/>
    </row>
    <row r="2492" spans="1:9" s="239" customFormat="1" ht="13" x14ac:dyDescent="0.25">
      <c r="A2492" s="261"/>
      <c r="B2492" s="253"/>
      <c r="C2492" s="252"/>
      <c r="D2492" s="308"/>
      <c r="E2492" s="257"/>
      <c r="F2492" s="260"/>
      <c r="I2492"/>
    </row>
    <row r="2493" spans="1:9" s="239" customFormat="1" ht="13" x14ac:dyDescent="0.25">
      <c r="A2493" s="261"/>
      <c r="B2493" s="253"/>
      <c r="C2493" s="252"/>
      <c r="D2493" s="308"/>
      <c r="E2493" s="257"/>
      <c r="F2493" s="260"/>
      <c r="I2493"/>
    </row>
    <row r="2494" spans="1:9" s="239" customFormat="1" ht="13" x14ac:dyDescent="0.25">
      <c r="A2494" s="261"/>
      <c r="B2494" s="253"/>
      <c r="C2494" s="252"/>
      <c r="D2494" s="308"/>
      <c r="E2494" s="257"/>
      <c r="F2494" s="260"/>
      <c r="I2494"/>
    </row>
    <row r="2495" spans="1:9" s="239" customFormat="1" ht="13" x14ac:dyDescent="0.25">
      <c r="A2495" s="261"/>
      <c r="B2495" s="253"/>
      <c r="C2495" s="252"/>
      <c r="D2495" s="308"/>
      <c r="E2495" s="257"/>
      <c r="F2495" s="260"/>
      <c r="I2495"/>
    </row>
    <row r="2496" spans="1:9" s="239" customFormat="1" ht="13" x14ac:dyDescent="0.25">
      <c r="A2496" s="261"/>
      <c r="B2496" s="253"/>
      <c r="C2496" s="252"/>
      <c r="D2496" s="308"/>
      <c r="E2496" s="257"/>
      <c r="F2496" s="260"/>
      <c r="I2496"/>
    </row>
    <row r="2497" spans="1:9" s="239" customFormat="1" ht="13" x14ac:dyDescent="0.25">
      <c r="A2497" s="261"/>
      <c r="B2497" s="253"/>
      <c r="C2497" s="252"/>
      <c r="D2497" s="308"/>
      <c r="E2497" s="257"/>
      <c r="F2497" s="260"/>
      <c r="I2497"/>
    </row>
    <row r="2498" spans="1:9" s="239" customFormat="1" ht="13" x14ac:dyDescent="0.25">
      <c r="A2498" s="261"/>
      <c r="B2498" s="253"/>
      <c r="C2498" s="252"/>
      <c r="D2498" s="308"/>
      <c r="E2498" s="257"/>
      <c r="F2498" s="260"/>
      <c r="I2498"/>
    </row>
    <row r="2499" spans="1:9" s="239" customFormat="1" ht="13" x14ac:dyDescent="0.25">
      <c r="A2499" s="261"/>
      <c r="B2499" s="253"/>
      <c r="C2499" s="252"/>
      <c r="D2499" s="308"/>
      <c r="E2499" s="257"/>
      <c r="F2499" s="260"/>
      <c r="I2499"/>
    </row>
    <row r="2500" spans="1:9" s="239" customFormat="1" ht="13" x14ac:dyDescent="0.25">
      <c r="A2500" s="261"/>
      <c r="B2500" s="253"/>
      <c r="C2500" s="252"/>
      <c r="D2500" s="308"/>
      <c r="E2500" s="257"/>
      <c r="F2500" s="260"/>
      <c r="I2500"/>
    </row>
    <row r="2501" spans="1:9" s="239" customFormat="1" ht="13" x14ac:dyDescent="0.25">
      <c r="A2501" s="261"/>
      <c r="B2501" s="253"/>
      <c r="C2501" s="252"/>
      <c r="D2501" s="308"/>
      <c r="E2501" s="257"/>
      <c r="F2501" s="260"/>
      <c r="I2501"/>
    </row>
    <row r="2502" spans="1:9" s="239" customFormat="1" ht="13" x14ac:dyDescent="0.25">
      <c r="A2502" s="261"/>
      <c r="B2502" s="253"/>
      <c r="C2502" s="252"/>
      <c r="D2502" s="308"/>
      <c r="E2502" s="257"/>
      <c r="F2502" s="260"/>
      <c r="I2502"/>
    </row>
    <row r="2503" spans="1:9" s="239" customFormat="1" ht="13" x14ac:dyDescent="0.25">
      <c r="A2503" s="261"/>
      <c r="B2503" s="253"/>
      <c r="C2503" s="252"/>
      <c r="D2503" s="308"/>
      <c r="E2503" s="257"/>
      <c r="F2503" s="260"/>
      <c r="I2503"/>
    </row>
    <row r="2504" spans="1:9" s="239" customFormat="1" ht="13" x14ac:dyDescent="0.25">
      <c r="A2504" s="261"/>
      <c r="B2504" s="253"/>
      <c r="C2504" s="252"/>
      <c r="D2504" s="308"/>
      <c r="E2504" s="257"/>
      <c r="F2504" s="260"/>
      <c r="I2504"/>
    </row>
    <row r="2505" spans="1:9" s="239" customFormat="1" ht="13" x14ac:dyDescent="0.25">
      <c r="A2505" s="261"/>
      <c r="B2505" s="253"/>
      <c r="C2505" s="252"/>
      <c r="D2505" s="308"/>
      <c r="E2505" s="257"/>
      <c r="F2505" s="260"/>
      <c r="I2505"/>
    </row>
    <row r="2506" spans="1:9" s="239" customFormat="1" ht="13" x14ac:dyDescent="0.25">
      <c r="A2506" s="261"/>
      <c r="B2506" s="253"/>
      <c r="C2506" s="252"/>
      <c r="D2506" s="308"/>
      <c r="E2506" s="257"/>
      <c r="F2506" s="260"/>
      <c r="I2506"/>
    </row>
    <row r="2507" spans="1:9" s="239" customFormat="1" ht="13" x14ac:dyDescent="0.25">
      <c r="A2507" s="261"/>
      <c r="B2507" s="253"/>
      <c r="C2507" s="252"/>
      <c r="D2507" s="308"/>
      <c r="E2507" s="257"/>
      <c r="F2507" s="260"/>
      <c r="I2507"/>
    </row>
    <row r="2508" spans="1:9" s="239" customFormat="1" ht="13" x14ac:dyDescent="0.25">
      <c r="A2508" s="261"/>
      <c r="B2508" s="253"/>
      <c r="C2508" s="252"/>
      <c r="D2508" s="308"/>
      <c r="E2508" s="257"/>
      <c r="F2508" s="260"/>
      <c r="I2508"/>
    </row>
    <row r="2509" spans="1:9" s="239" customFormat="1" ht="13" x14ac:dyDescent="0.25">
      <c r="A2509" s="261"/>
      <c r="B2509" s="253"/>
      <c r="C2509" s="252"/>
      <c r="D2509" s="308"/>
      <c r="E2509" s="257"/>
      <c r="F2509" s="260"/>
      <c r="I2509"/>
    </row>
    <row r="2510" spans="1:9" s="239" customFormat="1" ht="13" x14ac:dyDescent="0.25">
      <c r="A2510" s="261"/>
      <c r="B2510" s="253"/>
      <c r="C2510" s="252"/>
      <c r="D2510" s="308"/>
      <c r="E2510" s="257"/>
      <c r="F2510" s="260"/>
      <c r="I2510"/>
    </row>
    <row r="2511" spans="1:9" s="239" customFormat="1" ht="13" x14ac:dyDescent="0.25">
      <c r="A2511" s="261"/>
      <c r="B2511" s="253"/>
      <c r="C2511" s="252"/>
      <c r="D2511" s="308"/>
      <c r="E2511" s="257"/>
      <c r="F2511" s="260"/>
      <c r="I2511"/>
    </row>
    <row r="2512" spans="1:9" ht="13" x14ac:dyDescent="0.25">
      <c r="A2512" s="261"/>
      <c r="B2512" s="264" t="s">
        <v>1019</v>
      </c>
      <c r="C2512" s="226"/>
      <c r="D2512" s="304"/>
      <c r="E2512" s="255"/>
      <c r="F2512" s="266"/>
    </row>
    <row r="2513" spans="1:9" ht="13" x14ac:dyDescent="0.25">
      <c r="A2513" s="261"/>
      <c r="B2513" s="245" t="str">
        <f>B2442</f>
        <v>SECTION 3</v>
      </c>
      <c r="C2513" s="226"/>
      <c r="D2513" s="304"/>
      <c r="E2513" s="255"/>
      <c r="F2513" s="260"/>
    </row>
    <row r="2514" spans="1:9" ht="13" x14ac:dyDescent="0.25">
      <c r="A2514" s="261"/>
      <c r="B2514" s="245" t="str">
        <f>B2443</f>
        <v>Block 1: 4 Classrooms, 1 Principal's Office and Store Room: 3.7 - Ironmongery</v>
      </c>
      <c r="C2514" s="226"/>
      <c r="D2514" s="304"/>
      <c r="E2514" s="255"/>
      <c r="F2514" s="260"/>
    </row>
    <row r="2515" spans="1:9" x14ac:dyDescent="0.25">
      <c r="A2515" s="298"/>
      <c r="B2515" s="231"/>
      <c r="C2515" s="219"/>
      <c r="D2515" s="310"/>
      <c r="E2515" s="257"/>
      <c r="F2515" s="260"/>
    </row>
    <row r="2516" spans="1:9" ht="13" x14ac:dyDescent="0.25">
      <c r="A2516" s="261">
        <v>3.8</v>
      </c>
      <c r="B2516" s="228" t="s">
        <v>20</v>
      </c>
      <c r="C2516" s="219"/>
      <c r="D2516" s="310"/>
      <c r="E2516" s="257"/>
      <c r="F2516" s="260"/>
    </row>
    <row r="2517" spans="1:9" x14ac:dyDescent="0.25">
      <c r="A2517" s="296"/>
      <c r="B2517" s="269"/>
      <c r="C2517" s="268"/>
      <c r="D2517" s="311"/>
      <c r="E2517" s="216"/>
      <c r="F2517" s="277"/>
    </row>
    <row r="2518" spans="1:9" ht="13" x14ac:dyDescent="0.25">
      <c r="A2518" s="296"/>
      <c r="B2518" s="227" t="s">
        <v>19</v>
      </c>
      <c r="C2518" s="268"/>
      <c r="D2518" s="311"/>
      <c r="E2518" s="216"/>
      <c r="F2518" s="277"/>
    </row>
    <row r="2519" spans="1:9" s="234" customFormat="1" x14ac:dyDescent="0.25">
      <c r="A2519" s="296"/>
      <c r="B2519" s="269"/>
      <c r="C2519" s="268"/>
      <c r="D2519" s="311"/>
      <c r="E2519" s="216"/>
      <c r="F2519" s="277"/>
      <c r="I2519"/>
    </row>
    <row r="2520" spans="1:9" s="234" customFormat="1" ht="13" x14ac:dyDescent="0.25">
      <c r="A2520" s="296"/>
      <c r="B2520" s="227" t="s">
        <v>18</v>
      </c>
      <c r="C2520" s="268"/>
      <c r="D2520" s="311"/>
      <c r="E2520" s="216"/>
      <c r="F2520" s="277"/>
      <c r="G2520" s="234">
        <f>D2522*E2522</f>
        <v>0</v>
      </c>
      <c r="I2520"/>
    </row>
    <row r="2521" spans="1:9" s="234" customFormat="1" x14ac:dyDescent="0.25">
      <c r="A2521" s="296"/>
      <c r="B2521" s="269"/>
      <c r="C2521" s="268"/>
      <c r="D2521" s="311"/>
      <c r="E2521" s="216"/>
      <c r="F2521" s="277"/>
      <c r="G2521" s="234">
        <f>D2524*E2524</f>
        <v>0</v>
      </c>
      <c r="I2521"/>
    </row>
    <row r="2522" spans="1:9" s="234" customFormat="1" ht="14.5" x14ac:dyDescent="0.25">
      <c r="A2522" s="296" t="s">
        <v>2371</v>
      </c>
      <c r="B2522" s="269" t="s">
        <v>2095</v>
      </c>
      <c r="C2522" s="268" t="s">
        <v>621</v>
      </c>
      <c r="D2522" s="311">
        <v>225</v>
      </c>
      <c r="E2522" s="216"/>
      <c r="F2522" s="277"/>
      <c r="I2522"/>
    </row>
    <row r="2523" spans="1:9" s="234" customFormat="1" x14ac:dyDescent="0.25">
      <c r="A2523" s="296"/>
      <c r="B2523" s="269"/>
      <c r="C2523" s="268"/>
      <c r="D2523" s="311"/>
      <c r="E2523" s="216"/>
      <c r="F2523" s="277"/>
      <c r="I2523"/>
    </row>
    <row r="2524" spans="1:9" s="234" customFormat="1" ht="14.5" x14ac:dyDescent="0.25">
      <c r="A2524" s="296" t="s">
        <v>2372</v>
      </c>
      <c r="B2524" s="269" t="s">
        <v>2122</v>
      </c>
      <c r="C2524" s="268" t="s">
        <v>621</v>
      </c>
      <c r="D2524" s="311">
        <v>55</v>
      </c>
      <c r="E2524" s="216"/>
      <c r="F2524" s="277"/>
      <c r="I2524"/>
    </row>
    <row r="2525" spans="1:9" s="234" customFormat="1" x14ac:dyDescent="0.25">
      <c r="A2525" s="296"/>
      <c r="B2525" s="269"/>
      <c r="C2525" s="268"/>
      <c r="D2525" s="311"/>
      <c r="E2525" s="216"/>
      <c r="F2525" s="277"/>
      <c r="I2525"/>
    </row>
    <row r="2526" spans="1:9" s="234" customFormat="1" ht="13" x14ac:dyDescent="0.25">
      <c r="A2526" s="296"/>
      <c r="B2526" s="227" t="s">
        <v>17</v>
      </c>
      <c r="C2526" s="268"/>
      <c r="D2526" s="311"/>
      <c r="E2526" s="216"/>
      <c r="F2526" s="277"/>
      <c r="I2526"/>
    </row>
    <row r="2527" spans="1:9" s="234" customFormat="1" x14ac:dyDescent="0.25">
      <c r="A2527" s="296"/>
      <c r="B2527" s="269"/>
      <c r="C2527" s="268"/>
      <c r="D2527" s="311"/>
      <c r="E2527" s="216"/>
      <c r="F2527" s="277"/>
      <c r="I2527"/>
    </row>
    <row r="2528" spans="1:9" s="234" customFormat="1" ht="13" x14ac:dyDescent="0.25">
      <c r="A2528" s="296"/>
      <c r="B2528" s="227" t="s">
        <v>16</v>
      </c>
      <c r="C2528" s="268"/>
      <c r="D2528" s="311"/>
      <c r="E2528" s="216"/>
      <c r="F2528" s="277"/>
      <c r="G2528" s="234">
        <f>D2530*E2530</f>
        <v>0</v>
      </c>
      <c r="I2528"/>
    </row>
    <row r="2529" spans="1:9" s="234" customFormat="1" x14ac:dyDescent="0.25">
      <c r="A2529" s="296"/>
      <c r="B2529" s="269"/>
      <c r="C2529" s="268"/>
      <c r="D2529" s="311"/>
      <c r="E2529" s="216"/>
      <c r="F2529" s="277"/>
      <c r="G2529" s="234">
        <f>D2532*E2532</f>
        <v>0</v>
      </c>
      <c r="I2529"/>
    </row>
    <row r="2530" spans="1:9" s="234" customFormat="1" ht="14.5" x14ac:dyDescent="0.25">
      <c r="A2530" s="296" t="s">
        <v>2373</v>
      </c>
      <c r="B2530" s="269" t="s">
        <v>525</v>
      </c>
      <c r="C2530" s="268" t="s">
        <v>621</v>
      </c>
      <c r="D2530" s="311">
        <v>376</v>
      </c>
      <c r="E2530" s="216"/>
      <c r="F2530" s="277"/>
      <c r="I2530"/>
    </row>
    <row r="2531" spans="1:9" s="234" customFormat="1" x14ac:dyDescent="0.25">
      <c r="A2531" s="296"/>
      <c r="B2531" s="269"/>
      <c r="C2531" s="268"/>
      <c r="D2531" s="311"/>
      <c r="E2531" s="216"/>
      <c r="F2531" s="277"/>
      <c r="I2531"/>
    </row>
    <row r="2532" spans="1:9" s="234" customFormat="1" ht="14.5" x14ac:dyDescent="0.25">
      <c r="A2532" s="296" t="s">
        <v>2374</v>
      </c>
      <c r="B2532" s="269" t="s">
        <v>295</v>
      </c>
      <c r="C2532" s="268" t="s">
        <v>621</v>
      </c>
      <c r="D2532" s="311">
        <v>10</v>
      </c>
      <c r="E2532" s="216"/>
      <c r="F2532" s="277"/>
      <c r="I2532"/>
    </row>
    <row r="2533" spans="1:9" s="234" customFormat="1" x14ac:dyDescent="0.25">
      <c r="A2533" s="296"/>
      <c r="B2533" s="269"/>
      <c r="C2533" s="268"/>
      <c r="D2533" s="311"/>
      <c r="E2533" s="216"/>
      <c r="F2533" s="277"/>
      <c r="I2533"/>
    </row>
    <row r="2534" spans="1:9" s="234" customFormat="1" ht="13" x14ac:dyDescent="0.25">
      <c r="A2534" s="296"/>
      <c r="B2534" s="227" t="s">
        <v>1028</v>
      </c>
      <c r="C2534" s="268"/>
      <c r="D2534" s="311"/>
      <c r="E2534" s="216"/>
      <c r="F2534" s="277"/>
      <c r="I2534"/>
    </row>
    <row r="2535" spans="1:9" s="234" customFormat="1" x14ac:dyDescent="0.25">
      <c r="A2535" s="296"/>
      <c r="B2535" s="269"/>
      <c r="C2535" s="268"/>
      <c r="D2535" s="311"/>
      <c r="E2535" s="216"/>
      <c r="F2535" s="277"/>
      <c r="I2535"/>
    </row>
    <row r="2536" spans="1:9" s="234" customFormat="1" ht="13" x14ac:dyDescent="0.25">
      <c r="A2536" s="296"/>
      <c r="B2536" s="227" t="s">
        <v>16</v>
      </c>
      <c r="C2536" s="268"/>
      <c r="D2536" s="311"/>
      <c r="E2536" s="216"/>
      <c r="F2536" s="277"/>
      <c r="G2536" s="234">
        <f>D2538*E2538</f>
        <v>0</v>
      </c>
      <c r="I2536"/>
    </row>
    <row r="2537" spans="1:9" s="234" customFormat="1" x14ac:dyDescent="0.25">
      <c r="A2537" s="296"/>
      <c r="B2537" s="269"/>
      <c r="C2537" s="268"/>
      <c r="D2537" s="311"/>
      <c r="E2537" s="216"/>
      <c r="F2537" s="277"/>
      <c r="G2537" s="234">
        <f>D2540*E2540</f>
        <v>0</v>
      </c>
      <c r="I2537"/>
    </row>
    <row r="2538" spans="1:9" s="234" customFormat="1" ht="14.5" x14ac:dyDescent="0.25">
      <c r="A2538" s="296" t="s">
        <v>2375</v>
      </c>
      <c r="B2538" s="269" t="s">
        <v>525</v>
      </c>
      <c r="C2538" s="268" t="s">
        <v>621</v>
      </c>
      <c r="D2538" s="311">
        <v>234</v>
      </c>
      <c r="E2538" s="216"/>
      <c r="F2538" s="277"/>
      <c r="I2538"/>
    </row>
    <row r="2539" spans="1:9" s="234" customFormat="1" x14ac:dyDescent="0.25">
      <c r="A2539" s="296"/>
      <c r="B2539" s="269"/>
      <c r="C2539" s="268"/>
      <c r="D2539" s="311"/>
      <c r="E2539" s="216"/>
      <c r="F2539" s="277"/>
      <c r="I2539"/>
    </row>
    <row r="2540" spans="1:9" s="234" customFormat="1" ht="14.5" x14ac:dyDescent="0.25">
      <c r="A2540" s="296" t="s">
        <v>2376</v>
      </c>
      <c r="B2540" s="269" t="s">
        <v>295</v>
      </c>
      <c r="C2540" s="268" t="s">
        <v>621</v>
      </c>
      <c r="D2540" s="311">
        <v>20</v>
      </c>
      <c r="E2540" s="216"/>
      <c r="F2540" s="277"/>
      <c r="I2540"/>
    </row>
    <row r="2541" spans="1:9" s="234" customFormat="1" x14ac:dyDescent="0.25">
      <c r="A2541" s="296"/>
      <c r="B2541" s="269"/>
      <c r="C2541" s="268"/>
      <c r="D2541" s="311"/>
      <c r="E2541" s="216"/>
      <c r="F2541" s="277"/>
      <c r="I2541"/>
    </row>
    <row r="2542" spans="1:9" s="234" customFormat="1" ht="13" x14ac:dyDescent="0.25">
      <c r="A2542" s="296"/>
      <c r="B2542" s="224" t="s">
        <v>2087</v>
      </c>
      <c r="C2542" s="268"/>
      <c r="D2542" s="311"/>
      <c r="E2542" s="216"/>
      <c r="F2542" s="277"/>
      <c r="I2542"/>
    </row>
    <row r="2543" spans="1:9" s="234" customFormat="1" ht="13" x14ac:dyDescent="0.25">
      <c r="A2543" s="296"/>
      <c r="B2543" s="224"/>
      <c r="C2543" s="268"/>
      <c r="D2543" s="311"/>
      <c r="E2543" s="216"/>
      <c r="F2543" s="277"/>
      <c r="I2543"/>
    </row>
    <row r="2544" spans="1:9" s="234" customFormat="1" ht="39" x14ac:dyDescent="0.25">
      <c r="A2544" s="296"/>
      <c r="B2544" s="224" t="s">
        <v>2088</v>
      </c>
      <c r="C2544" s="268"/>
      <c r="D2544" s="311"/>
      <c r="E2544" s="216"/>
      <c r="F2544" s="277"/>
      <c r="I2544"/>
    </row>
    <row r="2545" spans="1:9" s="234" customFormat="1" ht="13" x14ac:dyDescent="0.25">
      <c r="A2545" s="296"/>
      <c r="B2545" s="224"/>
      <c r="C2545" s="268"/>
      <c r="D2545" s="311"/>
      <c r="E2545" s="216"/>
      <c r="F2545" s="277"/>
      <c r="I2545"/>
    </row>
    <row r="2546" spans="1:9" s="234" customFormat="1" ht="13" x14ac:dyDescent="0.25">
      <c r="A2546" s="296"/>
      <c r="B2546" s="224" t="s">
        <v>2089</v>
      </c>
      <c r="C2546" s="268"/>
      <c r="D2546" s="311"/>
      <c r="E2546" s="216"/>
      <c r="F2546" s="277"/>
      <c r="I2546"/>
    </row>
    <row r="2547" spans="1:9" s="234" customFormat="1" ht="13" x14ac:dyDescent="0.25">
      <c r="A2547" s="296"/>
      <c r="B2547" s="224"/>
      <c r="C2547" s="268"/>
      <c r="D2547" s="311"/>
      <c r="E2547" s="216"/>
      <c r="F2547" s="277"/>
      <c r="I2547"/>
    </row>
    <row r="2548" spans="1:9" s="234" customFormat="1" ht="25" x14ac:dyDescent="0.25">
      <c r="A2548" s="296"/>
      <c r="B2548" s="225" t="s">
        <v>2090</v>
      </c>
      <c r="C2548" s="268"/>
      <c r="D2548" s="311"/>
      <c r="E2548" s="216"/>
      <c r="F2548" s="277"/>
      <c r="I2548"/>
    </row>
    <row r="2549" spans="1:9" s="234" customFormat="1" x14ac:dyDescent="0.25">
      <c r="A2549" s="296"/>
      <c r="B2549" s="225" t="s">
        <v>2091</v>
      </c>
      <c r="C2549" s="268"/>
      <c r="D2549" s="311"/>
      <c r="E2549" s="216"/>
      <c r="F2549" s="277"/>
      <c r="I2549"/>
    </row>
    <row r="2550" spans="1:9" s="234" customFormat="1" x14ac:dyDescent="0.25">
      <c r="A2550" s="296"/>
      <c r="B2550" s="225" t="s">
        <v>2092</v>
      </c>
      <c r="C2550" s="268"/>
      <c r="D2550" s="311"/>
      <c r="E2550" s="216"/>
      <c r="F2550" s="277"/>
      <c r="I2550"/>
    </row>
    <row r="2551" spans="1:9" s="234" customFormat="1" ht="25" x14ac:dyDescent="0.25">
      <c r="A2551" s="296"/>
      <c r="B2551" s="225" t="s">
        <v>2093</v>
      </c>
      <c r="C2551" s="268"/>
      <c r="D2551" s="311"/>
      <c r="E2551" s="216"/>
      <c r="F2551" s="277"/>
      <c r="I2551"/>
    </row>
    <row r="2552" spans="1:9" s="234" customFormat="1" x14ac:dyDescent="0.25">
      <c r="A2552" s="296"/>
      <c r="B2552" s="225" t="s">
        <v>2123</v>
      </c>
      <c r="C2552" s="268"/>
      <c r="D2552" s="311"/>
      <c r="E2552" s="216"/>
      <c r="F2552" s="277"/>
      <c r="I2552"/>
    </row>
    <row r="2553" spans="1:9" s="234" customFormat="1" ht="13" x14ac:dyDescent="0.25">
      <c r="A2553" s="296"/>
      <c r="B2553" s="224"/>
      <c r="C2553" s="268"/>
      <c r="D2553" s="311"/>
      <c r="E2553" s="216"/>
      <c r="F2553" s="277"/>
      <c r="I2553"/>
    </row>
    <row r="2554" spans="1:9" s="234" customFormat="1" ht="14.5" x14ac:dyDescent="0.3">
      <c r="A2554" s="296" t="s">
        <v>2377</v>
      </c>
      <c r="B2554" s="225" t="s">
        <v>2094</v>
      </c>
      <c r="C2554" s="268" t="s">
        <v>621</v>
      </c>
      <c r="D2554" s="311">
        <v>225</v>
      </c>
      <c r="E2554" s="216"/>
      <c r="F2554" s="277"/>
      <c r="G2554" s="241">
        <f>SUM(G2515:G2530)</f>
        <v>0</v>
      </c>
      <c r="I2554"/>
    </row>
    <row r="2555" spans="1:9" s="234" customFormat="1" x14ac:dyDescent="0.25">
      <c r="A2555" s="298"/>
      <c r="B2555" s="253"/>
      <c r="C2555" s="219"/>
      <c r="D2555" s="310"/>
      <c r="E2555" s="257"/>
      <c r="F2555" s="260"/>
      <c r="I2555"/>
    </row>
    <row r="2556" spans="1:9" s="57" customFormat="1" ht="13" x14ac:dyDescent="0.3">
      <c r="A2556" s="296"/>
      <c r="B2556" s="269"/>
      <c r="C2556" s="268"/>
      <c r="D2556" s="311"/>
      <c r="E2556" s="216"/>
      <c r="F2556" s="260"/>
      <c r="G2556" s="282"/>
      <c r="I2556"/>
    </row>
    <row r="2557" spans="1:9" s="57" customFormat="1" ht="13" x14ac:dyDescent="0.3">
      <c r="A2557" s="296"/>
      <c r="B2557" s="269"/>
      <c r="C2557" s="268"/>
      <c r="D2557" s="311"/>
      <c r="E2557" s="216"/>
      <c r="F2557" s="260"/>
      <c r="G2557" s="282"/>
      <c r="I2557"/>
    </row>
    <row r="2558" spans="1:9" s="57" customFormat="1" ht="13" x14ac:dyDescent="0.3">
      <c r="A2558" s="296"/>
      <c r="B2558" s="269"/>
      <c r="C2558" s="268"/>
      <c r="D2558" s="311"/>
      <c r="E2558" s="216"/>
      <c r="F2558" s="260"/>
      <c r="G2558" s="282"/>
      <c r="I2558"/>
    </row>
    <row r="2559" spans="1:9" s="57" customFormat="1" ht="13" x14ac:dyDescent="0.3">
      <c r="A2559" s="296"/>
      <c r="B2559" s="269"/>
      <c r="C2559" s="268"/>
      <c r="D2559" s="311"/>
      <c r="E2559" s="216"/>
      <c r="F2559" s="260"/>
      <c r="G2559" s="282"/>
      <c r="I2559"/>
    </row>
    <row r="2560" spans="1:9" s="57" customFormat="1" ht="13" x14ac:dyDescent="0.3">
      <c r="A2560" s="296"/>
      <c r="B2560" s="269"/>
      <c r="C2560" s="268"/>
      <c r="D2560" s="311"/>
      <c r="E2560" s="216"/>
      <c r="F2560" s="260"/>
      <c r="G2560" s="282"/>
      <c r="I2560"/>
    </row>
    <row r="2561" spans="1:9" s="57" customFormat="1" ht="13" x14ac:dyDescent="0.3">
      <c r="A2561" s="296"/>
      <c r="B2561" s="269"/>
      <c r="C2561" s="268"/>
      <c r="D2561" s="311"/>
      <c r="E2561" s="216"/>
      <c r="F2561" s="260"/>
      <c r="G2561" s="282"/>
      <c r="I2561"/>
    </row>
    <row r="2562" spans="1:9" s="57" customFormat="1" ht="13" x14ac:dyDescent="0.3">
      <c r="A2562" s="296"/>
      <c r="B2562" s="269"/>
      <c r="C2562" s="268"/>
      <c r="D2562" s="311"/>
      <c r="E2562" s="216"/>
      <c r="F2562" s="260"/>
      <c r="G2562" s="282"/>
      <c r="I2562"/>
    </row>
    <row r="2563" spans="1:9" s="57" customFormat="1" ht="13" x14ac:dyDescent="0.3">
      <c r="A2563" s="296"/>
      <c r="B2563" s="269"/>
      <c r="C2563" s="268"/>
      <c r="D2563" s="311"/>
      <c r="E2563" s="216"/>
      <c r="F2563" s="260"/>
      <c r="G2563" s="282"/>
      <c r="I2563"/>
    </row>
    <row r="2564" spans="1:9" s="57" customFormat="1" ht="13" x14ac:dyDescent="0.3">
      <c r="A2564" s="296"/>
      <c r="B2564" s="269"/>
      <c r="C2564" s="268"/>
      <c r="D2564" s="311"/>
      <c r="E2564" s="216"/>
      <c r="F2564" s="260"/>
      <c r="G2564" s="282"/>
      <c r="I2564"/>
    </row>
    <row r="2565" spans="1:9" s="57" customFormat="1" ht="13" x14ac:dyDescent="0.3">
      <c r="A2565" s="296"/>
      <c r="B2565" s="269"/>
      <c r="C2565" s="268"/>
      <c r="D2565" s="311"/>
      <c r="E2565" s="216"/>
      <c r="F2565" s="260"/>
      <c r="G2565" s="282"/>
      <c r="I2565"/>
    </row>
    <row r="2566" spans="1:9" s="57" customFormat="1" ht="13" x14ac:dyDescent="0.3">
      <c r="A2566" s="296"/>
      <c r="B2566" s="269"/>
      <c r="C2566" s="268"/>
      <c r="D2566" s="311"/>
      <c r="E2566" s="216"/>
      <c r="F2566" s="260"/>
      <c r="G2566" s="282"/>
      <c r="I2566"/>
    </row>
    <row r="2567" spans="1:9" s="57" customFormat="1" ht="13" x14ac:dyDescent="0.3">
      <c r="A2567" s="296"/>
      <c r="B2567" s="269"/>
      <c r="C2567" s="268"/>
      <c r="D2567" s="311"/>
      <c r="E2567" s="216"/>
      <c r="F2567" s="260"/>
      <c r="G2567" s="282"/>
      <c r="I2567"/>
    </row>
    <row r="2568" spans="1:9" s="57" customFormat="1" ht="13" x14ac:dyDescent="0.3">
      <c r="A2568" s="296"/>
      <c r="B2568" s="269"/>
      <c r="C2568" s="268"/>
      <c r="D2568" s="311"/>
      <c r="E2568" s="216"/>
      <c r="F2568" s="260"/>
      <c r="G2568" s="282"/>
      <c r="I2568"/>
    </row>
    <row r="2569" spans="1:9" s="57" customFormat="1" ht="13" x14ac:dyDescent="0.3">
      <c r="A2569" s="296"/>
      <c r="B2569" s="269"/>
      <c r="C2569" s="268"/>
      <c r="D2569" s="311"/>
      <c r="E2569" s="216"/>
      <c r="F2569" s="260"/>
      <c r="G2569" s="282"/>
      <c r="I2569"/>
    </row>
    <row r="2570" spans="1:9" s="57" customFormat="1" ht="13" x14ac:dyDescent="0.3">
      <c r="A2570" s="296"/>
      <c r="B2570" s="269"/>
      <c r="C2570" s="268"/>
      <c r="D2570" s="311"/>
      <c r="E2570" s="216"/>
      <c r="F2570" s="260"/>
      <c r="G2570" s="282"/>
      <c r="I2570"/>
    </row>
    <row r="2571" spans="1:9" s="57" customFormat="1" ht="13" x14ac:dyDescent="0.3">
      <c r="A2571" s="296"/>
      <c r="B2571" s="269"/>
      <c r="C2571" s="268"/>
      <c r="D2571" s="311"/>
      <c r="E2571" s="216"/>
      <c r="F2571" s="260"/>
      <c r="G2571" s="282"/>
      <c r="I2571"/>
    </row>
    <row r="2572" spans="1:9" s="57" customFormat="1" ht="13" x14ac:dyDescent="0.3">
      <c r="A2572" s="296"/>
      <c r="B2572" s="269"/>
      <c r="C2572" s="268"/>
      <c r="D2572" s="311"/>
      <c r="E2572" s="216"/>
      <c r="F2572" s="260"/>
      <c r="G2572" s="282"/>
      <c r="I2572"/>
    </row>
    <row r="2573" spans="1:9" s="57" customFormat="1" ht="13" x14ac:dyDescent="0.3">
      <c r="A2573" s="296"/>
      <c r="B2573" s="269"/>
      <c r="C2573" s="268"/>
      <c r="D2573" s="311"/>
      <c r="E2573" s="216"/>
      <c r="F2573" s="260"/>
      <c r="G2573" s="282"/>
      <c r="I2573"/>
    </row>
    <row r="2574" spans="1:9" s="57" customFormat="1" x14ac:dyDescent="0.25">
      <c r="A2574" s="296"/>
      <c r="B2574" s="269"/>
      <c r="C2574" s="268"/>
      <c r="D2574" s="311"/>
      <c r="E2574" s="216"/>
      <c r="F2574" s="260"/>
      <c r="G2574" s="179"/>
      <c r="I2574"/>
    </row>
    <row r="2575" spans="1:9" s="57" customFormat="1" x14ac:dyDescent="0.25">
      <c r="A2575" s="296"/>
      <c r="B2575" s="269"/>
      <c r="C2575" s="268"/>
      <c r="D2575" s="311"/>
      <c r="E2575" s="216"/>
      <c r="F2575" s="260"/>
      <c r="G2575" s="179"/>
      <c r="I2575"/>
    </row>
    <row r="2576" spans="1:9" s="57" customFormat="1" x14ac:dyDescent="0.25">
      <c r="A2576" s="296"/>
      <c r="B2576" s="269"/>
      <c r="C2576" s="268"/>
      <c r="D2576" s="311"/>
      <c r="E2576" s="216"/>
      <c r="F2576" s="260"/>
      <c r="G2576" s="179"/>
      <c r="I2576"/>
    </row>
    <row r="2577" spans="1:9" s="57" customFormat="1" x14ac:dyDescent="0.25">
      <c r="A2577" s="296"/>
      <c r="B2577" s="269"/>
      <c r="C2577" s="268"/>
      <c r="D2577" s="311"/>
      <c r="E2577" s="216"/>
      <c r="F2577" s="260"/>
      <c r="G2577" s="179"/>
      <c r="I2577"/>
    </row>
    <row r="2578" spans="1:9" s="57" customFormat="1" x14ac:dyDescent="0.25">
      <c r="A2578" s="296"/>
      <c r="B2578" s="269"/>
      <c r="C2578" s="268"/>
      <c r="D2578" s="311"/>
      <c r="E2578" s="216"/>
      <c r="F2578" s="260"/>
      <c r="G2578" s="179"/>
      <c r="I2578"/>
    </row>
    <row r="2579" spans="1:9" s="57" customFormat="1" x14ac:dyDescent="0.25">
      <c r="A2579" s="296"/>
      <c r="B2579" s="269"/>
      <c r="C2579" s="268"/>
      <c r="D2579" s="311"/>
      <c r="E2579" s="216"/>
      <c r="F2579" s="260"/>
      <c r="G2579" s="179"/>
      <c r="I2579"/>
    </row>
    <row r="2580" spans="1:9" ht="13" x14ac:dyDescent="0.25">
      <c r="A2580" s="261"/>
      <c r="B2580" s="264" t="s">
        <v>2187</v>
      </c>
      <c r="C2580" s="226"/>
      <c r="D2580" s="304"/>
      <c r="E2580" s="255"/>
      <c r="F2580" s="266"/>
    </row>
    <row r="2581" spans="1:9" ht="13" x14ac:dyDescent="0.25">
      <c r="A2581" s="261"/>
      <c r="B2581" s="245" t="str">
        <f>B2513</f>
        <v>SECTION 3</v>
      </c>
      <c r="C2581" s="226"/>
      <c r="D2581" s="304"/>
      <c r="E2581" s="255"/>
      <c r="F2581" s="260"/>
    </row>
    <row r="2582" spans="1:9" ht="13" x14ac:dyDescent="0.25">
      <c r="A2582" s="261"/>
      <c r="B2582" s="245" t="s">
        <v>2378</v>
      </c>
      <c r="C2582" s="226"/>
      <c r="D2582" s="304"/>
      <c r="E2582" s="255"/>
      <c r="F2582" s="260"/>
    </row>
    <row r="2583" spans="1:9" s="239" customFormat="1" ht="13" x14ac:dyDescent="0.25">
      <c r="A2583" s="261"/>
      <c r="B2583" s="253"/>
      <c r="C2583" s="252"/>
      <c r="D2583" s="308"/>
      <c r="E2583" s="257"/>
      <c r="F2583" s="260"/>
      <c r="I2583"/>
    </row>
    <row r="2584" spans="1:9" s="239" customFormat="1" ht="13" x14ac:dyDescent="0.25">
      <c r="A2584" s="261"/>
      <c r="B2584" s="270" t="str">
        <f>B2581</f>
        <v>SECTION 3</v>
      </c>
      <c r="C2584" s="252"/>
      <c r="D2584" s="308"/>
      <c r="E2584" s="257"/>
      <c r="F2584" s="260"/>
      <c r="I2584"/>
    </row>
    <row r="2585" spans="1:9" s="239" customFormat="1" ht="26" x14ac:dyDescent="0.25">
      <c r="A2585" s="261"/>
      <c r="B2585" s="270" t="str">
        <f>B2582</f>
        <v>Block 1: 4 Classrooms, 1 Principal's Office and Store Room: 3.8 - Plastering</v>
      </c>
      <c r="C2585" s="252"/>
      <c r="D2585" s="308"/>
      <c r="E2585" s="257"/>
      <c r="F2585" s="260"/>
      <c r="I2585"/>
    </row>
    <row r="2586" spans="1:9" s="239" customFormat="1" ht="13" x14ac:dyDescent="0.25">
      <c r="A2586" s="261"/>
      <c r="B2586" s="251" t="s">
        <v>2200</v>
      </c>
      <c r="C2586" s="252" t="s">
        <v>2192</v>
      </c>
      <c r="D2586" s="308"/>
      <c r="E2586" s="257"/>
      <c r="F2586" s="260"/>
      <c r="I2586"/>
    </row>
    <row r="2587" spans="1:9" s="239" customFormat="1" ht="13" x14ac:dyDescent="0.25">
      <c r="A2587" s="261"/>
      <c r="B2587" s="253"/>
      <c r="C2587" s="252"/>
      <c r="D2587" s="308"/>
      <c r="E2587" s="257"/>
      <c r="F2587" s="260"/>
      <c r="I2587"/>
    </row>
    <row r="2588" spans="1:9" s="239" customFormat="1" ht="13" x14ac:dyDescent="0.25">
      <c r="A2588" s="261"/>
      <c r="B2588" s="265" t="s">
        <v>2191</v>
      </c>
      <c r="C2588" s="252">
        <v>42</v>
      </c>
      <c r="D2588" s="308"/>
      <c r="E2588" s="257"/>
      <c r="F2588" s="260"/>
      <c r="I2588"/>
    </row>
    <row r="2589" spans="1:9" s="239" customFormat="1" ht="13" x14ac:dyDescent="0.25">
      <c r="A2589" s="261"/>
      <c r="B2589" s="265"/>
      <c r="C2589" s="252"/>
      <c r="D2589" s="308"/>
      <c r="E2589" s="257"/>
      <c r="F2589" s="260"/>
      <c r="I2589"/>
    </row>
    <row r="2590" spans="1:9" s="239" customFormat="1" ht="13" x14ac:dyDescent="0.25">
      <c r="A2590" s="261"/>
      <c r="B2590" s="253"/>
      <c r="C2590" s="252"/>
      <c r="D2590" s="308"/>
      <c r="E2590" s="257"/>
      <c r="F2590" s="260"/>
      <c r="I2590"/>
    </row>
    <row r="2591" spans="1:9" s="239" customFormat="1" ht="13" x14ac:dyDescent="0.25">
      <c r="A2591" s="261"/>
      <c r="B2591" s="253"/>
      <c r="C2591" s="252"/>
      <c r="D2591" s="308"/>
      <c r="E2591" s="257"/>
      <c r="F2591" s="260"/>
      <c r="I2591"/>
    </row>
    <row r="2592" spans="1:9" s="239" customFormat="1" ht="13" x14ac:dyDescent="0.25">
      <c r="A2592" s="261"/>
      <c r="B2592" s="253"/>
      <c r="C2592" s="252"/>
      <c r="D2592" s="308"/>
      <c r="E2592" s="257"/>
      <c r="F2592" s="260"/>
      <c r="I2592"/>
    </row>
    <row r="2593" spans="1:9" s="239" customFormat="1" ht="13" x14ac:dyDescent="0.25">
      <c r="A2593" s="261"/>
      <c r="B2593" s="253"/>
      <c r="C2593" s="252"/>
      <c r="D2593" s="308"/>
      <c r="E2593" s="257"/>
      <c r="F2593" s="260"/>
      <c r="I2593"/>
    </row>
    <row r="2594" spans="1:9" s="239" customFormat="1" ht="13" x14ac:dyDescent="0.25">
      <c r="A2594" s="261"/>
      <c r="B2594" s="253"/>
      <c r="C2594" s="252"/>
      <c r="D2594" s="308"/>
      <c r="E2594" s="257"/>
      <c r="F2594" s="260"/>
      <c r="I2594"/>
    </row>
    <row r="2595" spans="1:9" s="239" customFormat="1" ht="13" x14ac:dyDescent="0.25">
      <c r="A2595" s="261"/>
      <c r="B2595" s="253"/>
      <c r="C2595" s="252"/>
      <c r="D2595" s="308"/>
      <c r="E2595" s="257"/>
      <c r="F2595" s="260"/>
      <c r="I2595"/>
    </row>
    <row r="2596" spans="1:9" s="239" customFormat="1" ht="13" x14ac:dyDescent="0.25">
      <c r="A2596" s="261"/>
      <c r="B2596" s="253"/>
      <c r="C2596" s="252"/>
      <c r="D2596" s="308"/>
      <c r="E2596" s="257"/>
      <c r="F2596" s="260"/>
      <c r="I2596"/>
    </row>
    <row r="2597" spans="1:9" s="239" customFormat="1" ht="13" x14ac:dyDescent="0.25">
      <c r="A2597" s="261"/>
      <c r="B2597" s="253"/>
      <c r="C2597" s="252"/>
      <c r="D2597" s="308"/>
      <c r="E2597" s="257"/>
      <c r="F2597" s="260"/>
      <c r="I2597"/>
    </row>
    <row r="2598" spans="1:9" s="239" customFormat="1" ht="13" x14ac:dyDescent="0.25">
      <c r="A2598" s="261"/>
      <c r="B2598" s="253"/>
      <c r="C2598" s="252"/>
      <c r="D2598" s="308"/>
      <c r="E2598" s="257"/>
      <c r="F2598" s="260"/>
      <c r="I2598"/>
    </row>
    <row r="2599" spans="1:9" s="239" customFormat="1" ht="13" x14ac:dyDescent="0.25">
      <c r="A2599" s="261"/>
      <c r="B2599" s="253"/>
      <c r="C2599" s="252"/>
      <c r="D2599" s="308"/>
      <c r="E2599" s="257"/>
      <c r="F2599" s="260"/>
      <c r="I2599"/>
    </row>
    <row r="2600" spans="1:9" s="239" customFormat="1" ht="13" x14ac:dyDescent="0.25">
      <c r="A2600" s="261"/>
      <c r="B2600" s="253"/>
      <c r="C2600" s="252"/>
      <c r="D2600" s="308"/>
      <c r="E2600" s="257"/>
      <c r="F2600" s="260"/>
      <c r="I2600"/>
    </row>
    <row r="2601" spans="1:9" s="239" customFormat="1" ht="13" x14ac:dyDescent="0.25">
      <c r="A2601" s="261"/>
      <c r="B2601" s="253"/>
      <c r="C2601" s="252"/>
      <c r="D2601" s="308"/>
      <c r="E2601" s="257"/>
      <c r="F2601" s="260"/>
      <c r="I2601"/>
    </row>
    <row r="2602" spans="1:9" s="239" customFormat="1" ht="13" x14ac:dyDescent="0.25">
      <c r="A2602" s="261"/>
      <c r="B2602" s="253"/>
      <c r="C2602" s="252"/>
      <c r="D2602" s="308"/>
      <c r="E2602" s="257"/>
      <c r="F2602" s="260"/>
      <c r="I2602"/>
    </row>
    <row r="2603" spans="1:9" s="239" customFormat="1" ht="13" x14ac:dyDescent="0.25">
      <c r="A2603" s="261"/>
      <c r="B2603" s="253"/>
      <c r="C2603" s="252"/>
      <c r="D2603" s="308"/>
      <c r="E2603" s="257"/>
      <c r="F2603" s="260"/>
      <c r="I2603"/>
    </row>
    <row r="2604" spans="1:9" s="239" customFormat="1" ht="13" x14ac:dyDescent="0.25">
      <c r="A2604" s="261"/>
      <c r="B2604" s="253"/>
      <c r="C2604" s="252"/>
      <c r="D2604" s="308"/>
      <c r="E2604" s="257"/>
      <c r="F2604" s="260"/>
      <c r="I2604"/>
    </row>
    <row r="2605" spans="1:9" s="239" customFormat="1" ht="13" x14ac:dyDescent="0.25">
      <c r="A2605" s="261"/>
      <c r="B2605" s="253"/>
      <c r="C2605" s="252"/>
      <c r="D2605" s="308"/>
      <c r="E2605" s="257"/>
      <c r="F2605" s="260"/>
      <c r="I2605"/>
    </row>
    <row r="2606" spans="1:9" s="239" customFormat="1" ht="13" x14ac:dyDescent="0.25">
      <c r="A2606" s="261"/>
      <c r="B2606" s="253"/>
      <c r="C2606" s="252"/>
      <c r="D2606" s="308"/>
      <c r="E2606" s="257"/>
      <c r="F2606" s="260"/>
      <c r="I2606"/>
    </row>
    <row r="2607" spans="1:9" s="239" customFormat="1" ht="13" x14ac:dyDescent="0.25">
      <c r="A2607" s="261"/>
      <c r="B2607" s="253"/>
      <c r="C2607" s="252"/>
      <c r="D2607" s="308"/>
      <c r="E2607" s="257"/>
      <c r="F2607" s="260"/>
      <c r="I2607"/>
    </row>
    <row r="2608" spans="1:9" s="239" customFormat="1" ht="13" x14ac:dyDescent="0.25">
      <c r="A2608" s="261"/>
      <c r="B2608" s="253"/>
      <c r="C2608" s="252"/>
      <c r="D2608" s="308"/>
      <c r="E2608" s="257"/>
      <c r="F2608" s="260"/>
      <c r="I2608"/>
    </row>
    <row r="2609" spans="1:9" s="239" customFormat="1" ht="13" x14ac:dyDescent="0.25">
      <c r="A2609" s="261"/>
      <c r="B2609" s="253"/>
      <c r="C2609" s="252"/>
      <c r="D2609" s="308"/>
      <c r="E2609" s="257"/>
      <c r="F2609" s="260"/>
      <c r="I2609"/>
    </row>
    <row r="2610" spans="1:9" s="239" customFormat="1" ht="13" x14ac:dyDescent="0.25">
      <c r="A2610" s="261"/>
      <c r="B2610" s="253"/>
      <c r="C2610" s="252"/>
      <c r="D2610" s="308"/>
      <c r="E2610" s="257"/>
      <c r="F2610" s="260"/>
      <c r="I2610"/>
    </row>
    <row r="2611" spans="1:9" s="239" customFormat="1" ht="13" x14ac:dyDescent="0.25">
      <c r="A2611" s="261"/>
      <c r="B2611" s="253"/>
      <c r="C2611" s="252"/>
      <c r="D2611" s="308"/>
      <c r="E2611" s="257"/>
      <c r="F2611" s="260"/>
      <c r="I2611"/>
    </row>
    <row r="2612" spans="1:9" s="239" customFormat="1" ht="13" x14ac:dyDescent="0.25">
      <c r="A2612" s="261"/>
      <c r="B2612" s="253"/>
      <c r="C2612" s="252"/>
      <c r="D2612" s="308"/>
      <c r="E2612" s="257"/>
      <c r="F2612" s="260"/>
      <c r="I2612"/>
    </row>
    <row r="2613" spans="1:9" s="239" customFormat="1" ht="13" x14ac:dyDescent="0.25">
      <c r="A2613" s="261"/>
      <c r="B2613" s="253"/>
      <c r="C2613" s="252"/>
      <c r="D2613" s="308"/>
      <c r="E2613" s="257"/>
      <c r="F2613" s="260"/>
      <c r="I2613"/>
    </row>
    <row r="2614" spans="1:9" s="239" customFormat="1" ht="13" x14ac:dyDescent="0.25">
      <c r="A2614" s="261"/>
      <c r="B2614" s="253"/>
      <c r="C2614" s="252"/>
      <c r="D2614" s="308"/>
      <c r="E2614" s="257"/>
      <c r="F2614" s="260"/>
      <c r="I2614"/>
    </row>
    <row r="2615" spans="1:9" s="239" customFormat="1" ht="13" x14ac:dyDescent="0.25">
      <c r="A2615" s="261"/>
      <c r="B2615" s="253"/>
      <c r="C2615" s="252"/>
      <c r="D2615" s="308"/>
      <c r="E2615" s="257"/>
      <c r="F2615" s="260"/>
      <c r="I2615"/>
    </row>
    <row r="2616" spans="1:9" s="239" customFormat="1" ht="13" x14ac:dyDescent="0.25">
      <c r="A2616" s="261"/>
      <c r="B2616" s="253"/>
      <c r="C2616" s="252"/>
      <c r="D2616" s="308"/>
      <c r="E2616" s="257"/>
      <c r="F2616" s="260"/>
      <c r="I2616"/>
    </row>
    <row r="2617" spans="1:9" s="239" customFormat="1" ht="13" x14ac:dyDescent="0.25">
      <c r="A2617" s="261"/>
      <c r="B2617" s="253"/>
      <c r="C2617" s="252"/>
      <c r="D2617" s="308"/>
      <c r="E2617" s="257"/>
      <c r="F2617" s="260"/>
      <c r="I2617"/>
    </row>
    <row r="2618" spans="1:9" s="239" customFormat="1" ht="13" x14ac:dyDescent="0.25">
      <c r="A2618" s="261"/>
      <c r="B2618" s="253"/>
      <c r="C2618" s="252"/>
      <c r="D2618" s="308"/>
      <c r="E2618" s="257"/>
      <c r="F2618" s="260"/>
      <c r="I2618"/>
    </row>
    <row r="2619" spans="1:9" s="239" customFormat="1" ht="13" x14ac:dyDescent="0.25">
      <c r="A2619" s="261"/>
      <c r="B2619" s="253"/>
      <c r="C2619" s="252"/>
      <c r="D2619" s="308"/>
      <c r="E2619" s="257"/>
      <c r="F2619" s="260"/>
      <c r="I2619"/>
    </row>
    <row r="2620" spans="1:9" s="239" customFormat="1" ht="13" x14ac:dyDescent="0.25">
      <c r="A2620" s="261"/>
      <c r="B2620" s="253"/>
      <c r="C2620" s="252"/>
      <c r="D2620" s="308"/>
      <c r="E2620" s="257"/>
      <c r="F2620" s="260"/>
      <c r="I2620"/>
    </row>
    <row r="2621" spans="1:9" s="239" customFormat="1" ht="13" x14ac:dyDescent="0.25">
      <c r="A2621" s="261"/>
      <c r="B2621" s="253"/>
      <c r="C2621" s="252"/>
      <c r="D2621" s="308"/>
      <c r="E2621" s="257"/>
      <c r="F2621" s="260"/>
      <c r="I2621"/>
    </row>
    <row r="2622" spans="1:9" s="239" customFormat="1" ht="13" x14ac:dyDescent="0.25">
      <c r="A2622" s="261"/>
      <c r="B2622" s="253"/>
      <c r="C2622" s="252"/>
      <c r="D2622" s="308"/>
      <c r="E2622" s="257"/>
      <c r="F2622" s="260"/>
      <c r="I2622"/>
    </row>
    <row r="2623" spans="1:9" s="239" customFormat="1" ht="13" x14ac:dyDescent="0.25">
      <c r="A2623" s="261"/>
      <c r="B2623" s="253"/>
      <c r="C2623" s="252"/>
      <c r="D2623" s="308"/>
      <c r="E2623" s="257"/>
      <c r="F2623" s="260"/>
      <c r="I2623"/>
    </row>
    <row r="2624" spans="1:9" s="239" customFormat="1" ht="13" x14ac:dyDescent="0.25">
      <c r="A2624" s="261"/>
      <c r="B2624" s="253"/>
      <c r="C2624" s="252"/>
      <c r="D2624" s="308"/>
      <c r="E2624" s="257"/>
      <c r="F2624" s="260"/>
      <c r="I2624"/>
    </row>
    <row r="2625" spans="1:9" s="239" customFormat="1" ht="13" x14ac:dyDescent="0.25">
      <c r="A2625" s="261"/>
      <c r="B2625" s="253"/>
      <c r="C2625" s="252"/>
      <c r="D2625" s="308"/>
      <c r="E2625" s="257"/>
      <c r="F2625" s="260"/>
      <c r="I2625"/>
    </row>
    <row r="2626" spans="1:9" s="239" customFormat="1" ht="13" x14ac:dyDescent="0.25">
      <c r="A2626" s="261"/>
      <c r="B2626" s="253"/>
      <c r="C2626" s="252"/>
      <c r="D2626" s="308"/>
      <c r="E2626" s="257"/>
      <c r="F2626" s="260"/>
      <c r="I2626"/>
    </row>
    <row r="2627" spans="1:9" s="239" customFormat="1" ht="13" x14ac:dyDescent="0.25">
      <c r="A2627" s="261"/>
      <c r="B2627" s="253"/>
      <c r="C2627" s="252"/>
      <c r="D2627" s="308"/>
      <c r="E2627" s="257"/>
      <c r="F2627" s="260"/>
      <c r="I2627"/>
    </row>
    <row r="2628" spans="1:9" s="239" customFormat="1" ht="13" x14ac:dyDescent="0.25">
      <c r="A2628" s="261"/>
      <c r="B2628" s="253"/>
      <c r="C2628" s="252"/>
      <c r="D2628" s="308"/>
      <c r="E2628" s="257"/>
      <c r="F2628" s="260"/>
      <c r="I2628"/>
    </row>
    <row r="2629" spans="1:9" s="239" customFormat="1" ht="13" x14ac:dyDescent="0.25">
      <c r="A2629" s="261"/>
      <c r="B2629" s="253"/>
      <c r="C2629" s="252"/>
      <c r="D2629" s="308"/>
      <c r="E2629" s="257"/>
      <c r="F2629" s="260"/>
      <c r="I2629"/>
    </row>
    <row r="2630" spans="1:9" s="239" customFormat="1" ht="13" x14ac:dyDescent="0.25">
      <c r="A2630" s="261"/>
      <c r="B2630" s="253"/>
      <c r="C2630" s="252"/>
      <c r="D2630" s="308"/>
      <c r="E2630" s="257"/>
      <c r="F2630" s="260"/>
      <c r="I2630"/>
    </row>
    <row r="2631" spans="1:9" s="239" customFormat="1" ht="13" x14ac:dyDescent="0.25">
      <c r="A2631" s="261"/>
      <c r="B2631" s="253"/>
      <c r="C2631" s="252"/>
      <c r="D2631" s="308"/>
      <c r="E2631" s="257"/>
      <c r="F2631" s="260"/>
      <c r="I2631"/>
    </row>
    <row r="2632" spans="1:9" s="239" customFormat="1" ht="13" x14ac:dyDescent="0.25">
      <c r="A2632" s="261"/>
      <c r="B2632" s="253"/>
      <c r="C2632" s="252"/>
      <c r="D2632" s="308"/>
      <c r="E2632" s="257"/>
      <c r="F2632" s="260"/>
      <c r="I2632"/>
    </row>
    <row r="2633" spans="1:9" s="239" customFormat="1" ht="13" x14ac:dyDescent="0.25">
      <c r="A2633" s="261"/>
      <c r="B2633" s="253"/>
      <c r="C2633" s="252"/>
      <c r="D2633" s="308"/>
      <c r="E2633" s="257"/>
      <c r="F2633" s="260"/>
      <c r="I2633"/>
    </row>
    <row r="2634" spans="1:9" s="239" customFormat="1" ht="13" x14ac:dyDescent="0.25">
      <c r="A2634" s="261"/>
      <c r="B2634" s="253"/>
      <c r="C2634" s="252"/>
      <c r="D2634" s="308"/>
      <c r="E2634" s="257"/>
      <c r="F2634" s="260"/>
      <c r="I2634"/>
    </row>
    <row r="2635" spans="1:9" s="239" customFormat="1" ht="13" x14ac:dyDescent="0.25">
      <c r="A2635" s="261"/>
      <c r="B2635" s="253"/>
      <c r="C2635" s="252"/>
      <c r="D2635" s="308"/>
      <c r="E2635" s="257"/>
      <c r="F2635" s="260"/>
      <c r="I2635"/>
    </row>
    <row r="2636" spans="1:9" s="239" customFormat="1" ht="13" x14ac:dyDescent="0.25">
      <c r="A2636" s="261"/>
      <c r="B2636" s="253"/>
      <c r="C2636" s="252"/>
      <c r="D2636" s="308"/>
      <c r="E2636" s="257"/>
      <c r="F2636" s="260"/>
      <c r="I2636"/>
    </row>
    <row r="2637" spans="1:9" s="239" customFormat="1" ht="13" x14ac:dyDescent="0.25">
      <c r="A2637" s="261"/>
      <c r="B2637" s="253"/>
      <c r="C2637" s="252"/>
      <c r="D2637" s="308"/>
      <c r="E2637" s="257"/>
      <c r="F2637" s="260"/>
      <c r="I2637"/>
    </row>
    <row r="2638" spans="1:9" s="239" customFormat="1" ht="13" x14ac:dyDescent="0.25">
      <c r="A2638" s="261"/>
      <c r="B2638" s="253"/>
      <c r="C2638" s="252"/>
      <c r="D2638" s="308"/>
      <c r="E2638" s="257"/>
      <c r="F2638" s="260"/>
      <c r="I2638"/>
    </row>
    <row r="2639" spans="1:9" s="239" customFormat="1" ht="13" x14ac:dyDescent="0.25">
      <c r="A2639" s="261"/>
      <c r="B2639" s="253"/>
      <c r="C2639" s="252"/>
      <c r="D2639" s="308"/>
      <c r="E2639" s="257"/>
      <c r="F2639" s="260"/>
      <c r="I2639"/>
    </row>
    <row r="2640" spans="1:9" s="239" customFormat="1" ht="13" x14ac:dyDescent="0.25">
      <c r="A2640" s="261"/>
      <c r="B2640" s="253"/>
      <c r="C2640" s="252"/>
      <c r="D2640" s="308"/>
      <c r="E2640" s="257"/>
      <c r="F2640" s="260"/>
      <c r="I2640"/>
    </row>
    <row r="2641" spans="1:9" s="239" customFormat="1" ht="13" x14ac:dyDescent="0.25">
      <c r="A2641" s="261"/>
      <c r="B2641" s="253"/>
      <c r="C2641" s="252"/>
      <c r="D2641" s="308"/>
      <c r="E2641" s="257"/>
      <c r="F2641" s="260"/>
      <c r="I2641"/>
    </row>
    <row r="2642" spans="1:9" s="239" customFormat="1" ht="13" x14ac:dyDescent="0.25">
      <c r="A2642" s="261"/>
      <c r="B2642" s="253"/>
      <c r="C2642" s="252"/>
      <c r="D2642" s="308"/>
      <c r="E2642" s="257"/>
      <c r="F2642" s="260"/>
      <c r="I2642"/>
    </row>
    <row r="2643" spans="1:9" s="239" customFormat="1" ht="13" x14ac:dyDescent="0.25">
      <c r="A2643" s="261"/>
      <c r="B2643" s="253"/>
      <c r="C2643" s="252"/>
      <c r="D2643" s="308"/>
      <c r="E2643" s="257"/>
      <c r="F2643" s="260"/>
      <c r="I2643"/>
    </row>
    <row r="2644" spans="1:9" s="239" customFormat="1" ht="13" x14ac:dyDescent="0.25">
      <c r="A2644" s="261"/>
      <c r="B2644" s="253"/>
      <c r="C2644" s="252"/>
      <c r="D2644" s="308"/>
      <c r="E2644" s="257"/>
      <c r="F2644" s="260"/>
      <c r="I2644"/>
    </row>
    <row r="2645" spans="1:9" s="239" customFormat="1" ht="13" x14ac:dyDescent="0.25">
      <c r="A2645" s="261"/>
      <c r="B2645" s="253"/>
      <c r="C2645" s="252"/>
      <c r="D2645" s="308"/>
      <c r="E2645" s="257"/>
      <c r="F2645" s="260"/>
      <c r="I2645"/>
    </row>
    <row r="2646" spans="1:9" s="239" customFormat="1" ht="13" x14ac:dyDescent="0.25">
      <c r="A2646" s="261"/>
      <c r="B2646" s="253"/>
      <c r="C2646" s="252"/>
      <c r="D2646" s="308"/>
      <c r="E2646" s="257"/>
      <c r="F2646" s="260"/>
      <c r="I2646"/>
    </row>
    <row r="2647" spans="1:9" s="239" customFormat="1" ht="13" x14ac:dyDescent="0.25">
      <c r="A2647" s="261"/>
      <c r="B2647" s="253"/>
      <c r="C2647" s="252"/>
      <c r="D2647" s="308"/>
      <c r="E2647" s="257"/>
      <c r="F2647" s="260"/>
      <c r="I2647"/>
    </row>
    <row r="2648" spans="1:9" s="239" customFormat="1" ht="13" x14ac:dyDescent="0.25">
      <c r="A2648" s="261"/>
      <c r="B2648" s="253"/>
      <c r="C2648" s="252"/>
      <c r="D2648" s="308"/>
      <c r="E2648" s="257"/>
      <c r="F2648" s="260"/>
      <c r="I2648"/>
    </row>
    <row r="2649" spans="1:9" s="239" customFormat="1" ht="13" x14ac:dyDescent="0.25">
      <c r="A2649" s="261"/>
      <c r="B2649" s="253"/>
      <c r="C2649" s="252"/>
      <c r="D2649" s="308"/>
      <c r="E2649" s="257"/>
      <c r="F2649" s="260"/>
      <c r="I2649"/>
    </row>
    <row r="2650" spans="1:9" s="239" customFormat="1" ht="13" x14ac:dyDescent="0.25">
      <c r="A2650" s="261"/>
      <c r="B2650" s="253"/>
      <c r="C2650" s="252"/>
      <c r="D2650" s="308"/>
      <c r="E2650" s="257"/>
      <c r="F2650" s="260"/>
      <c r="I2650"/>
    </row>
    <row r="2651" spans="1:9" ht="13" x14ac:dyDescent="0.25">
      <c r="A2651" s="261"/>
      <c r="B2651" s="264" t="s">
        <v>1019</v>
      </c>
      <c r="C2651" s="226"/>
      <c r="D2651" s="304"/>
      <c r="E2651" s="255"/>
      <c r="F2651" s="266"/>
    </row>
    <row r="2652" spans="1:9" ht="13" x14ac:dyDescent="0.25">
      <c r="A2652" s="261"/>
      <c r="B2652" s="245" t="str">
        <f>B2581</f>
        <v>SECTION 3</v>
      </c>
      <c r="C2652" s="226"/>
      <c r="D2652" s="304"/>
      <c r="E2652" s="255"/>
      <c r="F2652" s="260"/>
    </row>
    <row r="2653" spans="1:9" ht="13" x14ac:dyDescent="0.25">
      <c r="A2653" s="261"/>
      <c r="B2653" s="245" t="str">
        <f>B2582</f>
        <v>Block 1: 4 Classrooms, 1 Principal's Office and Store Room: 3.8 - Plastering</v>
      </c>
      <c r="C2653" s="226"/>
      <c r="D2653" s="304"/>
      <c r="E2653" s="255"/>
      <c r="F2653" s="260"/>
    </row>
    <row r="2654" spans="1:9" s="234" customFormat="1" x14ac:dyDescent="0.25">
      <c r="A2654" s="298"/>
      <c r="B2654" s="231"/>
      <c r="C2654" s="219"/>
      <c r="D2654" s="310"/>
      <c r="E2654" s="257"/>
      <c r="F2654" s="260"/>
      <c r="I2654"/>
    </row>
    <row r="2655" spans="1:9" s="234" customFormat="1" ht="13" x14ac:dyDescent="0.25">
      <c r="A2655" s="261">
        <v>3.9</v>
      </c>
      <c r="B2655" s="228" t="s">
        <v>296</v>
      </c>
      <c r="C2655" s="219"/>
      <c r="D2655" s="310"/>
      <c r="E2655" s="257"/>
      <c r="F2655" s="260"/>
      <c r="I2655"/>
    </row>
    <row r="2656" spans="1:9" s="234" customFormat="1" x14ac:dyDescent="0.25">
      <c r="A2656" s="296"/>
      <c r="B2656" s="269"/>
      <c r="C2656" s="268"/>
      <c r="D2656" s="311"/>
      <c r="E2656" s="216"/>
      <c r="F2656" s="277"/>
      <c r="I2656"/>
    </row>
    <row r="2657" spans="1:9" s="234" customFormat="1" ht="13" x14ac:dyDescent="0.25">
      <c r="A2657" s="296"/>
      <c r="B2657" s="227" t="s">
        <v>297</v>
      </c>
      <c r="C2657" s="268"/>
      <c r="D2657" s="311"/>
      <c r="E2657" s="216"/>
      <c r="F2657" s="277"/>
      <c r="I2657"/>
    </row>
    <row r="2658" spans="1:9" s="234" customFormat="1" x14ac:dyDescent="0.25">
      <c r="A2658" s="296"/>
      <c r="B2658" s="269"/>
      <c r="C2658" s="268"/>
      <c r="D2658" s="311"/>
      <c r="E2658" s="216"/>
      <c r="F2658" s="277"/>
      <c r="I2658"/>
    </row>
    <row r="2659" spans="1:9" s="234" customFormat="1" ht="13" x14ac:dyDescent="0.25">
      <c r="A2659" s="296"/>
      <c r="B2659" s="227" t="s">
        <v>298</v>
      </c>
      <c r="C2659" s="268"/>
      <c r="D2659" s="311"/>
      <c r="E2659" s="216"/>
      <c r="F2659" s="277"/>
      <c r="G2659" s="234">
        <f>D2661*E2661</f>
        <v>0</v>
      </c>
      <c r="I2659"/>
    </row>
    <row r="2660" spans="1:9" s="234" customFormat="1" x14ac:dyDescent="0.25">
      <c r="A2660" s="296"/>
      <c r="B2660" s="269"/>
      <c r="C2660" s="268"/>
      <c r="D2660" s="311"/>
      <c r="E2660" s="216"/>
      <c r="F2660" s="277"/>
      <c r="I2660"/>
    </row>
    <row r="2661" spans="1:9" s="234" customFormat="1" ht="25" x14ac:dyDescent="0.25">
      <c r="A2661" s="296" t="s">
        <v>2379</v>
      </c>
      <c r="B2661" s="269" t="s">
        <v>2085</v>
      </c>
      <c r="C2661" s="268" t="s">
        <v>11</v>
      </c>
      <c r="D2661" s="311">
        <v>76</v>
      </c>
      <c r="E2661" s="216"/>
      <c r="F2661" s="277"/>
      <c r="G2661" s="234">
        <f>D2663*E2663</f>
        <v>0</v>
      </c>
      <c r="I2661"/>
    </row>
    <row r="2662" spans="1:9" s="234" customFormat="1" x14ac:dyDescent="0.25">
      <c r="A2662" s="296"/>
      <c r="B2662" s="269"/>
      <c r="C2662" s="268"/>
      <c r="D2662" s="311"/>
      <c r="E2662" s="216"/>
      <c r="F2662" s="277"/>
      <c r="I2662"/>
    </row>
    <row r="2663" spans="1:9" s="234" customFormat="1" ht="25" x14ac:dyDescent="0.25">
      <c r="A2663" s="296" t="s">
        <v>2380</v>
      </c>
      <c r="B2663" s="269" t="s">
        <v>2086</v>
      </c>
      <c r="C2663" s="268" t="s">
        <v>11</v>
      </c>
      <c r="D2663" s="311">
        <v>23</v>
      </c>
      <c r="E2663" s="216"/>
      <c r="F2663" s="277"/>
      <c r="G2663" s="234">
        <f>D2665*E2665</f>
        <v>0</v>
      </c>
      <c r="I2663"/>
    </row>
    <row r="2664" spans="1:9" s="234" customFormat="1" x14ac:dyDescent="0.25">
      <c r="A2664" s="296"/>
      <c r="B2664" s="269"/>
      <c r="C2664" s="268"/>
      <c r="D2664" s="311"/>
      <c r="E2664" s="216"/>
      <c r="F2664" s="277"/>
      <c r="G2664" s="234">
        <f>D2667*E2667</f>
        <v>0</v>
      </c>
      <c r="I2664"/>
    </row>
    <row r="2665" spans="1:9" s="234" customFormat="1" x14ac:dyDescent="0.25">
      <c r="A2665" s="296" t="s">
        <v>2381</v>
      </c>
      <c r="B2665" s="269" t="s">
        <v>303</v>
      </c>
      <c r="C2665" s="268" t="s">
        <v>2</v>
      </c>
      <c r="D2665" s="311">
        <v>2</v>
      </c>
      <c r="E2665" s="216"/>
      <c r="F2665" s="277"/>
      <c r="G2665" s="234">
        <f>D2669*E2669</f>
        <v>0</v>
      </c>
      <c r="I2665"/>
    </row>
    <row r="2666" spans="1:9" s="234" customFormat="1" x14ac:dyDescent="0.25">
      <c r="A2666" s="296"/>
      <c r="B2666" s="269"/>
      <c r="C2666" s="268"/>
      <c r="D2666" s="311"/>
      <c r="E2666" s="216"/>
      <c r="F2666" s="277"/>
      <c r="I2666"/>
    </row>
    <row r="2667" spans="1:9" s="234" customFormat="1" x14ac:dyDescent="0.25">
      <c r="A2667" s="296" t="s">
        <v>2382</v>
      </c>
      <c r="B2667" s="269" t="s">
        <v>304</v>
      </c>
      <c r="C2667" s="268" t="s">
        <v>2</v>
      </c>
      <c r="D2667" s="311">
        <v>2</v>
      </c>
      <c r="E2667" s="216"/>
      <c r="F2667" s="277"/>
      <c r="G2667" s="234">
        <f>D2671*E2671</f>
        <v>0</v>
      </c>
      <c r="I2667"/>
    </row>
    <row r="2668" spans="1:9" s="234" customFormat="1" x14ac:dyDescent="0.25">
      <c r="A2668" s="296"/>
      <c r="B2668" s="269"/>
      <c r="C2668" s="268"/>
      <c r="D2668" s="311"/>
      <c r="E2668" s="216"/>
      <c r="F2668" s="277"/>
      <c r="I2668"/>
    </row>
    <row r="2669" spans="1:9" s="234" customFormat="1" x14ac:dyDescent="0.25">
      <c r="A2669" s="296" t="s">
        <v>2383</v>
      </c>
      <c r="B2669" s="269" t="s">
        <v>305</v>
      </c>
      <c r="C2669" s="268" t="s">
        <v>2</v>
      </c>
      <c r="D2669" s="311">
        <v>2</v>
      </c>
      <c r="E2669" s="216"/>
      <c r="F2669" s="277"/>
      <c r="I2669"/>
    </row>
    <row r="2670" spans="1:9" s="234" customFormat="1" x14ac:dyDescent="0.25">
      <c r="A2670" s="296"/>
      <c r="B2670" s="269"/>
      <c r="C2670" s="268"/>
      <c r="D2670" s="311"/>
      <c r="E2670" s="216"/>
      <c r="F2670" s="277"/>
      <c r="I2670"/>
    </row>
    <row r="2671" spans="1:9" s="234" customFormat="1" x14ac:dyDescent="0.25">
      <c r="A2671" s="296" t="s">
        <v>2384</v>
      </c>
      <c r="B2671" s="269" t="s">
        <v>306</v>
      </c>
      <c r="C2671" s="268" t="s">
        <v>2</v>
      </c>
      <c r="D2671" s="311">
        <v>2</v>
      </c>
      <c r="E2671" s="216"/>
      <c r="F2671" s="277"/>
      <c r="I2671"/>
    </row>
    <row r="2672" spans="1:9" s="234" customFormat="1" x14ac:dyDescent="0.25">
      <c r="A2672" s="296"/>
      <c r="B2672" s="269"/>
      <c r="C2672" s="268"/>
      <c r="D2672" s="311"/>
      <c r="E2672" s="216"/>
      <c r="F2672" s="277"/>
      <c r="I2672"/>
    </row>
    <row r="2673" spans="1:9" s="234" customFormat="1" ht="13" x14ac:dyDescent="0.25">
      <c r="A2673" s="296"/>
      <c r="B2673" s="227" t="s">
        <v>307</v>
      </c>
      <c r="C2673" s="268"/>
      <c r="D2673" s="311"/>
      <c r="E2673" s="216"/>
      <c r="F2673" s="277"/>
      <c r="I2673"/>
    </row>
    <row r="2674" spans="1:9" s="234" customFormat="1" ht="13" x14ac:dyDescent="0.25">
      <c r="A2674" s="296"/>
      <c r="B2674" s="227"/>
      <c r="C2674" s="268"/>
      <c r="D2674" s="311"/>
      <c r="E2674" s="216"/>
      <c r="F2674" s="277"/>
      <c r="I2674"/>
    </row>
    <row r="2675" spans="1:9" s="234" customFormat="1" ht="13" x14ac:dyDescent="0.25">
      <c r="A2675" s="296"/>
      <c r="B2675" s="227" t="s">
        <v>308</v>
      </c>
      <c r="C2675" s="268"/>
      <c r="D2675" s="311"/>
      <c r="E2675" s="216"/>
      <c r="F2675" s="277"/>
      <c r="I2675"/>
    </row>
    <row r="2676" spans="1:9" s="234" customFormat="1" x14ac:dyDescent="0.25">
      <c r="A2676" s="296"/>
      <c r="B2676" s="269"/>
      <c r="C2676" s="268"/>
      <c r="D2676" s="311"/>
      <c r="E2676" s="216"/>
      <c r="F2676" s="277"/>
      <c r="I2676"/>
    </row>
    <row r="2677" spans="1:9" s="234" customFormat="1" x14ac:dyDescent="0.25">
      <c r="A2677" s="296" t="s">
        <v>2385</v>
      </c>
      <c r="B2677" s="269" t="s">
        <v>311</v>
      </c>
      <c r="C2677" s="268" t="s">
        <v>2</v>
      </c>
      <c r="D2677" s="311">
        <v>1</v>
      </c>
      <c r="E2677" s="216"/>
      <c r="F2677" s="277"/>
      <c r="I2677"/>
    </row>
    <row r="2678" spans="1:9" s="234" customFormat="1" x14ac:dyDescent="0.25">
      <c r="A2678" s="298"/>
      <c r="B2678" s="231"/>
      <c r="C2678" s="219"/>
      <c r="D2678" s="310"/>
      <c r="E2678" s="257"/>
      <c r="F2678" s="260"/>
      <c r="I2678"/>
    </row>
    <row r="2679" spans="1:9" s="57" customFormat="1" ht="13" x14ac:dyDescent="0.3">
      <c r="A2679" s="296"/>
      <c r="B2679" s="227" t="s">
        <v>312</v>
      </c>
      <c r="C2679" s="268"/>
      <c r="D2679" s="311"/>
      <c r="E2679" s="216"/>
      <c r="F2679" s="260"/>
      <c r="G2679" s="282"/>
      <c r="I2679"/>
    </row>
    <row r="2680" spans="1:9" s="57" customFormat="1" ht="13" x14ac:dyDescent="0.3">
      <c r="A2680" s="296"/>
      <c r="B2680" s="269"/>
      <c r="C2680" s="268"/>
      <c r="D2680" s="311"/>
      <c r="E2680" s="216"/>
      <c r="F2680" s="260"/>
      <c r="G2680" s="282"/>
      <c r="I2680"/>
    </row>
    <row r="2681" spans="1:9" s="57" customFormat="1" ht="13" x14ac:dyDescent="0.3">
      <c r="A2681" s="296"/>
      <c r="B2681" s="227" t="s">
        <v>313</v>
      </c>
      <c r="C2681" s="268"/>
      <c r="D2681" s="311"/>
      <c r="E2681" s="216"/>
      <c r="F2681" s="260"/>
      <c r="G2681" s="282"/>
      <c r="I2681"/>
    </row>
    <row r="2682" spans="1:9" s="57" customFormat="1" ht="13" x14ac:dyDescent="0.3">
      <c r="A2682" s="296"/>
      <c r="B2682" s="269"/>
      <c r="C2682" s="268"/>
      <c r="D2682" s="311"/>
      <c r="E2682" s="216"/>
      <c r="F2682" s="260"/>
      <c r="G2682" s="282"/>
      <c r="I2682"/>
    </row>
    <row r="2683" spans="1:9" s="57" customFormat="1" ht="75" x14ac:dyDescent="0.3">
      <c r="A2683" s="296" t="s">
        <v>2520</v>
      </c>
      <c r="B2683" s="269" t="s">
        <v>2386</v>
      </c>
      <c r="C2683" s="268" t="s">
        <v>2</v>
      </c>
      <c r="D2683" s="311">
        <v>2</v>
      </c>
      <c r="E2683" s="216"/>
      <c r="F2683" s="260"/>
      <c r="G2683" s="282"/>
      <c r="I2683"/>
    </row>
    <row r="2684" spans="1:9" s="57" customFormat="1" ht="13" x14ac:dyDescent="0.3">
      <c r="A2684" s="296"/>
      <c r="B2684" s="269"/>
      <c r="C2684" s="268"/>
      <c r="D2684" s="311"/>
      <c r="E2684" s="216"/>
      <c r="F2684" s="260"/>
      <c r="G2684" s="282"/>
      <c r="I2684"/>
    </row>
    <row r="2685" spans="1:9" s="57" customFormat="1" ht="13" x14ac:dyDescent="0.3">
      <c r="A2685" s="296"/>
      <c r="B2685" s="269"/>
      <c r="C2685" s="268"/>
      <c r="D2685" s="311"/>
      <c r="E2685" s="216"/>
      <c r="F2685" s="260"/>
      <c r="G2685" s="282"/>
      <c r="I2685"/>
    </row>
    <row r="2686" spans="1:9" s="57" customFormat="1" ht="13" x14ac:dyDescent="0.3">
      <c r="A2686" s="296"/>
      <c r="B2686" s="269"/>
      <c r="C2686" s="268"/>
      <c r="D2686" s="311"/>
      <c r="E2686" s="216"/>
      <c r="F2686" s="260"/>
      <c r="G2686" s="282"/>
      <c r="I2686"/>
    </row>
    <row r="2687" spans="1:9" s="57" customFormat="1" ht="13" x14ac:dyDescent="0.3">
      <c r="A2687" s="296"/>
      <c r="B2687" s="269"/>
      <c r="C2687" s="268"/>
      <c r="D2687" s="311"/>
      <c r="E2687" s="216"/>
      <c r="F2687" s="260"/>
      <c r="G2687" s="282"/>
      <c r="I2687"/>
    </row>
    <row r="2688" spans="1:9" s="57" customFormat="1" ht="13" x14ac:dyDescent="0.3">
      <c r="A2688" s="296"/>
      <c r="B2688" s="269"/>
      <c r="C2688" s="268"/>
      <c r="D2688" s="311"/>
      <c r="E2688" s="216"/>
      <c r="F2688" s="260"/>
      <c r="G2688" s="282"/>
      <c r="I2688"/>
    </row>
    <row r="2689" spans="1:9" s="57" customFormat="1" ht="13" x14ac:dyDescent="0.3">
      <c r="A2689" s="296"/>
      <c r="B2689" s="269"/>
      <c r="C2689" s="268"/>
      <c r="D2689" s="311"/>
      <c r="E2689" s="216"/>
      <c r="F2689" s="260"/>
      <c r="G2689" s="282"/>
      <c r="I2689"/>
    </row>
    <row r="2690" spans="1:9" s="57" customFormat="1" ht="13" x14ac:dyDescent="0.3">
      <c r="A2690" s="296"/>
      <c r="B2690" s="269"/>
      <c r="C2690" s="268"/>
      <c r="D2690" s="311"/>
      <c r="E2690" s="216"/>
      <c r="F2690" s="260"/>
      <c r="G2690" s="282"/>
      <c r="I2690"/>
    </row>
    <row r="2691" spans="1:9" s="57" customFormat="1" ht="13" x14ac:dyDescent="0.3">
      <c r="A2691" s="296"/>
      <c r="B2691" s="269"/>
      <c r="C2691" s="268"/>
      <c r="D2691" s="311"/>
      <c r="E2691" s="216"/>
      <c r="F2691" s="260"/>
      <c r="G2691" s="282"/>
      <c r="I2691"/>
    </row>
    <row r="2692" spans="1:9" s="57" customFormat="1" ht="13" x14ac:dyDescent="0.3">
      <c r="A2692" s="296"/>
      <c r="B2692" s="269"/>
      <c r="C2692" s="268"/>
      <c r="D2692" s="311"/>
      <c r="E2692" s="216"/>
      <c r="F2692" s="260"/>
      <c r="G2692" s="282"/>
      <c r="I2692"/>
    </row>
    <row r="2693" spans="1:9" s="57" customFormat="1" ht="13" x14ac:dyDescent="0.3">
      <c r="A2693" s="296"/>
      <c r="B2693" s="269"/>
      <c r="C2693" s="268"/>
      <c r="D2693" s="311"/>
      <c r="E2693" s="216"/>
      <c r="F2693" s="260"/>
      <c r="G2693" s="282"/>
      <c r="I2693"/>
    </row>
    <row r="2694" spans="1:9" s="57" customFormat="1" ht="13" x14ac:dyDescent="0.3">
      <c r="A2694" s="296"/>
      <c r="B2694" s="269"/>
      <c r="C2694" s="268"/>
      <c r="D2694" s="311"/>
      <c r="E2694" s="216"/>
      <c r="F2694" s="260"/>
      <c r="G2694" s="282"/>
      <c r="I2694"/>
    </row>
    <row r="2695" spans="1:9" s="57" customFormat="1" ht="13" x14ac:dyDescent="0.3">
      <c r="A2695" s="296"/>
      <c r="B2695" s="269"/>
      <c r="C2695" s="268"/>
      <c r="D2695" s="311"/>
      <c r="E2695" s="216"/>
      <c r="F2695" s="260"/>
      <c r="G2695" s="282"/>
      <c r="I2695"/>
    </row>
    <row r="2696" spans="1:9" s="57" customFormat="1" ht="13" x14ac:dyDescent="0.3">
      <c r="A2696" s="296"/>
      <c r="B2696" s="269"/>
      <c r="C2696" s="268"/>
      <c r="D2696" s="311"/>
      <c r="E2696" s="216"/>
      <c r="F2696" s="260"/>
      <c r="G2696" s="282"/>
      <c r="I2696"/>
    </row>
    <row r="2697" spans="1:9" s="57" customFormat="1" ht="13" x14ac:dyDescent="0.3">
      <c r="A2697" s="296"/>
      <c r="B2697" s="269"/>
      <c r="C2697" s="268"/>
      <c r="D2697" s="311"/>
      <c r="E2697" s="216"/>
      <c r="F2697" s="260"/>
      <c r="G2697" s="282"/>
      <c r="I2697"/>
    </row>
    <row r="2698" spans="1:9" s="57" customFormat="1" ht="13" x14ac:dyDescent="0.3">
      <c r="A2698" s="296"/>
      <c r="B2698" s="269"/>
      <c r="C2698" s="268"/>
      <c r="D2698" s="311"/>
      <c r="E2698" s="216"/>
      <c r="F2698" s="260"/>
      <c r="G2698" s="282"/>
      <c r="I2698"/>
    </row>
    <row r="2699" spans="1:9" s="57" customFormat="1" ht="13" x14ac:dyDescent="0.3">
      <c r="A2699" s="296"/>
      <c r="B2699" s="269"/>
      <c r="C2699" s="268"/>
      <c r="D2699" s="311"/>
      <c r="E2699" s="216"/>
      <c r="F2699" s="260"/>
      <c r="G2699" s="282"/>
      <c r="I2699"/>
    </row>
    <row r="2700" spans="1:9" s="57" customFormat="1" ht="13" x14ac:dyDescent="0.3">
      <c r="A2700" s="296"/>
      <c r="B2700" s="269"/>
      <c r="C2700" s="268"/>
      <c r="D2700" s="311"/>
      <c r="E2700" s="216"/>
      <c r="F2700" s="260"/>
      <c r="G2700" s="282"/>
      <c r="I2700"/>
    </row>
    <row r="2701" spans="1:9" s="57" customFormat="1" ht="13" x14ac:dyDescent="0.3">
      <c r="A2701" s="296"/>
      <c r="B2701" s="269"/>
      <c r="C2701" s="268"/>
      <c r="D2701" s="311"/>
      <c r="E2701" s="216"/>
      <c r="F2701" s="260"/>
      <c r="G2701" s="282"/>
      <c r="I2701"/>
    </row>
    <row r="2702" spans="1:9" s="57" customFormat="1" ht="13" x14ac:dyDescent="0.3">
      <c r="A2702" s="296"/>
      <c r="B2702" s="269"/>
      <c r="C2702" s="268"/>
      <c r="D2702" s="311"/>
      <c r="E2702" s="216"/>
      <c r="F2702" s="260"/>
      <c r="G2702" s="282"/>
      <c r="I2702"/>
    </row>
    <row r="2703" spans="1:9" s="57" customFormat="1" ht="13" x14ac:dyDescent="0.3">
      <c r="A2703" s="296"/>
      <c r="B2703" s="269"/>
      <c r="C2703" s="268"/>
      <c r="D2703" s="311"/>
      <c r="E2703" s="216"/>
      <c r="F2703" s="260"/>
      <c r="G2703" s="282"/>
      <c r="I2703"/>
    </row>
    <row r="2704" spans="1:9" s="57" customFormat="1" ht="13" x14ac:dyDescent="0.3">
      <c r="A2704" s="296"/>
      <c r="B2704" s="269"/>
      <c r="C2704" s="268"/>
      <c r="D2704" s="311"/>
      <c r="E2704" s="216"/>
      <c r="F2704" s="260"/>
      <c r="G2704" s="282"/>
      <c r="I2704"/>
    </row>
    <row r="2705" spans="1:9" s="57" customFormat="1" ht="13" x14ac:dyDescent="0.3">
      <c r="A2705" s="296"/>
      <c r="B2705" s="269"/>
      <c r="C2705" s="268"/>
      <c r="D2705" s="311"/>
      <c r="E2705" s="216"/>
      <c r="F2705" s="260"/>
      <c r="G2705" s="282"/>
      <c r="I2705"/>
    </row>
    <row r="2706" spans="1:9" s="57" customFormat="1" ht="13" x14ac:dyDescent="0.3">
      <c r="A2706" s="296"/>
      <c r="B2706" s="269"/>
      <c r="C2706" s="268"/>
      <c r="D2706" s="311"/>
      <c r="E2706" s="216"/>
      <c r="F2706" s="260"/>
      <c r="G2706" s="282"/>
      <c r="I2706"/>
    </row>
    <row r="2707" spans="1:9" s="57" customFormat="1" ht="13" x14ac:dyDescent="0.3">
      <c r="A2707" s="296"/>
      <c r="B2707" s="269"/>
      <c r="C2707" s="268"/>
      <c r="D2707" s="311"/>
      <c r="E2707" s="216"/>
      <c r="F2707" s="260"/>
      <c r="G2707" s="282"/>
      <c r="I2707"/>
    </row>
    <row r="2708" spans="1:9" s="57" customFormat="1" ht="13" x14ac:dyDescent="0.3">
      <c r="A2708" s="296"/>
      <c r="B2708" s="269"/>
      <c r="C2708" s="268"/>
      <c r="D2708" s="311"/>
      <c r="E2708" s="216"/>
      <c r="F2708" s="260"/>
      <c r="G2708" s="282"/>
      <c r="I2708"/>
    </row>
    <row r="2709" spans="1:9" s="57" customFormat="1" ht="13" x14ac:dyDescent="0.3">
      <c r="A2709" s="296"/>
      <c r="B2709" s="269"/>
      <c r="C2709" s="268"/>
      <c r="D2709" s="311"/>
      <c r="E2709" s="216"/>
      <c r="F2709" s="260"/>
      <c r="G2709" s="282"/>
      <c r="I2709"/>
    </row>
    <row r="2710" spans="1:9" s="57" customFormat="1" ht="13" x14ac:dyDescent="0.3">
      <c r="A2710" s="296"/>
      <c r="B2710" s="269"/>
      <c r="C2710" s="268"/>
      <c r="D2710" s="311"/>
      <c r="E2710" s="216"/>
      <c r="F2710" s="260"/>
      <c r="G2710" s="282"/>
      <c r="I2710"/>
    </row>
    <row r="2711" spans="1:9" s="57" customFormat="1" ht="13" x14ac:dyDescent="0.3">
      <c r="A2711" s="296"/>
      <c r="B2711" s="269"/>
      <c r="C2711" s="268"/>
      <c r="D2711" s="311"/>
      <c r="E2711" s="216"/>
      <c r="F2711" s="260"/>
      <c r="G2711" s="282"/>
      <c r="I2711"/>
    </row>
    <row r="2712" spans="1:9" s="57" customFormat="1" ht="13" x14ac:dyDescent="0.3">
      <c r="A2712" s="296"/>
      <c r="B2712" s="269"/>
      <c r="C2712" s="268"/>
      <c r="D2712" s="311"/>
      <c r="E2712" s="216"/>
      <c r="F2712" s="260"/>
      <c r="G2712" s="282"/>
      <c r="I2712"/>
    </row>
    <row r="2713" spans="1:9" s="57" customFormat="1" ht="13" x14ac:dyDescent="0.3">
      <c r="A2713" s="296"/>
      <c r="B2713" s="269"/>
      <c r="C2713" s="268"/>
      <c r="D2713" s="311"/>
      <c r="E2713" s="216"/>
      <c r="F2713" s="260"/>
      <c r="G2713" s="282"/>
      <c r="I2713"/>
    </row>
    <row r="2714" spans="1:9" s="57" customFormat="1" ht="13" x14ac:dyDescent="0.3">
      <c r="A2714" s="296"/>
      <c r="B2714" s="269"/>
      <c r="C2714" s="268"/>
      <c r="D2714" s="311"/>
      <c r="E2714" s="216"/>
      <c r="F2714" s="260"/>
      <c r="G2714" s="282"/>
      <c r="I2714"/>
    </row>
    <row r="2715" spans="1:9" s="57" customFormat="1" ht="13" x14ac:dyDescent="0.3">
      <c r="A2715" s="296"/>
      <c r="B2715" s="269"/>
      <c r="C2715" s="268"/>
      <c r="D2715" s="311"/>
      <c r="E2715" s="216"/>
      <c r="F2715" s="260"/>
      <c r="G2715" s="282"/>
      <c r="I2715"/>
    </row>
    <row r="2716" spans="1:9" ht="13" x14ac:dyDescent="0.25">
      <c r="A2716" s="261"/>
      <c r="B2716" s="264" t="s">
        <v>2187</v>
      </c>
      <c r="C2716" s="226"/>
      <c r="D2716" s="304"/>
      <c r="E2716" s="255"/>
      <c r="F2716" s="266"/>
    </row>
    <row r="2717" spans="1:9" ht="13" x14ac:dyDescent="0.25">
      <c r="A2717" s="261"/>
      <c r="B2717" s="245" t="str">
        <f>B2652</f>
        <v>SECTION 3</v>
      </c>
      <c r="C2717" s="226"/>
      <c r="D2717" s="304"/>
      <c r="E2717" s="255"/>
      <c r="F2717" s="260"/>
    </row>
    <row r="2718" spans="1:9" ht="25" x14ac:dyDescent="0.25">
      <c r="A2718" s="261"/>
      <c r="B2718" s="245" t="s">
        <v>2387</v>
      </c>
      <c r="C2718" s="226"/>
      <c r="D2718" s="304"/>
      <c r="E2718" s="255"/>
      <c r="F2718" s="260"/>
    </row>
    <row r="2719" spans="1:9" s="239" customFormat="1" ht="13" x14ac:dyDescent="0.25">
      <c r="A2719" s="261"/>
      <c r="B2719" s="253"/>
      <c r="C2719" s="252"/>
      <c r="D2719" s="308"/>
      <c r="E2719" s="257"/>
      <c r="F2719" s="260"/>
      <c r="I2719"/>
    </row>
    <row r="2720" spans="1:9" s="239" customFormat="1" ht="13" x14ac:dyDescent="0.25">
      <c r="A2720" s="261"/>
      <c r="B2720" s="270" t="str">
        <f>B2717</f>
        <v>SECTION 3</v>
      </c>
      <c r="C2720" s="252"/>
      <c r="D2720" s="308"/>
      <c r="E2720" s="257"/>
      <c r="F2720" s="260"/>
      <c r="I2720"/>
    </row>
    <row r="2721" spans="1:9" s="239" customFormat="1" ht="26" x14ac:dyDescent="0.25">
      <c r="A2721" s="261"/>
      <c r="B2721" s="270" t="str">
        <f>B2718</f>
        <v>Block 1: 4 Classrooms, 1 Principal's Office and Store Room: 3.9 - Plumbing and Drainage</v>
      </c>
      <c r="C2721" s="252"/>
      <c r="D2721" s="308"/>
      <c r="E2721" s="257"/>
      <c r="F2721" s="260"/>
      <c r="I2721"/>
    </row>
    <row r="2722" spans="1:9" s="239" customFormat="1" ht="13" x14ac:dyDescent="0.25">
      <c r="A2722" s="261"/>
      <c r="B2722" s="251" t="s">
        <v>2200</v>
      </c>
      <c r="C2722" s="252" t="s">
        <v>2192</v>
      </c>
      <c r="D2722" s="308"/>
      <c r="E2722" s="257"/>
      <c r="F2722" s="260"/>
      <c r="I2722"/>
    </row>
    <row r="2723" spans="1:9" s="239" customFormat="1" ht="13" x14ac:dyDescent="0.25">
      <c r="A2723" s="261"/>
      <c r="B2723" s="253"/>
      <c r="C2723" s="252"/>
      <c r="D2723" s="308"/>
      <c r="E2723" s="257"/>
      <c r="F2723" s="260"/>
      <c r="I2723"/>
    </row>
    <row r="2724" spans="1:9" s="239" customFormat="1" ht="13" x14ac:dyDescent="0.25">
      <c r="A2724" s="261"/>
      <c r="B2724" s="265" t="s">
        <v>2191</v>
      </c>
      <c r="C2724" s="252">
        <v>44</v>
      </c>
      <c r="D2724" s="308"/>
      <c r="E2724" s="257"/>
      <c r="F2724" s="260"/>
      <c r="I2724"/>
    </row>
    <row r="2725" spans="1:9" s="239" customFormat="1" ht="13" x14ac:dyDescent="0.25">
      <c r="A2725" s="261"/>
      <c r="B2725" s="265"/>
      <c r="C2725" s="252"/>
      <c r="D2725" s="308"/>
      <c r="E2725" s="257"/>
      <c r="F2725" s="260"/>
      <c r="I2725"/>
    </row>
    <row r="2726" spans="1:9" s="239" customFormat="1" ht="13" x14ac:dyDescent="0.25">
      <c r="A2726" s="261"/>
      <c r="B2726" s="253"/>
      <c r="C2726" s="252"/>
      <c r="D2726" s="308"/>
      <c r="E2726" s="257"/>
      <c r="F2726" s="260"/>
      <c r="I2726"/>
    </row>
    <row r="2727" spans="1:9" s="239" customFormat="1" ht="13" x14ac:dyDescent="0.25">
      <c r="A2727" s="261"/>
      <c r="B2727" s="253"/>
      <c r="C2727" s="252"/>
      <c r="D2727" s="308"/>
      <c r="E2727" s="257"/>
      <c r="F2727" s="260"/>
      <c r="I2727"/>
    </row>
    <row r="2728" spans="1:9" s="239" customFormat="1" ht="13" x14ac:dyDescent="0.25">
      <c r="A2728" s="261"/>
      <c r="B2728" s="253"/>
      <c r="C2728" s="252"/>
      <c r="D2728" s="308"/>
      <c r="E2728" s="257"/>
      <c r="F2728" s="260"/>
      <c r="I2728"/>
    </row>
    <row r="2729" spans="1:9" s="239" customFormat="1" ht="13" x14ac:dyDescent="0.25">
      <c r="A2729" s="261"/>
      <c r="B2729" s="253"/>
      <c r="C2729" s="252"/>
      <c r="D2729" s="308"/>
      <c r="E2729" s="257"/>
      <c r="F2729" s="260"/>
      <c r="I2729"/>
    </row>
    <row r="2730" spans="1:9" s="239" customFormat="1" ht="13" x14ac:dyDescent="0.25">
      <c r="A2730" s="261"/>
      <c r="B2730" s="253"/>
      <c r="C2730" s="252"/>
      <c r="D2730" s="308"/>
      <c r="E2730" s="257"/>
      <c r="F2730" s="260"/>
      <c r="I2730"/>
    </row>
    <row r="2731" spans="1:9" s="239" customFormat="1" ht="13" x14ac:dyDescent="0.25">
      <c r="A2731" s="261"/>
      <c r="B2731" s="253"/>
      <c r="C2731" s="252"/>
      <c r="D2731" s="308"/>
      <c r="E2731" s="257"/>
      <c r="F2731" s="260"/>
      <c r="I2731"/>
    </row>
    <row r="2732" spans="1:9" s="239" customFormat="1" ht="13" x14ac:dyDescent="0.25">
      <c r="A2732" s="261"/>
      <c r="B2732" s="253"/>
      <c r="C2732" s="252"/>
      <c r="D2732" s="308"/>
      <c r="E2732" s="257"/>
      <c r="F2732" s="260"/>
      <c r="I2732"/>
    </row>
    <row r="2733" spans="1:9" s="239" customFormat="1" ht="13" x14ac:dyDescent="0.25">
      <c r="A2733" s="261"/>
      <c r="B2733" s="253"/>
      <c r="C2733" s="252"/>
      <c r="D2733" s="308"/>
      <c r="E2733" s="257"/>
      <c r="F2733" s="260"/>
      <c r="I2733"/>
    </row>
    <row r="2734" spans="1:9" s="239" customFormat="1" ht="13" x14ac:dyDescent="0.25">
      <c r="A2734" s="261"/>
      <c r="B2734" s="253"/>
      <c r="C2734" s="252"/>
      <c r="D2734" s="308"/>
      <c r="E2734" s="257"/>
      <c r="F2734" s="260"/>
      <c r="I2734"/>
    </row>
    <row r="2735" spans="1:9" s="239" customFormat="1" ht="13" x14ac:dyDescent="0.25">
      <c r="A2735" s="261"/>
      <c r="B2735" s="253"/>
      <c r="C2735" s="252"/>
      <c r="D2735" s="308"/>
      <c r="E2735" s="257"/>
      <c r="F2735" s="260"/>
      <c r="I2735"/>
    </row>
    <row r="2736" spans="1:9" s="239" customFormat="1" ht="13" x14ac:dyDescent="0.25">
      <c r="A2736" s="261"/>
      <c r="B2736" s="253"/>
      <c r="C2736" s="252"/>
      <c r="D2736" s="308"/>
      <c r="E2736" s="257"/>
      <c r="F2736" s="260"/>
      <c r="I2736"/>
    </row>
    <row r="2737" spans="1:9" s="239" customFormat="1" ht="13" x14ac:dyDescent="0.25">
      <c r="A2737" s="261"/>
      <c r="B2737" s="253"/>
      <c r="C2737" s="252"/>
      <c r="D2737" s="308"/>
      <c r="E2737" s="257"/>
      <c r="F2737" s="260"/>
      <c r="I2737"/>
    </row>
    <row r="2738" spans="1:9" s="239" customFormat="1" ht="13" x14ac:dyDescent="0.25">
      <c r="A2738" s="261"/>
      <c r="B2738" s="253"/>
      <c r="C2738" s="252"/>
      <c r="D2738" s="308"/>
      <c r="E2738" s="257"/>
      <c r="F2738" s="260"/>
      <c r="I2738"/>
    </row>
    <row r="2739" spans="1:9" s="239" customFormat="1" ht="13" x14ac:dyDescent="0.25">
      <c r="A2739" s="261"/>
      <c r="B2739" s="253"/>
      <c r="C2739" s="252"/>
      <c r="D2739" s="308"/>
      <c r="E2739" s="257"/>
      <c r="F2739" s="260"/>
      <c r="I2739"/>
    </row>
    <row r="2740" spans="1:9" s="239" customFormat="1" ht="13" x14ac:dyDescent="0.25">
      <c r="A2740" s="261"/>
      <c r="B2740" s="253"/>
      <c r="C2740" s="252"/>
      <c r="D2740" s="308"/>
      <c r="E2740" s="257"/>
      <c r="F2740" s="260"/>
      <c r="I2740"/>
    </row>
    <row r="2741" spans="1:9" s="239" customFormat="1" ht="13" x14ac:dyDescent="0.25">
      <c r="A2741" s="261"/>
      <c r="B2741" s="253"/>
      <c r="C2741" s="252"/>
      <c r="D2741" s="308"/>
      <c r="E2741" s="257"/>
      <c r="F2741" s="260"/>
      <c r="I2741"/>
    </row>
    <row r="2742" spans="1:9" s="239" customFormat="1" ht="13" x14ac:dyDescent="0.25">
      <c r="A2742" s="261"/>
      <c r="B2742" s="253"/>
      <c r="C2742" s="252"/>
      <c r="D2742" s="308"/>
      <c r="E2742" s="257"/>
      <c r="F2742" s="260"/>
      <c r="I2742"/>
    </row>
    <row r="2743" spans="1:9" s="239" customFormat="1" ht="13" x14ac:dyDescent="0.25">
      <c r="A2743" s="261"/>
      <c r="B2743" s="253"/>
      <c r="C2743" s="252"/>
      <c r="D2743" s="308"/>
      <c r="E2743" s="257"/>
      <c r="F2743" s="260"/>
      <c r="I2743"/>
    </row>
    <row r="2744" spans="1:9" s="239" customFormat="1" ht="13" x14ac:dyDescent="0.25">
      <c r="A2744" s="261"/>
      <c r="B2744" s="253"/>
      <c r="C2744" s="252"/>
      <c r="D2744" s="308"/>
      <c r="E2744" s="257"/>
      <c r="F2744" s="260"/>
      <c r="I2744"/>
    </row>
    <row r="2745" spans="1:9" s="239" customFormat="1" ht="13" x14ac:dyDescent="0.25">
      <c r="A2745" s="261"/>
      <c r="B2745" s="253"/>
      <c r="C2745" s="252"/>
      <c r="D2745" s="308"/>
      <c r="E2745" s="257"/>
      <c r="F2745" s="260"/>
      <c r="I2745"/>
    </row>
    <row r="2746" spans="1:9" s="239" customFormat="1" ht="13" x14ac:dyDescent="0.25">
      <c r="A2746" s="261"/>
      <c r="B2746" s="253"/>
      <c r="C2746" s="252"/>
      <c r="D2746" s="308"/>
      <c r="E2746" s="257"/>
      <c r="F2746" s="260"/>
      <c r="I2746"/>
    </row>
    <row r="2747" spans="1:9" s="239" customFormat="1" ht="13" x14ac:dyDescent="0.25">
      <c r="A2747" s="261"/>
      <c r="B2747" s="253"/>
      <c r="C2747" s="252"/>
      <c r="D2747" s="308"/>
      <c r="E2747" s="257"/>
      <c r="F2747" s="260"/>
      <c r="I2747"/>
    </row>
    <row r="2748" spans="1:9" s="239" customFormat="1" ht="13" x14ac:dyDescent="0.25">
      <c r="A2748" s="261"/>
      <c r="B2748" s="253"/>
      <c r="C2748" s="252"/>
      <c r="D2748" s="308"/>
      <c r="E2748" s="257"/>
      <c r="F2748" s="260"/>
      <c r="I2748"/>
    </row>
    <row r="2749" spans="1:9" s="239" customFormat="1" ht="13" x14ac:dyDescent="0.25">
      <c r="A2749" s="261"/>
      <c r="B2749" s="253"/>
      <c r="C2749" s="252"/>
      <c r="D2749" s="308"/>
      <c r="E2749" s="257"/>
      <c r="F2749" s="260"/>
      <c r="I2749"/>
    </row>
    <row r="2750" spans="1:9" s="239" customFormat="1" ht="13" x14ac:dyDescent="0.25">
      <c r="A2750" s="261"/>
      <c r="B2750" s="253"/>
      <c r="C2750" s="252"/>
      <c r="D2750" s="308"/>
      <c r="E2750" s="257"/>
      <c r="F2750" s="260"/>
      <c r="I2750"/>
    </row>
    <row r="2751" spans="1:9" s="239" customFormat="1" ht="13" x14ac:dyDescent="0.25">
      <c r="A2751" s="261"/>
      <c r="B2751" s="253"/>
      <c r="C2751" s="252"/>
      <c r="D2751" s="308"/>
      <c r="E2751" s="257"/>
      <c r="F2751" s="260"/>
      <c r="I2751"/>
    </row>
    <row r="2752" spans="1:9" s="239" customFormat="1" ht="13" x14ac:dyDescent="0.25">
      <c r="A2752" s="261"/>
      <c r="B2752" s="253"/>
      <c r="C2752" s="252"/>
      <c r="D2752" s="308"/>
      <c r="E2752" s="257"/>
      <c r="F2752" s="260"/>
      <c r="I2752"/>
    </row>
    <row r="2753" spans="1:9" s="239" customFormat="1" ht="13" x14ac:dyDescent="0.25">
      <c r="A2753" s="261"/>
      <c r="B2753" s="253"/>
      <c r="C2753" s="252"/>
      <c r="D2753" s="308"/>
      <c r="E2753" s="257"/>
      <c r="F2753" s="260"/>
      <c r="I2753"/>
    </row>
    <row r="2754" spans="1:9" s="239" customFormat="1" ht="13" x14ac:dyDescent="0.25">
      <c r="A2754" s="261"/>
      <c r="B2754" s="253"/>
      <c r="C2754" s="252"/>
      <c r="D2754" s="308"/>
      <c r="E2754" s="257"/>
      <c r="F2754" s="260"/>
      <c r="I2754"/>
    </row>
    <row r="2755" spans="1:9" s="239" customFormat="1" ht="13" x14ac:dyDescent="0.25">
      <c r="A2755" s="261"/>
      <c r="B2755" s="253"/>
      <c r="C2755" s="252"/>
      <c r="D2755" s="308"/>
      <c r="E2755" s="257"/>
      <c r="F2755" s="260"/>
      <c r="I2755"/>
    </row>
    <row r="2756" spans="1:9" s="239" customFormat="1" ht="13" x14ac:dyDescent="0.25">
      <c r="A2756" s="261"/>
      <c r="B2756" s="253"/>
      <c r="C2756" s="252"/>
      <c r="D2756" s="308"/>
      <c r="E2756" s="257"/>
      <c r="F2756" s="260"/>
      <c r="I2756"/>
    </row>
    <row r="2757" spans="1:9" s="239" customFormat="1" ht="13" x14ac:dyDescent="0.25">
      <c r="A2757" s="261"/>
      <c r="B2757" s="253"/>
      <c r="C2757" s="252"/>
      <c r="D2757" s="308"/>
      <c r="E2757" s="257"/>
      <c r="F2757" s="260"/>
      <c r="I2757"/>
    </row>
    <row r="2758" spans="1:9" s="239" customFormat="1" ht="13" x14ac:dyDescent="0.25">
      <c r="A2758" s="261"/>
      <c r="B2758" s="253"/>
      <c r="C2758" s="252"/>
      <c r="D2758" s="308"/>
      <c r="E2758" s="257"/>
      <c r="F2758" s="260"/>
      <c r="I2758"/>
    </row>
    <row r="2759" spans="1:9" s="239" customFormat="1" ht="13" x14ac:dyDescent="0.25">
      <c r="A2759" s="261"/>
      <c r="B2759" s="253"/>
      <c r="C2759" s="252"/>
      <c r="D2759" s="308"/>
      <c r="E2759" s="257"/>
      <c r="F2759" s="260"/>
      <c r="I2759"/>
    </row>
    <row r="2760" spans="1:9" s="239" customFormat="1" ht="13" x14ac:dyDescent="0.25">
      <c r="A2760" s="261"/>
      <c r="B2760" s="253"/>
      <c r="C2760" s="252"/>
      <c r="D2760" s="308"/>
      <c r="E2760" s="257"/>
      <c r="F2760" s="260"/>
      <c r="I2760"/>
    </row>
    <row r="2761" spans="1:9" s="239" customFormat="1" ht="13" x14ac:dyDescent="0.25">
      <c r="A2761" s="261"/>
      <c r="B2761" s="253"/>
      <c r="C2761" s="252"/>
      <c r="D2761" s="308"/>
      <c r="E2761" s="257"/>
      <c r="F2761" s="260"/>
      <c r="I2761"/>
    </row>
    <row r="2762" spans="1:9" s="239" customFormat="1" ht="13" x14ac:dyDescent="0.25">
      <c r="A2762" s="261"/>
      <c r="B2762" s="253"/>
      <c r="C2762" s="252"/>
      <c r="D2762" s="308"/>
      <c r="E2762" s="257"/>
      <c r="F2762" s="260"/>
      <c r="I2762"/>
    </row>
    <row r="2763" spans="1:9" s="239" customFormat="1" ht="13" x14ac:dyDescent="0.25">
      <c r="A2763" s="261"/>
      <c r="B2763" s="253"/>
      <c r="C2763" s="252"/>
      <c r="D2763" s="308"/>
      <c r="E2763" s="257"/>
      <c r="F2763" s="260"/>
      <c r="I2763"/>
    </row>
    <row r="2764" spans="1:9" s="239" customFormat="1" ht="13" x14ac:dyDescent="0.25">
      <c r="A2764" s="261"/>
      <c r="B2764" s="253"/>
      <c r="C2764" s="252"/>
      <c r="D2764" s="308"/>
      <c r="E2764" s="257"/>
      <c r="F2764" s="260"/>
      <c r="I2764"/>
    </row>
    <row r="2765" spans="1:9" s="239" customFormat="1" ht="13" x14ac:dyDescent="0.25">
      <c r="A2765" s="261"/>
      <c r="B2765" s="253"/>
      <c r="C2765" s="252"/>
      <c r="D2765" s="308"/>
      <c r="E2765" s="257"/>
      <c r="F2765" s="260"/>
      <c r="I2765"/>
    </row>
    <row r="2766" spans="1:9" s="239" customFormat="1" ht="13" x14ac:dyDescent="0.25">
      <c r="A2766" s="261"/>
      <c r="B2766" s="253"/>
      <c r="C2766" s="252"/>
      <c r="D2766" s="308"/>
      <c r="E2766" s="257"/>
      <c r="F2766" s="260"/>
      <c r="I2766"/>
    </row>
    <row r="2767" spans="1:9" s="239" customFormat="1" ht="13" x14ac:dyDescent="0.25">
      <c r="A2767" s="261"/>
      <c r="B2767" s="253"/>
      <c r="C2767" s="252"/>
      <c r="D2767" s="308"/>
      <c r="E2767" s="257"/>
      <c r="F2767" s="260"/>
      <c r="I2767"/>
    </row>
    <row r="2768" spans="1:9" s="239" customFormat="1" ht="13" x14ac:dyDescent="0.25">
      <c r="A2768" s="261"/>
      <c r="B2768" s="253"/>
      <c r="C2768" s="252"/>
      <c r="D2768" s="308"/>
      <c r="E2768" s="257"/>
      <c r="F2768" s="260"/>
      <c r="I2768"/>
    </row>
    <row r="2769" spans="1:9" s="239" customFormat="1" ht="13" x14ac:dyDescent="0.25">
      <c r="A2769" s="261"/>
      <c r="B2769" s="253"/>
      <c r="C2769" s="252"/>
      <c r="D2769" s="308"/>
      <c r="E2769" s="257"/>
      <c r="F2769" s="260"/>
      <c r="I2769"/>
    </row>
    <row r="2770" spans="1:9" s="239" customFormat="1" ht="13" x14ac:dyDescent="0.25">
      <c r="A2770" s="261"/>
      <c r="B2770" s="253"/>
      <c r="C2770" s="252"/>
      <c r="D2770" s="308"/>
      <c r="E2770" s="257"/>
      <c r="F2770" s="260"/>
      <c r="I2770"/>
    </row>
    <row r="2771" spans="1:9" s="239" customFormat="1" ht="13" x14ac:dyDescent="0.25">
      <c r="A2771" s="261"/>
      <c r="B2771" s="253"/>
      <c r="C2771" s="252"/>
      <c r="D2771" s="308"/>
      <c r="E2771" s="257"/>
      <c r="F2771" s="260"/>
      <c r="I2771"/>
    </row>
    <row r="2772" spans="1:9" s="239" customFormat="1" ht="13" x14ac:dyDescent="0.25">
      <c r="A2772" s="261"/>
      <c r="B2772" s="253"/>
      <c r="C2772" s="252"/>
      <c r="D2772" s="308"/>
      <c r="E2772" s="257"/>
      <c r="F2772" s="260"/>
      <c r="I2772"/>
    </row>
    <row r="2773" spans="1:9" s="239" customFormat="1" ht="13" x14ac:dyDescent="0.25">
      <c r="A2773" s="261"/>
      <c r="B2773" s="253"/>
      <c r="C2773" s="252"/>
      <c r="D2773" s="308"/>
      <c r="E2773" s="257"/>
      <c r="F2773" s="260"/>
      <c r="I2773"/>
    </row>
    <row r="2774" spans="1:9" s="239" customFormat="1" ht="13" x14ac:dyDescent="0.25">
      <c r="A2774" s="261"/>
      <c r="B2774" s="253"/>
      <c r="C2774" s="252"/>
      <c r="D2774" s="308"/>
      <c r="E2774" s="257"/>
      <c r="F2774" s="260"/>
      <c r="I2774"/>
    </row>
    <row r="2775" spans="1:9" s="239" customFormat="1" ht="13" x14ac:dyDescent="0.25">
      <c r="A2775" s="261"/>
      <c r="B2775" s="253"/>
      <c r="C2775" s="252"/>
      <c r="D2775" s="308"/>
      <c r="E2775" s="257"/>
      <c r="F2775" s="260"/>
      <c r="I2775"/>
    </row>
    <row r="2776" spans="1:9" s="239" customFormat="1" ht="13" x14ac:dyDescent="0.25">
      <c r="A2776" s="261"/>
      <c r="B2776" s="253"/>
      <c r="C2776" s="252"/>
      <c r="D2776" s="308"/>
      <c r="E2776" s="257"/>
      <c r="F2776" s="260"/>
      <c r="I2776"/>
    </row>
    <row r="2777" spans="1:9" s="239" customFormat="1" ht="13" x14ac:dyDescent="0.25">
      <c r="A2777" s="261"/>
      <c r="B2777" s="253"/>
      <c r="C2777" s="252"/>
      <c r="D2777" s="308"/>
      <c r="E2777" s="257"/>
      <c r="F2777" s="260"/>
      <c r="I2777"/>
    </row>
    <row r="2778" spans="1:9" s="239" customFormat="1" ht="13" x14ac:dyDescent="0.25">
      <c r="A2778" s="261"/>
      <c r="B2778" s="253"/>
      <c r="C2778" s="252"/>
      <c r="D2778" s="308"/>
      <c r="E2778" s="257"/>
      <c r="F2778" s="260"/>
      <c r="I2778"/>
    </row>
    <row r="2779" spans="1:9" s="239" customFormat="1" ht="13" x14ac:dyDescent="0.25">
      <c r="A2779" s="261"/>
      <c r="B2779" s="253"/>
      <c r="C2779" s="252"/>
      <c r="D2779" s="308"/>
      <c r="E2779" s="257"/>
      <c r="F2779" s="260"/>
      <c r="I2779"/>
    </row>
    <row r="2780" spans="1:9" s="239" customFormat="1" ht="13" x14ac:dyDescent="0.25">
      <c r="A2780" s="261"/>
      <c r="B2780" s="253"/>
      <c r="C2780" s="252"/>
      <c r="D2780" s="308"/>
      <c r="E2780" s="257"/>
      <c r="F2780" s="260"/>
      <c r="I2780"/>
    </row>
    <row r="2781" spans="1:9" s="239" customFormat="1" ht="13" x14ac:dyDescent="0.25">
      <c r="A2781" s="261"/>
      <c r="B2781" s="253"/>
      <c r="C2781" s="252"/>
      <c r="D2781" s="308"/>
      <c r="E2781" s="257"/>
      <c r="F2781" s="260"/>
      <c r="I2781"/>
    </row>
    <row r="2782" spans="1:9" s="239" customFormat="1" ht="13" x14ac:dyDescent="0.25">
      <c r="A2782" s="261"/>
      <c r="B2782" s="253"/>
      <c r="C2782" s="252"/>
      <c r="D2782" s="308"/>
      <c r="E2782" s="257"/>
      <c r="F2782" s="260"/>
      <c r="I2782"/>
    </row>
    <row r="2783" spans="1:9" s="239" customFormat="1" ht="13" x14ac:dyDescent="0.25">
      <c r="A2783" s="261"/>
      <c r="B2783" s="253"/>
      <c r="C2783" s="252"/>
      <c r="D2783" s="308"/>
      <c r="E2783" s="257"/>
      <c r="F2783" s="260"/>
      <c r="I2783"/>
    </row>
    <row r="2784" spans="1:9" s="239" customFormat="1" ht="13" x14ac:dyDescent="0.25">
      <c r="A2784" s="261"/>
      <c r="B2784" s="253"/>
      <c r="C2784" s="252"/>
      <c r="D2784" s="308"/>
      <c r="E2784" s="257"/>
      <c r="F2784" s="260"/>
      <c r="I2784"/>
    </row>
    <row r="2785" spans="1:9" s="239" customFormat="1" ht="13" x14ac:dyDescent="0.25">
      <c r="A2785" s="261"/>
      <c r="B2785" s="253"/>
      <c r="C2785" s="252"/>
      <c r="D2785" s="308"/>
      <c r="E2785" s="257"/>
      <c r="F2785" s="260"/>
      <c r="I2785"/>
    </row>
    <row r="2786" spans="1:9" s="239" customFormat="1" ht="13" x14ac:dyDescent="0.25">
      <c r="A2786" s="261"/>
      <c r="B2786" s="253"/>
      <c r="C2786" s="252"/>
      <c r="D2786" s="308"/>
      <c r="E2786" s="257"/>
      <c r="F2786" s="260"/>
      <c r="I2786"/>
    </row>
    <row r="2787" spans="1:9" ht="13" x14ac:dyDescent="0.25">
      <c r="A2787" s="261"/>
      <c r="B2787" s="264" t="s">
        <v>1019</v>
      </c>
      <c r="C2787" s="226"/>
      <c r="D2787" s="304"/>
      <c r="E2787" s="255"/>
      <c r="F2787" s="266"/>
    </row>
    <row r="2788" spans="1:9" ht="13" x14ac:dyDescent="0.25">
      <c r="A2788" s="261"/>
      <c r="B2788" s="245" t="str">
        <f>B2717</f>
        <v>SECTION 3</v>
      </c>
      <c r="C2788" s="226"/>
      <c r="D2788" s="304"/>
      <c r="E2788" s="255"/>
      <c r="F2788" s="260"/>
    </row>
    <row r="2789" spans="1:9" ht="25" x14ac:dyDescent="0.25">
      <c r="A2789" s="261"/>
      <c r="B2789" s="245" t="str">
        <f>B2718</f>
        <v>Block 1: 4 Classrooms, 1 Principal's Office and Store Room: 3.9 - Plumbing and Drainage</v>
      </c>
      <c r="C2789" s="226"/>
      <c r="D2789" s="304"/>
      <c r="E2789" s="255"/>
      <c r="F2789" s="260"/>
    </row>
    <row r="2790" spans="1:9" s="234" customFormat="1" x14ac:dyDescent="0.25">
      <c r="A2790" s="298"/>
      <c r="B2790" s="231"/>
      <c r="C2790" s="219"/>
      <c r="D2790" s="310"/>
      <c r="E2790" s="257"/>
      <c r="F2790" s="260"/>
      <c r="I2790"/>
    </row>
    <row r="2791" spans="1:9" s="234" customFormat="1" ht="13" x14ac:dyDescent="0.25">
      <c r="A2791" s="300" t="s">
        <v>2388</v>
      </c>
      <c r="B2791" s="228" t="s">
        <v>320</v>
      </c>
      <c r="C2791" s="219"/>
      <c r="D2791" s="310"/>
      <c r="E2791" s="257"/>
      <c r="F2791" s="260"/>
      <c r="I2791"/>
    </row>
    <row r="2792" spans="1:9" s="234" customFormat="1" ht="13" x14ac:dyDescent="0.25">
      <c r="A2792" s="296"/>
      <c r="B2792" s="230"/>
      <c r="C2792" s="275"/>
      <c r="D2792" s="311"/>
      <c r="E2792" s="216"/>
      <c r="F2792" s="277"/>
      <c r="I2792"/>
    </row>
    <row r="2793" spans="1:9" s="234" customFormat="1" ht="13" x14ac:dyDescent="0.25">
      <c r="A2793" s="296"/>
      <c r="B2793" s="227" t="s">
        <v>321</v>
      </c>
      <c r="C2793" s="268"/>
      <c r="D2793" s="311"/>
      <c r="E2793" s="216"/>
      <c r="F2793" s="277"/>
      <c r="I2793"/>
    </row>
    <row r="2794" spans="1:9" s="234" customFormat="1" ht="13" x14ac:dyDescent="0.25">
      <c r="A2794" s="296"/>
      <c r="B2794" s="227"/>
      <c r="C2794" s="268"/>
      <c r="D2794" s="311"/>
      <c r="E2794" s="216"/>
      <c r="F2794" s="277"/>
      <c r="I2794"/>
    </row>
    <row r="2795" spans="1:9" s="234" customFormat="1" ht="13" x14ac:dyDescent="0.25">
      <c r="A2795" s="296"/>
      <c r="B2795" s="227" t="s">
        <v>322</v>
      </c>
      <c r="C2795" s="268"/>
      <c r="D2795" s="311"/>
      <c r="E2795" s="216"/>
      <c r="F2795" s="277"/>
      <c r="I2795"/>
    </row>
    <row r="2796" spans="1:9" s="234" customFormat="1" ht="13" x14ac:dyDescent="0.25">
      <c r="A2796" s="296"/>
      <c r="B2796" s="227"/>
      <c r="C2796" s="268"/>
      <c r="D2796" s="311"/>
      <c r="E2796" s="216"/>
      <c r="F2796" s="277"/>
      <c r="I2796"/>
    </row>
    <row r="2797" spans="1:9" s="234" customFormat="1" ht="14.5" x14ac:dyDescent="0.3">
      <c r="A2797" s="296" t="s">
        <v>2389</v>
      </c>
      <c r="B2797" s="269" t="s">
        <v>2135</v>
      </c>
      <c r="C2797" s="268" t="s">
        <v>621</v>
      </c>
      <c r="D2797" s="311">
        <v>21</v>
      </c>
      <c r="E2797" s="216"/>
      <c r="F2797" s="277"/>
      <c r="G2797" s="241">
        <f>SUM(G2790:G2796)</f>
        <v>0</v>
      </c>
      <c r="I2797"/>
    </row>
    <row r="2798" spans="1:9" s="234" customFormat="1" x14ac:dyDescent="0.25">
      <c r="A2798" s="298"/>
      <c r="B2798" s="231"/>
      <c r="C2798" s="219"/>
      <c r="D2798" s="310"/>
      <c r="E2798" s="257"/>
      <c r="F2798" s="260"/>
      <c r="I2798"/>
    </row>
    <row r="2799" spans="1:9" s="57" customFormat="1" ht="13" x14ac:dyDescent="0.3">
      <c r="A2799" s="296"/>
      <c r="B2799" s="269"/>
      <c r="C2799" s="268"/>
      <c r="D2799" s="311"/>
      <c r="E2799" s="216"/>
      <c r="F2799" s="260"/>
      <c r="G2799" s="282"/>
      <c r="I2799"/>
    </row>
    <row r="2800" spans="1:9" s="57" customFormat="1" ht="13" x14ac:dyDescent="0.3">
      <c r="A2800" s="296"/>
      <c r="B2800" s="269"/>
      <c r="C2800" s="268"/>
      <c r="D2800" s="311"/>
      <c r="E2800" s="216"/>
      <c r="F2800" s="260"/>
      <c r="G2800" s="282"/>
      <c r="I2800"/>
    </row>
    <row r="2801" spans="1:9" s="57" customFormat="1" ht="13" x14ac:dyDescent="0.3">
      <c r="A2801" s="296"/>
      <c r="B2801" s="269"/>
      <c r="C2801" s="268"/>
      <c r="D2801" s="311"/>
      <c r="E2801" s="216"/>
      <c r="F2801" s="260"/>
      <c r="G2801" s="282"/>
      <c r="I2801"/>
    </row>
    <row r="2802" spans="1:9" s="57" customFormat="1" ht="13" x14ac:dyDescent="0.3">
      <c r="A2802" s="296"/>
      <c r="B2802" s="269"/>
      <c r="C2802" s="268"/>
      <c r="D2802" s="311"/>
      <c r="E2802" s="216"/>
      <c r="F2802" s="260"/>
      <c r="G2802" s="282"/>
      <c r="I2802"/>
    </row>
    <row r="2803" spans="1:9" s="57" customFormat="1" ht="13" x14ac:dyDescent="0.3">
      <c r="A2803" s="296"/>
      <c r="B2803" s="269"/>
      <c r="C2803" s="268"/>
      <c r="D2803" s="311"/>
      <c r="E2803" s="216"/>
      <c r="F2803" s="260"/>
      <c r="G2803" s="282"/>
      <c r="I2803"/>
    </row>
    <row r="2804" spans="1:9" s="57" customFormat="1" ht="13" x14ac:dyDescent="0.3">
      <c r="A2804" s="296"/>
      <c r="B2804" s="269"/>
      <c r="C2804" s="268"/>
      <c r="D2804" s="311"/>
      <c r="E2804" s="216"/>
      <c r="F2804" s="260"/>
      <c r="G2804" s="282"/>
      <c r="I2804"/>
    </row>
    <row r="2805" spans="1:9" s="57" customFormat="1" ht="13" x14ac:dyDescent="0.3">
      <c r="A2805" s="296"/>
      <c r="B2805" s="269"/>
      <c r="C2805" s="268"/>
      <c r="D2805" s="311"/>
      <c r="E2805" s="216"/>
      <c r="F2805" s="260"/>
      <c r="G2805" s="282"/>
      <c r="I2805"/>
    </row>
    <row r="2806" spans="1:9" s="57" customFormat="1" ht="13" x14ac:dyDescent="0.3">
      <c r="A2806" s="296"/>
      <c r="B2806" s="269"/>
      <c r="C2806" s="268"/>
      <c r="D2806" s="311"/>
      <c r="E2806" s="216"/>
      <c r="F2806" s="260"/>
      <c r="G2806" s="282"/>
      <c r="I2806"/>
    </row>
    <row r="2807" spans="1:9" s="57" customFormat="1" ht="13" x14ac:dyDescent="0.3">
      <c r="A2807" s="296"/>
      <c r="B2807" s="269"/>
      <c r="C2807" s="268"/>
      <c r="D2807" s="311"/>
      <c r="E2807" s="216"/>
      <c r="F2807" s="260"/>
      <c r="G2807" s="282"/>
      <c r="I2807"/>
    </row>
    <row r="2808" spans="1:9" s="57" customFormat="1" ht="13" x14ac:dyDescent="0.3">
      <c r="A2808" s="296"/>
      <c r="B2808" s="269"/>
      <c r="C2808" s="268"/>
      <c r="D2808" s="311"/>
      <c r="E2808" s="216"/>
      <c r="F2808" s="260"/>
      <c r="G2808" s="282"/>
      <c r="I2808"/>
    </row>
    <row r="2809" spans="1:9" s="57" customFormat="1" ht="13" x14ac:dyDescent="0.3">
      <c r="A2809" s="296"/>
      <c r="B2809" s="269"/>
      <c r="C2809" s="268"/>
      <c r="D2809" s="311"/>
      <c r="E2809" s="216"/>
      <c r="F2809" s="260"/>
      <c r="G2809" s="282"/>
      <c r="I2809"/>
    </row>
    <row r="2810" spans="1:9" s="57" customFormat="1" ht="13" x14ac:dyDescent="0.3">
      <c r="A2810" s="296"/>
      <c r="B2810" s="269"/>
      <c r="C2810" s="268"/>
      <c r="D2810" s="311"/>
      <c r="E2810" s="216"/>
      <c r="F2810" s="260"/>
      <c r="G2810" s="282"/>
      <c r="I2810"/>
    </row>
    <row r="2811" spans="1:9" s="57" customFormat="1" ht="13" x14ac:dyDescent="0.3">
      <c r="A2811" s="296"/>
      <c r="B2811" s="269"/>
      <c r="C2811" s="268"/>
      <c r="D2811" s="311"/>
      <c r="E2811" s="216"/>
      <c r="F2811" s="260"/>
      <c r="G2811" s="282"/>
      <c r="I2811"/>
    </row>
    <row r="2812" spans="1:9" s="57" customFormat="1" ht="13" x14ac:dyDescent="0.3">
      <c r="A2812" s="296"/>
      <c r="B2812" s="269"/>
      <c r="C2812" s="268"/>
      <c r="D2812" s="311"/>
      <c r="E2812" s="216"/>
      <c r="F2812" s="260"/>
      <c r="G2812" s="282"/>
      <c r="I2812"/>
    </row>
    <row r="2813" spans="1:9" s="57" customFormat="1" ht="13" x14ac:dyDescent="0.3">
      <c r="A2813" s="296"/>
      <c r="B2813" s="269"/>
      <c r="C2813" s="268"/>
      <c r="D2813" s="311"/>
      <c r="E2813" s="216"/>
      <c r="F2813" s="260"/>
      <c r="G2813" s="282"/>
      <c r="I2813"/>
    </row>
    <row r="2814" spans="1:9" s="57" customFormat="1" ht="13" x14ac:dyDescent="0.3">
      <c r="A2814" s="296"/>
      <c r="B2814" s="269"/>
      <c r="C2814" s="268"/>
      <c r="D2814" s="311"/>
      <c r="E2814" s="216"/>
      <c r="F2814" s="260"/>
      <c r="G2814" s="282"/>
      <c r="I2814"/>
    </row>
    <row r="2815" spans="1:9" s="57" customFormat="1" ht="13" x14ac:dyDescent="0.3">
      <c r="A2815" s="296"/>
      <c r="B2815" s="269"/>
      <c r="C2815" s="268"/>
      <c r="D2815" s="311"/>
      <c r="E2815" s="216"/>
      <c r="F2815" s="260"/>
      <c r="G2815" s="282"/>
      <c r="I2815"/>
    </row>
    <row r="2816" spans="1:9" s="57" customFormat="1" ht="13" x14ac:dyDescent="0.3">
      <c r="A2816" s="296"/>
      <c r="B2816" s="269"/>
      <c r="C2816" s="268"/>
      <c r="D2816" s="311"/>
      <c r="E2816" s="216"/>
      <c r="F2816" s="260"/>
      <c r="G2816" s="282"/>
      <c r="I2816"/>
    </row>
    <row r="2817" spans="1:9" s="57" customFormat="1" ht="13" x14ac:dyDescent="0.3">
      <c r="A2817" s="296"/>
      <c r="B2817" s="269"/>
      <c r="C2817" s="268"/>
      <c r="D2817" s="311"/>
      <c r="E2817" s="216"/>
      <c r="F2817" s="260"/>
      <c r="G2817" s="282"/>
      <c r="I2817"/>
    </row>
    <row r="2818" spans="1:9" s="57" customFormat="1" ht="13" x14ac:dyDescent="0.3">
      <c r="A2818" s="296"/>
      <c r="B2818" s="269"/>
      <c r="C2818" s="268"/>
      <c r="D2818" s="311"/>
      <c r="E2818" s="216"/>
      <c r="F2818" s="260"/>
      <c r="G2818" s="282"/>
      <c r="I2818"/>
    </row>
    <row r="2819" spans="1:9" s="57" customFormat="1" ht="13" x14ac:dyDescent="0.3">
      <c r="A2819" s="296"/>
      <c r="B2819" s="269"/>
      <c r="C2819" s="268"/>
      <c r="D2819" s="311"/>
      <c r="E2819" s="216"/>
      <c r="F2819" s="260"/>
      <c r="G2819" s="282"/>
      <c r="I2819"/>
    </row>
    <row r="2820" spans="1:9" s="57" customFormat="1" ht="13" x14ac:dyDescent="0.3">
      <c r="A2820" s="296"/>
      <c r="B2820" s="269"/>
      <c r="C2820" s="268"/>
      <c r="D2820" s="311"/>
      <c r="E2820" s="216"/>
      <c r="F2820" s="260"/>
      <c r="G2820" s="282"/>
      <c r="I2820"/>
    </row>
    <row r="2821" spans="1:9" s="57" customFormat="1" ht="13" x14ac:dyDescent="0.3">
      <c r="A2821" s="296"/>
      <c r="B2821" s="269"/>
      <c r="C2821" s="268"/>
      <c r="D2821" s="311"/>
      <c r="E2821" s="216"/>
      <c r="F2821" s="260"/>
      <c r="G2821" s="282"/>
      <c r="I2821"/>
    </row>
    <row r="2822" spans="1:9" s="57" customFormat="1" ht="13" x14ac:dyDescent="0.3">
      <c r="A2822" s="296"/>
      <c r="B2822" s="269"/>
      <c r="C2822" s="268"/>
      <c r="D2822" s="311"/>
      <c r="E2822" s="216"/>
      <c r="F2822" s="260"/>
      <c r="G2822" s="282"/>
      <c r="I2822"/>
    </row>
    <row r="2823" spans="1:9" s="57" customFormat="1" ht="13" x14ac:dyDescent="0.3">
      <c r="A2823" s="296"/>
      <c r="B2823" s="269"/>
      <c r="C2823" s="268"/>
      <c r="D2823" s="311"/>
      <c r="E2823" s="216"/>
      <c r="F2823" s="260"/>
      <c r="G2823" s="282"/>
      <c r="I2823"/>
    </row>
    <row r="2824" spans="1:9" s="57" customFormat="1" ht="13" x14ac:dyDescent="0.3">
      <c r="A2824" s="296"/>
      <c r="B2824" s="269"/>
      <c r="C2824" s="268"/>
      <c r="D2824" s="311"/>
      <c r="E2824" s="216"/>
      <c r="F2824" s="260"/>
      <c r="G2824" s="282"/>
      <c r="I2824"/>
    </row>
    <row r="2825" spans="1:9" s="57" customFormat="1" ht="13" x14ac:dyDescent="0.3">
      <c r="A2825" s="296"/>
      <c r="B2825" s="269"/>
      <c r="C2825" s="268"/>
      <c r="D2825" s="311"/>
      <c r="E2825" s="216"/>
      <c r="F2825" s="260"/>
      <c r="G2825" s="282"/>
      <c r="I2825"/>
    </row>
    <row r="2826" spans="1:9" s="57" customFormat="1" ht="13" x14ac:dyDescent="0.3">
      <c r="A2826" s="296"/>
      <c r="B2826" s="269"/>
      <c r="C2826" s="268"/>
      <c r="D2826" s="311"/>
      <c r="E2826" s="216"/>
      <c r="F2826" s="260"/>
      <c r="G2826" s="282"/>
      <c r="I2826"/>
    </row>
    <row r="2827" spans="1:9" s="57" customFormat="1" ht="13" x14ac:dyDescent="0.3">
      <c r="A2827" s="296"/>
      <c r="B2827" s="269"/>
      <c r="C2827" s="268"/>
      <c r="D2827" s="311"/>
      <c r="E2827" s="216"/>
      <c r="F2827" s="260"/>
      <c r="G2827" s="282"/>
      <c r="I2827"/>
    </row>
    <row r="2828" spans="1:9" s="57" customFormat="1" ht="13" x14ac:dyDescent="0.3">
      <c r="A2828" s="296"/>
      <c r="B2828" s="269"/>
      <c r="C2828" s="268"/>
      <c r="D2828" s="311"/>
      <c r="E2828" s="216"/>
      <c r="F2828" s="260"/>
      <c r="G2828" s="282"/>
      <c r="I2828"/>
    </row>
    <row r="2829" spans="1:9" s="57" customFormat="1" ht="13" x14ac:dyDescent="0.3">
      <c r="A2829" s="296"/>
      <c r="B2829" s="269"/>
      <c r="C2829" s="268"/>
      <c r="D2829" s="311"/>
      <c r="E2829" s="216"/>
      <c r="F2829" s="260"/>
      <c r="G2829" s="282"/>
      <c r="I2829"/>
    </row>
    <row r="2830" spans="1:9" s="57" customFormat="1" ht="13" x14ac:dyDescent="0.3">
      <c r="A2830" s="296"/>
      <c r="B2830" s="269"/>
      <c r="C2830" s="268"/>
      <c r="D2830" s="311"/>
      <c r="E2830" s="216"/>
      <c r="F2830" s="260"/>
      <c r="G2830" s="282"/>
      <c r="I2830"/>
    </row>
    <row r="2831" spans="1:9" s="57" customFormat="1" ht="13" x14ac:dyDescent="0.3">
      <c r="A2831" s="296"/>
      <c r="B2831" s="269"/>
      <c r="C2831" s="268"/>
      <c r="D2831" s="311"/>
      <c r="E2831" s="216"/>
      <c r="F2831" s="260"/>
      <c r="G2831" s="282"/>
      <c r="I2831"/>
    </row>
    <row r="2832" spans="1:9" s="57" customFormat="1" ht="13" x14ac:dyDescent="0.3">
      <c r="A2832" s="296"/>
      <c r="B2832" s="269"/>
      <c r="C2832" s="268"/>
      <c r="D2832" s="311"/>
      <c r="E2832" s="216"/>
      <c r="F2832" s="260"/>
      <c r="G2832" s="282"/>
      <c r="I2832"/>
    </row>
    <row r="2833" spans="1:9" s="57" customFormat="1" ht="13" x14ac:dyDescent="0.3">
      <c r="A2833" s="296"/>
      <c r="B2833" s="269"/>
      <c r="C2833" s="268"/>
      <c r="D2833" s="311"/>
      <c r="E2833" s="216"/>
      <c r="F2833" s="260"/>
      <c r="G2833" s="282"/>
      <c r="I2833"/>
    </row>
    <row r="2834" spans="1:9" s="57" customFormat="1" ht="13" x14ac:dyDescent="0.3">
      <c r="A2834" s="296"/>
      <c r="B2834" s="269"/>
      <c r="C2834" s="268"/>
      <c r="D2834" s="311"/>
      <c r="E2834" s="216"/>
      <c r="F2834" s="260"/>
      <c r="G2834" s="282"/>
      <c r="I2834"/>
    </row>
    <row r="2835" spans="1:9" s="57" customFormat="1" ht="13" x14ac:dyDescent="0.3">
      <c r="A2835" s="296"/>
      <c r="B2835" s="269"/>
      <c r="C2835" s="268"/>
      <c r="D2835" s="311"/>
      <c r="E2835" s="216"/>
      <c r="F2835" s="260"/>
      <c r="G2835" s="282"/>
      <c r="I2835"/>
    </row>
    <row r="2836" spans="1:9" s="57" customFormat="1" ht="13" x14ac:dyDescent="0.3">
      <c r="A2836" s="296"/>
      <c r="B2836" s="269"/>
      <c r="C2836" s="268"/>
      <c r="D2836" s="311"/>
      <c r="E2836" s="216"/>
      <c r="F2836" s="260"/>
      <c r="G2836" s="282"/>
      <c r="I2836"/>
    </row>
    <row r="2837" spans="1:9" s="57" customFormat="1" ht="13" x14ac:dyDescent="0.3">
      <c r="A2837" s="296"/>
      <c r="B2837" s="269"/>
      <c r="C2837" s="268"/>
      <c r="D2837" s="311"/>
      <c r="E2837" s="216"/>
      <c r="F2837" s="260"/>
      <c r="G2837" s="282"/>
      <c r="I2837"/>
    </row>
    <row r="2838" spans="1:9" s="57" customFormat="1" ht="13" x14ac:dyDescent="0.3">
      <c r="A2838" s="296"/>
      <c r="B2838" s="269"/>
      <c r="C2838" s="268"/>
      <c r="D2838" s="311"/>
      <c r="E2838" s="216"/>
      <c r="F2838" s="260"/>
      <c r="G2838" s="282"/>
      <c r="I2838"/>
    </row>
    <row r="2839" spans="1:9" s="57" customFormat="1" ht="13" x14ac:dyDescent="0.3">
      <c r="A2839" s="296"/>
      <c r="B2839" s="269"/>
      <c r="C2839" s="268"/>
      <c r="D2839" s="311"/>
      <c r="E2839" s="216"/>
      <c r="F2839" s="260"/>
      <c r="G2839" s="282"/>
      <c r="I2839"/>
    </row>
    <row r="2840" spans="1:9" s="57" customFormat="1" ht="13" x14ac:dyDescent="0.3">
      <c r="A2840" s="296"/>
      <c r="B2840" s="269"/>
      <c r="C2840" s="268"/>
      <c r="D2840" s="311"/>
      <c r="E2840" s="216"/>
      <c r="F2840" s="260"/>
      <c r="G2840" s="282"/>
      <c r="I2840"/>
    </row>
    <row r="2841" spans="1:9" s="57" customFormat="1" ht="13" x14ac:dyDescent="0.3">
      <c r="A2841" s="296"/>
      <c r="B2841" s="269"/>
      <c r="C2841" s="268"/>
      <c r="D2841" s="311"/>
      <c r="E2841" s="216"/>
      <c r="F2841" s="260"/>
      <c r="G2841" s="282"/>
      <c r="I2841"/>
    </row>
    <row r="2842" spans="1:9" s="57" customFormat="1" ht="13" x14ac:dyDescent="0.3">
      <c r="A2842" s="296"/>
      <c r="B2842" s="269"/>
      <c r="C2842" s="268"/>
      <c r="D2842" s="311"/>
      <c r="E2842" s="216"/>
      <c r="F2842" s="260"/>
      <c r="G2842" s="282"/>
      <c r="I2842"/>
    </row>
    <row r="2843" spans="1:9" s="57" customFormat="1" ht="13" x14ac:dyDescent="0.3">
      <c r="A2843" s="296"/>
      <c r="B2843" s="269"/>
      <c r="C2843" s="268"/>
      <c r="D2843" s="311"/>
      <c r="E2843" s="216"/>
      <c r="F2843" s="260"/>
      <c r="G2843" s="282"/>
      <c r="I2843"/>
    </row>
    <row r="2844" spans="1:9" s="57" customFormat="1" ht="13" x14ac:dyDescent="0.3">
      <c r="A2844" s="296"/>
      <c r="B2844" s="269"/>
      <c r="C2844" s="268"/>
      <c r="D2844" s="311"/>
      <c r="E2844" s="216"/>
      <c r="F2844" s="260"/>
      <c r="G2844" s="282"/>
      <c r="I2844"/>
    </row>
    <row r="2845" spans="1:9" s="57" customFormat="1" ht="13" x14ac:dyDescent="0.3">
      <c r="A2845" s="296"/>
      <c r="B2845" s="269"/>
      <c r="C2845" s="268"/>
      <c r="D2845" s="311"/>
      <c r="E2845" s="216"/>
      <c r="F2845" s="260"/>
      <c r="G2845" s="282"/>
      <c r="I2845"/>
    </row>
    <row r="2846" spans="1:9" s="57" customFormat="1" ht="13" x14ac:dyDescent="0.3">
      <c r="A2846" s="296"/>
      <c r="B2846" s="269"/>
      <c r="C2846" s="268"/>
      <c r="D2846" s="311"/>
      <c r="E2846" s="216"/>
      <c r="F2846" s="260"/>
      <c r="G2846" s="282"/>
      <c r="I2846"/>
    </row>
    <row r="2847" spans="1:9" s="57" customFormat="1" ht="13" x14ac:dyDescent="0.3">
      <c r="A2847" s="296"/>
      <c r="B2847" s="269"/>
      <c r="C2847" s="268"/>
      <c r="D2847" s="311"/>
      <c r="E2847" s="216"/>
      <c r="F2847" s="260"/>
      <c r="G2847" s="282"/>
      <c r="I2847"/>
    </row>
    <row r="2848" spans="1:9" s="57" customFormat="1" ht="13" x14ac:dyDescent="0.3">
      <c r="A2848" s="296"/>
      <c r="B2848" s="269"/>
      <c r="C2848" s="268"/>
      <c r="D2848" s="311"/>
      <c r="E2848" s="216"/>
      <c r="F2848" s="260"/>
      <c r="G2848" s="282"/>
      <c r="I2848"/>
    </row>
    <row r="2849" spans="1:9" s="57" customFormat="1" ht="13" x14ac:dyDescent="0.3">
      <c r="A2849" s="296"/>
      <c r="B2849" s="269"/>
      <c r="C2849" s="268"/>
      <c r="D2849" s="311"/>
      <c r="E2849" s="216"/>
      <c r="F2849" s="260"/>
      <c r="G2849" s="282"/>
      <c r="I2849"/>
    </row>
    <row r="2850" spans="1:9" s="57" customFormat="1" ht="13" x14ac:dyDescent="0.3">
      <c r="A2850" s="296"/>
      <c r="B2850" s="269"/>
      <c r="C2850" s="268"/>
      <c r="D2850" s="311"/>
      <c r="E2850" s="216"/>
      <c r="F2850" s="260"/>
      <c r="G2850" s="282"/>
      <c r="I2850"/>
    </row>
    <row r="2851" spans="1:9" s="57" customFormat="1" ht="13" x14ac:dyDescent="0.3">
      <c r="A2851" s="296"/>
      <c r="B2851" s="269"/>
      <c r="C2851" s="268"/>
      <c r="D2851" s="311"/>
      <c r="E2851" s="216"/>
      <c r="F2851" s="260"/>
      <c r="G2851" s="282"/>
      <c r="I2851"/>
    </row>
    <row r="2852" spans="1:9" s="57" customFormat="1" ht="13" x14ac:dyDescent="0.3">
      <c r="A2852" s="296"/>
      <c r="B2852" s="269"/>
      <c r="C2852" s="268"/>
      <c r="D2852" s="311"/>
      <c r="E2852" s="216"/>
      <c r="F2852" s="260"/>
      <c r="G2852" s="282"/>
      <c r="I2852"/>
    </row>
    <row r="2853" spans="1:9" s="57" customFormat="1" ht="13" x14ac:dyDescent="0.3">
      <c r="A2853" s="296"/>
      <c r="B2853" s="269"/>
      <c r="C2853" s="268"/>
      <c r="D2853" s="311"/>
      <c r="E2853" s="216"/>
      <c r="F2853" s="260"/>
      <c r="G2853" s="282"/>
      <c r="I2853"/>
    </row>
    <row r="2854" spans="1:9" s="57" customFormat="1" ht="13" x14ac:dyDescent="0.3">
      <c r="A2854" s="296"/>
      <c r="B2854" s="269"/>
      <c r="C2854" s="268"/>
      <c r="D2854" s="311"/>
      <c r="E2854" s="216"/>
      <c r="F2854" s="260"/>
      <c r="G2854" s="282"/>
      <c r="I2854"/>
    </row>
    <row r="2855" spans="1:9" s="57" customFormat="1" ht="13" x14ac:dyDescent="0.3">
      <c r="A2855" s="296"/>
      <c r="B2855" s="269"/>
      <c r="C2855" s="268"/>
      <c r="D2855" s="311"/>
      <c r="E2855" s="216"/>
      <c r="F2855" s="260"/>
      <c r="G2855" s="282"/>
      <c r="I2855"/>
    </row>
    <row r="2856" spans="1:9" s="57" customFormat="1" ht="13" x14ac:dyDescent="0.3">
      <c r="A2856" s="296"/>
      <c r="B2856" s="269"/>
      <c r="C2856" s="268"/>
      <c r="D2856" s="311"/>
      <c r="E2856" s="216"/>
      <c r="F2856" s="260"/>
      <c r="G2856" s="282"/>
      <c r="I2856"/>
    </row>
    <row r="2857" spans="1:9" s="57" customFormat="1" ht="13" x14ac:dyDescent="0.3">
      <c r="A2857" s="296"/>
      <c r="B2857" s="269"/>
      <c r="C2857" s="268"/>
      <c r="D2857" s="311"/>
      <c r="E2857" s="216"/>
      <c r="F2857" s="260"/>
      <c r="G2857" s="282"/>
      <c r="I2857"/>
    </row>
    <row r="2858" spans="1:9" s="57" customFormat="1" ht="13" x14ac:dyDescent="0.3">
      <c r="A2858" s="296"/>
      <c r="B2858" s="269"/>
      <c r="C2858" s="268"/>
      <c r="D2858" s="311"/>
      <c r="E2858" s="216"/>
      <c r="F2858" s="260"/>
      <c r="G2858" s="282"/>
      <c r="I2858"/>
    </row>
    <row r="2859" spans="1:9" s="57" customFormat="1" ht="13" x14ac:dyDescent="0.3">
      <c r="A2859" s="296"/>
      <c r="B2859" s="269"/>
      <c r="C2859" s="268"/>
      <c r="D2859" s="311"/>
      <c r="E2859" s="216"/>
      <c r="F2859" s="260"/>
      <c r="G2859" s="282"/>
      <c r="I2859"/>
    </row>
    <row r="2860" spans="1:9" ht="13" x14ac:dyDescent="0.25">
      <c r="A2860" s="261"/>
      <c r="B2860" s="264" t="s">
        <v>2187</v>
      </c>
      <c r="C2860" s="226"/>
      <c r="D2860" s="304"/>
      <c r="E2860" s="255"/>
      <c r="F2860" s="266"/>
    </row>
    <row r="2861" spans="1:9" ht="13" x14ac:dyDescent="0.25">
      <c r="A2861" s="261"/>
      <c r="B2861" s="245" t="str">
        <f>B2788</f>
        <v>SECTION 3</v>
      </c>
      <c r="C2861" s="226"/>
      <c r="D2861" s="304"/>
      <c r="E2861" s="255"/>
      <c r="F2861" s="260"/>
    </row>
    <row r="2862" spans="1:9" ht="13" x14ac:dyDescent="0.25">
      <c r="A2862" s="261"/>
      <c r="B2862" s="245" t="s">
        <v>2390</v>
      </c>
      <c r="C2862" s="226"/>
      <c r="D2862" s="304"/>
      <c r="E2862" s="255"/>
      <c r="F2862" s="260"/>
    </row>
    <row r="2863" spans="1:9" s="239" customFormat="1" ht="13" x14ac:dyDescent="0.25">
      <c r="A2863" s="261"/>
      <c r="B2863" s="253"/>
      <c r="C2863" s="252"/>
      <c r="D2863" s="308"/>
      <c r="E2863" s="257"/>
      <c r="F2863" s="260"/>
      <c r="I2863"/>
    </row>
    <row r="2864" spans="1:9" s="239" customFormat="1" ht="13" x14ac:dyDescent="0.25">
      <c r="A2864" s="261"/>
      <c r="B2864" s="270" t="str">
        <f>B2861</f>
        <v>SECTION 3</v>
      </c>
      <c r="C2864" s="252"/>
      <c r="D2864" s="308"/>
      <c r="E2864" s="257"/>
      <c r="F2864" s="260"/>
      <c r="I2864"/>
    </row>
    <row r="2865" spans="1:9" s="239" customFormat="1" ht="26" x14ac:dyDescent="0.25">
      <c r="A2865" s="261"/>
      <c r="B2865" s="270" t="str">
        <f>B2862</f>
        <v>Block 1: 4 Classrooms, 1 Principal's Office and Store Room: 3.10 - Glazing</v>
      </c>
      <c r="C2865" s="252"/>
      <c r="D2865" s="308"/>
      <c r="E2865" s="257"/>
      <c r="F2865" s="260"/>
      <c r="I2865"/>
    </row>
    <row r="2866" spans="1:9" s="239" customFormat="1" ht="13" x14ac:dyDescent="0.25">
      <c r="A2866" s="261"/>
      <c r="B2866" s="251" t="s">
        <v>2200</v>
      </c>
      <c r="C2866" s="252" t="s">
        <v>2192</v>
      </c>
      <c r="D2866" s="308"/>
      <c r="E2866" s="257"/>
      <c r="F2866" s="260"/>
      <c r="I2866"/>
    </row>
    <row r="2867" spans="1:9" s="239" customFormat="1" ht="13" x14ac:dyDescent="0.25">
      <c r="A2867" s="261"/>
      <c r="B2867" s="253"/>
      <c r="C2867" s="252"/>
      <c r="D2867" s="308"/>
      <c r="E2867" s="257"/>
      <c r="F2867" s="260"/>
      <c r="I2867"/>
    </row>
    <row r="2868" spans="1:9" s="239" customFormat="1" ht="13" x14ac:dyDescent="0.25">
      <c r="A2868" s="261"/>
      <c r="B2868" s="265" t="s">
        <v>2191</v>
      </c>
      <c r="C2868" s="252">
        <v>46</v>
      </c>
      <c r="D2868" s="308"/>
      <c r="E2868" s="257"/>
      <c r="F2868" s="260"/>
      <c r="I2868"/>
    </row>
    <row r="2869" spans="1:9" s="239" customFormat="1" ht="13" x14ac:dyDescent="0.25">
      <c r="A2869" s="261"/>
      <c r="B2869" s="265"/>
      <c r="C2869" s="252"/>
      <c r="D2869" s="308"/>
      <c r="E2869" s="257"/>
      <c r="F2869" s="260"/>
      <c r="I2869"/>
    </row>
    <row r="2870" spans="1:9" s="239" customFormat="1" ht="13" x14ac:dyDescent="0.25">
      <c r="A2870" s="261"/>
      <c r="B2870" s="253"/>
      <c r="C2870" s="252"/>
      <c r="D2870" s="308"/>
      <c r="E2870" s="257"/>
      <c r="F2870" s="260"/>
      <c r="I2870"/>
    </row>
    <row r="2871" spans="1:9" s="239" customFormat="1" ht="13" x14ac:dyDescent="0.25">
      <c r="A2871" s="261"/>
      <c r="B2871" s="253"/>
      <c r="C2871" s="252"/>
      <c r="D2871" s="308"/>
      <c r="E2871" s="257"/>
      <c r="F2871" s="260"/>
      <c r="I2871"/>
    </row>
    <row r="2872" spans="1:9" s="239" customFormat="1" ht="13" x14ac:dyDescent="0.25">
      <c r="A2872" s="261"/>
      <c r="B2872" s="253"/>
      <c r="C2872" s="252"/>
      <c r="D2872" s="308"/>
      <c r="E2872" s="257"/>
      <c r="F2872" s="260"/>
      <c r="I2872"/>
    </row>
    <row r="2873" spans="1:9" s="239" customFormat="1" ht="13" x14ac:dyDescent="0.25">
      <c r="A2873" s="261"/>
      <c r="B2873" s="253"/>
      <c r="C2873" s="252"/>
      <c r="D2873" s="308"/>
      <c r="E2873" s="257"/>
      <c r="F2873" s="260"/>
      <c r="I2873"/>
    </row>
    <row r="2874" spans="1:9" s="239" customFormat="1" ht="13" x14ac:dyDescent="0.25">
      <c r="A2874" s="261"/>
      <c r="B2874" s="253"/>
      <c r="C2874" s="252"/>
      <c r="D2874" s="308"/>
      <c r="E2874" s="257"/>
      <c r="F2874" s="260"/>
      <c r="I2874"/>
    </row>
    <row r="2875" spans="1:9" s="239" customFormat="1" ht="13" x14ac:dyDescent="0.25">
      <c r="A2875" s="261"/>
      <c r="B2875" s="253"/>
      <c r="C2875" s="252"/>
      <c r="D2875" s="308"/>
      <c r="E2875" s="257"/>
      <c r="F2875" s="260"/>
      <c r="I2875"/>
    </row>
    <row r="2876" spans="1:9" s="239" customFormat="1" ht="13" x14ac:dyDescent="0.25">
      <c r="A2876" s="261"/>
      <c r="B2876" s="253"/>
      <c r="C2876" s="252"/>
      <c r="D2876" s="308"/>
      <c r="E2876" s="257"/>
      <c r="F2876" s="260"/>
      <c r="I2876"/>
    </row>
    <row r="2877" spans="1:9" s="239" customFormat="1" ht="13" x14ac:dyDescent="0.25">
      <c r="A2877" s="261"/>
      <c r="B2877" s="253"/>
      <c r="C2877" s="252"/>
      <c r="D2877" s="308"/>
      <c r="E2877" s="257"/>
      <c r="F2877" s="260"/>
      <c r="I2877"/>
    </row>
    <row r="2878" spans="1:9" s="239" customFormat="1" ht="13" x14ac:dyDescent="0.25">
      <c r="A2878" s="261"/>
      <c r="B2878" s="253"/>
      <c r="C2878" s="252"/>
      <c r="D2878" s="308"/>
      <c r="E2878" s="257"/>
      <c r="F2878" s="260"/>
      <c r="I2878"/>
    </row>
    <row r="2879" spans="1:9" s="239" customFormat="1" ht="13" x14ac:dyDescent="0.25">
      <c r="A2879" s="261"/>
      <c r="B2879" s="253"/>
      <c r="C2879" s="252"/>
      <c r="D2879" s="308"/>
      <c r="E2879" s="257"/>
      <c r="F2879" s="260"/>
      <c r="I2879"/>
    </row>
    <row r="2880" spans="1:9" s="239" customFormat="1" ht="13" x14ac:dyDescent="0.25">
      <c r="A2880" s="261"/>
      <c r="B2880" s="253"/>
      <c r="C2880" s="252"/>
      <c r="D2880" s="308"/>
      <c r="E2880" s="257"/>
      <c r="F2880" s="260"/>
      <c r="I2880"/>
    </row>
    <row r="2881" spans="1:9" s="239" customFormat="1" ht="13" x14ac:dyDescent="0.25">
      <c r="A2881" s="261"/>
      <c r="B2881" s="253"/>
      <c r="C2881" s="252"/>
      <c r="D2881" s="308"/>
      <c r="E2881" s="257"/>
      <c r="F2881" s="260"/>
      <c r="I2881"/>
    </row>
    <row r="2882" spans="1:9" s="239" customFormat="1" ht="13" x14ac:dyDescent="0.25">
      <c r="A2882" s="261"/>
      <c r="B2882" s="253"/>
      <c r="C2882" s="252"/>
      <c r="D2882" s="308"/>
      <c r="E2882" s="257"/>
      <c r="F2882" s="260"/>
      <c r="I2882"/>
    </row>
    <row r="2883" spans="1:9" s="239" customFormat="1" ht="13" x14ac:dyDescent="0.25">
      <c r="A2883" s="261"/>
      <c r="B2883" s="253"/>
      <c r="C2883" s="252"/>
      <c r="D2883" s="308"/>
      <c r="E2883" s="257"/>
      <c r="F2883" s="260"/>
      <c r="I2883"/>
    </row>
    <row r="2884" spans="1:9" s="239" customFormat="1" ht="13" x14ac:dyDescent="0.25">
      <c r="A2884" s="261"/>
      <c r="B2884" s="253"/>
      <c r="C2884" s="252"/>
      <c r="D2884" s="308"/>
      <c r="E2884" s="257"/>
      <c r="F2884" s="260"/>
      <c r="I2884"/>
    </row>
    <row r="2885" spans="1:9" s="239" customFormat="1" ht="13" x14ac:dyDescent="0.25">
      <c r="A2885" s="261"/>
      <c r="B2885" s="253"/>
      <c r="C2885" s="252"/>
      <c r="D2885" s="308"/>
      <c r="E2885" s="257"/>
      <c r="F2885" s="260"/>
      <c r="I2885"/>
    </row>
    <row r="2886" spans="1:9" s="239" customFormat="1" ht="13" x14ac:dyDescent="0.25">
      <c r="A2886" s="261"/>
      <c r="B2886" s="253"/>
      <c r="C2886" s="252"/>
      <c r="D2886" s="308"/>
      <c r="E2886" s="257"/>
      <c r="F2886" s="260"/>
      <c r="I2886"/>
    </row>
    <row r="2887" spans="1:9" s="239" customFormat="1" ht="13" x14ac:dyDescent="0.25">
      <c r="A2887" s="261"/>
      <c r="B2887" s="253"/>
      <c r="C2887" s="252"/>
      <c r="D2887" s="308"/>
      <c r="E2887" s="257"/>
      <c r="F2887" s="260"/>
      <c r="I2887"/>
    </row>
    <row r="2888" spans="1:9" s="239" customFormat="1" ht="13" x14ac:dyDescent="0.25">
      <c r="A2888" s="261"/>
      <c r="B2888" s="253"/>
      <c r="C2888" s="252"/>
      <c r="D2888" s="308"/>
      <c r="E2888" s="257"/>
      <c r="F2888" s="260"/>
      <c r="I2888"/>
    </row>
    <row r="2889" spans="1:9" s="239" customFormat="1" ht="13" x14ac:dyDescent="0.25">
      <c r="A2889" s="261"/>
      <c r="B2889" s="253"/>
      <c r="C2889" s="252"/>
      <c r="D2889" s="308"/>
      <c r="E2889" s="257"/>
      <c r="F2889" s="260"/>
      <c r="I2889"/>
    </row>
    <row r="2890" spans="1:9" s="239" customFormat="1" ht="13" x14ac:dyDescent="0.25">
      <c r="A2890" s="261"/>
      <c r="B2890" s="253"/>
      <c r="C2890" s="252"/>
      <c r="D2890" s="308"/>
      <c r="E2890" s="257"/>
      <c r="F2890" s="260"/>
      <c r="I2890"/>
    </row>
    <row r="2891" spans="1:9" s="239" customFormat="1" ht="13" x14ac:dyDescent="0.25">
      <c r="A2891" s="261"/>
      <c r="B2891" s="253"/>
      <c r="C2891" s="252"/>
      <c r="D2891" s="308"/>
      <c r="E2891" s="257"/>
      <c r="F2891" s="260"/>
      <c r="I2891"/>
    </row>
    <row r="2892" spans="1:9" s="239" customFormat="1" ht="13" x14ac:dyDescent="0.25">
      <c r="A2892" s="261"/>
      <c r="B2892" s="253"/>
      <c r="C2892" s="252"/>
      <c r="D2892" s="308"/>
      <c r="E2892" s="257"/>
      <c r="F2892" s="260"/>
      <c r="I2892"/>
    </row>
    <row r="2893" spans="1:9" s="239" customFormat="1" ht="13" x14ac:dyDescent="0.25">
      <c r="A2893" s="261"/>
      <c r="B2893" s="253"/>
      <c r="C2893" s="252"/>
      <c r="D2893" s="308"/>
      <c r="E2893" s="257"/>
      <c r="F2893" s="260"/>
      <c r="I2893"/>
    </row>
    <row r="2894" spans="1:9" s="239" customFormat="1" ht="13" x14ac:dyDescent="0.25">
      <c r="A2894" s="261"/>
      <c r="B2894" s="253"/>
      <c r="C2894" s="252"/>
      <c r="D2894" s="308"/>
      <c r="E2894" s="257"/>
      <c r="F2894" s="260"/>
      <c r="I2894"/>
    </row>
    <row r="2895" spans="1:9" s="239" customFormat="1" ht="13" x14ac:dyDescent="0.25">
      <c r="A2895" s="261"/>
      <c r="B2895" s="253"/>
      <c r="C2895" s="252"/>
      <c r="D2895" s="308"/>
      <c r="E2895" s="257"/>
      <c r="F2895" s="260"/>
      <c r="I2895"/>
    </row>
    <row r="2896" spans="1:9" s="239" customFormat="1" ht="13" x14ac:dyDescent="0.25">
      <c r="A2896" s="261"/>
      <c r="B2896" s="253"/>
      <c r="C2896" s="252"/>
      <c r="D2896" s="308"/>
      <c r="E2896" s="257"/>
      <c r="F2896" s="260"/>
      <c r="I2896"/>
    </row>
    <row r="2897" spans="1:9" s="239" customFormat="1" ht="13" x14ac:dyDescent="0.25">
      <c r="A2897" s="261"/>
      <c r="B2897" s="253"/>
      <c r="C2897" s="252"/>
      <c r="D2897" s="308"/>
      <c r="E2897" s="257"/>
      <c r="F2897" s="260"/>
      <c r="I2897"/>
    </row>
    <row r="2898" spans="1:9" s="239" customFormat="1" ht="13" x14ac:dyDescent="0.25">
      <c r="A2898" s="261"/>
      <c r="B2898" s="253"/>
      <c r="C2898" s="252"/>
      <c r="D2898" s="308"/>
      <c r="E2898" s="257"/>
      <c r="F2898" s="260"/>
      <c r="I2898"/>
    </row>
    <row r="2899" spans="1:9" s="239" customFormat="1" ht="13" x14ac:dyDescent="0.25">
      <c r="A2899" s="261"/>
      <c r="B2899" s="253"/>
      <c r="C2899" s="252"/>
      <c r="D2899" s="308"/>
      <c r="E2899" s="257"/>
      <c r="F2899" s="260"/>
      <c r="I2899"/>
    </row>
    <row r="2900" spans="1:9" s="239" customFormat="1" ht="13" x14ac:dyDescent="0.25">
      <c r="A2900" s="261"/>
      <c r="B2900" s="253"/>
      <c r="C2900" s="252"/>
      <c r="D2900" s="308"/>
      <c r="E2900" s="257"/>
      <c r="F2900" s="260"/>
      <c r="I2900"/>
    </row>
    <row r="2901" spans="1:9" s="239" customFormat="1" ht="13" x14ac:dyDescent="0.25">
      <c r="A2901" s="261"/>
      <c r="B2901" s="253"/>
      <c r="C2901" s="252"/>
      <c r="D2901" s="308"/>
      <c r="E2901" s="257"/>
      <c r="F2901" s="260"/>
      <c r="I2901"/>
    </row>
    <row r="2902" spans="1:9" s="239" customFormat="1" ht="13" x14ac:dyDescent="0.25">
      <c r="A2902" s="261"/>
      <c r="B2902" s="253"/>
      <c r="C2902" s="252"/>
      <c r="D2902" s="308"/>
      <c r="E2902" s="257"/>
      <c r="F2902" s="260"/>
      <c r="I2902"/>
    </row>
    <row r="2903" spans="1:9" s="239" customFormat="1" ht="13" x14ac:dyDescent="0.25">
      <c r="A2903" s="261"/>
      <c r="B2903" s="253"/>
      <c r="C2903" s="252"/>
      <c r="D2903" s="308"/>
      <c r="E2903" s="257"/>
      <c r="F2903" s="260"/>
      <c r="I2903"/>
    </row>
    <row r="2904" spans="1:9" s="239" customFormat="1" ht="13" x14ac:dyDescent="0.25">
      <c r="A2904" s="261"/>
      <c r="B2904" s="253"/>
      <c r="C2904" s="252"/>
      <c r="D2904" s="308"/>
      <c r="E2904" s="257"/>
      <c r="F2904" s="260"/>
      <c r="I2904"/>
    </row>
    <row r="2905" spans="1:9" s="239" customFormat="1" ht="13" x14ac:dyDescent="0.25">
      <c r="A2905" s="261"/>
      <c r="B2905" s="253"/>
      <c r="C2905" s="252"/>
      <c r="D2905" s="308"/>
      <c r="E2905" s="257"/>
      <c r="F2905" s="260"/>
      <c r="I2905"/>
    </row>
    <row r="2906" spans="1:9" s="239" customFormat="1" ht="13" x14ac:dyDescent="0.25">
      <c r="A2906" s="261"/>
      <c r="B2906" s="253"/>
      <c r="C2906" s="252"/>
      <c r="D2906" s="308"/>
      <c r="E2906" s="257"/>
      <c r="F2906" s="260"/>
      <c r="I2906"/>
    </row>
    <row r="2907" spans="1:9" s="239" customFormat="1" ht="13" x14ac:dyDescent="0.25">
      <c r="A2907" s="261"/>
      <c r="B2907" s="253"/>
      <c r="C2907" s="252"/>
      <c r="D2907" s="308"/>
      <c r="E2907" s="257"/>
      <c r="F2907" s="260"/>
      <c r="I2907"/>
    </row>
    <row r="2908" spans="1:9" s="239" customFormat="1" ht="13" x14ac:dyDescent="0.25">
      <c r="A2908" s="261"/>
      <c r="B2908" s="253"/>
      <c r="C2908" s="252"/>
      <c r="D2908" s="308"/>
      <c r="E2908" s="257"/>
      <c r="F2908" s="260"/>
      <c r="I2908"/>
    </row>
    <row r="2909" spans="1:9" s="239" customFormat="1" ht="13" x14ac:dyDescent="0.25">
      <c r="A2909" s="261"/>
      <c r="B2909" s="253"/>
      <c r="C2909" s="252"/>
      <c r="D2909" s="308"/>
      <c r="E2909" s="257"/>
      <c r="F2909" s="260"/>
      <c r="I2909"/>
    </row>
    <row r="2910" spans="1:9" s="239" customFormat="1" ht="13" x14ac:dyDescent="0.25">
      <c r="A2910" s="261"/>
      <c r="B2910" s="253"/>
      <c r="C2910" s="252"/>
      <c r="D2910" s="308"/>
      <c r="E2910" s="257"/>
      <c r="F2910" s="260"/>
      <c r="I2910"/>
    </row>
    <row r="2911" spans="1:9" s="239" customFormat="1" ht="13" x14ac:dyDescent="0.25">
      <c r="A2911" s="261"/>
      <c r="B2911" s="253"/>
      <c r="C2911" s="252"/>
      <c r="D2911" s="308"/>
      <c r="E2911" s="257"/>
      <c r="F2911" s="260"/>
      <c r="I2911"/>
    </row>
    <row r="2912" spans="1:9" s="239" customFormat="1" ht="13" x14ac:dyDescent="0.25">
      <c r="A2912" s="261"/>
      <c r="B2912" s="253"/>
      <c r="C2912" s="252"/>
      <c r="D2912" s="308"/>
      <c r="E2912" s="257"/>
      <c r="F2912" s="260"/>
      <c r="I2912"/>
    </row>
    <row r="2913" spans="1:9" s="239" customFormat="1" ht="13" x14ac:dyDescent="0.25">
      <c r="A2913" s="261"/>
      <c r="B2913" s="253"/>
      <c r="C2913" s="252"/>
      <c r="D2913" s="308"/>
      <c r="E2913" s="257"/>
      <c r="F2913" s="260"/>
      <c r="I2913"/>
    </row>
    <row r="2914" spans="1:9" s="239" customFormat="1" ht="13" x14ac:dyDescent="0.25">
      <c r="A2914" s="261"/>
      <c r="B2914" s="253"/>
      <c r="C2914" s="252"/>
      <c r="D2914" s="308"/>
      <c r="E2914" s="257"/>
      <c r="F2914" s="260"/>
      <c r="I2914"/>
    </row>
    <row r="2915" spans="1:9" s="239" customFormat="1" ht="13" x14ac:dyDescent="0.25">
      <c r="A2915" s="261"/>
      <c r="B2915" s="253"/>
      <c r="C2915" s="252"/>
      <c r="D2915" s="308"/>
      <c r="E2915" s="257"/>
      <c r="F2915" s="260"/>
      <c r="I2915"/>
    </row>
    <row r="2916" spans="1:9" s="239" customFormat="1" ht="13" x14ac:dyDescent="0.25">
      <c r="A2916" s="261"/>
      <c r="B2916" s="253"/>
      <c r="C2916" s="252"/>
      <c r="D2916" s="308"/>
      <c r="E2916" s="257"/>
      <c r="F2916" s="260"/>
      <c r="I2916"/>
    </row>
    <row r="2917" spans="1:9" s="239" customFormat="1" ht="13" x14ac:dyDescent="0.25">
      <c r="A2917" s="261"/>
      <c r="B2917" s="253"/>
      <c r="C2917" s="252"/>
      <c r="D2917" s="308"/>
      <c r="E2917" s="257"/>
      <c r="F2917" s="260"/>
      <c r="I2917"/>
    </row>
    <row r="2918" spans="1:9" s="239" customFormat="1" ht="13" x14ac:dyDescent="0.25">
      <c r="A2918" s="261"/>
      <c r="B2918" s="253"/>
      <c r="C2918" s="252"/>
      <c r="D2918" s="308"/>
      <c r="E2918" s="257"/>
      <c r="F2918" s="260"/>
      <c r="I2918"/>
    </row>
    <row r="2919" spans="1:9" s="239" customFormat="1" ht="13" x14ac:dyDescent="0.25">
      <c r="A2919" s="261"/>
      <c r="B2919" s="253"/>
      <c r="C2919" s="252"/>
      <c r="D2919" s="308"/>
      <c r="E2919" s="257"/>
      <c r="F2919" s="260"/>
      <c r="I2919"/>
    </row>
    <row r="2920" spans="1:9" s="239" customFormat="1" ht="13" x14ac:dyDescent="0.25">
      <c r="A2920" s="261"/>
      <c r="B2920" s="253"/>
      <c r="C2920" s="252"/>
      <c r="D2920" s="308"/>
      <c r="E2920" s="257"/>
      <c r="F2920" s="260"/>
      <c r="I2920"/>
    </row>
    <row r="2921" spans="1:9" s="239" customFormat="1" ht="13" x14ac:dyDescent="0.25">
      <c r="A2921" s="261"/>
      <c r="B2921" s="253"/>
      <c r="C2921" s="252"/>
      <c r="D2921" s="308"/>
      <c r="E2921" s="257"/>
      <c r="F2921" s="260"/>
      <c r="I2921"/>
    </row>
    <row r="2922" spans="1:9" s="239" customFormat="1" ht="13" x14ac:dyDescent="0.25">
      <c r="A2922" s="261"/>
      <c r="B2922" s="253"/>
      <c r="C2922" s="252"/>
      <c r="D2922" s="308"/>
      <c r="E2922" s="257"/>
      <c r="F2922" s="260"/>
      <c r="I2922"/>
    </row>
    <row r="2923" spans="1:9" s="239" customFormat="1" ht="13" x14ac:dyDescent="0.25">
      <c r="A2923" s="261"/>
      <c r="B2923" s="253"/>
      <c r="C2923" s="252"/>
      <c r="D2923" s="308"/>
      <c r="E2923" s="257"/>
      <c r="F2923" s="260"/>
      <c r="I2923"/>
    </row>
    <row r="2924" spans="1:9" s="239" customFormat="1" ht="13" x14ac:dyDescent="0.25">
      <c r="A2924" s="261"/>
      <c r="B2924" s="253"/>
      <c r="C2924" s="252"/>
      <c r="D2924" s="308"/>
      <c r="E2924" s="257"/>
      <c r="F2924" s="260"/>
      <c r="I2924"/>
    </row>
    <row r="2925" spans="1:9" s="239" customFormat="1" ht="13" x14ac:dyDescent="0.25">
      <c r="A2925" s="261"/>
      <c r="B2925" s="253"/>
      <c r="C2925" s="252"/>
      <c r="D2925" s="308"/>
      <c r="E2925" s="257"/>
      <c r="F2925" s="260"/>
      <c r="I2925"/>
    </row>
    <row r="2926" spans="1:9" s="239" customFormat="1" ht="13" x14ac:dyDescent="0.25">
      <c r="A2926" s="261"/>
      <c r="B2926" s="253"/>
      <c r="C2926" s="252"/>
      <c r="D2926" s="308"/>
      <c r="E2926" s="257"/>
      <c r="F2926" s="260"/>
      <c r="I2926"/>
    </row>
    <row r="2927" spans="1:9" s="239" customFormat="1" ht="13" x14ac:dyDescent="0.25">
      <c r="A2927" s="261"/>
      <c r="B2927" s="253"/>
      <c r="C2927" s="252"/>
      <c r="D2927" s="308"/>
      <c r="E2927" s="257"/>
      <c r="F2927" s="260"/>
      <c r="I2927"/>
    </row>
    <row r="2928" spans="1:9" s="239" customFormat="1" ht="13" x14ac:dyDescent="0.25">
      <c r="A2928" s="261"/>
      <c r="B2928" s="253"/>
      <c r="C2928" s="252"/>
      <c r="D2928" s="308"/>
      <c r="E2928" s="257"/>
      <c r="F2928" s="260"/>
      <c r="I2928"/>
    </row>
    <row r="2929" spans="1:9" s="239" customFormat="1" ht="13" x14ac:dyDescent="0.25">
      <c r="A2929" s="261"/>
      <c r="B2929" s="253"/>
      <c r="C2929" s="252"/>
      <c r="D2929" s="308"/>
      <c r="E2929" s="257"/>
      <c r="F2929" s="260"/>
      <c r="I2929"/>
    </row>
    <row r="2930" spans="1:9" s="239" customFormat="1" ht="13" x14ac:dyDescent="0.25">
      <c r="A2930" s="261"/>
      <c r="B2930" s="253"/>
      <c r="C2930" s="252"/>
      <c r="D2930" s="308"/>
      <c r="E2930" s="257"/>
      <c r="F2930" s="260"/>
      <c r="I2930"/>
    </row>
    <row r="2931" spans="1:9" s="239" customFormat="1" ht="13" x14ac:dyDescent="0.25">
      <c r="A2931" s="261"/>
      <c r="B2931" s="253"/>
      <c r="C2931" s="252"/>
      <c r="D2931" s="308"/>
      <c r="E2931" s="257"/>
      <c r="F2931" s="260"/>
      <c r="I2931"/>
    </row>
    <row r="2932" spans="1:9" ht="13" x14ac:dyDescent="0.25">
      <c r="A2932" s="261"/>
      <c r="B2932" s="264" t="s">
        <v>1019</v>
      </c>
      <c r="C2932" s="226"/>
      <c r="D2932" s="304"/>
      <c r="E2932" s="255"/>
      <c r="F2932" s="266"/>
    </row>
    <row r="2933" spans="1:9" ht="13" x14ac:dyDescent="0.25">
      <c r="A2933" s="261"/>
      <c r="B2933" s="245" t="str">
        <f>B2861</f>
        <v>SECTION 3</v>
      </c>
      <c r="C2933" s="226"/>
      <c r="D2933" s="304"/>
      <c r="E2933" s="255"/>
      <c r="F2933" s="260"/>
    </row>
    <row r="2934" spans="1:9" ht="13" x14ac:dyDescent="0.25">
      <c r="A2934" s="261"/>
      <c r="B2934" s="245" t="str">
        <f>B2862</f>
        <v>Block 1: 4 Classrooms, 1 Principal's Office and Store Room: 3.10 - Glazing</v>
      </c>
      <c r="C2934" s="226"/>
      <c r="D2934" s="304"/>
      <c r="E2934" s="255"/>
      <c r="F2934" s="260"/>
    </row>
    <row r="2935" spans="1:9" s="234" customFormat="1" x14ac:dyDescent="0.25">
      <c r="A2935" s="298"/>
      <c r="B2935" s="231"/>
      <c r="C2935" s="219"/>
      <c r="D2935" s="310"/>
      <c r="E2935" s="257"/>
      <c r="F2935" s="260"/>
      <c r="I2935"/>
    </row>
    <row r="2936" spans="1:9" s="234" customFormat="1" ht="13" x14ac:dyDescent="0.25">
      <c r="A2936" s="261">
        <v>3.11</v>
      </c>
      <c r="B2936" s="228" t="s">
        <v>324</v>
      </c>
      <c r="C2936" s="219"/>
      <c r="D2936" s="310"/>
      <c r="E2936" s="257"/>
      <c r="F2936" s="260"/>
      <c r="I2936"/>
    </row>
    <row r="2937" spans="1:9" s="234" customFormat="1" ht="13" x14ac:dyDescent="0.25">
      <c r="A2937" s="296"/>
      <c r="B2937" s="227"/>
      <c r="C2937" s="268"/>
      <c r="D2937" s="311"/>
      <c r="E2937" s="216"/>
      <c r="F2937" s="277"/>
      <c r="I2937"/>
    </row>
    <row r="2938" spans="1:9" s="234" customFormat="1" ht="26" x14ac:dyDescent="0.25">
      <c r="A2938" s="296"/>
      <c r="B2938" s="227" t="s">
        <v>2096</v>
      </c>
      <c r="C2938" s="268"/>
      <c r="D2938" s="311"/>
      <c r="E2938" s="216"/>
      <c r="F2938" s="277"/>
      <c r="G2938" s="234">
        <f>D2940*E2940</f>
        <v>0</v>
      </c>
      <c r="I2938"/>
    </row>
    <row r="2939" spans="1:9" s="234" customFormat="1" x14ac:dyDescent="0.25">
      <c r="A2939" s="296"/>
      <c r="B2939" s="269"/>
      <c r="C2939" s="268"/>
      <c r="D2939" s="311"/>
      <c r="E2939" s="216"/>
      <c r="F2939" s="277"/>
      <c r="G2939" s="234">
        <f>D2942*E2942</f>
        <v>0</v>
      </c>
      <c r="I2939"/>
    </row>
    <row r="2940" spans="1:9" s="234" customFormat="1" ht="14.5" x14ac:dyDescent="0.25">
      <c r="A2940" s="296" t="s">
        <v>2391</v>
      </c>
      <c r="B2940" s="269" t="s">
        <v>526</v>
      </c>
      <c r="C2940" s="268" t="s">
        <v>621</v>
      </c>
      <c r="D2940" s="311">
        <v>376</v>
      </c>
      <c r="E2940" s="216"/>
      <c r="F2940" s="277"/>
      <c r="I2940"/>
    </row>
    <row r="2941" spans="1:9" s="234" customFormat="1" x14ac:dyDescent="0.25">
      <c r="A2941" s="296"/>
      <c r="B2941" s="269"/>
      <c r="C2941" s="268"/>
      <c r="D2941" s="311"/>
      <c r="E2941" s="216"/>
      <c r="F2941" s="277"/>
      <c r="I2941"/>
    </row>
    <row r="2942" spans="1:9" s="234" customFormat="1" ht="14.5" x14ac:dyDescent="0.25">
      <c r="A2942" s="296" t="s">
        <v>2392</v>
      </c>
      <c r="B2942" s="269" t="s">
        <v>1029</v>
      </c>
      <c r="C2942" s="268" t="s">
        <v>621</v>
      </c>
      <c r="D2942" s="311">
        <v>10</v>
      </c>
      <c r="E2942" s="216"/>
      <c r="F2942" s="277"/>
      <c r="I2942"/>
    </row>
    <row r="2943" spans="1:9" s="234" customFormat="1" ht="13" x14ac:dyDescent="0.25">
      <c r="A2943" s="296"/>
      <c r="B2943" s="227"/>
      <c r="C2943" s="268"/>
      <c r="D2943" s="311"/>
      <c r="E2943" s="216"/>
      <c r="F2943" s="277"/>
      <c r="I2943"/>
    </row>
    <row r="2944" spans="1:9" s="234" customFormat="1" ht="26" x14ac:dyDescent="0.25">
      <c r="A2944" s="296"/>
      <c r="B2944" s="227" t="s">
        <v>2096</v>
      </c>
      <c r="C2944" s="268"/>
      <c r="D2944" s="311"/>
      <c r="E2944" s="216"/>
      <c r="F2944" s="277"/>
      <c r="G2944" s="234">
        <f>D2946*E2946</f>
        <v>0</v>
      </c>
      <c r="I2944"/>
    </row>
    <row r="2945" spans="1:9" s="234" customFormat="1" x14ac:dyDescent="0.25">
      <c r="A2945" s="296"/>
      <c r="B2945" s="269"/>
      <c r="C2945" s="268"/>
      <c r="D2945" s="311"/>
      <c r="E2945" s="216"/>
      <c r="F2945" s="277"/>
      <c r="G2945" s="234">
        <f>D2948*E2948</f>
        <v>0</v>
      </c>
      <c r="I2945"/>
    </row>
    <row r="2946" spans="1:9" s="234" customFormat="1" ht="14.5" x14ac:dyDescent="0.25">
      <c r="A2946" s="296" t="s">
        <v>2393</v>
      </c>
      <c r="B2946" s="269" t="s">
        <v>527</v>
      </c>
      <c r="C2946" s="268" t="s">
        <v>621</v>
      </c>
      <c r="D2946" s="311">
        <v>234</v>
      </c>
      <c r="E2946" s="216"/>
      <c r="F2946" s="277"/>
      <c r="I2946"/>
    </row>
    <row r="2947" spans="1:9" s="234" customFormat="1" x14ac:dyDescent="0.25">
      <c r="A2947" s="296"/>
      <c r="B2947" s="269"/>
      <c r="C2947" s="268"/>
      <c r="D2947" s="311"/>
      <c r="E2947" s="216"/>
      <c r="F2947" s="277"/>
      <c r="I2947"/>
    </row>
    <row r="2948" spans="1:9" s="234" customFormat="1" ht="14.5" x14ac:dyDescent="0.25">
      <c r="A2948" s="296" t="s">
        <v>2394</v>
      </c>
      <c r="B2948" s="269" t="s">
        <v>1029</v>
      </c>
      <c r="C2948" s="268" t="s">
        <v>621</v>
      </c>
      <c r="D2948" s="311">
        <v>12</v>
      </c>
      <c r="E2948" s="216"/>
      <c r="F2948" s="277"/>
      <c r="I2948"/>
    </row>
    <row r="2949" spans="1:9" s="234" customFormat="1" x14ac:dyDescent="0.25">
      <c r="A2949" s="296"/>
      <c r="B2949" s="269"/>
      <c r="C2949" s="268"/>
      <c r="D2949" s="311"/>
      <c r="E2949" s="216"/>
      <c r="F2949" s="277"/>
      <c r="I2949"/>
    </row>
    <row r="2950" spans="1:9" s="234" customFormat="1" ht="26" x14ac:dyDescent="0.25">
      <c r="A2950" s="296"/>
      <c r="B2950" s="227" t="s">
        <v>2097</v>
      </c>
      <c r="C2950" s="268"/>
      <c r="D2950" s="311"/>
      <c r="E2950" s="216"/>
      <c r="F2950" s="277"/>
      <c r="G2950" s="234">
        <f>D2952*E2952</f>
        <v>0</v>
      </c>
      <c r="I2950"/>
    </row>
    <row r="2951" spans="1:9" s="234" customFormat="1" ht="13" x14ac:dyDescent="0.25">
      <c r="A2951" s="296"/>
      <c r="B2951" s="227"/>
      <c r="C2951" s="268"/>
      <c r="D2951" s="311"/>
      <c r="E2951" s="216"/>
      <c r="F2951" s="277"/>
      <c r="I2951"/>
    </row>
    <row r="2952" spans="1:9" s="234" customFormat="1" x14ac:dyDescent="0.25">
      <c r="A2952" s="296" t="s">
        <v>2395</v>
      </c>
      <c r="B2952" s="269" t="s">
        <v>332</v>
      </c>
      <c r="C2952" s="268" t="s">
        <v>11</v>
      </c>
      <c r="D2952" s="311">
        <v>86</v>
      </c>
      <c r="E2952" s="216"/>
      <c r="F2952" s="277"/>
      <c r="I2952"/>
    </row>
    <row r="2953" spans="1:9" s="234" customFormat="1" ht="13" x14ac:dyDescent="0.25">
      <c r="A2953" s="296"/>
      <c r="B2953" s="227"/>
      <c r="C2953" s="268"/>
      <c r="D2953" s="311"/>
      <c r="E2953" s="216"/>
      <c r="F2953" s="277"/>
      <c r="I2953"/>
    </row>
    <row r="2954" spans="1:9" s="234" customFormat="1" ht="39" x14ac:dyDescent="0.25">
      <c r="A2954" s="296"/>
      <c r="B2954" s="227" t="s">
        <v>2098</v>
      </c>
      <c r="C2954" s="268"/>
      <c r="D2954" s="311"/>
      <c r="E2954" s="216"/>
      <c r="F2954" s="277"/>
      <c r="G2954" s="234">
        <f>D2956*E2956</f>
        <v>0</v>
      </c>
      <c r="I2954"/>
    </row>
    <row r="2955" spans="1:9" s="234" customFormat="1" x14ac:dyDescent="0.25">
      <c r="A2955" s="296"/>
      <c r="B2955" s="269"/>
      <c r="C2955" s="268"/>
      <c r="D2955" s="311"/>
      <c r="E2955" s="216"/>
      <c r="F2955" s="277"/>
      <c r="G2955" s="234">
        <f>D2958*E2958</f>
        <v>0</v>
      </c>
      <c r="I2955"/>
    </row>
    <row r="2956" spans="1:9" s="234" customFormat="1" ht="14.5" x14ac:dyDescent="0.25">
      <c r="A2956" s="296" t="s">
        <v>2396</v>
      </c>
      <c r="B2956" s="269" t="s">
        <v>336</v>
      </c>
      <c r="C2956" s="268" t="s">
        <v>621</v>
      </c>
      <c r="D2956" s="311">
        <v>8</v>
      </c>
      <c r="E2956" s="216"/>
      <c r="F2956" s="277"/>
      <c r="I2956"/>
    </row>
    <row r="2957" spans="1:9" s="234" customFormat="1" x14ac:dyDescent="0.25">
      <c r="A2957" s="296"/>
      <c r="B2957" s="269"/>
      <c r="C2957" s="268"/>
      <c r="D2957" s="311"/>
      <c r="E2957" s="216"/>
      <c r="F2957" s="277"/>
      <c r="I2957"/>
    </row>
    <row r="2958" spans="1:9" s="234" customFormat="1" ht="14.5" x14ac:dyDescent="0.25">
      <c r="A2958" s="296" t="s">
        <v>2397</v>
      </c>
      <c r="B2958" s="269" t="s">
        <v>287</v>
      </c>
      <c r="C2958" s="268" t="s">
        <v>621</v>
      </c>
      <c r="D2958" s="311">
        <v>12</v>
      </c>
      <c r="E2958" s="216"/>
      <c r="F2958" s="277"/>
      <c r="I2958"/>
    </row>
    <row r="2959" spans="1:9" s="234" customFormat="1" x14ac:dyDescent="0.25">
      <c r="A2959" s="296"/>
      <c r="B2959" s="269"/>
      <c r="C2959" s="268"/>
      <c r="D2959" s="311"/>
      <c r="E2959" s="216"/>
      <c r="F2959" s="277"/>
      <c r="I2959"/>
    </row>
    <row r="2960" spans="1:9" s="234" customFormat="1" ht="26" x14ac:dyDescent="0.25">
      <c r="A2960" s="296"/>
      <c r="B2960" s="227" t="s">
        <v>2099</v>
      </c>
      <c r="C2960" s="268"/>
      <c r="D2960" s="311"/>
      <c r="E2960" s="216"/>
      <c r="F2960" s="277"/>
      <c r="G2960" s="234">
        <f>D2962*E2962</f>
        <v>0</v>
      </c>
      <c r="I2960"/>
    </row>
    <row r="2961" spans="1:9" s="234" customFormat="1" x14ac:dyDescent="0.25">
      <c r="A2961" s="296"/>
      <c r="B2961" s="269"/>
      <c r="C2961" s="268"/>
      <c r="D2961" s="311"/>
      <c r="E2961" s="216"/>
      <c r="F2961" s="277"/>
      <c r="I2961"/>
    </row>
    <row r="2962" spans="1:9" s="234" customFormat="1" ht="14.5" x14ac:dyDescent="0.3">
      <c r="A2962" s="296" t="s">
        <v>2398</v>
      </c>
      <c r="B2962" s="269" t="s">
        <v>285</v>
      </c>
      <c r="C2962" s="268" t="s">
        <v>621</v>
      </c>
      <c r="D2962" s="311">
        <v>20</v>
      </c>
      <c r="E2962" s="216"/>
      <c r="F2962" s="277"/>
      <c r="G2962" s="241">
        <f>SUM(G2938:G2961)</f>
        <v>0</v>
      </c>
      <c r="I2962"/>
    </row>
    <row r="2963" spans="1:9" s="234" customFormat="1" x14ac:dyDescent="0.25">
      <c r="A2963" s="298"/>
      <c r="B2963" s="231"/>
      <c r="C2963" s="219"/>
      <c r="D2963" s="310"/>
      <c r="E2963" s="257"/>
      <c r="F2963" s="260"/>
      <c r="I2963"/>
    </row>
    <row r="2964" spans="1:9" s="57" customFormat="1" ht="13" x14ac:dyDescent="0.3">
      <c r="A2964" s="296" t="s">
        <v>2399</v>
      </c>
      <c r="B2964" s="269" t="s">
        <v>531</v>
      </c>
      <c r="C2964" s="268" t="s">
        <v>11</v>
      </c>
      <c r="D2964" s="311">
        <v>134</v>
      </c>
      <c r="E2964" s="216"/>
      <c r="F2964" s="260"/>
      <c r="G2964" s="282"/>
      <c r="I2964"/>
    </row>
    <row r="2965" spans="1:9" s="57" customFormat="1" ht="13" x14ac:dyDescent="0.3">
      <c r="A2965" s="296"/>
      <c r="B2965" s="269"/>
      <c r="C2965" s="268"/>
      <c r="D2965" s="311"/>
      <c r="E2965" s="216"/>
      <c r="F2965" s="260"/>
      <c r="G2965" s="282"/>
      <c r="I2965"/>
    </row>
    <row r="2966" spans="1:9" s="57" customFormat="1" ht="26" x14ac:dyDescent="0.3">
      <c r="A2966" s="296"/>
      <c r="B2966" s="227" t="s">
        <v>2107</v>
      </c>
      <c r="C2966" s="268"/>
      <c r="D2966" s="311"/>
      <c r="E2966" s="216"/>
      <c r="F2966" s="260"/>
      <c r="G2966" s="282"/>
      <c r="I2966"/>
    </row>
    <row r="2967" spans="1:9" s="57" customFormat="1" ht="13" x14ac:dyDescent="0.3">
      <c r="A2967" s="296"/>
      <c r="B2967" s="269"/>
      <c r="C2967" s="268"/>
      <c r="D2967" s="311"/>
      <c r="E2967" s="216"/>
      <c r="F2967" s="260"/>
      <c r="G2967" s="282"/>
      <c r="I2967"/>
    </row>
    <row r="2968" spans="1:9" s="57" customFormat="1" ht="13" x14ac:dyDescent="0.3">
      <c r="A2968" s="296" t="s">
        <v>2400</v>
      </c>
      <c r="B2968" s="269" t="s">
        <v>341</v>
      </c>
      <c r="C2968" s="268" t="s">
        <v>11</v>
      </c>
      <c r="D2968" s="311">
        <v>134</v>
      </c>
      <c r="E2968" s="216"/>
      <c r="F2968" s="260"/>
      <c r="G2968" s="282"/>
      <c r="I2968"/>
    </row>
    <row r="2969" spans="1:9" s="57" customFormat="1" ht="13" x14ac:dyDescent="0.3">
      <c r="A2969" s="296"/>
      <c r="B2969" s="269"/>
      <c r="C2969" s="268"/>
      <c r="D2969" s="311"/>
      <c r="E2969" s="216"/>
      <c r="F2969" s="260"/>
      <c r="G2969" s="282"/>
      <c r="I2969"/>
    </row>
    <row r="2970" spans="1:9" s="57" customFormat="1" ht="13" x14ac:dyDescent="0.3">
      <c r="A2970" s="296"/>
      <c r="B2970" s="269"/>
      <c r="C2970" s="268"/>
      <c r="D2970" s="311"/>
      <c r="E2970" s="216"/>
      <c r="F2970" s="260"/>
      <c r="G2970" s="282"/>
      <c r="I2970"/>
    </row>
    <row r="2971" spans="1:9" s="57" customFormat="1" ht="13" x14ac:dyDescent="0.3">
      <c r="A2971" s="296"/>
      <c r="B2971" s="269"/>
      <c r="C2971" s="268"/>
      <c r="D2971" s="311"/>
      <c r="E2971" s="216"/>
      <c r="F2971" s="260"/>
      <c r="G2971" s="282"/>
      <c r="I2971"/>
    </row>
    <row r="2972" spans="1:9" s="57" customFormat="1" ht="13" x14ac:dyDescent="0.3">
      <c r="A2972" s="296"/>
      <c r="B2972" s="269"/>
      <c r="C2972" s="268"/>
      <c r="D2972" s="311"/>
      <c r="E2972" s="216"/>
      <c r="F2972" s="260"/>
      <c r="G2972" s="282"/>
      <c r="I2972"/>
    </row>
    <row r="2973" spans="1:9" s="57" customFormat="1" ht="13" x14ac:dyDescent="0.3">
      <c r="A2973" s="296"/>
      <c r="B2973" s="269"/>
      <c r="C2973" s="268"/>
      <c r="D2973" s="311"/>
      <c r="E2973" s="216"/>
      <c r="F2973" s="260"/>
      <c r="G2973" s="282"/>
      <c r="I2973"/>
    </row>
    <row r="2974" spans="1:9" s="57" customFormat="1" ht="13" x14ac:dyDescent="0.3">
      <c r="A2974" s="296"/>
      <c r="B2974" s="269"/>
      <c r="C2974" s="268"/>
      <c r="D2974" s="311"/>
      <c r="E2974" s="216"/>
      <c r="F2974" s="260"/>
      <c r="G2974" s="282"/>
      <c r="I2974"/>
    </row>
    <row r="2975" spans="1:9" s="57" customFormat="1" ht="13" x14ac:dyDescent="0.3">
      <c r="A2975" s="296"/>
      <c r="B2975" s="269"/>
      <c r="C2975" s="268"/>
      <c r="D2975" s="311"/>
      <c r="E2975" s="216"/>
      <c r="F2975" s="260"/>
      <c r="G2975" s="282"/>
      <c r="I2975"/>
    </row>
    <row r="2976" spans="1:9" s="57" customFormat="1" ht="13" x14ac:dyDescent="0.3">
      <c r="A2976" s="296"/>
      <c r="B2976" s="269"/>
      <c r="C2976" s="268"/>
      <c r="D2976" s="311"/>
      <c r="E2976" s="216"/>
      <c r="F2976" s="260"/>
      <c r="G2976" s="282"/>
      <c r="I2976"/>
    </row>
    <row r="2977" spans="1:9" s="57" customFormat="1" ht="13" x14ac:dyDescent="0.3">
      <c r="A2977" s="296"/>
      <c r="B2977" s="269"/>
      <c r="C2977" s="268"/>
      <c r="D2977" s="311"/>
      <c r="E2977" s="216"/>
      <c r="F2977" s="260"/>
      <c r="G2977" s="282"/>
      <c r="I2977"/>
    </row>
    <row r="2978" spans="1:9" s="57" customFormat="1" ht="13" x14ac:dyDescent="0.3">
      <c r="A2978" s="296"/>
      <c r="B2978" s="269"/>
      <c r="C2978" s="268"/>
      <c r="D2978" s="311"/>
      <c r="E2978" s="216"/>
      <c r="F2978" s="260"/>
      <c r="G2978" s="282"/>
      <c r="I2978"/>
    </row>
    <row r="2979" spans="1:9" s="57" customFormat="1" ht="13" x14ac:dyDescent="0.3">
      <c r="A2979" s="296"/>
      <c r="B2979" s="269"/>
      <c r="C2979" s="268"/>
      <c r="D2979" s="311"/>
      <c r="E2979" s="216"/>
      <c r="F2979" s="260"/>
      <c r="G2979" s="282"/>
      <c r="I2979"/>
    </row>
    <row r="2980" spans="1:9" s="57" customFormat="1" ht="13" x14ac:dyDescent="0.3">
      <c r="A2980" s="296"/>
      <c r="B2980" s="269"/>
      <c r="C2980" s="268"/>
      <c r="D2980" s="311"/>
      <c r="E2980" s="216"/>
      <c r="F2980" s="260"/>
      <c r="G2980" s="282"/>
      <c r="I2980"/>
    </row>
    <row r="2981" spans="1:9" s="57" customFormat="1" ht="13" x14ac:dyDescent="0.3">
      <c r="A2981" s="296"/>
      <c r="B2981" s="269"/>
      <c r="C2981" s="268"/>
      <c r="D2981" s="311"/>
      <c r="E2981" s="216"/>
      <c r="F2981" s="260"/>
      <c r="G2981" s="282"/>
      <c r="I2981"/>
    </row>
    <row r="2982" spans="1:9" s="57" customFormat="1" ht="13" x14ac:dyDescent="0.3">
      <c r="A2982" s="296"/>
      <c r="B2982" s="269"/>
      <c r="C2982" s="268"/>
      <c r="D2982" s="311"/>
      <c r="E2982" s="216"/>
      <c r="F2982" s="260"/>
      <c r="G2982" s="282"/>
      <c r="I2982"/>
    </row>
    <row r="2983" spans="1:9" s="57" customFormat="1" ht="13" x14ac:dyDescent="0.3">
      <c r="A2983" s="296"/>
      <c r="B2983" s="269"/>
      <c r="C2983" s="268"/>
      <c r="D2983" s="311"/>
      <c r="E2983" s="216"/>
      <c r="F2983" s="260"/>
      <c r="G2983" s="282"/>
      <c r="I2983"/>
    </row>
    <row r="2984" spans="1:9" s="57" customFormat="1" ht="13" x14ac:dyDescent="0.3">
      <c r="A2984" s="296"/>
      <c r="B2984" s="269"/>
      <c r="C2984" s="268"/>
      <c r="D2984" s="311"/>
      <c r="E2984" s="216"/>
      <c r="F2984" s="260"/>
      <c r="G2984" s="282"/>
      <c r="I2984"/>
    </row>
    <row r="2985" spans="1:9" s="57" customFormat="1" ht="13" x14ac:dyDescent="0.3">
      <c r="A2985" s="296"/>
      <c r="B2985" s="269"/>
      <c r="C2985" s="268"/>
      <c r="D2985" s="311"/>
      <c r="E2985" s="216"/>
      <c r="F2985" s="260"/>
      <c r="G2985" s="282"/>
      <c r="I2985"/>
    </row>
    <row r="2986" spans="1:9" s="57" customFormat="1" ht="13" x14ac:dyDescent="0.3">
      <c r="A2986" s="296"/>
      <c r="B2986" s="269"/>
      <c r="C2986" s="268"/>
      <c r="D2986" s="311"/>
      <c r="E2986" s="216"/>
      <c r="F2986" s="260"/>
      <c r="G2986" s="282"/>
      <c r="I2986"/>
    </row>
    <row r="2987" spans="1:9" s="57" customFormat="1" ht="13" x14ac:dyDescent="0.3">
      <c r="A2987" s="296"/>
      <c r="B2987" s="269"/>
      <c r="C2987" s="268"/>
      <c r="D2987" s="311"/>
      <c r="E2987" s="216"/>
      <c r="F2987" s="260"/>
      <c r="G2987" s="282"/>
      <c r="I2987"/>
    </row>
    <row r="2988" spans="1:9" s="57" customFormat="1" ht="13" x14ac:dyDescent="0.3">
      <c r="A2988" s="296"/>
      <c r="B2988" s="269"/>
      <c r="C2988" s="268"/>
      <c r="D2988" s="311"/>
      <c r="E2988" s="216"/>
      <c r="F2988" s="260"/>
      <c r="G2988" s="282"/>
      <c r="I2988"/>
    </row>
    <row r="2989" spans="1:9" s="57" customFormat="1" ht="13" x14ac:dyDescent="0.3">
      <c r="A2989" s="296"/>
      <c r="B2989" s="269"/>
      <c r="C2989" s="268"/>
      <c r="D2989" s="311"/>
      <c r="E2989" s="216"/>
      <c r="F2989" s="260"/>
      <c r="G2989" s="282"/>
      <c r="I2989"/>
    </row>
    <row r="2990" spans="1:9" s="57" customFormat="1" ht="13" x14ac:dyDescent="0.3">
      <c r="A2990" s="296"/>
      <c r="B2990" s="269"/>
      <c r="C2990" s="268"/>
      <c r="D2990" s="311"/>
      <c r="E2990" s="216"/>
      <c r="F2990" s="260"/>
      <c r="G2990" s="282"/>
      <c r="I2990"/>
    </row>
    <row r="2991" spans="1:9" s="57" customFormat="1" ht="13" x14ac:dyDescent="0.3">
      <c r="A2991" s="296"/>
      <c r="B2991" s="269"/>
      <c r="C2991" s="268"/>
      <c r="D2991" s="311"/>
      <c r="E2991" s="216"/>
      <c r="F2991" s="260"/>
      <c r="G2991" s="282"/>
      <c r="I2991"/>
    </row>
    <row r="2992" spans="1:9" s="57" customFormat="1" ht="13" x14ac:dyDescent="0.3">
      <c r="A2992" s="296"/>
      <c r="B2992" s="269"/>
      <c r="C2992" s="268"/>
      <c r="D2992" s="311"/>
      <c r="E2992" s="216"/>
      <c r="F2992" s="260"/>
      <c r="G2992" s="282"/>
      <c r="I2992"/>
    </row>
    <row r="2993" spans="1:9" s="57" customFormat="1" ht="13" x14ac:dyDescent="0.3">
      <c r="A2993" s="296"/>
      <c r="B2993" s="269"/>
      <c r="C2993" s="268"/>
      <c r="D2993" s="311"/>
      <c r="E2993" s="216"/>
      <c r="F2993" s="260"/>
      <c r="G2993" s="282"/>
      <c r="I2993"/>
    </row>
    <row r="2994" spans="1:9" s="57" customFormat="1" ht="13" x14ac:dyDescent="0.3">
      <c r="A2994" s="296"/>
      <c r="B2994" s="269"/>
      <c r="C2994" s="268"/>
      <c r="D2994" s="311"/>
      <c r="E2994" s="216"/>
      <c r="F2994" s="260"/>
      <c r="G2994" s="282"/>
      <c r="I2994"/>
    </row>
    <row r="2995" spans="1:9" s="57" customFormat="1" ht="13" x14ac:dyDescent="0.3">
      <c r="A2995" s="296"/>
      <c r="B2995" s="269"/>
      <c r="C2995" s="268"/>
      <c r="D2995" s="311"/>
      <c r="E2995" s="216"/>
      <c r="F2995" s="260"/>
      <c r="G2995" s="282"/>
      <c r="I2995"/>
    </row>
    <row r="2996" spans="1:9" ht="13" x14ac:dyDescent="0.25">
      <c r="A2996" s="261"/>
      <c r="B2996" s="264" t="s">
        <v>2187</v>
      </c>
      <c r="C2996" s="226"/>
      <c r="D2996" s="304"/>
      <c r="E2996" s="255"/>
      <c r="F2996" s="266"/>
    </row>
    <row r="2997" spans="1:9" ht="13" x14ac:dyDescent="0.25">
      <c r="A2997" s="261"/>
      <c r="B2997" s="245" t="str">
        <f>B2933</f>
        <v>SECTION 3</v>
      </c>
      <c r="C2997" s="226"/>
      <c r="D2997" s="304"/>
      <c r="E2997" s="255"/>
      <c r="F2997" s="260"/>
    </row>
    <row r="2998" spans="1:9" ht="13" x14ac:dyDescent="0.25">
      <c r="A2998" s="261"/>
      <c r="B2998" s="245" t="s">
        <v>2401</v>
      </c>
      <c r="C2998" s="226"/>
      <c r="D2998" s="304"/>
      <c r="E2998" s="255"/>
      <c r="F2998" s="260"/>
    </row>
    <row r="2999" spans="1:9" s="239" customFormat="1" ht="13" x14ac:dyDescent="0.25">
      <c r="A2999" s="261"/>
      <c r="B2999" s="253"/>
      <c r="C2999" s="252"/>
      <c r="D2999" s="308"/>
      <c r="E2999" s="257"/>
      <c r="F2999" s="260"/>
      <c r="I2999"/>
    </row>
    <row r="3000" spans="1:9" s="239" customFormat="1" ht="13" x14ac:dyDescent="0.25">
      <c r="A3000" s="261"/>
      <c r="B3000" s="270" t="str">
        <f>B2997</f>
        <v>SECTION 3</v>
      </c>
      <c r="C3000" s="252"/>
      <c r="D3000" s="308"/>
      <c r="E3000" s="257"/>
      <c r="F3000" s="260"/>
      <c r="I3000"/>
    </row>
    <row r="3001" spans="1:9" s="239" customFormat="1" ht="26" x14ac:dyDescent="0.25">
      <c r="A3001" s="261"/>
      <c r="B3001" s="270" t="str">
        <f>B2998</f>
        <v>Block 1: 4 Classrooms, 1 Principal's Office and Store Room: 3.11 - Painting</v>
      </c>
      <c r="C3001" s="252"/>
      <c r="D3001" s="308"/>
      <c r="E3001" s="257"/>
      <c r="F3001" s="260"/>
      <c r="I3001"/>
    </row>
    <row r="3002" spans="1:9" s="239" customFormat="1" ht="13" x14ac:dyDescent="0.25">
      <c r="A3002" s="261"/>
      <c r="B3002" s="251" t="s">
        <v>2200</v>
      </c>
      <c r="C3002" s="252" t="s">
        <v>2192</v>
      </c>
      <c r="D3002" s="308"/>
      <c r="E3002" s="257"/>
      <c r="F3002" s="260"/>
      <c r="I3002"/>
    </row>
    <row r="3003" spans="1:9" s="239" customFormat="1" ht="13" x14ac:dyDescent="0.25">
      <c r="A3003" s="261"/>
      <c r="B3003" s="253"/>
      <c r="C3003" s="252"/>
      <c r="D3003" s="308"/>
      <c r="E3003" s="257"/>
      <c r="F3003" s="260"/>
      <c r="I3003"/>
    </row>
    <row r="3004" spans="1:9" s="239" customFormat="1" ht="13" x14ac:dyDescent="0.25">
      <c r="A3004" s="261"/>
      <c r="B3004" s="265" t="s">
        <v>2191</v>
      </c>
      <c r="C3004" s="252">
        <v>48</v>
      </c>
      <c r="D3004" s="308"/>
      <c r="E3004" s="257"/>
      <c r="F3004" s="260"/>
      <c r="I3004"/>
    </row>
    <row r="3005" spans="1:9" s="239" customFormat="1" ht="13" x14ac:dyDescent="0.25">
      <c r="A3005" s="261"/>
      <c r="B3005" s="265"/>
      <c r="C3005" s="252"/>
      <c r="D3005" s="308"/>
      <c r="E3005" s="257"/>
      <c r="F3005" s="260"/>
      <c r="I3005"/>
    </row>
    <row r="3006" spans="1:9" s="239" customFormat="1" ht="13" x14ac:dyDescent="0.25">
      <c r="A3006" s="261"/>
      <c r="B3006" s="253"/>
      <c r="C3006" s="252"/>
      <c r="D3006" s="308"/>
      <c r="E3006" s="257"/>
      <c r="F3006" s="260"/>
      <c r="I3006"/>
    </row>
    <row r="3007" spans="1:9" s="239" customFormat="1" ht="13" x14ac:dyDescent="0.25">
      <c r="A3007" s="261"/>
      <c r="B3007" s="253"/>
      <c r="C3007" s="252"/>
      <c r="D3007" s="308"/>
      <c r="E3007" s="257"/>
      <c r="F3007" s="260"/>
      <c r="I3007"/>
    </row>
    <row r="3008" spans="1:9" s="239" customFormat="1" ht="13" x14ac:dyDescent="0.25">
      <c r="A3008" s="261"/>
      <c r="B3008" s="253"/>
      <c r="C3008" s="252"/>
      <c r="D3008" s="308"/>
      <c r="E3008" s="257"/>
      <c r="F3008" s="260"/>
      <c r="I3008"/>
    </row>
    <row r="3009" spans="1:9" s="239" customFormat="1" ht="13" x14ac:dyDescent="0.25">
      <c r="A3009" s="261"/>
      <c r="B3009" s="253"/>
      <c r="C3009" s="252"/>
      <c r="D3009" s="308"/>
      <c r="E3009" s="257"/>
      <c r="F3009" s="260"/>
      <c r="I3009"/>
    </row>
    <row r="3010" spans="1:9" s="239" customFormat="1" ht="13" x14ac:dyDescent="0.25">
      <c r="A3010" s="261"/>
      <c r="B3010" s="253"/>
      <c r="C3010" s="252"/>
      <c r="D3010" s="308"/>
      <c r="E3010" s="257"/>
      <c r="F3010" s="260"/>
      <c r="I3010"/>
    </row>
    <row r="3011" spans="1:9" s="239" customFormat="1" ht="13" x14ac:dyDescent="0.25">
      <c r="A3011" s="261"/>
      <c r="B3011" s="253"/>
      <c r="C3011" s="252"/>
      <c r="D3011" s="308"/>
      <c r="E3011" s="257"/>
      <c r="F3011" s="260"/>
      <c r="I3011"/>
    </row>
    <row r="3012" spans="1:9" s="239" customFormat="1" ht="13" x14ac:dyDescent="0.25">
      <c r="A3012" s="261"/>
      <c r="B3012" s="253"/>
      <c r="C3012" s="252"/>
      <c r="D3012" s="308"/>
      <c r="E3012" s="257"/>
      <c r="F3012" s="260"/>
      <c r="I3012"/>
    </row>
    <row r="3013" spans="1:9" s="239" customFormat="1" ht="13" x14ac:dyDescent="0.25">
      <c r="A3013" s="261"/>
      <c r="B3013" s="253"/>
      <c r="C3013" s="252"/>
      <c r="D3013" s="308"/>
      <c r="E3013" s="257"/>
      <c r="F3013" s="260"/>
      <c r="I3013"/>
    </row>
    <row r="3014" spans="1:9" s="239" customFormat="1" ht="13" x14ac:dyDescent="0.25">
      <c r="A3014" s="261"/>
      <c r="B3014" s="253"/>
      <c r="C3014" s="252"/>
      <c r="D3014" s="308"/>
      <c r="E3014" s="257"/>
      <c r="F3014" s="260"/>
      <c r="I3014"/>
    </row>
    <row r="3015" spans="1:9" s="239" customFormat="1" ht="13" x14ac:dyDescent="0.25">
      <c r="A3015" s="261"/>
      <c r="B3015" s="253"/>
      <c r="C3015" s="252"/>
      <c r="D3015" s="308"/>
      <c r="E3015" s="257"/>
      <c r="F3015" s="260"/>
      <c r="I3015"/>
    </row>
    <row r="3016" spans="1:9" s="239" customFormat="1" ht="13" x14ac:dyDescent="0.25">
      <c r="A3016" s="261"/>
      <c r="B3016" s="253"/>
      <c r="C3016" s="252"/>
      <c r="D3016" s="308"/>
      <c r="E3016" s="257"/>
      <c r="F3016" s="260"/>
      <c r="I3016"/>
    </row>
    <row r="3017" spans="1:9" s="239" customFormat="1" ht="13" x14ac:dyDescent="0.25">
      <c r="A3017" s="261"/>
      <c r="B3017" s="253"/>
      <c r="C3017" s="252"/>
      <c r="D3017" s="308"/>
      <c r="E3017" s="257"/>
      <c r="F3017" s="260"/>
      <c r="I3017"/>
    </row>
    <row r="3018" spans="1:9" s="239" customFormat="1" ht="13" x14ac:dyDescent="0.25">
      <c r="A3018" s="261"/>
      <c r="B3018" s="253"/>
      <c r="C3018" s="252"/>
      <c r="D3018" s="308"/>
      <c r="E3018" s="257"/>
      <c r="F3018" s="260"/>
      <c r="I3018"/>
    </row>
    <row r="3019" spans="1:9" s="239" customFormat="1" ht="13" x14ac:dyDescent="0.25">
      <c r="A3019" s="261"/>
      <c r="B3019" s="253"/>
      <c r="C3019" s="252"/>
      <c r="D3019" s="308"/>
      <c r="E3019" s="257"/>
      <c r="F3019" s="260"/>
      <c r="I3019"/>
    </row>
    <row r="3020" spans="1:9" s="239" customFormat="1" ht="13" x14ac:dyDescent="0.25">
      <c r="A3020" s="261"/>
      <c r="B3020" s="253"/>
      <c r="C3020" s="252"/>
      <c r="D3020" s="308"/>
      <c r="E3020" s="257"/>
      <c r="F3020" s="260"/>
      <c r="I3020"/>
    </row>
    <row r="3021" spans="1:9" s="239" customFormat="1" ht="13" x14ac:dyDescent="0.25">
      <c r="A3021" s="261"/>
      <c r="B3021" s="253"/>
      <c r="C3021" s="252"/>
      <c r="D3021" s="308"/>
      <c r="E3021" s="257"/>
      <c r="F3021" s="260"/>
      <c r="I3021"/>
    </row>
    <row r="3022" spans="1:9" s="239" customFormat="1" ht="13" x14ac:dyDescent="0.25">
      <c r="A3022" s="261"/>
      <c r="B3022" s="253"/>
      <c r="C3022" s="252"/>
      <c r="D3022" s="308"/>
      <c r="E3022" s="257"/>
      <c r="F3022" s="260"/>
      <c r="I3022"/>
    </row>
    <row r="3023" spans="1:9" s="239" customFormat="1" ht="13" x14ac:dyDescent="0.25">
      <c r="A3023" s="261"/>
      <c r="B3023" s="253"/>
      <c r="C3023" s="252"/>
      <c r="D3023" s="308"/>
      <c r="E3023" s="257"/>
      <c r="F3023" s="260"/>
      <c r="I3023"/>
    </row>
    <row r="3024" spans="1:9" s="239" customFormat="1" ht="13" x14ac:dyDescent="0.25">
      <c r="A3024" s="261"/>
      <c r="B3024" s="253"/>
      <c r="C3024" s="252"/>
      <c r="D3024" s="308"/>
      <c r="E3024" s="257"/>
      <c r="F3024" s="260"/>
      <c r="I3024"/>
    </row>
    <row r="3025" spans="1:9" s="239" customFormat="1" ht="13" x14ac:dyDescent="0.25">
      <c r="A3025" s="261"/>
      <c r="B3025" s="253"/>
      <c r="C3025" s="252"/>
      <c r="D3025" s="308"/>
      <c r="E3025" s="257"/>
      <c r="F3025" s="260"/>
      <c r="I3025"/>
    </row>
    <row r="3026" spans="1:9" s="239" customFormat="1" ht="13" x14ac:dyDescent="0.25">
      <c r="A3026" s="261"/>
      <c r="B3026" s="253"/>
      <c r="C3026" s="252"/>
      <c r="D3026" s="308"/>
      <c r="E3026" s="257"/>
      <c r="F3026" s="260"/>
      <c r="I3026"/>
    </row>
    <row r="3027" spans="1:9" s="239" customFormat="1" ht="13" x14ac:dyDescent="0.25">
      <c r="A3027" s="261"/>
      <c r="B3027" s="253"/>
      <c r="C3027" s="252"/>
      <c r="D3027" s="308"/>
      <c r="E3027" s="257"/>
      <c r="F3027" s="260"/>
      <c r="I3027"/>
    </row>
    <row r="3028" spans="1:9" s="239" customFormat="1" ht="13" x14ac:dyDescent="0.25">
      <c r="A3028" s="261"/>
      <c r="B3028" s="253"/>
      <c r="C3028" s="252"/>
      <c r="D3028" s="308"/>
      <c r="E3028" s="257"/>
      <c r="F3028" s="260"/>
      <c r="I3028"/>
    </row>
    <row r="3029" spans="1:9" s="239" customFormat="1" ht="13" x14ac:dyDescent="0.25">
      <c r="A3029" s="261"/>
      <c r="B3029" s="253"/>
      <c r="C3029" s="252"/>
      <c r="D3029" s="308"/>
      <c r="E3029" s="257"/>
      <c r="F3029" s="260"/>
      <c r="I3029"/>
    </row>
    <row r="3030" spans="1:9" s="239" customFormat="1" ht="13" x14ac:dyDescent="0.25">
      <c r="A3030" s="261"/>
      <c r="B3030" s="253"/>
      <c r="C3030" s="252"/>
      <c r="D3030" s="308"/>
      <c r="E3030" s="257"/>
      <c r="F3030" s="260"/>
      <c r="I3030"/>
    </row>
    <row r="3031" spans="1:9" s="239" customFormat="1" ht="13" x14ac:dyDescent="0.25">
      <c r="A3031" s="261"/>
      <c r="B3031" s="253"/>
      <c r="C3031" s="252"/>
      <c r="D3031" s="308"/>
      <c r="E3031" s="257"/>
      <c r="F3031" s="260"/>
      <c r="I3031"/>
    </row>
    <row r="3032" spans="1:9" s="239" customFormat="1" ht="13" x14ac:dyDescent="0.25">
      <c r="A3032" s="261"/>
      <c r="B3032" s="253"/>
      <c r="C3032" s="252"/>
      <c r="D3032" s="308"/>
      <c r="E3032" s="257"/>
      <c r="F3032" s="260"/>
      <c r="I3032"/>
    </row>
    <row r="3033" spans="1:9" s="239" customFormat="1" ht="13" x14ac:dyDescent="0.25">
      <c r="A3033" s="261"/>
      <c r="B3033" s="253"/>
      <c r="C3033" s="252"/>
      <c r="D3033" s="308"/>
      <c r="E3033" s="257"/>
      <c r="F3033" s="260"/>
      <c r="I3033"/>
    </row>
    <row r="3034" spans="1:9" s="239" customFormat="1" ht="13" x14ac:dyDescent="0.25">
      <c r="A3034" s="261"/>
      <c r="B3034" s="253"/>
      <c r="C3034" s="252"/>
      <c r="D3034" s="308"/>
      <c r="E3034" s="257"/>
      <c r="F3034" s="260"/>
      <c r="I3034"/>
    </row>
    <row r="3035" spans="1:9" s="239" customFormat="1" ht="13" x14ac:dyDescent="0.25">
      <c r="A3035" s="261"/>
      <c r="B3035" s="253"/>
      <c r="C3035" s="252"/>
      <c r="D3035" s="308"/>
      <c r="E3035" s="257"/>
      <c r="F3035" s="260"/>
      <c r="I3035"/>
    </row>
    <row r="3036" spans="1:9" s="239" customFormat="1" ht="13" x14ac:dyDescent="0.25">
      <c r="A3036" s="261"/>
      <c r="B3036" s="253"/>
      <c r="C3036" s="252"/>
      <c r="D3036" s="308"/>
      <c r="E3036" s="257"/>
      <c r="F3036" s="260"/>
      <c r="I3036"/>
    </row>
    <row r="3037" spans="1:9" s="239" customFormat="1" ht="13" x14ac:dyDescent="0.25">
      <c r="A3037" s="261"/>
      <c r="B3037" s="253"/>
      <c r="C3037" s="252"/>
      <c r="D3037" s="308"/>
      <c r="E3037" s="257"/>
      <c r="F3037" s="260"/>
      <c r="I3037"/>
    </row>
    <row r="3038" spans="1:9" s="239" customFormat="1" ht="13" x14ac:dyDescent="0.25">
      <c r="A3038" s="261"/>
      <c r="B3038" s="253"/>
      <c r="C3038" s="252"/>
      <c r="D3038" s="308"/>
      <c r="E3038" s="257"/>
      <c r="F3038" s="260"/>
      <c r="I3038"/>
    </row>
    <row r="3039" spans="1:9" s="239" customFormat="1" ht="13" x14ac:dyDescent="0.25">
      <c r="A3039" s="261"/>
      <c r="B3039" s="253"/>
      <c r="C3039" s="252"/>
      <c r="D3039" s="308"/>
      <c r="E3039" s="257"/>
      <c r="F3039" s="260"/>
      <c r="I3039"/>
    </row>
    <row r="3040" spans="1:9" s="239" customFormat="1" ht="13" x14ac:dyDescent="0.25">
      <c r="A3040" s="261"/>
      <c r="B3040" s="253"/>
      <c r="C3040" s="252"/>
      <c r="D3040" s="308"/>
      <c r="E3040" s="257"/>
      <c r="F3040" s="260"/>
      <c r="I3040"/>
    </row>
    <row r="3041" spans="1:9" s="239" customFormat="1" ht="13" x14ac:dyDescent="0.25">
      <c r="A3041" s="261"/>
      <c r="B3041" s="253"/>
      <c r="C3041" s="252"/>
      <c r="D3041" s="308"/>
      <c r="E3041" s="257"/>
      <c r="F3041" s="260"/>
      <c r="I3041"/>
    </row>
    <row r="3042" spans="1:9" s="239" customFormat="1" ht="13" x14ac:dyDescent="0.25">
      <c r="A3042" s="261"/>
      <c r="B3042" s="253"/>
      <c r="C3042" s="252"/>
      <c r="D3042" s="308"/>
      <c r="E3042" s="257"/>
      <c r="F3042" s="260"/>
      <c r="I3042"/>
    </row>
    <row r="3043" spans="1:9" s="239" customFormat="1" ht="13" x14ac:dyDescent="0.25">
      <c r="A3043" s="261"/>
      <c r="B3043" s="253"/>
      <c r="C3043" s="252"/>
      <c r="D3043" s="308"/>
      <c r="E3043" s="257"/>
      <c r="F3043" s="260"/>
      <c r="I3043"/>
    </row>
    <row r="3044" spans="1:9" s="239" customFormat="1" ht="13" x14ac:dyDescent="0.25">
      <c r="A3044" s="261"/>
      <c r="B3044" s="253"/>
      <c r="C3044" s="252"/>
      <c r="D3044" s="308"/>
      <c r="E3044" s="257"/>
      <c r="F3044" s="260"/>
      <c r="I3044"/>
    </row>
    <row r="3045" spans="1:9" s="239" customFormat="1" ht="13" x14ac:dyDescent="0.25">
      <c r="A3045" s="261"/>
      <c r="B3045" s="253"/>
      <c r="C3045" s="252"/>
      <c r="D3045" s="308"/>
      <c r="E3045" s="257"/>
      <c r="F3045" s="260"/>
      <c r="I3045"/>
    </row>
    <row r="3046" spans="1:9" s="239" customFormat="1" ht="13" x14ac:dyDescent="0.25">
      <c r="A3046" s="261"/>
      <c r="B3046" s="253"/>
      <c r="C3046" s="252"/>
      <c r="D3046" s="308"/>
      <c r="E3046" s="257"/>
      <c r="F3046" s="260"/>
      <c r="I3046"/>
    </row>
    <row r="3047" spans="1:9" s="239" customFormat="1" ht="13" x14ac:dyDescent="0.25">
      <c r="A3047" s="261"/>
      <c r="B3047" s="253"/>
      <c r="C3047" s="252"/>
      <c r="D3047" s="308"/>
      <c r="E3047" s="257"/>
      <c r="F3047" s="260"/>
      <c r="I3047"/>
    </row>
    <row r="3048" spans="1:9" s="239" customFormat="1" ht="13" x14ac:dyDescent="0.25">
      <c r="A3048" s="261"/>
      <c r="B3048" s="253"/>
      <c r="C3048" s="252"/>
      <c r="D3048" s="308"/>
      <c r="E3048" s="257"/>
      <c r="F3048" s="260"/>
      <c r="I3048"/>
    </row>
    <row r="3049" spans="1:9" s="239" customFormat="1" ht="13" x14ac:dyDescent="0.25">
      <c r="A3049" s="261"/>
      <c r="B3049" s="253"/>
      <c r="C3049" s="252"/>
      <c r="D3049" s="308"/>
      <c r="E3049" s="257"/>
      <c r="F3049" s="260"/>
      <c r="I3049"/>
    </row>
    <row r="3050" spans="1:9" s="239" customFormat="1" ht="13" x14ac:dyDescent="0.25">
      <c r="A3050" s="261"/>
      <c r="B3050" s="253"/>
      <c r="C3050" s="252"/>
      <c r="D3050" s="308"/>
      <c r="E3050" s="257"/>
      <c r="F3050" s="260"/>
      <c r="I3050"/>
    </row>
    <row r="3051" spans="1:9" s="239" customFormat="1" ht="13" x14ac:dyDescent="0.25">
      <c r="A3051" s="261"/>
      <c r="B3051" s="253"/>
      <c r="C3051" s="252"/>
      <c r="D3051" s="308"/>
      <c r="E3051" s="257"/>
      <c r="F3051" s="260"/>
      <c r="I3051"/>
    </row>
    <row r="3052" spans="1:9" s="239" customFormat="1" ht="13" x14ac:dyDescent="0.25">
      <c r="A3052" s="261"/>
      <c r="B3052" s="253"/>
      <c r="C3052" s="252"/>
      <c r="D3052" s="308"/>
      <c r="E3052" s="257"/>
      <c r="F3052" s="260"/>
      <c r="I3052"/>
    </row>
    <row r="3053" spans="1:9" s="239" customFormat="1" ht="13" x14ac:dyDescent="0.25">
      <c r="A3053" s="261"/>
      <c r="B3053" s="253"/>
      <c r="C3053" s="252"/>
      <c r="D3053" s="308"/>
      <c r="E3053" s="257"/>
      <c r="F3053" s="260"/>
      <c r="I3053"/>
    </row>
    <row r="3054" spans="1:9" s="239" customFormat="1" ht="13" x14ac:dyDescent="0.25">
      <c r="A3054" s="261"/>
      <c r="B3054" s="253"/>
      <c r="C3054" s="252"/>
      <c r="D3054" s="308"/>
      <c r="E3054" s="257"/>
      <c r="F3054" s="260"/>
      <c r="I3054"/>
    </row>
    <row r="3055" spans="1:9" s="239" customFormat="1" ht="13" x14ac:dyDescent="0.25">
      <c r="A3055" s="261"/>
      <c r="B3055" s="253"/>
      <c r="C3055" s="252"/>
      <c r="D3055" s="308"/>
      <c r="E3055" s="257"/>
      <c r="F3055" s="260"/>
      <c r="I3055"/>
    </row>
    <row r="3056" spans="1:9" s="239" customFormat="1" ht="13" x14ac:dyDescent="0.25">
      <c r="A3056" s="261"/>
      <c r="B3056" s="253"/>
      <c r="C3056" s="252"/>
      <c r="D3056" s="308"/>
      <c r="E3056" s="257"/>
      <c r="F3056" s="260"/>
      <c r="I3056"/>
    </row>
    <row r="3057" spans="1:9" s="239" customFormat="1" ht="13" x14ac:dyDescent="0.25">
      <c r="A3057" s="261"/>
      <c r="B3057" s="253"/>
      <c r="C3057" s="252"/>
      <c r="D3057" s="308"/>
      <c r="E3057" s="257"/>
      <c r="F3057" s="260"/>
      <c r="I3057"/>
    </row>
    <row r="3058" spans="1:9" s="239" customFormat="1" ht="13" x14ac:dyDescent="0.25">
      <c r="A3058" s="261"/>
      <c r="B3058" s="253"/>
      <c r="C3058" s="252"/>
      <c r="D3058" s="308"/>
      <c r="E3058" s="257"/>
      <c r="F3058" s="260"/>
      <c r="I3058"/>
    </row>
    <row r="3059" spans="1:9" s="239" customFormat="1" ht="13" x14ac:dyDescent="0.25">
      <c r="A3059" s="261"/>
      <c r="B3059" s="253"/>
      <c r="C3059" s="252"/>
      <c r="D3059" s="308"/>
      <c r="E3059" s="257"/>
      <c r="F3059" s="260"/>
      <c r="I3059"/>
    </row>
    <row r="3060" spans="1:9" s="239" customFormat="1" ht="13" x14ac:dyDescent="0.25">
      <c r="A3060" s="261"/>
      <c r="B3060" s="253"/>
      <c r="C3060" s="252"/>
      <c r="D3060" s="308"/>
      <c r="E3060" s="257"/>
      <c r="F3060" s="260"/>
      <c r="I3060"/>
    </row>
    <row r="3061" spans="1:9" s="239" customFormat="1" ht="13" x14ac:dyDescent="0.25">
      <c r="A3061" s="261"/>
      <c r="B3061" s="253"/>
      <c r="C3061" s="252"/>
      <c r="D3061" s="308"/>
      <c r="E3061" s="257"/>
      <c r="F3061" s="260"/>
      <c r="I3061"/>
    </row>
    <row r="3062" spans="1:9" s="239" customFormat="1" ht="13" x14ac:dyDescent="0.25">
      <c r="A3062" s="261"/>
      <c r="B3062" s="253"/>
      <c r="C3062" s="252"/>
      <c r="D3062" s="308"/>
      <c r="E3062" s="257"/>
      <c r="F3062" s="260"/>
      <c r="I3062"/>
    </row>
    <row r="3063" spans="1:9" s="239" customFormat="1" ht="13" x14ac:dyDescent="0.25">
      <c r="A3063" s="261"/>
      <c r="B3063" s="253"/>
      <c r="C3063" s="252"/>
      <c r="D3063" s="308"/>
      <c r="E3063" s="257"/>
      <c r="F3063" s="260"/>
      <c r="I3063"/>
    </row>
    <row r="3064" spans="1:9" s="239" customFormat="1" ht="13" x14ac:dyDescent="0.25">
      <c r="A3064" s="261"/>
      <c r="B3064" s="253"/>
      <c r="C3064" s="252"/>
      <c r="D3064" s="308"/>
      <c r="E3064" s="257"/>
      <c r="F3064" s="260"/>
      <c r="I3064"/>
    </row>
    <row r="3065" spans="1:9" s="239" customFormat="1" ht="13" x14ac:dyDescent="0.25">
      <c r="A3065" s="261"/>
      <c r="B3065" s="253"/>
      <c r="C3065" s="252"/>
      <c r="D3065" s="308"/>
      <c r="E3065" s="257"/>
      <c r="F3065" s="260"/>
      <c r="I3065"/>
    </row>
    <row r="3066" spans="1:9" s="239" customFormat="1" ht="13" x14ac:dyDescent="0.25">
      <c r="A3066" s="261"/>
      <c r="B3066" s="253"/>
      <c r="C3066" s="252"/>
      <c r="D3066" s="308"/>
      <c r="E3066" s="257"/>
      <c r="F3066" s="260"/>
      <c r="I3066"/>
    </row>
    <row r="3067" spans="1:9" s="239" customFormat="1" ht="13" x14ac:dyDescent="0.25">
      <c r="A3067" s="261"/>
      <c r="B3067" s="253"/>
      <c r="C3067" s="252"/>
      <c r="D3067" s="308"/>
      <c r="E3067" s="257"/>
      <c r="F3067" s="260"/>
      <c r="I3067"/>
    </row>
    <row r="3068" spans="1:9" s="234" customFormat="1" ht="13" x14ac:dyDescent="0.25">
      <c r="A3068" s="261"/>
      <c r="B3068" s="264" t="s">
        <v>1019</v>
      </c>
      <c r="C3068" s="226"/>
      <c r="D3068" s="304"/>
      <c r="E3068" s="255"/>
      <c r="F3068" s="266"/>
      <c r="I3068"/>
    </row>
    <row r="3069" spans="1:9" s="234" customFormat="1" ht="13" x14ac:dyDescent="0.25">
      <c r="A3069" s="261"/>
      <c r="B3069" s="245" t="str">
        <f>B2997</f>
        <v>SECTION 3</v>
      </c>
      <c r="C3069" s="226"/>
      <c r="D3069" s="304"/>
      <c r="E3069" s="255"/>
      <c r="F3069" s="260"/>
      <c r="I3069"/>
    </row>
    <row r="3070" spans="1:9" s="234" customFormat="1" ht="13" x14ac:dyDescent="0.25">
      <c r="A3070" s="261"/>
      <c r="B3070" s="245" t="str">
        <f>B2998</f>
        <v>Block 1: 4 Classrooms, 1 Principal's Office and Store Room: 3.11 - Painting</v>
      </c>
      <c r="C3070" s="226"/>
      <c r="D3070" s="304"/>
      <c r="E3070" s="255"/>
      <c r="F3070" s="260"/>
      <c r="I3070"/>
    </row>
    <row r="3071" spans="1:9" s="239" customFormat="1" ht="13" x14ac:dyDescent="0.25">
      <c r="A3071" s="261"/>
      <c r="B3071" s="253"/>
      <c r="C3071" s="252"/>
      <c r="D3071" s="308"/>
      <c r="E3071" s="257"/>
      <c r="F3071" s="260"/>
      <c r="I3071"/>
    </row>
    <row r="3072" spans="1:9" s="239" customFormat="1" ht="13" x14ac:dyDescent="0.25">
      <c r="A3072" s="261"/>
      <c r="B3072" s="270" t="str">
        <f>B3069</f>
        <v>SECTION 3</v>
      </c>
      <c r="C3072" s="252"/>
      <c r="D3072" s="308"/>
      <c r="E3072" s="257"/>
      <c r="F3072" s="260"/>
      <c r="I3072"/>
    </row>
    <row r="3073" spans="1:9" s="239" customFormat="1" ht="13" x14ac:dyDescent="0.25">
      <c r="A3073" s="261"/>
      <c r="B3073" s="251" t="s">
        <v>2402</v>
      </c>
      <c r="C3073" s="252"/>
      <c r="D3073" s="308"/>
      <c r="E3073" s="257"/>
      <c r="F3073" s="260"/>
      <c r="I3073"/>
    </row>
    <row r="3074" spans="1:9" s="239" customFormat="1" ht="13" x14ac:dyDescent="0.25">
      <c r="A3074" s="261"/>
      <c r="B3074" s="251" t="s">
        <v>2201</v>
      </c>
      <c r="C3074" s="252" t="s">
        <v>2192</v>
      </c>
      <c r="D3074" s="308"/>
      <c r="E3074" s="257"/>
      <c r="F3074" s="260"/>
      <c r="I3074"/>
    </row>
    <row r="3075" spans="1:9" s="239" customFormat="1" ht="13" x14ac:dyDescent="0.25">
      <c r="A3075" s="261"/>
      <c r="B3075" s="253"/>
      <c r="C3075" s="252"/>
      <c r="D3075" s="308"/>
      <c r="E3075" s="257"/>
      <c r="F3075" s="260"/>
      <c r="I3075"/>
    </row>
    <row r="3076" spans="1:9" s="239" customFormat="1" ht="13" x14ac:dyDescent="0.25">
      <c r="A3076" s="261"/>
      <c r="B3076" s="265"/>
      <c r="C3076" s="252"/>
      <c r="D3076" s="308"/>
      <c r="E3076" s="257"/>
      <c r="F3076" s="260"/>
      <c r="I3076"/>
    </row>
    <row r="3077" spans="1:9" s="239" customFormat="1" x14ac:dyDescent="0.25">
      <c r="A3077" s="298">
        <v>1</v>
      </c>
      <c r="B3077" s="271" t="s">
        <v>2195</v>
      </c>
      <c r="C3077" s="252">
        <v>29</v>
      </c>
      <c r="D3077" s="308"/>
      <c r="E3077" s="257"/>
      <c r="F3077" s="260"/>
      <c r="I3077"/>
    </row>
    <row r="3078" spans="1:9" s="239" customFormat="1" x14ac:dyDescent="0.25">
      <c r="A3078" s="298"/>
      <c r="B3078" s="271"/>
      <c r="C3078" s="252"/>
      <c r="D3078" s="308"/>
      <c r="E3078" s="257"/>
      <c r="F3078" s="260"/>
      <c r="I3078"/>
    </row>
    <row r="3079" spans="1:9" s="239" customFormat="1" x14ac:dyDescent="0.25">
      <c r="A3079" s="298">
        <v>2</v>
      </c>
      <c r="B3079" s="271" t="s">
        <v>1640</v>
      </c>
      <c r="C3079" s="252">
        <v>31</v>
      </c>
      <c r="D3079" s="308"/>
      <c r="E3079" s="257"/>
      <c r="F3079" s="260"/>
      <c r="I3079"/>
    </row>
    <row r="3080" spans="1:9" s="239" customFormat="1" x14ac:dyDescent="0.25">
      <c r="A3080" s="298"/>
      <c r="B3080" s="271"/>
      <c r="C3080" s="252"/>
      <c r="D3080" s="308"/>
      <c r="E3080" s="257"/>
      <c r="F3080" s="260"/>
      <c r="I3080"/>
    </row>
    <row r="3081" spans="1:9" s="239" customFormat="1" x14ac:dyDescent="0.25">
      <c r="A3081" s="298">
        <v>3</v>
      </c>
      <c r="B3081" s="271" t="s">
        <v>2196</v>
      </c>
      <c r="C3081" s="252">
        <v>33</v>
      </c>
      <c r="D3081" s="308"/>
      <c r="E3081" s="257"/>
      <c r="F3081" s="260"/>
      <c r="I3081"/>
    </row>
    <row r="3082" spans="1:9" s="239" customFormat="1" x14ac:dyDescent="0.25">
      <c r="A3082" s="298"/>
      <c r="B3082" s="271"/>
      <c r="C3082" s="252"/>
      <c r="D3082" s="308"/>
      <c r="E3082" s="257"/>
      <c r="F3082" s="260"/>
      <c r="I3082"/>
    </row>
    <row r="3083" spans="1:9" s="239" customFormat="1" x14ac:dyDescent="0.25">
      <c r="A3083" s="298">
        <v>4</v>
      </c>
      <c r="B3083" s="271" t="s">
        <v>1072</v>
      </c>
      <c r="C3083" s="252">
        <v>35</v>
      </c>
      <c r="D3083" s="308"/>
      <c r="E3083" s="257"/>
      <c r="F3083" s="260"/>
      <c r="I3083"/>
    </row>
    <row r="3084" spans="1:9" s="239" customFormat="1" x14ac:dyDescent="0.25">
      <c r="A3084" s="298"/>
      <c r="B3084" s="271"/>
      <c r="C3084" s="252"/>
      <c r="D3084" s="308"/>
      <c r="E3084" s="257"/>
      <c r="F3084" s="260"/>
      <c r="I3084"/>
    </row>
    <row r="3085" spans="1:9" s="239" customFormat="1" x14ac:dyDescent="0.25">
      <c r="A3085" s="298">
        <v>5</v>
      </c>
      <c r="B3085" s="271" t="s">
        <v>1639</v>
      </c>
      <c r="C3085" s="252">
        <v>37</v>
      </c>
      <c r="D3085" s="308"/>
      <c r="E3085" s="257"/>
      <c r="F3085" s="260"/>
      <c r="I3085"/>
    </row>
    <row r="3086" spans="1:9" s="239" customFormat="1" x14ac:dyDescent="0.25">
      <c r="A3086" s="298"/>
      <c r="B3086" s="271"/>
      <c r="C3086" s="252"/>
      <c r="D3086" s="308"/>
      <c r="E3086" s="257"/>
      <c r="F3086" s="260"/>
      <c r="I3086"/>
    </row>
    <row r="3087" spans="1:9" s="239" customFormat="1" x14ac:dyDescent="0.25">
      <c r="A3087" s="298">
        <v>6</v>
      </c>
      <c r="B3087" s="271" t="s">
        <v>1638</v>
      </c>
      <c r="C3087" s="252">
        <v>39</v>
      </c>
      <c r="D3087" s="308"/>
      <c r="E3087" s="257"/>
      <c r="F3087" s="260"/>
      <c r="I3087"/>
    </row>
    <row r="3088" spans="1:9" s="239" customFormat="1" x14ac:dyDescent="0.25">
      <c r="A3088" s="298"/>
      <c r="B3088" s="271"/>
      <c r="C3088" s="252"/>
      <c r="D3088" s="308"/>
      <c r="E3088" s="257"/>
      <c r="F3088" s="260"/>
      <c r="I3088"/>
    </row>
    <row r="3089" spans="1:9" s="239" customFormat="1" x14ac:dyDescent="0.25">
      <c r="A3089" s="298">
        <v>7</v>
      </c>
      <c r="B3089" s="271" t="s">
        <v>1062</v>
      </c>
      <c r="C3089" s="252">
        <v>41</v>
      </c>
      <c r="D3089" s="308"/>
      <c r="E3089" s="257"/>
      <c r="F3089" s="260"/>
      <c r="I3089"/>
    </row>
    <row r="3090" spans="1:9" s="239" customFormat="1" x14ac:dyDescent="0.25">
      <c r="A3090" s="298"/>
      <c r="B3090" s="271"/>
      <c r="C3090" s="252"/>
      <c r="D3090" s="308"/>
      <c r="E3090" s="257"/>
      <c r="F3090" s="260"/>
      <c r="I3090"/>
    </row>
    <row r="3091" spans="1:9" s="239" customFormat="1" x14ac:dyDescent="0.25">
      <c r="A3091" s="298">
        <v>8</v>
      </c>
      <c r="B3091" s="271" t="s">
        <v>1637</v>
      </c>
      <c r="C3091" s="252">
        <v>43</v>
      </c>
      <c r="D3091" s="308"/>
      <c r="E3091" s="257"/>
      <c r="F3091" s="260"/>
      <c r="I3091"/>
    </row>
    <row r="3092" spans="1:9" s="239" customFormat="1" x14ac:dyDescent="0.25">
      <c r="A3092" s="298"/>
      <c r="B3092" s="271"/>
      <c r="C3092" s="252"/>
      <c r="D3092" s="308"/>
      <c r="E3092" s="257"/>
      <c r="F3092" s="260"/>
      <c r="I3092"/>
    </row>
    <row r="3093" spans="1:9" s="239" customFormat="1" x14ac:dyDescent="0.25">
      <c r="A3093" s="298">
        <v>9</v>
      </c>
      <c r="B3093" s="271" t="s">
        <v>1635</v>
      </c>
      <c r="C3093" s="252">
        <v>45</v>
      </c>
      <c r="D3093" s="308"/>
      <c r="E3093" s="257"/>
      <c r="F3093" s="260"/>
      <c r="I3093"/>
    </row>
    <row r="3094" spans="1:9" s="239" customFormat="1" x14ac:dyDescent="0.25">
      <c r="A3094" s="298"/>
      <c r="B3094" s="271"/>
      <c r="C3094" s="252"/>
      <c r="D3094" s="308"/>
      <c r="E3094" s="257"/>
      <c r="F3094" s="260"/>
      <c r="I3094"/>
    </row>
    <row r="3095" spans="1:9" s="239" customFormat="1" x14ac:dyDescent="0.25">
      <c r="A3095" s="298">
        <v>10</v>
      </c>
      <c r="B3095" s="271" t="s">
        <v>1634</v>
      </c>
      <c r="C3095" s="252">
        <v>47</v>
      </c>
      <c r="D3095" s="308"/>
      <c r="E3095" s="257"/>
      <c r="F3095" s="260"/>
      <c r="I3095"/>
    </row>
    <row r="3096" spans="1:9" s="239" customFormat="1" x14ac:dyDescent="0.25">
      <c r="A3096" s="298"/>
      <c r="B3096" s="271"/>
      <c r="C3096" s="252"/>
      <c r="D3096" s="308"/>
      <c r="E3096" s="257"/>
      <c r="F3096" s="260"/>
      <c r="I3096"/>
    </row>
    <row r="3097" spans="1:9" s="239" customFormat="1" x14ac:dyDescent="0.25">
      <c r="A3097" s="298">
        <v>11</v>
      </c>
      <c r="B3097" s="271" t="s">
        <v>2197</v>
      </c>
      <c r="C3097" s="252">
        <v>49</v>
      </c>
      <c r="D3097" s="308"/>
      <c r="E3097" s="257"/>
      <c r="F3097" s="260"/>
      <c r="I3097"/>
    </row>
    <row r="3098" spans="1:9" s="239" customFormat="1" x14ac:dyDescent="0.25">
      <c r="A3098" s="298"/>
      <c r="B3098" s="271"/>
      <c r="C3098" s="252"/>
      <c r="D3098" s="308"/>
      <c r="E3098" s="257"/>
      <c r="F3098" s="260"/>
      <c r="I3098"/>
    </row>
    <row r="3099" spans="1:9" s="239" customFormat="1" x14ac:dyDescent="0.25">
      <c r="A3099" s="298"/>
      <c r="B3099" s="271"/>
      <c r="C3099" s="252"/>
      <c r="D3099" s="308"/>
      <c r="E3099" s="257"/>
      <c r="F3099" s="260"/>
      <c r="I3099"/>
    </row>
    <row r="3100" spans="1:9" s="239" customFormat="1" x14ac:dyDescent="0.25">
      <c r="A3100" s="298"/>
      <c r="B3100" s="271"/>
      <c r="C3100" s="252"/>
      <c r="D3100" s="308"/>
      <c r="E3100" s="257"/>
      <c r="F3100" s="260"/>
      <c r="I3100"/>
    </row>
    <row r="3101" spans="1:9" s="239" customFormat="1" x14ac:dyDescent="0.25">
      <c r="A3101" s="298"/>
      <c r="B3101" s="271"/>
      <c r="C3101" s="252"/>
      <c r="D3101" s="308"/>
      <c r="E3101" s="257"/>
      <c r="F3101" s="260"/>
      <c r="I3101"/>
    </row>
    <row r="3102" spans="1:9" s="239" customFormat="1" x14ac:dyDescent="0.25">
      <c r="A3102" s="298"/>
      <c r="B3102" s="271"/>
      <c r="C3102" s="252"/>
      <c r="D3102" s="308"/>
      <c r="E3102" s="257"/>
      <c r="F3102" s="260"/>
      <c r="I3102"/>
    </row>
    <row r="3103" spans="1:9" s="239" customFormat="1" x14ac:dyDescent="0.25">
      <c r="A3103" s="298"/>
      <c r="B3103" s="271"/>
      <c r="C3103" s="252"/>
      <c r="D3103" s="308"/>
      <c r="E3103" s="257"/>
      <c r="F3103" s="260"/>
      <c r="I3103"/>
    </row>
    <row r="3104" spans="1:9" s="239" customFormat="1" x14ac:dyDescent="0.25">
      <c r="A3104" s="298"/>
      <c r="B3104" s="271"/>
      <c r="C3104" s="252"/>
      <c r="D3104" s="308"/>
      <c r="E3104" s="257"/>
      <c r="F3104" s="260"/>
      <c r="I3104"/>
    </row>
    <row r="3105" spans="1:9" s="239" customFormat="1" x14ac:dyDescent="0.25">
      <c r="A3105" s="298"/>
      <c r="B3105" s="271"/>
      <c r="C3105" s="252"/>
      <c r="D3105" s="308"/>
      <c r="E3105" s="257"/>
      <c r="F3105" s="260"/>
      <c r="I3105"/>
    </row>
    <row r="3106" spans="1:9" s="239" customFormat="1" x14ac:dyDescent="0.25">
      <c r="A3106" s="298"/>
      <c r="B3106" s="271"/>
      <c r="C3106" s="252"/>
      <c r="D3106" s="308"/>
      <c r="E3106" s="257"/>
      <c r="F3106" s="260"/>
      <c r="I3106"/>
    </row>
    <row r="3107" spans="1:9" s="239" customFormat="1" x14ac:dyDescent="0.25">
      <c r="A3107" s="298"/>
      <c r="B3107" s="271"/>
      <c r="C3107" s="252"/>
      <c r="D3107" s="308"/>
      <c r="E3107" s="257"/>
      <c r="F3107" s="260"/>
      <c r="I3107"/>
    </row>
    <row r="3108" spans="1:9" s="239" customFormat="1" x14ac:dyDescent="0.25">
      <c r="A3108" s="298"/>
      <c r="B3108" s="271"/>
      <c r="C3108" s="252"/>
      <c r="D3108" s="308"/>
      <c r="E3108" s="257"/>
      <c r="F3108" s="260"/>
      <c r="I3108"/>
    </row>
    <row r="3109" spans="1:9" s="239" customFormat="1" x14ac:dyDescent="0.25">
      <c r="A3109" s="298"/>
      <c r="B3109" s="271"/>
      <c r="C3109" s="252"/>
      <c r="D3109" s="308"/>
      <c r="E3109" s="257"/>
      <c r="F3109" s="260"/>
      <c r="I3109"/>
    </row>
    <row r="3110" spans="1:9" s="239" customFormat="1" x14ac:dyDescent="0.25">
      <c r="A3110" s="298"/>
      <c r="B3110" s="271"/>
      <c r="C3110" s="252"/>
      <c r="D3110" s="308"/>
      <c r="E3110" s="257"/>
      <c r="F3110" s="260"/>
      <c r="I3110"/>
    </row>
    <row r="3111" spans="1:9" s="239" customFormat="1" x14ac:dyDescent="0.25">
      <c r="A3111" s="298"/>
      <c r="B3111" s="271"/>
      <c r="C3111" s="252"/>
      <c r="D3111" s="308"/>
      <c r="E3111" s="257"/>
      <c r="F3111" s="260"/>
      <c r="I3111"/>
    </row>
    <row r="3112" spans="1:9" s="239" customFormat="1" x14ac:dyDescent="0.25">
      <c r="A3112" s="298"/>
      <c r="B3112" s="271"/>
      <c r="C3112" s="252"/>
      <c r="D3112" s="308"/>
      <c r="E3112" s="257"/>
      <c r="F3112" s="260"/>
      <c r="I3112"/>
    </row>
    <row r="3113" spans="1:9" s="239" customFormat="1" x14ac:dyDescent="0.25">
      <c r="A3113" s="298"/>
      <c r="B3113" s="271"/>
      <c r="C3113" s="252"/>
      <c r="D3113" s="308"/>
      <c r="E3113" s="257"/>
      <c r="F3113" s="260"/>
      <c r="I3113"/>
    </row>
    <row r="3114" spans="1:9" s="239" customFormat="1" x14ac:dyDescent="0.25">
      <c r="A3114" s="298"/>
      <c r="B3114" s="271"/>
      <c r="C3114" s="252"/>
      <c r="D3114" s="308"/>
      <c r="E3114" s="257"/>
      <c r="F3114" s="260"/>
      <c r="I3114"/>
    </row>
    <row r="3115" spans="1:9" s="239" customFormat="1" x14ac:dyDescent="0.25">
      <c r="A3115" s="298"/>
      <c r="B3115" s="271"/>
      <c r="C3115" s="252"/>
      <c r="D3115" s="308"/>
      <c r="E3115" s="257"/>
      <c r="F3115" s="260"/>
      <c r="I3115"/>
    </row>
    <row r="3116" spans="1:9" s="239" customFormat="1" x14ac:dyDescent="0.25">
      <c r="A3116" s="298"/>
      <c r="B3116" s="271"/>
      <c r="C3116" s="252"/>
      <c r="D3116" s="308"/>
      <c r="E3116" s="257"/>
      <c r="F3116" s="260"/>
      <c r="I3116"/>
    </row>
    <row r="3117" spans="1:9" s="239" customFormat="1" x14ac:dyDescent="0.25">
      <c r="A3117" s="298"/>
      <c r="B3117" s="271"/>
      <c r="C3117" s="252"/>
      <c r="D3117" s="308"/>
      <c r="E3117" s="257"/>
      <c r="F3117" s="260"/>
      <c r="I3117"/>
    </row>
    <row r="3118" spans="1:9" s="239" customFormat="1" x14ac:dyDescent="0.25">
      <c r="A3118" s="298"/>
      <c r="B3118" s="271"/>
      <c r="C3118" s="252"/>
      <c r="D3118" s="308"/>
      <c r="E3118" s="257"/>
      <c r="F3118" s="260"/>
      <c r="I3118"/>
    </row>
    <row r="3119" spans="1:9" s="239" customFormat="1" x14ac:dyDescent="0.25">
      <c r="A3119" s="298"/>
      <c r="B3119" s="271"/>
      <c r="C3119" s="252"/>
      <c r="D3119" s="308"/>
      <c r="E3119" s="257"/>
      <c r="F3119" s="260"/>
      <c r="I3119"/>
    </row>
    <row r="3120" spans="1:9" s="239" customFormat="1" x14ac:dyDescent="0.25">
      <c r="A3120" s="298"/>
      <c r="B3120" s="271"/>
      <c r="C3120" s="252"/>
      <c r="D3120" s="308"/>
      <c r="E3120" s="257"/>
      <c r="F3120" s="260"/>
      <c r="I3120"/>
    </row>
    <row r="3121" spans="1:9" s="239" customFormat="1" x14ac:dyDescent="0.25">
      <c r="A3121" s="298"/>
      <c r="B3121" s="271"/>
      <c r="C3121" s="252"/>
      <c r="D3121" s="308"/>
      <c r="E3121" s="257"/>
      <c r="F3121" s="260"/>
      <c r="I3121"/>
    </row>
    <row r="3122" spans="1:9" s="239" customFormat="1" x14ac:dyDescent="0.25">
      <c r="A3122" s="298"/>
      <c r="B3122" s="271"/>
      <c r="C3122" s="252"/>
      <c r="D3122" s="308"/>
      <c r="E3122" s="257"/>
      <c r="F3122" s="260"/>
      <c r="I3122"/>
    </row>
    <row r="3123" spans="1:9" s="239" customFormat="1" x14ac:dyDescent="0.25">
      <c r="A3123" s="298"/>
      <c r="B3123" s="271"/>
      <c r="C3123" s="252"/>
      <c r="D3123" s="308"/>
      <c r="E3123" s="257"/>
      <c r="F3123" s="260"/>
      <c r="I3123"/>
    </row>
    <row r="3124" spans="1:9" s="239" customFormat="1" x14ac:dyDescent="0.25">
      <c r="A3124" s="298"/>
      <c r="B3124" s="271"/>
      <c r="C3124" s="252"/>
      <c r="D3124" s="308"/>
      <c r="E3124" s="257"/>
      <c r="F3124" s="260"/>
      <c r="I3124"/>
    </row>
    <row r="3125" spans="1:9" s="239" customFormat="1" x14ac:dyDescent="0.25">
      <c r="A3125" s="298"/>
      <c r="B3125" s="271"/>
      <c r="C3125" s="252"/>
      <c r="D3125" s="308"/>
      <c r="E3125" s="257"/>
      <c r="F3125" s="260"/>
      <c r="I3125"/>
    </row>
    <row r="3126" spans="1:9" s="239" customFormat="1" x14ac:dyDescent="0.25">
      <c r="A3126" s="298"/>
      <c r="B3126" s="271"/>
      <c r="C3126" s="252"/>
      <c r="D3126" s="308"/>
      <c r="E3126" s="257"/>
      <c r="F3126" s="260"/>
      <c r="I3126"/>
    </row>
    <row r="3127" spans="1:9" s="239" customFormat="1" x14ac:dyDescent="0.25">
      <c r="A3127" s="298"/>
      <c r="B3127" s="271"/>
      <c r="C3127" s="252"/>
      <c r="D3127" s="308"/>
      <c r="E3127" s="257"/>
      <c r="F3127" s="260"/>
      <c r="I3127"/>
    </row>
    <row r="3128" spans="1:9" s="239" customFormat="1" x14ac:dyDescent="0.25">
      <c r="A3128" s="298"/>
      <c r="B3128" s="271"/>
      <c r="C3128" s="252"/>
      <c r="D3128" s="308"/>
      <c r="E3128" s="257"/>
      <c r="F3128" s="260"/>
      <c r="I3128"/>
    </row>
    <row r="3129" spans="1:9" s="239" customFormat="1" x14ac:dyDescent="0.25">
      <c r="A3129" s="298"/>
      <c r="B3129" s="271"/>
      <c r="C3129" s="252"/>
      <c r="D3129" s="308"/>
      <c r="E3129" s="257"/>
      <c r="F3129" s="260"/>
      <c r="I3129"/>
    </row>
    <row r="3130" spans="1:9" s="239" customFormat="1" x14ac:dyDescent="0.25">
      <c r="A3130" s="298"/>
      <c r="B3130" s="271"/>
      <c r="C3130" s="252"/>
      <c r="D3130" s="308"/>
      <c r="E3130" s="257"/>
      <c r="F3130" s="260"/>
      <c r="I3130"/>
    </row>
    <row r="3131" spans="1:9" s="239" customFormat="1" x14ac:dyDescent="0.25">
      <c r="A3131" s="298"/>
      <c r="B3131" s="271"/>
      <c r="C3131" s="252"/>
      <c r="D3131" s="308"/>
      <c r="E3131" s="257"/>
      <c r="F3131" s="260"/>
      <c r="I3131"/>
    </row>
    <row r="3132" spans="1:9" s="239" customFormat="1" x14ac:dyDescent="0.25">
      <c r="A3132" s="298"/>
      <c r="B3132" s="271"/>
      <c r="C3132" s="252"/>
      <c r="D3132" s="308"/>
      <c r="E3132" s="257"/>
      <c r="F3132" s="260"/>
      <c r="I3132"/>
    </row>
    <row r="3133" spans="1:9" s="239" customFormat="1" x14ac:dyDescent="0.25">
      <c r="A3133" s="298"/>
      <c r="B3133" s="271"/>
      <c r="C3133" s="252"/>
      <c r="D3133" s="308"/>
      <c r="E3133" s="257"/>
      <c r="F3133" s="260"/>
      <c r="I3133"/>
    </row>
    <row r="3134" spans="1:9" s="239" customFormat="1" x14ac:dyDescent="0.25">
      <c r="A3134" s="298"/>
      <c r="B3134" s="271"/>
      <c r="C3134" s="252"/>
      <c r="D3134" s="308"/>
      <c r="E3134" s="257"/>
      <c r="F3134" s="260"/>
      <c r="I3134"/>
    </row>
    <row r="3135" spans="1:9" s="239" customFormat="1" x14ac:dyDescent="0.25">
      <c r="A3135" s="298"/>
      <c r="B3135" s="271"/>
      <c r="C3135" s="252"/>
      <c r="D3135" s="308"/>
      <c r="E3135" s="257"/>
      <c r="F3135" s="260"/>
      <c r="I3135"/>
    </row>
    <row r="3136" spans="1:9" s="239" customFormat="1" x14ac:dyDescent="0.25">
      <c r="A3136" s="298"/>
      <c r="B3136" s="271"/>
      <c r="C3136" s="252"/>
      <c r="D3136" s="308"/>
      <c r="E3136" s="257"/>
      <c r="F3136" s="260"/>
      <c r="I3136"/>
    </row>
    <row r="3137" spans="1:9" s="239" customFormat="1" x14ac:dyDescent="0.25">
      <c r="A3137" s="298"/>
      <c r="B3137" s="271"/>
      <c r="C3137" s="252"/>
      <c r="D3137" s="308"/>
      <c r="E3137" s="257"/>
      <c r="F3137" s="260"/>
      <c r="I3137"/>
    </row>
    <row r="3138" spans="1:9" s="239" customFormat="1" x14ac:dyDescent="0.25">
      <c r="A3138" s="298"/>
      <c r="B3138" s="271"/>
      <c r="C3138" s="252"/>
      <c r="D3138" s="308"/>
      <c r="E3138" s="257"/>
      <c r="F3138" s="260"/>
      <c r="I3138"/>
    </row>
    <row r="3139" spans="1:9" s="239" customFormat="1" x14ac:dyDescent="0.25">
      <c r="A3139" s="298"/>
      <c r="B3139" s="271"/>
      <c r="C3139" s="252"/>
      <c r="D3139" s="308"/>
      <c r="E3139" s="257"/>
      <c r="F3139" s="260"/>
      <c r="I3139"/>
    </row>
    <row r="3140" spans="1:9" s="239" customFormat="1" ht="13" x14ac:dyDescent="0.25">
      <c r="A3140" s="261"/>
      <c r="B3140" s="253"/>
      <c r="C3140" s="252"/>
      <c r="D3140" s="308"/>
      <c r="E3140" s="257"/>
      <c r="F3140" s="260"/>
      <c r="I3140"/>
    </row>
    <row r="3141" spans="1:9" ht="13" x14ac:dyDescent="0.25">
      <c r="A3141" s="261"/>
      <c r="B3141" s="264" t="s">
        <v>1631</v>
      </c>
      <c r="C3141" s="226"/>
      <c r="D3141" s="304"/>
      <c r="E3141" s="255"/>
      <c r="F3141" s="266"/>
    </row>
    <row r="3142" spans="1:9" ht="13" x14ac:dyDescent="0.25">
      <c r="A3142" s="261"/>
      <c r="B3142" s="245" t="str">
        <f>B3072</f>
        <v>SECTION 3</v>
      </c>
      <c r="C3142" s="226"/>
      <c r="D3142" s="304"/>
      <c r="E3142" s="255"/>
      <c r="F3142" s="260"/>
    </row>
    <row r="3143" spans="1:9" ht="13" x14ac:dyDescent="0.25">
      <c r="A3143" s="261"/>
      <c r="B3143" s="245" t="str">
        <f>B3073</f>
        <v>Block 1: 4 Classrooms, 1 Principal's Office and Store Room</v>
      </c>
      <c r="C3143" s="226"/>
      <c r="D3143" s="304"/>
      <c r="E3143" s="255"/>
      <c r="F3143" s="260"/>
    </row>
    <row r="3144" spans="1:9" s="234" customFormat="1" ht="13" x14ac:dyDescent="0.25">
      <c r="A3144" s="261"/>
      <c r="B3144" s="244"/>
      <c r="C3144" s="246"/>
      <c r="D3144" s="305"/>
      <c r="E3144" s="257"/>
      <c r="F3144" s="260"/>
      <c r="I3144"/>
    </row>
    <row r="3145" spans="1:9" s="234" customFormat="1" ht="13" x14ac:dyDescent="0.25">
      <c r="A3145" s="261"/>
      <c r="B3145" s="242" t="s">
        <v>2403</v>
      </c>
      <c r="C3145" s="246"/>
      <c r="D3145" s="305"/>
      <c r="E3145" s="257"/>
      <c r="F3145" s="260"/>
      <c r="I3145"/>
    </row>
    <row r="3146" spans="1:9" s="234" customFormat="1" ht="13" x14ac:dyDescent="0.25">
      <c r="A3146" s="261"/>
      <c r="B3146" s="244"/>
      <c r="C3146" s="246"/>
      <c r="D3146" s="305"/>
      <c r="E3146" s="257"/>
      <c r="F3146" s="260"/>
      <c r="I3146"/>
    </row>
    <row r="3147" spans="1:9" s="234" customFormat="1" ht="13" x14ac:dyDescent="0.25">
      <c r="A3147" s="261"/>
      <c r="B3147" s="228" t="s">
        <v>2404</v>
      </c>
      <c r="C3147" s="246"/>
      <c r="D3147" s="305"/>
      <c r="E3147" s="257"/>
      <c r="F3147" s="260"/>
      <c r="I3147"/>
    </row>
    <row r="3148" spans="1:9" s="234" customFormat="1" ht="13" x14ac:dyDescent="0.25">
      <c r="A3148" s="261"/>
      <c r="B3148" s="228"/>
      <c r="C3148" s="219"/>
      <c r="D3148" s="310"/>
      <c r="E3148" s="257"/>
      <c r="F3148" s="260"/>
      <c r="I3148"/>
    </row>
    <row r="3149" spans="1:9" s="234" customFormat="1" ht="13" x14ac:dyDescent="0.25">
      <c r="A3149" s="261">
        <v>4.0999999999999996</v>
      </c>
      <c r="B3149" s="228" t="s">
        <v>2100</v>
      </c>
      <c r="C3149" s="219"/>
      <c r="D3149" s="310"/>
      <c r="E3149" s="257"/>
      <c r="F3149" s="260"/>
      <c r="I3149"/>
    </row>
    <row r="3150" spans="1:9" s="234" customFormat="1" ht="13" x14ac:dyDescent="0.25">
      <c r="A3150" s="297"/>
      <c r="B3150" s="227"/>
      <c r="C3150" s="268"/>
      <c r="D3150" s="311"/>
      <c r="E3150" s="216"/>
      <c r="F3150" s="260"/>
      <c r="I3150"/>
    </row>
    <row r="3151" spans="1:9" s="234" customFormat="1" ht="13" x14ac:dyDescent="0.25">
      <c r="A3151" s="297"/>
      <c r="B3151" s="276" t="s">
        <v>1024</v>
      </c>
      <c r="C3151" s="268"/>
      <c r="D3151" s="311"/>
      <c r="E3151" s="216"/>
      <c r="F3151" s="277"/>
      <c r="I3151"/>
    </row>
    <row r="3152" spans="1:9" s="234" customFormat="1" ht="13" x14ac:dyDescent="0.25">
      <c r="A3152" s="297"/>
      <c r="B3152" s="269"/>
      <c r="C3152" s="268"/>
      <c r="D3152" s="311"/>
      <c r="E3152" s="216"/>
      <c r="F3152" s="277"/>
      <c r="I3152"/>
    </row>
    <row r="3153" spans="1:9" s="234" customFormat="1" ht="14.5" x14ac:dyDescent="0.25">
      <c r="A3153" s="296" t="s">
        <v>2407</v>
      </c>
      <c r="B3153" s="269" t="s">
        <v>1025</v>
      </c>
      <c r="C3153" s="268" t="s">
        <v>621</v>
      </c>
      <c r="D3153" s="311">
        <v>3</v>
      </c>
      <c r="E3153" s="216"/>
      <c r="F3153" s="277"/>
      <c r="I3153"/>
    </row>
    <row r="3154" spans="1:9" s="234" customFormat="1" x14ac:dyDescent="0.25">
      <c r="A3154" s="296"/>
      <c r="B3154" s="269"/>
      <c r="C3154" s="268"/>
      <c r="D3154" s="311"/>
      <c r="E3154" s="216"/>
      <c r="F3154" s="277"/>
      <c r="I3154"/>
    </row>
    <row r="3155" spans="1:9" s="234" customFormat="1" ht="26" x14ac:dyDescent="0.25">
      <c r="A3155" s="296"/>
      <c r="B3155" s="227" t="s">
        <v>2062</v>
      </c>
      <c r="C3155" s="268"/>
      <c r="D3155" s="311"/>
      <c r="E3155" s="216"/>
      <c r="F3155" s="277"/>
      <c r="I3155"/>
    </row>
    <row r="3156" spans="1:9" s="234" customFormat="1" x14ac:dyDescent="0.25">
      <c r="A3156" s="296"/>
      <c r="B3156" s="269"/>
      <c r="C3156" s="268"/>
      <c r="D3156" s="311"/>
      <c r="E3156" s="216"/>
      <c r="F3156" s="277"/>
      <c r="I3156"/>
    </row>
    <row r="3157" spans="1:9" s="234" customFormat="1" x14ac:dyDescent="0.25">
      <c r="A3157" s="296" t="s">
        <v>2408</v>
      </c>
      <c r="B3157" s="269" t="s">
        <v>516</v>
      </c>
      <c r="C3157" s="268" t="s">
        <v>2</v>
      </c>
      <c r="D3157" s="311">
        <v>9</v>
      </c>
      <c r="E3157" s="216"/>
      <c r="F3157" s="277"/>
      <c r="I3157"/>
    </row>
    <row r="3158" spans="1:9" ht="13" x14ac:dyDescent="0.25">
      <c r="A3158" s="297"/>
      <c r="B3158" s="269"/>
      <c r="C3158" s="268"/>
      <c r="D3158" s="311"/>
      <c r="E3158" s="216"/>
      <c r="F3158" s="277"/>
    </row>
    <row r="3159" spans="1:9" ht="26" x14ac:dyDescent="0.25">
      <c r="A3159" s="297"/>
      <c r="B3159" s="227" t="s">
        <v>2101</v>
      </c>
      <c r="C3159" s="268"/>
      <c r="D3159" s="311"/>
      <c r="E3159" s="216"/>
      <c r="F3159" s="277"/>
    </row>
    <row r="3160" spans="1:9" s="234" customFormat="1" ht="13" x14ac:dyDescent="0.25">
      <c r="A3160" s="297"/>
      <c r="B3160" s="233"/>
      <c r="C3160" s="268"/>
      <c r="D3160" s="311"/>
      <c r="E3160" s="216"/>
      <c r="F3160" s="277"/>
      <c r="I3160"/>
    </row>
    <row r="3161" spans="1:9" s="234" customFormat="1" x14ac:dyDescent="0.25">
      <c r="A3161" s="296" t="s">
        <v>2409</v>
      </c>
      <c r="B3161" s="269" t="s">
        <v>286</v>
      </c>
      <c r="C3161" s="268" t="s">
        <v>11</v>
      </c>
      <c r="D3161" s="311">
        <v>64</v>
      </c>
      <c r="E3161" s="216"/>
      <c r="F3161" s="277"/>
      <c r="I3161"/>
    </row>
    <row r="3162" spans="1:9" s="234" customFormat="1" x14ac:dyDescent="0.25">
      <c r="A3162" s="296"/>
      <c r="B3162" s="269"/>
      <c r="C3162" s="268"/>
      <c r="D3162" s="311"/>
      <c r="E3162" s="216"/>
      <c r="F3162" s="277"/>
      <c r="I3162"/>
    </row>
    <row r="3163" spans="1:9" s="234" customFormat="1" x14ac:dyDescent="0.25">
      <c r="A3163" s="296" t="s">
        <v>2410</v>
      </c>
      <c r="B3163" s="269" t="s">
        <v>1022</v>
      </c>
      <c r="C3163" s="268" t="s">
        <v>11</v>
      </c>
      <c r="D3163" s="311">
        <v>9</v>
      </c>
      <c r="E3163" s="216"/>
      <c r="F3163" s="277"/>
      <c r="I3163"/>
    </row>
    <row r="3164" spans="1:9" s="234" customFormat="1" x14ac:dyDescent="0.25">
      <c r="A3164" s="296"/>
      <c r="B3164" s="269"/>
      <c r="C3164" s="268"/>
      <c r="D3164" s="311"/>
      <c r="E3164" s="216"/>
      <c r="F3164" s="277"/>
      <c r="I3164"/>
    </row>
    <row r="3165" spans="1:9" s="234" customFormat="1" x14ac:dyDescent="0.25">
      <c r="A3165" s="296" t="s">
        <v>2411</v>
      </c>
      <c r="B3165" s="269" t="s">
        <v>469</v>
      </c>
      <c r="C3165" s="268" t="s">
        <v>11</v>
      </c>
      <c r="D3165" s="311">
        <v>64</v>
      </c>
      <c r="E3165" s="216"/>
      <c r="F3165" s="277"/>
      <c r="I3165"/>
    </row>
    <row r="3166" spans="1:9" s="234" customFormat="1" x14ac:dyDescent="0.25">
      <c r="A3166" s="296"/>
      <c r="B3166" s="269"/>
      <c r="C3166" s="268"/>
      <c r="D3166" s="311"/>
      <c r="E3166" s="216"/>
      <c r="F3166" s="277"/>
      <c r="I3166"/>
    </row>
    <row r="3167" spans="1:9" s="234" customFormat="1" x14ac:dyDescent="0.25">
      <c r="A3167" s="296" t="s">
        <v>2412</v>
      </c>
      <c r="B3167" s="269" t="s">
        <v>470</v>
      </c>
      <c r="C3167" s="268" t="s">
        <v>11</v>
      </c>
      <c r="D3167" s="311">
        <v>9</v>
      </c>
      <c r="E3167" s="216"/>
      <c r="F3167" s="277"/>
      <c r="I3167"/>
    </row>
    <row r="3168" spans="1:9" s="234" customFormat="1" ht="13" x14ac:dyDescent="0.25">
      <c r="A3168" s="297"/>
      <c r="B3168" s="269"/>
      <c r="C3168" s="268"/>
      <c r="D3168" s="311"/>
      <c r="E3168" s="216"/>
      <c r="F3168" s="277"/>
      <c r="I3168"/>
    </row>
    <row r="3169" spans="1:9" s="234" customFormat="1" ht="13" x14ac:dyDescent="0.25">
      <c r="A3169" s="297"/>
      <c r="B3169" s="276" t="s">
        <v>404</v>
      </c>
      <c r="C3169" s="268"/>
      <c r="D3169" s="311"/>
      <c r="E3169" s="216"/>
      <c r="F3169" s="277"/>
      <c r="I3169"/>
    </row>
    <row r="3170" spans="1:9" s="234" customFormat="1" ht="13" x14ac:dyDescent="0.25">
      <c r="A3170" s="297"/>
      <c r="B3170" s="269"/>
      <c r="C3170" s="268"/>
      <c r="D3170" s="311"/>
      <c r="E3170" s="216"/>
      <c r="F3170" s="277"/>
      <c r="I3170"/>
    </row>
    <row r="3171" spans="1:9" s="234" customFormat="1" x14ac:dyDescent="0.25">
      <c r="A3171" s="296" t="s">
        <v>2415</v>
      </c>
      <c r="B3171" s="269" t="s">
        <v>405</v>
      </c>
      <c r="C3171" s="268" t="s">
        <v>2</v>
      </c>
      <c r="D3171" s="311">
        <v>4</v>
      </c>
      <c r="E3171" s="216"/>
      <c r="F3171" s="277"/>
      <c r="G3171" s="240"/>
      <c r="I3171"/>
    </row>
    <row r="3172" spans="1:9" s="234" customFormat="1" x14ac:dyDescent="0.25">
      <c r="A3172" s="296"/>
      <c r="B3172" s="269"/>
      <c r="C3172" s="268"/>
      <c r="D3172" s="311"/>
      <c r="E3172" s="216"/>
      <c r="F3172" s="277"/>
      <c r="G3172" s="240"/>
      <c r="I3172"/>
    </row>
    <row r="3173" spans="1:9" s="234" customFormat="1" x14ac:dyDescent="0.25">
      <c r="A3173" s="296" t="s">
        <v>2416</v>
      </c>
      <c r="B3173" s="269" t="s">
        <v>523</v>
      </c>
      <c r="C3173" s="268" t="s">
        <v>2</v>
      </c>
      <c r="D3173" s="311">
        <v>18</v>
      </c>
      <c r="E3173" s="216"/>
      <c r="F3173" s="277"/>
      <c r="G3173" s="240"/>
      <c r="I3173"/>
    </row>
    <row r="3174" spans="1:9" s="234" customFormat="1" ht="13" x14ac:dyDescent="0.25">
      <c r="A3174" s="297"/>
      <c r="B3174" s="274"/>
      <c r="C3174" s="268"/>
      <c r="D3174" s="311"/>
      <c r="E3174" s="216"/>
      <c r="F3174" s="277"/>
      <c r="G3174" s="240"/>
      <c r="I3174"/>
    </row>
    <row r="3175" spans="1:9" s="234" customFormat="1" ht="13" x14ac:dyDescent="0.25">
      <c r="A3175" s="297"/>
      <c r="B3175" s="276" t="s">
        <v>420</v>
      </c>
      <c r="C3175" s="268"/>
      <c r="D3175" s="311"/>
      <c r="E3175" s="216"/>
      <c r="F3175" s="277"/>
      <c r="G3175" s="240"/>
      <c r="I3175"/>
    </row>
    <row r="3176" spans="1:9" s="234" customFormat="1" ht="13" x14ac:dyDescent="0.25">
      <c r="A3176" s="297"/>
      <c r="B3176" s="269"/>
      <c r="C3176" s="268"/>
      <c r="D3176" s="311"/>
      <c r="E3176" s="216"/>
      <c r="F3176" s="277"/>
      <c r="I3176"/>
    </row>
    <row r="3177" spans="1:9" s="234" customFormat="1" ht="14.5" x14ac:dyDescent="0.25">
      <c r="A3177" s="296" t="s">
        <v>2417</v>
      </c>
      <c r="B3177" s="269" t="s">
        <v>422</v>
      </c>
      <c r="C3177" s="268" t="s">
        <v>621</v>
      </c>
      <c r="D3177" s="311">
        <v>202</v>
      </c>
      <c r="E3177" s="216"/>
      <c r="F3177" s="277"/>
      <c r="I3177"/>
    </row>
    <row r="3178" spans="1:9" s="234" customFormat="1" x14ac:dyDescent="0.25">
      <c r="A3178" s="296"/>
      <c r="B3178" s="269"/>
      <c r="C3178" s="268"/>
      <c r="D3178" s="311"/>
      <c r="E3178" s="216"/>
      <c r="F3178" s="277"/>
      <c r="I3178"/>
    </row>
    <row r="3179" spans="1:9" s="234" customFormat="1" ht="14.5" x14ac:dyDescent="0.25">
      <c r="A3179" s="296" t="s">
        <v>2418</v>
      </c>
      <c r="B3179" s="269" t="s">
        <v>2413</v>
      </c>
      <c r="C3179" s="268" t="s">
        <v>621</v>
      </c>
      <c r="D3179" s="311">
        <v>290</v>
      </c>
      <c r="E3179" s="216"/>
      <c r="F3179" s="277"/>
      <c r="I3179"/>
    </row>
    <row r="3180" spans="1:9" s="234" customFormat="1" x14ac:dyDescent="0.25">
      <c r="A3180" s="296"/>
      <c r="B3180" s="269"/>
      <c r="C3180" s="268"/>
      <c r="D3180" s="311"/>
      <c r="E3180" s="216"/>
      <c r="F3180" s="277"/>
      <c r="I3180"/>
    </row>
    <row r="3181" spans="1:9" s="234" customFormat="1" ht="14.5" x14ac:dyDescent="0.25">
      <c r="A3181" s="298" t="s">
        <v>2419</v>
      </c>
      <c r="B3181" s="177" t="s">
        <v>2414</v>
      </c>
      <c r="C3181" s="268" t="s">
        <v>621</v>
      </c>
      <c r="D3181" s="310">
        <v>175</v>
      </c>
      <c r="E3181" s="257"/>
      <c r="F3181" s="277"/>
      <c r="I3181"/>
    </row>
    <row r="3182" spans="1:9" s="234" customFormat="1" x14ac:dyDescent="0.25">
      <c r="A3182" s="298"/>
      <c r="B3182" s="177"/>
      <c r="C3182" s="268"/>
      <c r="D3182" s="310"/>
      <c r="E3182" s="257"/>
      <c r="F3182" s="277"/>
      <c r="I3182"/>
    </row>
    <row r="3183" spans="1:9" s="234" customFormat="1" ht="14.5" x14ac:dyDescent="0.25">
      <c r="A3183" s="298" t="s">
        <v>2420</v>
      </c>
      <c r="B3183" s="232" t="s">
        <v>524</v>
      </c>
      <c r="C3183" s="268" t="s">
        <v>621</v>
      </c>
      <c r="D3183" s="310">
        <v>16</v>
      </c>
      <c r="E3183" s="257"/>
      <c r="F3183" s="277"/>
      <c r="I3183"/>
    </row>
    <row r="3184" spans="1:9" s="234" customFormat="1" x14ac:dyDescent="0.25">
      <c r="A3184" s="298"/>
      <c r="B3184" s="232"/>
      <c r="C3184" s="222"/>
      <c r="D3184" s="310"/>
      <c r="E3184" s="257"/>
      <c r="F3184" s="260"/>
      <c r="I3184"/>
    </row>
    <row r="3185" spans="1:9" s="234" customFormat="1" x14ac:dyDescent="0.25">
      <c r="A3185" s="298"/>
      <c r="B3185" s="232"/>
      <c r="C3185" s="222"/>
      <c r="D3185" s="310"/>
      <c r="E3185" s="257"/>
      <c r="F3185" s="260"/>
      <c r="I3185"/>
    </row>
    <row r="3186" spans="1:9" s="234" customFormat="1" ht="13" x14ac:dyDescent="0.25">
      <c r="A3186" s="261"/>
      <c r="B3186" s="232"/>
      <c r="C3186" s="222"/>
      <c r="D3186" s="310"/>
      <c r="E3186" s="257"/>
      <c r="F3186" s="260"/>
      <c r="I3186"/>
    </row>
    <row r="3187" spans="1:9" s="234" customFormat="1" ht="13" x14ac:dyDescent="0.25">
      <c r="A3187" s="261"/>
      <c r="B3187" s="254"/>
      <c r="C3187" s="222"/>
      <c r="D3187" s="310"/>
      <c r="E3187" s="257"/>
      <c r="F3187" s="260"/>
      <c r="I3187"/>
    </row>
    <row r="3188" spans="1:9" s="234" customFormat="1" x14ac:dyDescent="0.25">
      <c r="A3188" s="298"/>
      <c r="B3188" s="232"/>
      <c r="C3188" s="219"/>
      <c r="D3188" s="310"/>
      <c r="E3188" s="257"/>
      <c r="F3188" s="260"/>
      <c r="I3188"/>
    </row>
    <row r="3189" spans="1:9" s="234" customFormat="1" ht="13" x14ac:dyDescent="0.3">
      <c r="A3189" s="298"/>
      <c r="B3189" s="232"/>
      <c r="C3189" s="219"/>
      <c r="D3189" s="310"/>
      <c r="E3189" s="257"/>
      <c r="F3189" s="260"/>
      <c r="G3189" s="241"/>
      <c r="I3189"/>
    </row>
    <row r="3190" spans="1:9" s="234" customFormat="1" ht="13" x14ac:dyDescent="0.25">
      <c r="A3190" s="261"/>
      <c r="B3190" s="232"/>
      <c r="C3190" s="222"/>
      <c r="D3190" s="310"/>
      <c r="E3190" s="257"/>
      <c r="F3190" s="260"/>
      <c r="I3190"/>
    </row>
    <row r="3191" spans="1:9" s="234" customFormat="1" ht="13" x14ac:dyDescent="0.25">
      <c r="A3191" s="261"/>
      <c r="B3191" s="232"/>
      <c r="C3191" s="222"/>
      <c r="D3191" s="310"/>
      <c r="E3191" s="257"/>
      <c r="F3191" s="260"/>
      <c r="I3191"/>
    </row>
    <row r="3192" spans="1:9" s="234" customFormat="1" ht="13" x14ac:dyDescent="0.25">
      <c r="A3192" s="261"/>
      <c r="B3192" s="232"/>
      <c r="C3192" s="222"/>
      <c r="D3192" s="310"/>
      <c r="E3192" s="257"/>
      <c r="F3192" s="260"/>
      <c r="I3192"/>
    </row>
    <row r="3193" spans="1:9" s="234" customFormat="1" ht="13" x14ac:dyDescent="0.25">
      <c r="A3193" s="261"/>
      <c r="B3193" s="232"/>
      <c r="C3193" s="222"/>
      <c r="D3193" s="310"/>
      <c r="E3193" s="257"/>
      <c r="F3193" s="260"/>
      <c r="I3193"/>
    </row>
    <row r="3194" spans="1:9" s="234" customFormat="1" ht="13" x14ac:dyDescent="0.25">
      <c r="A3194" s="261"/>
      <c r="B3194" s="232"/>
      <c r="C3194" s="222"/>
      <c r="D3194" s="310"/>
      <c r="E3194" s="257"/>
      <c r="F3194" s="260"/>
      <c r="I3194"/>
    </row>
    <row r="3195" spans="1:9" s="234" customFormat="1" ht="13" x14ac:dyDescent="0.25">
      <c r="A3195" s="261"/>
      <c r="B3195" s="232"/>
      <c r="C3195" s="222"/>
      <c r="D3195" s="310"/>
      <c r="E3195" s="257"/>
      <c r="F3195" s="260"/>
      <c r="I3195"/>
    </row>
    <row r="3196" spans="1:9" s="234" customFormat="1" ht="13" x14ac:dyDescent="0.25">
      <c r="A3196" s="261"/>
      <c r="B3196" s="232"/>
      <c r="C3196" s="222"/>
      <c r="D3196" s="310"/>
      <c r="E3196" s="257"/>
      <c r="F3196" s="260"/>
      <c r="I3196"/>
    </row>
    <row r="3197" spans="1:9" s="234" customFormat="1" ht="13" x14ac:dyDescent="0.25">
      <c r="A3197" s="261"/>
      <c r="B3197" s="232"/>
      <c r="C3197" s="222"/>
      <c r="D3197" s="310"/>
      <c r="E3197" s="257"/>
      <c r="F3197" s="260"/>
      <c r="I3197"/>
    </row>
    <row r="3198" spans="1:9" s="234" customFormat="1" ht="13" x14ac:dyDescent="0.25">
      <c r="A3198" s="261"/>
      <c r="B3198" s="232"/>
      <c r="C3198" s="222"/>
      <c r="D3198" s="310"/>
      <c r="E3198" s="257"/>
      <c r="F3198" s="260"/>
      <c r="I3198"/>
    </row>
    <row r="3199" spans="1:9" s="234" customFormat="1" ht="13" x14ac:dyDescent="0.25">
      <c r="A3199" s="261"/>
      <c r="B3199" s="232"/>
      <c r="C3199" s="222"/>
      <c r="D3199" s="310"/>
      <c r="E3199" s="257"/>
      <c r="F3199" s="260"/>
      <c r="I3199"/>
    </row>
    <row r="3200" spans="1:9" s="234" customFormat="1" ht="13" x14ac:dyDescent="0.25">
      <c r="A3200" s="261"/>
      <c r="B3200" s="232"/>
      <c r="C3200" s="222"/>
      <c r="D3200" s="310"/>
      <c r="E3200" s="257"/>
      <c r="F3200" s="260"/>
      <c r="I3200"/>
    </row>
    <row r="3201" spans="1:9" s="234" customFormat="1" ht="13" x14ac:dyDescent="0.25">
      <c r="A3201" s="261"/>
      <c r="B3201" s="232"/>
      <c r="C3201" s="222"/>
      <c r="D3201" s="310"/>
      <c r="E3201" s="257"/>
      <c r="F3201" s="260"/>
      <c r="I3201"/>
    </row>
    <row r="3202" spans="1:9" s="234" customFormat="1" ht="13" x14ac:dyDescent="0.25">
      <c r="A3202" s="261"/>
      <c r="B3202" s="232"/>
      <c r="C3202" s="222"/>
      <c r="D3202" s="310"/>
      <c r="E3202" s="257"/>
      <c r="F3202" s="260"/>
      <c r="I3202"/>
    </row>
    <row r="3203" spans="1:9" s="234" customFormat="1" ht="13" x14ac:dyDescent="0.25">
      <c r="A3203" s="261"/>
      <c r="B3203" s="232"/>
      <c r="C3203" s="222"/>
      <c r="D3203" s="310"/>
      <c r="E3203" s="257"/>
      <c r="F3203" s="260"/>
      <c r="I3203"/>
    </row>
    <row r="3204" spans="1:9" s="234" customFormat="1" ht="13" x14ac:dyDescent="0.25">
      <c r="A3204" s="261"/>
      <c r="B3204" s="232"/>
      <c r="C3204" s="222"/>
      <c r="D3204" s="310"/>
      <c r="E3204" s="257"/>
      <c r="F3204" s="260"/>
      <c r="I3204"/>
    </row>
    <row r="3205" spans="1:9" s="234" customFormat="1" ht="13" x14ac:dyDescent="0.25">
      <c r="A3205" s="261"/>
      <c r="B3205" s="232"/>
      <c r="C3205" s="222"/>
      <c r="D3205" s="310"/>
      <c r="E3205" s="257"/>
      <c r="F3205" s="260"/>
      <c r="I3205"/>
    </row>
    <row r="3206" spans="1:9" s="234" customFormat="1" ht="13" x14ac:dyDescent="0.25">
      <c r="A3206" s="261"/>
      <c r="B3206" s="232"/>
      <c r="C3206" s="222"/>
      <c r="D3206" s="310"/>
      <c r="E3206" s="257"/>
      <c r="F3206" s="260"/>
      <c r="I3206"/>
    </row>
    <row r="3207" spans="1:9" s="234" customFormat="1" ht="13" x14ac:dyDescent="0.25">
      <c r="A3207" s="261"/>
      <c r="B3207" s="232"/>
      <c r="C3207" s="222"/>
      <c r="D3207" s="310"/>
      <c r="E3207" s="257"/>
      <c r="F3207" s="260"/>
      <c r="I3207"/>
    </row>
    <row r="3208" spans="1:9" s="234" customFormat="1" ht="13" x14ac:dyDescent="0.25">
      <c r="A3208" s="261"/>
      <c r="B3208" s="232"/>
      <c r="C3208" s="222"/>
      <c r="D3208" s="310"/>
      <c r="E3208" s="257"/>
      <c r="F3208" s="260"/>
      <c r="I3208"/>
    </row>
    <row r="3209" spans="1:9" s="234" customFormat="1" ht="13" x14ac:dyDescent="0.25">
      <c r="A3209" s="261"/>
      <c r="B3209" s="232"/>
      <c r="C3209" s="222"/>
      <c r="D3209" s="310"/>
      <c r="E3209" s="257"/>
      <c r="F3209" s="260"/>
      <c r="I3209"/>
    </row>
    <row r="3210" spans="1:9" s="234" customFormat="1" ht="13" x14ac:dyDescent="0.25">
      <c r="A3210" s="261"/>
      <c r="B3210" s="232"/>
      <c r="C3210" s="222"/>
      <c r="D3210" s="310"/>
      <c r="E3210" s="257"/>
      <c r="F3210" s="260"/>
      <c r="I3210"/>
    </row>
    <row r="3211" spans="1:9" s="239" customFormat="1" ht="13" x14ac:dyDescent="0.25">
      <c r="A3211" s="261"/>
      <c r="B3211" s="253"/>
      <c r="C3211" s="252"/>
      <c r="D3211" s="308"/>
      <c r="E3211" s="257"/>
      <c r="F3211" s="260"/>
      <c r="I3211"/>
    </row>
    <row r="3212" spans="1:9" ht="13" x14ac:dyDescent="0.25">
      <c r="A3212" s="261"/>
      <c r="B3212" s="264" t="s">
        <v>2187</v>
      </c>
      <c r="C3212" s="226"/>
      <c r="D3212" s="304"/>
      <c r="E3212" s="255"/>
      <c r="F3212" s="266"/>
    </row>
    <row r="3213" spans="1:9" ht="13" x14ac:dyDescent="0.25">
      <c r="A3213" s="261"/>
      <c r="B3213" s="245" t="str">
        <f>B3145</f>
        <v>SECTION 4</v>
      </c>
      <c r="C3213" s="226"/>
      <c r="D3213" s="304"/>
      <c r="E3213" s="255"/>
      <c r="F3213" s="260"/>
    </row>
    <row r="3214" spans="1:9" ht="13" x14ac:dyDescent="0.25">
      <c r="A3214" s="261"/>
      <c r="B3214" s="245" t="s">
        <v>2406</v>
      </c>
      <c r="C3214" s="226"/>
      <c r="D3214" s="304"/>
      <c r="E3214" s="255"/>
      <c r="F3214" s="260"/>
    </row>
    <row r="3215" spans="1:9" s="239" customFormat="1" ht="13" x14ac:dyDescent="0.25">
      <c r="A3215" s="261"/>
      <c r="B3215" s="253"/>
      <c r="C3215" s="252"/>
      <c r="D3215" s="308"/>
      <c r="E3215" s="257"/>
      <c r="F3215" s="260"/>
      <c r="I3215"/>
    </row>
    <row r="3216" spans="1:9" s="239" customFormat="1" ht="13" x14ac:dyDescent="0.25">
      <c r="A3216" s="261"/>
      <c r="B3216" s="270" t="str">
        <f>B3213</f>
        <v>SECTION 4</v>
      </c>
      <c r="C3216" s="252"/>
      <c r="D3216" s="308"/>
      <c r="E3216" s="257"/>
      <c r="F3216" s="260"/>
      <c r="I3216"/>
    </row>
    <row r="3217" spans="1:9" s="239" customFormat="1" ht="13" x14ac:dyDescent="0.25">
      <c r="A3217" s="261"/>
      <c r="B3217" s="270" t="str">
        <f>B3214</f>
        <v>Block 2: 2 Classrooms and 1 School Hall - 4.1 - Alterations</v>
      </c>
      <c r="C3217" s="252"/>
      <c r="D3217" s="308"/>
      <c r="E3217" s="257"/>
      <c r="F3217" s="260"/>
      <c r="I3217"/>
    </row>
    <row r="3218" spans="1:9" s="239" customFormat="1" ht="13" x14ac:dyDescent="0.25">
      <c r="A3218" s="261"/>
      <c r="B3218" s="251" t="s">
        <v>2200</v>
      </c>
      <c r="C3218" s="252" t="s">
        <v>2192</v>
      </c>
      <c r="D3218" s="308"/>
      <c r="E3218" s="257"/>
      <c r="F3218" s="260"/>
      <c r="I3218"/>
    </row>
    <row r="3219" spans="1:9" s="239" customFormat="1" ht="13" x14ac:dyDescent="0.25">
      <c r="A3219" s="261"/>
      <c r="B3219" s="253"/>
      <c r="C3219" s="252"/>
      <c r="D3219" s="308"/>
      <c r="E3219" s="257"/>
      <c r="F3219" s="260"/>
      <c r="I3219"/>
    </row>
    <row r="3220" spans="1:9" s="239" customFormat="1" ht="13" x14ac:dyDescent="0.25">
      <c r="A3220" s="261"/>
      <c r="B3220" s="265" t="s">
        <v>2191</v>
      </c>
      <c r="C3220" s="252">
        <v>51</v>
      </c>
      <c r="D3220" s="308"/>
      <c r="E3220" s="257"/>
      <c r="F3220" s="260"/>
      <c r="I3220"/>
    </row>
    <row r="3221" spans="1:9" s="239" customFormat="1" ht="13" x14ac:dyDescent="0.25">
      <c r="A3221" s="261"/>
      <c r="B3221" s="265"/>
      <c r="C3221" s="252"/>
      <c r="D3221" s="308"/>
      <c r="E3221" s="257"/>
      <c r="F3221" s="260"/>
      <c r="I3221"/>
    </row>
    <row r="3222" spans="1:9" s="239" customFormat="1" ht="13" x14ac:dyDescent="0.25">
      <c r="A3222" s="261"/>
      <c r="B3222" s="253"/>
      <c r="C3222" s="252"/>
      <c r="D3222" s="308"/>
      <c r="E3222" s="257"/>
      <c r="F3222" s="260"/>
      <c r="I3222"/>
    </row>
    <row r="3223" spans="1:9" s="239" customFormat="1" ht="13" x14ac:dyDescent="0.25">
      <c r="A3223" s="261"/>
      <c r="B3223" s="253"/>
      <c r="C3223" s="252"/>
      <c r="D3223" s="308"/>
      <c r="E3223" s="257"/>
      <c r="F3223" s="260"/>
      <c r="I3223"/>
    </row>
    <row r="3224" spans="1:9" s="239" customFormat="1" ht="13" x14ac:dyDescent="0.25">
      <c r="A3224" s="261"/>
      <c r="B3224" s="253"/>
      <c r="C3224" s="252"/>
      <c r="D3224" s="308"/>
      <c r="E3224" s="257"/>
      <c r="F3224" s="260"/>
      <c r="I3224"/>
    </row>
    <row r="3225" spans="1:9" s="239" customFormat="1" ht="13" x14ac:dyDescent="0.25">
      <c r="A3225" s="261"/>
      <c r="B3225" s="253"/>
      <c r="C3225" s="252"/>
      <c r="D3225" s="308"/>
      <c r="E3225" s="257"/>
      <c r="F3225" s="260"/>
      <c r="I3225"/>
    </row>
    <row r="3226" spans="1:9" s="239" customFormat="1" ht="13" x14ac:dyDescent="0.25">
      <c r="A3226" s="261"/>
      <c r="B3226" s="253"/>
      <c r="C3226" s="252"/>
      <c r="D3226" s="308"/>
      <c r="E3226" s="257"/>
      <c r="F3226" s="260"/>
      <c r="I3226"/>
    </row>
    <row r="3227" spans="1:9" s="239" customFormat="1" ht="13" x14ac:dyDescent="0.25">
      <c r="A3227" s="261"/>
      <c r="B3227" s="253"/>
      <c r="C3227" s="252"/>
      <c r="D3227" s="308"/>
      <c r="E3227" s="257"/>
      <c r="F3227" s="260"/>
      <c r="I3227"/>
    </row>
    <row r="3228" spans="1:9" s="239" customFormat="1" ht="13" x14ac:dyDescent="0.25">
      <c r="A3228" s="261"/>
      <c r="B3228" s="253"/>
      <c r="C3228" s="252"/>
      <c r="D3228" s="308"/>
      <c r="E3228" s="257"/>
      <c r="F3228" s="260"/>
      <c r="I3228"/>
    </row>
    <row r="3229" spans="1:9" s="239" customFormat="1" ht="13" x14ac:dyDescent="0.25">
      <c r="A3229" s="261"/>
      <c r="B3229" s="253"/>
      <c r="C3229" s="252"/>
      <c r="D3229" s="308"/>
      <c r="E3229" s="257"/>
      <c r="F3229" s="260"/>
      <c r="I3229"/>
    </row>
    <row r="3230" spans="1:9" s="239" customFormat="1" ht="13" x14ac:dyDescent="0.25">
      <c r="A3230" s="261"/>
      <c r="B3230" s="253"/>
      <c r="C3230" s="252"/>
      <c r="D3230" s="308"/>
      <c r="E3230" s="257"/>
      <c r="F3230" s="260"/>
      <c r="I3230"/>
    </row>
    <row r="3231" spans="1:9" s="239" customFormat="1" ht="13" x14ac:dyDescent="0.25">
      <c r="A3231" s="261"/>
      <c r="B3231" s="253"/>
      <c r="C3231" s="252"/>
      <c r="D3231" s="308"/>
      <c r="E3231" s="257"/>
      <c r="F3231" s="260"/>
      <c r="I3231"/>
    </row>
    <row r="3232" spans="1:9" s="239" customFormat="1" ht="13" x14ac:dyDescent="0.25">
      <c r="A3232" s="261"/>
      <c r="B3232" s="253"/>
      <c r="C3232" s="252"/>
      <c r="D3232" s="308"/>
      <c r="E3232" s="257"/>
      <c r="F3232" s="260"/>
      <c r="I3232"/>
    </row>
    <row r="3233" spans="1:9" s="239" customFormat="1" ht="13" x14ac:dyDescent="0.25">
      <c r="A3233" s="261"/>
      <c r="B3233" s="253"/>
      <c r="C3233" s="252"/>
      <c r="D3233" s="308"/>
      <c r="E3233" s="257"/>
      <c r="F3233" s="260"/>
      <c r="I3233"/>
    </row>
    <row r="3234" spans="1:9" s="239" customFormat="1" ht="13" x14ac:dyDescent="0.25">
      <c r="A3234" s="261"/>
      <c r="B3234" s="253"/>
      <c r="C3234" s="252"/>
      <c r="D3234" s="308"/>
      <c r="E3234" s="257"/>
      <c r="F3234" s="260"/>
      <c r="I3234"/>
    </row>
    <row r="3235" spans="1:9" s="239" customFormat="1" ht="13" x14ac:dyDescent="0.25">
      <c r="A3235" s="261"/>
      <c r="B3235" s="253"/>
      <c r="C3235" s="252"/>
      <c r="D3235" s="308"/>
      <c r="E3235" s="257"/>
      <c r="F3235" s="260"/>
      <c r="I3235"/>
    </row>
    <row r="3236" spans="1:9" s="239" customFormat="1" ht="13" x14ac:dyDescent="0.25">
      <c r="A3236" s="261"/>
      <c r="B3236" s="253"/>
      <c r="C3236" s="252"/>
      <c r="D3236" s="308"/>
      <c r="E3236" s="257"/>
      <c r="F3236" s="260"/>
      <c r="I3236"/>
    </row>
    <row r="3237" spans="1:9" s="239" customFormat="1" ht="13" x14ac:dyDescent="0.25">
      <c r="A3237" s="261"/>
      <c r="B3237" s="253"/>
      <c r="C3237" s="252"/>
      <c r="D3237" s="308"/>
      <c r="E3237" s="257"/>
      <c r="F3237" s="260"/>
      <c r="I3237"/>
    </row>
    <row r="3238" spans="1:9" s="239" customFormat="1" ht="13" x14ac:dyDescent="0.25">
      <c r="A3238" s="261"/>
      <c r="B3238" s="253"/>
      <c r="C3238" s="252"/>
      <c r="D3238" s="308"/>
      <c r="E3238" s="257"/>
      <c r="F3238" s="260"/>
      <c r="I3238"/>
    </row>
    <row r="3239" spans="1:9" s="239" customFormat="1" ht="13" x14ac:dyDescent="0.25">
      <c r="A3239" s="261"/>
      <c r="B3239" s="253"/>
      <c r="C3239" s="252"/>
      <c r="D3239" s="308"/>
      <c r="E3239" s="257"/>
      <c r="F3239" s="260"/>
      <c r="I3239"/>
    </row>
    <row r="3240" spans="1:9" s="239" customFormat="1" ht="13" x14ac:dyDescent="0.25">
      <c r="A3240" s="261"/>
      <c r="B3240" s="253"/>
      <c r="C3240" s="252"/>
      <c r="D3240" s="308"/>
      <c r="E3240" s="257"/>
      <c r="F3240" s="260"/>
      <c r="I3240"/>
    </row>
    <row r="3241" spans="1:9" s="239" customFormat="1" ht="13" x14ac:dyDescent="0.25">
      <c r="A3241" s="261"/>
      <c r="B3241" s="253"/>
      <c r="C3241" s="252"/>
      <c r="D3241" s="308"/>
      <c r="E3241" s="257"/>
      <c r="F3241" s="260"/>
      <c r="I3241"/>
    </row>
    <row r="3242" spans="1:9" s="239" customFormat="1" ht="13" x14ac:dyDescent="0.25">
      <c r="A3242" s="261"/>
      <c r="B3242" s="253"/>
      <c r="C3242" s="252"/>
      <c r="D3242" s="308"/>
      <c r="E3242" s="257"/>
      <c r="F3242" s="260"/>
      <c r="I3242"/>
    </row>
    <row r="3243" spans="1:9" s="239" customFormat="1" ht="13" x14ac:dyDescent="0.25">
      <c r="A3243" s="261"/>
      <c r="B3243" s="253"/>
      <c r="C3243" s="252"/>
      <c r="D3243" s="308"/>
      <c r="E3243" s="257"/>
      <c r="F3243" s="260"/>
      <c r="I3243"/>
    </row>
    <row r="3244" spans="1:9" s="239" customFormat="1" ht="13" x14ac:dyDescent="0.25">
      <c r="A3244" s="261"/>
      <c r="B3244" s="253"/>
      <c r="C3244" s="252"/>
      <c r="D3244" s="308"/>
      <c r="E3244" s="257"/>
      <c r="F3244" s="260"/>
      <c r="I3244"/>
    </row>
    <row r="3245" spans="1:9" s="239" customFormat="1" ht="13" x14ac:dyDescent="0.25">
      <c r="A3245" s="261"/>
      <c r="B3245" s="253"/>
      <c r="C3245" s="252"/>
      <c r="D3245" s="308"/>
      <c r="E3245" s="257"/>
      <c r="F3245" s="260"/>
      <c r="I3245"/>
    </row>
    <row r="3246" spans="1:9" s="239" customFormat="1" ht="13" x14ac:dyDescent="0.25">
      <c r="A3246" s="261"/>
      <c r="B3246" s="253"/>
      <c r="C3246" s="252"/>
      <c r="D3246" s="308"/>
      <c r="E3246" s="257"/>
      <c r="F3246" s="260"/>
      <c r="I3246"/>
    </row>
    <row r="3247" spans="1:9" s="239" customFormat="1" ht="13" x14ac:dyDescent="0.25">
      <c r="A3247" s="261"/>
      <c r="B3247" s="253"/>
      <c r="C3247" s="252"/>
      <c r="D3247" s="308"/>
      <c r="E3247" s="257"/>
      <c r="F3247" s="260"/>
      <c r="I3247"/>
    </row>
    <row r="3248" spans="1:9" s="239" customFormat="1" ht="13" x14ac:dyDescent="0.25">
      <c r="A3248" s="261"/>
      <c r="B3248" s="253"/>
      <c r="C3248" s="252"/>
      <c r="D3248" s="308"/>
      <c r="E3248" s="257"/>
      <c r="F3248" s="260"/>
      <c r="I3248"/>
    </row>
    <row r="3249" spans="1:9" s="239" customFormat="1" ht="13" x14ac:dyDescent="0.25">
      <c r="A3249" s="261"/>
      <c r="B3249" s="253"/>
      <c r="C3249" s="252"/>
      <c r="D3249" s="308"/>
      <c r="E3249" s="257"/>
      <c r="F3249" s="260"/>
      <c r="I3249"/>
    </row>
    <row r="3250" spans="1:9" s="239" customFormat="1" ht="13" x14ac:dyDescent="0.25">
      <c r="A3250" s="261"/>
      <c r="B3250" s="253"/>
      <c r="C3250" s="252"/>
      <c r="D3250" s="308"/>
      <c r="E3250" s="257"/>
      <c r="F3250" s="260"/>
      <c r="I3250"/>
    </row>
    <row r="3251" spans="1:9" s="239" customFormat="1" ht="13" x14ac:dyDescent="0.25">
      <c r="A3251" s="261"/>
      <c r="B3251" s="253"/>
      <c r="C3251" s="252"/>
      <c r="D3251" s="308"/>
      <c r="E3251" s="257"/>
      <c r="F3251" s="260"/>
      <c r="I3251"/>
    </row>
    <row r="3252" spans="1:9" s="239" customFormat="1" ht="13" x14ac:dyDescent="0.25">
      <c r="A3252" s="261"/>
      <c r="B3252" s="253"/>
      <c r="C3252" s="252"/>
      <c r="D3252" s="308"/>
      <c r="E3252" s="257"/>
      <c r="F3252" s="260"/>
      <c r="I3252"/>
    </row>
    <row r="3253" spans="1:9" s="239" customFormat="1" ht="13" x14ac:dyDescent="0.25">
      <c r="A3253" s="261"/>
      <c r="B3253" s="253"/>
      <c r="C3253" s="252"/>
      <c r="D3253" s="308"/>
      <c r="E3253" s="257"/>
      <c r="F3253" s="260"/>
      <c r="I3253"/>
    </row>
    <row r="3254" spans="1:9" s="239" customFormat="1" ht="13" x14ac:dyDescent="0.25">
      <c r="A3254" s="261"/>
      <c r="B3254" s="253"/>
      <c r="C3254" s="252"/>
      <c r="D3254" s="308"/>
      <c r="E3254" s="257"/>
      <c r="F3254" s="260"/>
      <c r="I3254"/>
    </row>
    <row r="3255" spans="1:9" s="239" customFormat="1" ht="13" x14ac:dyDescent="0.25">
      <c r="A3255" s="261"/>
      <c r="B3255" s="253"/>
      <c r="C3255" s="252"/>
      <c r="D3255" s="308"/>
      <c r="E3255" s="257"/>
      <c r="F3255" s="260"/>
      <c r="I3255"/>
    </row>
    <row r="3256" spans="1:9" s="239" customFormat="1" ht="13" x14ac:dyDescent="0.25">
      <c r="A3256" s="261"/>
      <c r="B3256" s="253"/>
      <c r="C3256" s="252"/>
      <c r="D3256" s="308"/>
      <c r="E3256" s="257"/>
      <c r="F3256" s="260"/>
      <c r="I3256"/>
    </row>
    <row r="3257" spans="1:9" s="239" customFormat="1" ht="13" x14ac:dyDescent="0.25">
      <c r="A3257" s="261"/>
      <c r="B3257" s="253"/>
      <c r="C3257" s="252"/>
      <c r="D3257" s="308"/>
      <c r="E3257" s="257"/>
      <c r="F3257" s="260"/>
      <c r="I3257"/>
    </row>
    <row r="3258" spans="1:9" s="239" customFormat="1" ht="13" x14ac:dyDescent="0.25">
      <c r="A3258" s="261"/>
      <c r="B3258" s="253"/>
      <c r="C3258" s="252"/>
      <c r="D3258" s="308"/>
      <c r="E3258" s="257"/>
      <c r="F3258" s="260"/>
      <c r="I3258"/>
    </row>
    <row r="3259" spans="1:9" s="239" customFormat="1" ht="13" x14ac:dyDescent="0.25">
      <c r="A3259" s="261"/>
      <c r="B3259" s="253"/>
      <c r="C3259" s="252"/>
      <c r="D3259" s="308"/>
      <c r="E3259" s="257"/>
      <c r="F3259" s="260"/>
      <c r="I3259"/>
    </row>
    <row r="3260" spans="1:9" s="239" customFormat="1" ht="13" x14ac:dyDescent="0.25">
      <c r="A3260" s="261"/>
      <c r="B3260" s="253"/>
      <c r="C3260" s="252"/>
      <c r="D3260" s="308"/>
      <c r="E3260" s="257"/>
      <c r="F3260" s="260"/>
      <c r="I3260"/>
    </row>
    <row r="3261" spans="1:9" s="239" customFormat="1" ht="13" x14ac:dyDescent="0.25">
      <c r="A3261" s="261"/>
      <c r="B3261" s="253"/>
      <c r="C3261" s="252"/>
      <c r="D3261" s="308"/>
      <c r="E3261" s="257"/>
      <c r="F3261" s="260"/>
      <c r="I3261"/>
    </row>
    <row r="3262" spans="1:9" s="239" customFormat="1" ht="13" x14ac:dyDescent="0.25">
      <c r="A3262" s="261"/>
      <c r="B3262" s="253"/>
      <c r="C3262" s="252"/>
      <c r="D3262" s="308"/>
      <c r="E3262" s="257"/>
      <c r="F3262" s="260"/>
      <c r="I3262"/>
    </row>
    <row r="3263" spans="1:9" s="239" customFormat="1" ht="13" x14ac:dyDescent="0.25">
      <c r="A3263" s="261"/>
      <c r="B3263" s="253"/>
      <c r="C3263" s="252"/>
      <c r="D3263" s="308"/>
      <c r="E3263" s="257"/>
      <c r="F3263" s="260"/>
      <c r="I3263"/>
    </row>
    <row r="3264" spans="1:9" s="239" customFormat="1" ht="13" x14ac:dyDescent="0.25">
      <c r="A3264" s="261"/>
      <c r="B3264" s="253"/>
      <c r="C3264" s="252"/>
      <c r="D3264" s="308"/>
      <c r="E3264" s="257"/>
      <c r="F3264" s="260"/>
      <c r="I3264"/>
    </row>
    <row r="3265" spans="1:9" s="239" customFormat="1" ht="13" x14ac:dyDescent="0.25">
      <c r="A3265" s="261"/>
      <c r="B3265" s="253"/>
      <c r="C3265" s="252"/>
      <c r="D3265" s="308"/>
      <c r="E3265" s="257"/>
      <c r="F3265" s="260"/>
      <c r="I3265"/>
    </row>
    <row r="3266" spans="1:9" s="239" customFormat="1" ht="13" x14ac:dyDescent="0.25">
      <c r="A3266" s="261"/>
      <c r="B3266" s="253"/>
      <c r="C3266" s="252"/>
      <c r="D3266" s="308"/>
      <c r="E3266" s="257"/>
      <c r="F3266" s="260"/>
      <c r="I3266"/>
    </row>
    <row r="3267" spans="1:9" s="239" customFormat="1" ht="13" x14ac:dyDescent="0.25">
      <c r="A3267" s="261"/>
      <c r="B3267" s="253"/>
      <c r="C3267" s="252"/>
      <c r="D3267" s="308"/>
      <c r="E3267" s="257"/>
      <c r="F3267" s="260"/>
      <c r="I3267"/>
    </row>
    <row r="3268" spans="1:9" s="239" customFormat="1" ht="13" x14ac:dyDescent="0.25">
      <c r="A3268" s="261"/>
      <c r="B3268" s="253"/>
      <c r="C3268" s="252"/>
      <c r="D3268" s="308"/>
      <c r="E3268" s="257"/>
      <c r="F3268" s="260"/>
      <c r="I3268"/>
    </row>
    <row r="3269" spans="1:9" s="239" customFormat="1" ht="13" x14ac:dyDescent="0.25">
      <c r="A3269" s="261"/>
      <c r="B3269" s="253"/>
      <c r="C3269" s="252"/>
      <c r="D3269" s="308"/>
      <c r="E3269" s="257"/>
      <c r="F3269" s="260"/>
      <c r="I3269"/>
    </row>
    <row r="3270" spans="1:9" s="239" customFormat="1" ht="13" x14ac:dyDescent="0.25">
      <c r="A3270" s="261"/>
      <c r="B3270" s="253"/>
      <c r="C3270" s="252"/>
      <c r="D3270" s="308"/>
      <c r="E3270" s="257"/>
      <c r="F3270" s="260"/>
      <c r="I3270"/>
    </row>
    <row r="3271" spans="1:9" s="239" customFormat="1" ht="13" x14ac:dyDescent="0.25">
      <c r="A3271" s="261"/>
      <c r="B3271" s="253"/>
      <c r="C3271" s="252"/>
      <c r="D3271" s="308"/>
      <c r="E3271" s="257"/>
      <c r="F3271" s="260"/>
      <c r="I3271"/>
    </row>
    <row r="3272" spans="1:9" s="239" customFormat="1" ht="13" x14ac:dyDescent="0.25">
      <c r="A3272" s="261"/>
      <c r="B3272" s="253"/>
      <c r="C3272" s="252"/>
      <c r="D3272" s="308"/>
      <c r="E3272" s="257"/>
      <c r="F3272" s="260"/>
      <c r="I3272"/>
    </row>
    <row r="3273" spans="1:9" s="239" customFormat="1" ht="13" x14ac:dyDescent="0.25">
      <c r="A3273" s="261"/>
      <c r="B3273" s="253"/>
      <c r="C3273" s="252"/>
      <c r="D3273" s="308"/>
      <c r="E3273" s="257"/>
      <c r="F3273" s="260"/>
      <c r="I3273"/>
    </row>
    <row r="3274" spans="1:9" s="239" customFormat="1" ht="13" x14ac:dyDescent="0.25">
      <c r="A3274" s="261"/>
      <c r="B3274" s="253"/>
      <c r="C3274" s="252"/>
      <c r="D3274" s="308"/>
      <c r="E3274" s="257"/>
      <c r="F3274" s="260"/>
      <c r="I3274"/>
    </row>
    <row r="3275" spans="1:9" s="239" customFormat="1" ht="13" x14ac:dyDescent="0.25">
      <c r="A3275" s="261"/>
      <c r="B3275" s="253"/>
      <c r="C3275" s="252"/>
      <c r="D3275" s="308"/>
      <c r="E3275" s="257"/>
      <c r="F3275" s="260"/>
      <c r="I3275"/>
    </row>
    <row r="3276" spans="1:9" s="239" customFormat="1" ht="13" x14ac:dyDescent="0.25">
      <c r="A3276" s="261"/>
      <c r="B3276" s="253"/>
      <c r="C3276" s="252"/>
      <c r="D3276" s="308"/>
      <c r="E3276" s="257"/>
      <c r="F3276" s="260"/>
      <c r="I3276"/>
    </row>
    <row r="3277" spans="1:9" s="239" customFormat="1" ht="13" x14ac:dyDescent="0.25">
      <c r="A3277" s="261"/>
      <c r="B3277" s="253"/>
      <c r="C3277" s="252"/>
      <c r="D3277" s="308"/>
      <c r="E3277" s="257"/>
      <c r="F3277" s="260"/>
      <c r="I3277"/>
    </row>
    <row r="3278" spans="1:9" s="239" customFormat="1" ht="13" x14ac:dyDescent="0.25">
      <c r="A3278" s="261"/>
      <c r="B3278" s="253"/>
      <c r="C3278" s="252"/>
      <c r="D3278" s="308"/>
      <c r="E3278" s="257"/>
      <c r="F3278" s="260"/>
      <c r="I3278"/>
    </row>
    <row r="3279" spans="1:9" s="239" customFormat="1" ht="13" x14ac:dyDescent="0.25">
      <c r="A3279" s="261"/>
      <c r="B3279" s="253"/>
      <c r="C3279" s="252"/>
      <c r="D3279" s="308"/>
      <c r="E3279" s="257"/>
      <c r="F3279" s="260"/>
      <c r="I3279"/>
    </row>
    <row r="3280" spans="1:9" s="239" customFormat="1" ht="13" x14ac:dyDescent="0.25">
      <c r="A3280" s="261"/>
      <c r="B3280" s="253"/>
      <c r="C3280" s="252"/>
      <c r="D3280" s="308"/>
      <c r="E3280" s="257"/>
      <c r="F3280" s="260"/>
      <c r="I3280"/>
    </row>
    <row r="3281" spans="1:9" s="239" customFormat="1" ht="13" x14ac:dyDescent="0.25">
      <c r="A3281" s="261"/>
      <c r="B3281" s="253"/>
      <c r="C3281" s="252"/>
      <c r="D3281" s="308"/>
      <c r="E3281" s="257"/>
      <c r="F3281" s="260"/>
      <c r="I3281"/>
    </row>
    <row r="3282" spans="1:9" s="239" customFormat="1" ht="13" x14ac:dyDescent="0.25">
      <c r="A3282" s="261"/>
      <c r="B3282" s="253"/>
      <c r="C3282" s="252"/>
      <c r="D3282" s="308"/>
      <c r="E3282" s="257"/>
      <c r="F3282" s="260"/>
      <c r="I3282"/>
    </row>
    <row r="3283" spans="1:9" s="239" customFormat="1" ht="13" x14ac:dyDescent="0.25">
      <c r="A3283" s="261"/>
      <c r="B3283" s="253"/>
      <c r="C3283" s="252"/>
      <c r="D3283" s="308"/>
      <c r="E3283" s="257"/>
      <c r="F3283" s="260"/>
      <c r="I3283"/>
    </row>
    <row r="3284" spans="1:9" s="239" customFormat="1" ht="13" x14ac:dyDescent="0.25">
      <c r="A3284" s="261"/>
      <c r="B3284" s="253"/>
      <c r="C3284" s="252"/>
      <c r="D3284" s="308"/>
      <c r="E3284" s="257"/>
      <c r="F3284" s="260"/>
      <c r="I3284"/>
    </row>
    <row r="3285" spans="1:9" ht="13" x14ac:dyDescent="0.25">
      <c r="A3285" s="261"/>
      <c r="B3285" s="264" t="s">
        <v>1019</v>
      </c>
      <c r="C3285" s="226"/>
      <c r="D3285" s="304"/>
      <c r="E3285" s="255"/>
      <c r="F3285" s="266"/>
    </row>
    <row r="3286" spans="1:9" ht="13" x14ac:dyDescent="0.25">
      <c r="A3286" s="261"/>
      <c r="B3286" s="245" t="str">
        <f>B3213</f>
        <v>SECTION 4</v>
      </c>
      <c r="C3286" s="226"/>
      <c r="D3286" s="304"/>
      <c r="E3286" s="255"/>
      <c r="F3286" s="260"/>
    </row>
    <row r="3287" spans="1:9" ht="13" x14ac:dyDescent="0.25">
      <c r="A3287" s="261"/>
      <c r="B3287" s="245" t="str">
        <f>B3214</f>
        <v>Block 2: 2 Classrooms and 1 School Hall - 4.1 - Alterations</v>
      </c>
      <c r="C3287" s="226"/>
      <c r="D3287" s="304"/>
      <c r="E3287" s="255"/>
      <c r="F3287" s="260"/>
    </row>
    <row r="3288" spans="1:9" x14ac:dyDescent="0.25">
      <c r="A3288" s="298"/>
      <c r="B3288" s="231"/>
      <c r="C3288" s="219"/>
      <c r="D3288" s="310"/>
      <c r="E3288" s="257"/>
      <c r="F3288" s="260"/>
    </row>
    <row r="3289" spans="1:9" s="57" customFormat="1" ht="13" x14ac:dyDescent="0.25">
      <c r="A3289" s="297">
        <v>4.2</v>
      </c>
      <c r="B3289" s="227" t="s">
        <v>200</v>
      </c>
      <c r="C3289" s="268"/>
      <c r="D3289" s="311"/>
      <c r="E3289" s="216"/>
      <c r="F3289" s="260"/>
      <c r="G3289" s="179"/>
      <c r="I3289"/>
    </row>
    <row r="3290" spans="1:9" s="57" customFormat="1" x14ac:dyDescent="0.25">
      <c r="A3290" s="296"/>
      <c r="B3290" s="269"/>
      <c r="C3290" s="268"/>
      <c r="D3290" s="311"/>
      <c r="E3290" s="216"/>
      <c r="F3290" s="277"/>
      <c r="G3290" s="179"/>
      <c r="I3290"/>
    </row>
    <row r="3291" spans="1:9" s="57" customFormat="1" ht="13" x14ac:dyDescent="0.3">
      <c r="A3291" s="296"/>
      <c r="B3291" s="227" t="s">
        <v>195</v>
      </c>
      <c r="C3291" s="268"/>
      <c r="D3291" s="311"/>
      <c r="E3291" s="216"/>
      <c r="F3291" s="260"/>
      <c r="G3291" s="282"/>
      <c r="I3291"/>
    </row>
    <row r="3292" spans="1:9" s="57" customFormat="1" ht="13" x14ac:dyDescent="0.3">
      <c r="A3292" s="296"/>
      <c r="B3292" s="269"/>
      <c r="C3292" s="268"/>
      <c r="D3292" s="311"/>
      <c r="E3292" s="216"/>
      <c r="F3292" s="260"/>
      <c r="G3292" s="282"/>
      <c r="I3292"/>
    </row>
    <row r="3293" spans="1:9" s="57" customFormat="1" ht="28" x14ac:dyDescent="0.3">
      <c r="A3293" s="296"/>
      <c r="B3293" s="227" t="s">
        <v>2078</v>
      </c>
      <c r="C3293" s="268"/>
      <c r="D3293" s="311"/>
      <c r="E3293" s="216"/>
      <c r="F3293" s="260"/>
      <c r="G3293" s="282"/>
      <c r="I3293"/>
    </row>
    <row r="3294" spans="1:9" s="57" customFormat="1" ht="13" x14ac:dyDescent="0.3">
      <c r="A3294" s="296"/>
      <c r="B3294" s="227"/>
      <c r="C3294" s="268"/>
      <c r="D3294" s="311"/>
      <c r="E3294" s="216"/>
      <c r="F3294" s="260"/>
      <c r="G3294" s="282"/>
      <c r="I3294"/>
    </row>
    <row r="3295" spans="1:9" s="57" customFormat="1" ht="14.5" x14ac:dyDescent="0.3">
      <c r="A3295" s="296" t="s">
        <v>2421</v>
      </c>
      <c r="B3295" s="302" t="s">
        <v>191</v>
      </c>
      <c r="C3295" s="268" t="s">
        <v>621</v>
      </c>
      <c r="D3295" s="311">
        <v>2.8</v>
      </c>
      <c r="E3295" s="216"/>
      <c r="F3295" s="260"/>
      <c r="G3295" s="282"/>
      <c r="I3295"/>
    </row>
    <row r="3296" spans="1:9" s="57" customFormat="1" ht="13" x14ac:dyDescent="0.3">
      <c r="A3296" s="296"/>
      <c r="B3296" s="269"/>
      <c r="C3296" s="268"/>
      <c r="D3296" s="311"/>
      <c r="E3296" s="216"/>
      <c r="F3296" s="260"/>
      <c r="G3296" s="282"/>
      <c r="I3296"/>
    </row>
    <row r="3297" spans="1:9" s="57" customFormat="1" ht="14.5" x14ac:dyDescent="0.3">
      <c r="A3297" s="296" t="s">
        <v>2422</v>
      </c>
      <c r="B3297" s="269" t="s">
        <v>192</v>
      </c>
      <c r="C3297" s="268" t="s">
        <v>621</v>
      </c>
      <c r="D3297" s="311">
        <v>3</v>
      </c>
      <c r="E3297" s="216"/>
      <c r="F3297" s="260"/>
      <c r="G3297" s="282"/>
      <c r="I3297"/>
    </row>
    <row r="3298" spans="1:9" s="57" customFormat="1" ht="13" x14ac:dyDescent="0.3">
      <c r="A3298" s="296"/>
      <c r="B3298" s="269"/>
      <c r="C3298" s="268"/>
      <c r="D3298" s="311"/>
      <c r="E3298" s="216"/>
      <c r="F3298" s="260"/>
      <c r="G3298" s="282"/>
      <c r="I3298"/>
    </row>
    <row r="3299" spans="1:9" s="57" customFormat="1" ht="13" x14ac:dyDescent="0.3">
      <c r="A3299" s="296"/>
      <c r="B3299" s="227" t="s">
        <v>184</v>
      </c>
      <c r="C3299" s="268"/>
      <c r="D3299" s="311"/>
      <c r="E3299" s="216"/>
      <c r="F3299" s="260"/>
      <c r="G3299" s="282"/>
      <c r="I3299"/>
    </row>
    <row r="3300" spans="1:9" s="57" customFormat="1" ht="13" x14ac:dyDescent="0.3">
      <c r="A3300" s="296"/>
      <c r="B3300" s="227"/>
      <c r="C3300" s="268"/>
      <c r="D3300" s="311"/>
      <c r="E3300" s="216"/>
      <c r="F3300" s="260"/>
      <c r="G3300" s="282"/>
      <c r="I3300"/>
    </row>
    <row r="3301" spans="1:9" s="57" customFormat="1" ht="25" x14ac:dyDescent="0.3">
      <c r="A3301" s="296" t="s">
        <v>2423</v>
      </c>
      <c r="B3301" s="269" t="s">
        <v>2079</v>
      </c>
      <c r="C3301" s="268" t="s">
        <v>2</v>
      </c>
      <c r="D3301" s="311">
        <v>62</v>
      </c>
      <c r="E3301" s="216"/>
      <c r="F3301" s="277"/>
      <c r="G3301" s="282"/>
      <c r="I3301"/>
    </row>
    <row r="3302" spans="1:9" s="57" customFormat="1" ht="13" x14ac:dyDescent="0.3">
      <c r="A3302" s="296"/>
      <c r="B3302" s="269"/>
      <c r="C3302" s="268"/>
      <c r="D3302" s="311"/>
      <c r="E3302" s="216"/>
      <c r="F3302" s="260"/>
      <c r="G3302" s="282"/>
      <c r="I3302"/>
    </row>
    <row r="3303" spans="1:9" s="57" customFormat="1" ht="13" x14ac:dyDescent="0.3">
      <c r="A3303" s="296"/>
      <c r="B3303" s="269"/>
      <c r="C3303" s="268"/>
      <c r="D3303" s="311"/>
      <c r="E3303" s="216"/>
      <c r="F3303" s="260"/>
      <c r="G3303" s="282"/>
      <c r="I3303"/>
    </row>
    <row r="3304" spans="1:9" s="57" customFormat="1" ht="13" x14ac:dyDescent="0.3">
      <c r="A3304" s="296"/>
      <c r="B3304" s="269"/>
      <c r="C3304" s="268"/>
      <c r="D3304" s="311"/>
      <c r="E3304" s="216"/>
      <c r="F3304" s="260"/>
      <c r="G3304" s="282"/>
      <c r="I3304"/>
    </row>
    <row r="3305" spans="1:9" s="57" customFormat="1" ht="13" x14ac:dyDescent="0.3">
      <c r="A3305" s="296"/>
      <c r="B3305" s="269"/>
      <c r="C3305" s="268"/>
      <c r="D3305" s="311"/>
      <c r="E3305" s="216"/>
      <c r="F3305" s="260"/>
      <c r="G3305" s="282"/>
      <c r="I3305"/>
    </row>
    <row r="3306" spans="1:9" s="57" customFormat="1" ht="13" x14ac:dyDescent="0.3">
      <c r="A3306" s="296"/>
      <c r="B3306" s="269"/>
      <c r="C3306" s="268"/>
      <c r="D3306" s="311"/>
      <c r="E3306" s="216"/>
      <c r="F3306" s="260"/>
      <c r="G3306" s="282"/>
      <c r="I3306"/>
    </row>
    <row r="3307" spans="1:9" s="57" customFormat="1" ht="13" x14ac:dyDescent="0.3">
      <c r="A3307" s="296"/>
      <c r="B3307" s="269"/>
      <c r="C3307" s="268"/>
      <c r="D3307" s="311"/>
      <c r="E3307" s="216"/>
      <c r="F3307" s="260"/>
      <c r="G3307" s="282"/>
      <c r="I3307"/>
    </row>
    <row r="3308" spans="1:9" s="57" customFormat="1" ht="13" x14ac:dyDescent="0.3">
      <c r="A3308" s="296"/>
      <c r="B3308" s="269"/>
      <c r="C3308" s="268"/>
      <c r="D3308" s="311"/>
      <c r="E3308" s="216"/>
      <c r="F3308" s="260"/>
      <c r="G3308" s="282"/>
      <c r="I3308"/>
    </row>
    <row r="3309" spans="1:9" s="57" customFormat="1" ht="13" x14ac:dyDescent="0.3">
      <c r="A3309" s="296"/>
      <c r="B3309" s="269"/>
      <c r="C3309" s="268"/>
      <c r="D3309" s="311"/>
      <c r="E3309" s="216"/>
      <c r="F3309" s="260"/>
      <c r="G3309" s="282"/>
      <c r="I3309"/>
    </row>
    <row r="3310" spans="1:9" s="57" customFormat="1" ht="13" x14ac:dyDescent="0.3">
      <c r="A3310" s="296"/>
      <c r="B3310" s="269"/>
      <c r="C3310" s="268"/>
      <c r="D3310" s="311"/>
      <c r="E3310" s="216"/>
      <c r="F3310" s="260"/>
      <c r="G3310" s="282"/>
      <c r="I3310"/>
    </row>
    <row r="3311" spans="1:9" s="57" customFormat="1" ht="13" x14ac:dyDescent="0.3">
      <c r="A3311" s="296"/>
      <c r="B3311" s="269"/>
      <c r="C3311" s="268"/>
      <c r="D3311" s="311"/>
      <c r="E3311" s="216"/>
      <c r="F3311" s="260"/>
      <c r="G3311" s="282"/>
      <c r="I3311"/>
    </row>
    <row r="3312" spans="1:9" s="57" customFormat="1" ht="13" x14ac:dyDescent="0.3">
      <c r="A3312" s="296"/>
      <c r="B3312" s="269"/>
      <c r="C3312" s="268"/>
      <c r="D3312" s="311"/>
      <c r="E3312" s="216"/>
      <c r="F3312" s="260"/>
      <c r="G3312" s="282"/>
      <c r="I3312"/>
    </row>
    <row r="3313" spans="1:9" s="57" customFormat="1" ht="13" x14ac:dyDescent="0.3">
      <c r="A3313" s="296"/>
      <c r="B3313" s="269"/>
      <c r="C3313" s="268"/>
      <c r="D3313" s="311"/>
      <c r="E3313" s="216"/>
      <c r="F3313" s="260"/>
      <c r="G3313" s="282"/>
      <c r="I3313"/>
    </row>
    <row r="3314" spans="1:9" s="57" customFormat="1" ht="13" x14ac:dyDescent="0.3">
      <c r="A3314" s="296"/>
      <c r="B3314" s="269"/>
      <c r="C3314" s="268"/>
      <c r="D3314" s="311"/>
      <c r="E3314" s="216"/>
      <c r="F3314" s="260"/>
      <c r="G3314" s="282"/>
      <c r="I3314"/>
    </row>
    <row r="3315" spans="1:9" s="57" customFormat="1" ht="13" x14ac:dyDescent="0.3">
      <c r="A3315" s="296"/>
      <c r="B3315" s="269"/>
      <c r="C3315" s="268"/>
      <c r="D3315" s="311"/>
      <c r="E3315" s="216"/>
      <c r="F3315" s="260"/>
      <c r="G3315" s="282"/>
      <c r="I3315"/>
    </row>
    <row r="3316" spans="1:9" s="57" customFormat="1" ht="13" x14ac:dyDescent="0.3">
      <c r="A3316" s="296"/>
      <c r="B3316" s="269"/>
      <c r="C3316" s="268"/>
      <c r="D3316" s="311"/>
      <c r="E3316" s="216"/>
      <c r="F3316" s="260"/>
      <c r="G3316" s="282"/>
      <c r="I3316"/>
    </row>
    <row r="3317" spans="1:9" s="57" customFormat="1" ht="13" x14ac:dyDescent="0.3">
      <c r="A3317" s="296"/>
      <c r="B3317" s="269"/>
      <c r="C3317" s="268"/>
      <c r="D3317" s="311"/>
      <c r="E3317" s="216"/>
      <c r="F3317" s="260"/>
      <c r="G3317" s="282"/>
      <c r="I3317"/>
    </row>
    <row r="3318" spans="1:9" s="57" customFormat="1" ht="13" x14ac:dyDescent="0.3">
      <c r="A3318" s="296"/>
      <c r="B3318" s="269"/>
      <c r="C3318" s="268"/>
      <c r="D3318" s="311"/>
      <c r="E3318" s="216"/>
      <c r="F3318" s="260"/>
      <c r="G3318" s="282"/>
      <c r="I3318"/>
    </row>
    <row r="3319" spans="1:9" s="57" customFormat="1" ht="13" x14ac:dyDescent="0.3">
      <c r="A3319" s="296"/>
      <c r="B3319" s="269"/>
      <c r="C3319" s="268"/>
      <c r="D3319" s="311"/>
      <c r="E3319" s="216"/>
      <c r="F3319" s="260"/>
      <c r="G3319" s="282"/>
      <c r="I3319"/>
    </row>
    <row r="3320" spans="1:9" s="57" customFormat="1" ht="13" x14ac:dyDescent="0.3">
      <c r="A3320" s="296"/>
      <c r="B3320" s="269"/>
      <c r="C3320" s="268"/>
      <c r="D3320" s="311"/>
      <c r="E3320" s="216"/>
      <c r="F3320" s="260"/>
      <c r="G3320" s="282"/>
      <c r="I3320"/>
    </row>
    <row r="3321" spans="1:9" s="57" customFormat="1" ht="13" x14ac:dyDescent="0.3">
      <c r="A3321" s="296"/>
      <c r="B3321" s="269"/>
      <c r="C3321" s="268"/>
      <c r="D3321" s="311"/>
      <c r="E3321" s="216"/>
      <c r="F3321" s="260"/>
      <c r="G3321" s="282"/>
      <c r="I3321"/>
    </row>
    <row r="3322" spans="1:9" s="57" customFormat="1" ht="13" x14ac:dyDescent="0.3">
      <c r="A3322" s="296"/>
      <c r="B3322" s="269"/>
      <c r="C3322" s="268"/>
      <c r="D3322" s="311"/>
      <c r="E3322" s="216"/>
      <c r="F3322" s="260"/>
      <c r="G3322" s="282"/>
      <c r="I3322"/>
    </row>
    <row r="3323" spans="1:9" s="57" customFormat="1" ht="13" x14ac:dyDescent="0.3">
      <c r="A3323" s="296"/>
      <c r="B3323" s="269"/>
      <c r="C3323" s="268"/>
      <c r="D3323" s="311"/>
      <c r="E3323" s="216"/>
      <c r="F3323" s="260"/>
      <c r="G3323" s="282"/>
      <c r="I3323"/>
    </row>
    <row r="3324" spans="1:9" s="57" customFormat="1" ht="13" x14ac:dyDescent="0.3">
      <c r="A3324" s="296"/>
      <c r="B3324" s="269"/>
      <c r="C3324" s="268"/>
      <c r="D3324" s="311"/>
      <c r="E3324" s="216"/>
      <c r="F3324" s="260"/>
      <c r="G3324" s="282"/>
      <c r="I3324"/>
    </row>
    <row r="3325" spans="1:9" s="57" customFormat="1" ht="13" x14ac:dyDescent="0.3">
      <c r="A3325" s="296"/>
      <c r="B3325" s="269"/>
      <c r="C3325" s="268"/>
      <c r="D3325" s="311"/>
      <c r="E3325" s="216"/>
      <c r="F3325" s="260"/>
      <c r="G3325" s="282"/>
      <c r="I3325"/>
    </row>
    <row r="3326" spans="1:9" s="57" customFormat="1" ht="13" x14ac:dyDescent="0.3">
      <c r="A3326" s="296"/>
      <c r="B3326" s="269"/>
      <c r="C3326" s="268"/>
      <c r="D3326" s="311"/>
      <c r="E3326" s="216"/>
      <c r="F3326" s="260"/>
      <c r="G3326" s="282"/>
      <c r="I3326"/>
    </row>
    <row r="3327" spans="1:9" s="57" customFormat="1" ht="13" x14ac:dyDescent="0.3">
      <c r="A3327" s="296"/>
      <c r="B3327" s="269"/>
      <c r="C3327" s="268"/>
      <c r="D3327" s="311"/>
      <c r="E3327" s="216"/>
      <c r="F3327" s="260"/>
      <c r="G3327" s="282"/>
      <c r="I3327"/>
    </row>
    <row r="3328" spans="1:9" s="57" customFormat="1" ht="13" x14ac:dyDescent="0.3">
      <c r="A3328" s="296"/>
      <c r="B3328" s="269"/>
      <c r="C3328" s="268"/>
      <c r="D3328" s="311"/>
      <c r="E3328" s="216"/>
      <c r="F3328" s="260"/>
      <c r="G3328" s="282"/>
      <c r="I3328"/>
    </row>
    <row r="3329" spans="1:9" s="57" customFormat="1" ht="13" x14ac:dyDescent="0.3">
      <c r="A3329" s="296"/>
      <c r="B3329" s="269"/>
      <c r="C3329" s="268"/>
      <c r="D3329" s="311"/>
      <c r="E3329" s="216"/>
      <c r="F3329" s="260"/>
      <c r="G3329" s="282"/>
      <c r="I3329"/>
    </row>
    <row r="3330" spans="1:9" s="57" customFormat="1" ht="13" x14ac:dyDescent="0.3">
      <c r="A3330" s="296"/>
      <c r="B3330" s="269"/>
      <c r="C3330" s="268"/>
      <c r="D3330" s="311"/>
      <c r="E3330" s="216"/>
      <c r="F3330" s="260"/>
      <c r="G3330" s="282"/>
      <c r="I3330"/>
    </row>
    <row r="3331" spans="1:9" s="57" customFormat="1" ht="13" x14ac:dyDescent="0.3">
      <c r="A3331" s="296"/>
      <c r="B3331" s="269"/>
      <c r="C3331" s="268"/>
      <c r="D3331" s="311"/>
      <c r="E3331" s="216"/>
      <c r="F3331" s="260"/>
      <c r="G3331" s="282"/>
      <c r="I3331"/>
    </row>
    <row r="3332" spans="1:9" s="57" customFormat="1" ht="13" x14ac:dyDescent="0.3">
      <c r="A3332" s="296"/>
      <c r="B3332" s="269"/>
      <c r="C3332" s="268"/>
      <c r="D3332" s="311"/>
      <c r="E3332" s="216"/>
      <c r="F3332" s="260"/>
      <c r="G3332" s="282"/>
      <c r="I3332"/>
    </row>
    <row r="3333" spans="1:9" s="57" customFormat="1" ht="13" x14ac:dyDescent="0.3">
      <c r="A3333" s="296"/>
      <c r="B3333" s="269"/>
      <c r="C3333" s="268"/>
      <c r="D3333" s="311"/>
      <c r="E3333" s="216"/>
      <c r="F3333" s="260"/>
      <c r="G3333" s="282"/>
      <c r="I3333"/>
    </row>
    <row r="3334" spans="1:9" s="57" customFormat="1" ht="13" x14ac:dyDescent="0.3">
      <c r="A3334" s="296"/>
      <c r="B3334" s="269"/>
      <c r="C3334" s="268"/>
      <c r="D3334" s="311"/>
      <c r="E3334" s="216"/>
      <c r="F3334" s="260"/>
      <c r="G3334" s="282"/>
      <c r="I3334"/>
    </row>
    <row r="3335" spans="1:9" s="57" customFormat="1" ht="13" x14ac:dyDescent="0.3">
      <c r="A3335" s="296"/>
      <c r="B3335" s="269"/>
      <c r="C3335" s="268"/>
      <c r="D3335" s="311"/>
      <c r="E3335" s="216"/>
      <c r="F3335" s="260"/>
      <c r="G3335" s="282"/>
      <c r="I3335"/>
    </row>
    <row r="3336" spans="1:9" s="57" customFormat="1" ht="13" x14ac:dyDescent="0.3">
      <c r="A3336" s="296"/>
      <c r="B3336" s="269"/>
      <c r="C3336" s="268"/>
      <c r="D3336" s="311"/>
      <c r="E3336" s="216"/>
      <c r="F3336" s="260"/>
      <c r="G3336" s="282"/>
      <c r="I3336"/>
    </row>
    <row r="3337" spans="1:9" s="57" customFormat="1" ht="13" x14ac:dyDescent="0.3">
      <c r="A3337" s="296"/>
      <c r="B3337" s="269"/>
      <c r="C3337" s="268"/>
      <c r="D3337" s="311"/>
      <c r="E3337" s="216"/>
      <c r="F3337" s="260"/>
      <c r="G3337" s="282"/>
      <c r="I3337"/>
    </row>
    <row r="3338" spans="1:9" s="57" customFormat="1" ht="13" x14ac:dyDescent="0.3">
      <c r="A3338" s="296"/>
      <c r="B3338" s="269"/>
      <c r="C3338" s="268"/>
      <c r="D3338" s="311"/>
      <c r="E3338" s="216"/>
      <c r="F3338" s="260"/>
      <c r="G3338" s="282"/>
      <c r="I3338"/>
    </row>
    <row r="3339" spans="1:9" s="57" customFormat="1" ht="13" x14ac:dyDescent="0.3">
      <c r="A3339" s="296"/>
      <c r="B3339" s="269"/>
      <c r="C3339" s="268"/>
      <c r="D3339" s="311"/>
      <c r="E3339" s="216"/>
      <c r="F3339" s="260"/>
      <c r="G3339" s="282"/>
      <c r="I3339"/>
    </row>
    <row r="3340" spans="1:9" s="57" customFormat="1" ht="13" x14ac:dyDescent="0.3">
      <c r="A3340" s="296"/>
      <c r="B3340" s="269"/>
      <c r="C3340" s="268"/>
      <c r="D3340" s="311"/>
      <c r="E3340" s="216"/>
      <c r="F3340" s="260"/>
      <c r="G3340" s="282"/>
      <c r="I3340"/>
    </row>
    <row r="3341" spans="1:9" s="57" customFormat="1" ht="13" x14ac:dyDescent="0.3">
      <c r="A3341" s="296"/>
      <c r="B3341" s="269"/>
      <c r="C3341" s="268"/>
      <c r="D3341" s="311"/>
      <c r="E3341" s="216"/>
      <c r="F3341" s="260"/>
      <c r="G3341" s="282"/>
      <c r="I3341"/>
    </row>
    <row r="3342" spans="1:9" s="57" customFormat="1" ht="13" x14ac:dyDescent="0.3">
      <c r="A3342" s="296"/>
      <c r="B3342" s="269"/>
      <c r="C3342" s="268"/>
      <c r="D3342" s="311"/>
      <c r="E3342" s="216"/>
      <c r="F3342" s="260"/>
      <c r="G3342" s="282"/>
      <c r="I3342"/>
    </row>
    <row r="3343" spans="1:9" s="57" customFormat="1" ht="13" x14ac:dyDescent="0.3">
      <c r="A3343" s="296"/>
      <c r="B3343" s="269"/>
      <c r="C3343" s="268"/>
      <c r="D3343" s="311"/>
      <c r="E3343" s="216"/>
      <c r="F3343" s="260"/>
      <c r="G3343" s="282"/>
      <c r="I3343"/>
    </row>
    <row r="3344" spans="1:9" s="57" customFormat="1" ht="13" x14ac:dyDescent="0.3">
      <c r="A3344" s="296"/>
      <c r="B3344" s="269"/>
      <c r="C3344" s="268"/>
      <c r="D3344" s="311"/>
      <c r="E3344" s="216"/>
      <c r="F3344" s="260"/>
      <c r="G3344" s="282"/>
      <c r="I3344"/>
    </row>
    <row r="3345" spans="1:9" s="57" customFormat="1" ht="13" x14ac:dyDescent="0.3">
      <c r="A3345" s="296"/>
      <c r="B3345" s="269"/>
      <c r="C3345" s="268"/>
      <c r="D3345" s="311"/>
      <c r="E3345" s="216"/>
      <c r="F3345" s="260"/>
      <c r="G3345" s="282"/>
      <c r="I3345"/>
    </row>
    <row r="3346" spans="1:9" s="57" customFormat="1" ht="13" x14ac:dyDescent="0.3">
      <c r="A3346" s="296"/>
      <c r="B3346" s="269"/>
      <c r="C3346" s="268"/>
      <c r="D3346" s="311"/>
      <c r="E3346" s="216"/>
      <c r="F3346" s="260"/>
      <c r="G3346" s="282"/>
      <c r="I3346"/>
    </row>
    <row r="3347" spans="1:9" s="57" customFormat="1" ht="13" x14ac:dyDescent="0.3">
      <c r="A3347" s="296"/>
      <c r="B3347" s="269"/>
      <c r="C3347" s="268"/>
      <c r="D3347" s="311"/>
      <c r="E3347" s="216"/>
      <c r="F3347" s="260"/>
      <c r="G3347" s="282"/>
      <c r="I3347"/>
    </row>
    <row r="3348" spans="1:9" s="57" customFormat="1" ht="13" x14ac:dyDescent="0.3">
      <c r="A3348" s="296"/>
      <c r="B3348" s="269"/>
      <c r="C3348" s="268"/>
      <c r="D3348" s="311"/>
      <c r="E3348" s="216"/>
      <c r="F3348" s="260"/>
      <c r="G3348" s="282"/>
      <c r="I3348"/>
    </row>
    <row r="3349" spans="1:9" s="57" customFormat="1" ht="13" x14ac:dyDescent="0.3">
      <c r="A3349" s="296"/>
      <c r="B3349" s="269"/>
      <c r="C3349" s="268"/>
      <c r="D3349" s="311"/>
      <c r="E3349" s="216"/>
      <c r="F3349" s="260"/>
      <c r="G3349" s="282"/>
      <c r="I3349"/>
    </row>
    <row r="3350" spans="1:9" s="57" customFormat="1" ht="13" x14ac:dyDescent="0.3">
      <c r="A3350" s="296"/>
      <c r="B3350" s="269"/>
      <c r="C3350" s="268"/>
      <c r="D3350" s="311"/>
      <c r="E3350" s="216"/>
      <c r="F3350" s="260"/>
      <c r="G3350" s="282"/>
      <c r="I3350"/>
    </row>
    <row r="3351" spans="1:9" s="57" customFormat="1" ht="13" x14ac:dyDescent="0.3">
      <c r="A3351" s="296"/>
      <c r="B3351" s="269"/>
      <c r="C3351" s="268"/>
      <c r="D3351" s="311"/>
      <c r="E3351" s="216"/>
      <c r="F3351" s="260"/>
      <c r="G3351" s="282"/>
      <c r="I3351"/>
    </row>
    <row r="3352" spans="1:9" s="57" customFormat="1" ht="13" x14ac:dyDescent="0.3">
      <c r="A3352" s="296"/>
      <c r="B3352" s="269"/>
      <c r="C3352" s="268"/>
      <c r="D3352" s="311"/>
      <c r="E3352" s="216"/>
      <c r="F3352" s="260"/>
      <c r="G3352" s="282"/>
      <c r="I3352"/>
    </row>
    <row r="3353" spans="1:9" s="57" customFormat="1" ht="13" x14ac:dyDescent="0.3">
      <c r="A3353" s="296"/>
      <c r="B3353" s="269"/>
      <c r="C3353" s="268"/>
      <c r="D3353" s="311"/>
      <c r="E3353" s="216"/>
      <c r="F3353" s="260"/>
      <c r="G3353" s="282"/>
      <c r="I3353"/>
    </row>
    <row r="3354" spans="1:9" s="57" customFormat="1" ht="13" x14ac:dyDescent="0.25">
      <c r="A3354" s="296"/>
      <c r="B3354" s="227"/>
      <c r="C3354" s="268"/>
      <c r="D3354" s="311"/>
      <c r="E3354" s="257"/>
      <c r="F3354" s="260"/>
      <c r="G3354" s="179"/>
      <c r="I3354"/>
    </row>
    <row r="3355" spans="1:9" s="234" customFormat="1" ht="13" x14ac:dyDescent="0.25">
      <c r="A3355" s="298"/>
      <c r="B3355" s="228"/>
      <c r="C3355" s="219"/>
      <c r="D3355" s="310"/>
      <c r="E3355" s="257"/>
      <c r="F3355" s="260"/>
      <c r="I3355"/>
    </row>
    <row r="3356" spans="1:9" ht="13" x14ac:dyDescent="0.25">
      <c r="A3356" s="261"/>
      <c r="B3356" s="264" t="s">
        <v>2187</v>
      </c>
      <c r="C3356" s="226"/>
      <c r="D3356" s="304"/>
      <c r="E3356" s="255"/>
      <c r="F3356" s="266"/>
    </row>
    <row r="3357" spans="1:9" ht="13" x14ac:dyDescent="0.25">
      <c r="A3357" s="261"/>
      <c r="B3357" s="245" t="str">
        <f>B3286</f>
        <v>SECTION 4</v>
      </c>
      <c r="C3357" s="226"/>
      <c r="D3357" s="304"/>
      <c r="E3357" s="255"/>
      <c r="F3357" s="260"/>
    </row>
    <row r="3358" spans="1:9" ht="13" x14ac:dyDescent="0.25">
      <c r="A3358" s="261"/>
      <c r="B3358" s="245" t="s">
        <v>2424</v>
      </c>
      <c r="C3358" s="226"/>
      <c r="D3358" s="304"/>
      <c r="E3358" s="255"/>
      <c r="F3358" s="260"/>
    </row>
    <row r="3359" spans="1:9" s="239" customFormat="1" ht="13" x14ac:dyDescent="0.25">
      <c r="A3359" s="261"/>
      <c r="B3359" s="253"/>
      <c r="C3359" s="252"/>
      <c r="D3359" s="308"/>
      <c r="E3359" s="257"/>
      <c r="F3359" s="260"/>
      <c r="I3359"/>
    </row>
    <row r="3360" spans="1:9" s="239" customFormat="1" ht="13" x14ac:dyDescent="0.25">
      <c r="A3360" s="261"/>
      <c r="B3360" s="270" t="str">
        <f>B3357</f>
        <v>SECTION 4</v>
      </c>
      <c r="C3360" s="252"/>
      <c r="D3360" s="308"/>
      <c r="E3360" s="257"/>
      <c r="F3360" s="260"/>
      <c r="I3360"/>
    </row>
    <row r="3361" spans="1:9" s="239" customFormat="1" ht="13" x14ac:dyDescent="0.25">
      <c r="A3361" s="261"/>
      <c r="B3361" s="270" t="str">
        <f>B3358</f>
        <v>Block 2: 2 Classrooms and 1 School Hall - 4.2 - Masonry</v>
      </c>
      <c r="C3361" s="252"/>
      <c r="D3361" s="308"/>
      <c r="E3361" s="257"/>
      <c r="F3361" s="260"/>
      <c r="I3361"/>
    </row>
    <row r="3362" spans="1:9" s="239" customFormat="1" ht="13" x14ac:dyDescent="0.25">
      <c r="A3362" s="261"/>
      <c r="B3362" s="251" t="s">
        <v>2200</v>
      </c>
      <c r="C3362" s="252" t="s">
        <v>2192</v>
      </c>
      <c r="D3362" s="308"/>
      <c r="E3362" s="257"/>
      <c r="F3362" s="260"/>
      <c r="I3362"/>
    </row>
    <row r="3363" spans="1:9" s="239" customFormat="1" ht="13" x14ac:dyDescent="0.25">
      <c r="A3363" s="261"/>
      <c r="B3363" s="253"/>
      <c r="C3363" s="252"/>
      <c r="D3363" s="308"/>
      <c r="E3363" s="257"/>
      <c r="F3363" s="260"/>
      <c r="I3363"/>
    </row>
    <row r="3364" spans="1:9" s="239" customFormat="1" ht="13" x14ac:dyDescent="0.25">
      <c r="A3364" s="261"/>
      <c r="B3364" s="265" t="s">
        <v>2191</v>
      </c>
      <c r="C3364" s="252">
        <v>53</v>
      </c>
      <c r="D3364" s="308"/>
      <c r="E3364" s="257"/>
      <c r="F3364" s="260"/>
      <c r="I3364"/>
    </row>
    <row r="3365" spans="1:9" s="239" customFormat="1" ht="13" x14ac:dyDescent="0.25">
      <c r="A3365" s="261"/>
      <c r="B3365" s="265"/>
      <c r="C3365" s="252"/>
      <c r="D3365" s="308"/>
      <c r="E3365" s="257"/>
      <c r="F3365" s="260"/>
      <c r="I3365"/>
    </row>
    <row r="3366" spans="1:9" s="239" customFormat="1" ht="13" x14ac:dyDescent="0.25">
      <c r="A3366" s="261"/>
      <c r="B3366" s="253"/>
      <c r="C3366" s="252"/>
      <c r="D3366" s="308"/>
      <c r="E3366" s="257"/>
      <c r="F3366" s="260"/>
      <c r="I3366"/>
    </row>
    <row r="3367" spans="1:9" s="239" customFormat="1" ht="13" x14ac:dyDescent="0.25">
      <c r="A3367" s="261"/>
      <c r="B3367" s="253"/>
      <c r="C3367" s="252"/>
      <c r="D3367" s="308"/>
      <c r="E3367" s="257"/>
      <c r="F3367" s="260"/>
      <c r="I3367"/>
    </row>
    <row r="3368" spans="1:9" s="239" customFormat="1" ht="13" x14ac:dyDescent="0.25">
      <c r="A3368" s="261"/>
      <c r="B3368" s="253"/>
      <c r="C3368" s="252"/>
      <c r="D3368" s="308"/>
      <c r="E3368" s="257"/>
      <c r="F3368" s="260"/>
      <c r="I3368"/>
    </row>
    <row r="3369" spans="1:9" s="239" customFormat="1" ht="13" x14ac:dyDescent="0.25">
      <c r="A3369" s="261"/>
      <c r="B3369" s="253"/>
      <c r="C3369" s="252"/>
      <c r="D3369" s="308"/>
      <c r="E3369" s="257"/>
      <c r="F3369" s="260"/>
      <c r="I3369"/>
    </row>
    <row r="3370" spans="1:9" s="239" customFormat="1" ht="13" x14ac:dyDescent="0.25">
      <c r="A3370" s="261"/>
      <c r="B3370" s="253"/>
      <c r="C3370" s="252"/>
      <c r="D3370" s="308"/>
      <c r="E3370" s="257"/>
      <c r="F3370" s="260"/>
      <c r="I3370"/>
    </row>
    <row r="3371" spans="1:9" s="239" customFormat="1" ht="13" x14ac:dyDescent="0.25">
      <c r="A3371" s="261"/>
      <c r="B3371" s="253"/>
      <c r="C3371" s="252"/>
      <c r="D3371" s="308"/>
      <c r="E3371" s="257"/>
      <c r="F3371" s="260"/>
      <c r="I3371"/>
    </row>
    <row r="3372" spans="1:9" s="239" customFormat="1" ht="13" x14ac:dyDescent="0.25">
      <c r="A3372" s="261"/>
      <c r="B3372" s="253"/>
      <c r="C3372" s="252"/>
      <c r="D3372" s="308"/>
      <c r="E3372" s="257"/>
      <c r="F3372" s="260"/>
      <c r="I3372"/>
    </row>
    <row r="3373" spans="1:9" s="239" customFormat="1" ht="13" x14ac:dyDescent="0.25">
      <c r="A3373" s="261"/>
      <c r="B3373" s="253"/>
      <c r="C3373" s="252"/>
      <c r="D3373" s="308"/>
      <c r="E3373" s="257"/>
      <c r="F3373" s="260"/>
      <c r="I3373"/>
    </row>
    <row r="3374" spans="1:9" s="239" customFormat="1" ht="13" x14ac:dyDescent="0.25">
      <c r="A3374" s="261"/>
      <c r="B3374" s="253"/>
      <c r="C3374" s="252"/>
      <c r="D3374" s="308"/>
      <c r="E3374" s="257"/>
      <c r="F3374" s="260"/>
      <c r="I3374"/>
    </row>
    <row r="3375" spans="1:9" s="239" customFormat="1" ht="13" x14ac:dyDescent="0.25">
      <c r="A3375" s="261"/>
      <c r="B3375" s="253"/>
      <c r="C3375" s="252"/>
      <c r="D3375" s="308"/>
      <c r="E3375" s="257"/>
      <c r="F3375" s="260"/>
      <c r="I3375"/>
    </row>
    <row r="3376" spans="1:9" s="239" customFormat="1" ht="13" x14ac:dyDescent="0.25">
      <c r="A3376" s="261"/>
      <c r="B3376" s="253"/>
      <c r="C3376" s="252"/>
      <c r="D3376" s="308"/>
      <c r="E3376" s="257"/>
      <c r="F3376" s="260"/>
      <c r="I3376"/>
    </row>
    <row r="3377" spans="1:9" s="239" customFormat="1" ht="13" x14ac:dyDescent="0.25">
      <c r="A3377" s="261"/>
      <c r="B3377" s="253"/>
      <c r="C3377" s="252"/>
      <c r="D3377" s="308"/>
      <c r="E3377" s="257"/>
      <c r="F3377" s="260"/>
      <c r="I3377"/>
    </row>
    <row r="3378" spans="1:9" s="239" customFormat="1" ht="13" x14ac:dyDescent="0.25">
      <c r="A3378" s="261"/>
      <c r="B3378" s="253"/>
      <c r="C3378" s="252"/>
      <c r="D3378" s="308"/>
      <c r="E3378" s="257"/>
      <c r="F3378" s="260"/>
      <c r="I3378"/>
    </row>
    <row r="3379" spans="1:9" s="239" customFormat="1" ht="13" x14ac:dyDescent="0.25">
      <c r="A3379" s="261"/>
      <c r="B3379" s="253"/>
      <c r="C3379" s="252"/>
      <c r="D3379" s="308"/>
      <c r="E3379" s="257"/>
      <c r="F3379" s="260"/>
      <c r="I3379"/>
    </row>
    <row r="3380" spans="1:9" s="239" customFormat="1" ht="13" x14ac:dyDescent="0.25">
      <c r="A3380" s="261"/>
      <c r="B3380" s="253"/>
      <c r="C3380" s="252"/>
      <c r="D3380" s="308"/>
      <c r="E3380" s="257"/>
      <c r="F3380" s="260"/>
      <c r="I3380"/>
    </row>
    <row r="3381" spans="1:9" s="239" customFormat="1" ht="13" x14ac:dyDescent="0.25">
      <c r="A3381" s="261"/>
      <c r="B3381" s="253"/>
      <c r="C3381" s="252"/>
      <c r="D3381" s="308"/>
      <c r="E3381" s="257"/>
      <c r="F3381" s="260"/>
      <c r="I3381"/>
    </row>
    <row r="3382" spans="1:9" s="239" customFormat="1" ht="13" x14ac:dyDescent="0.25">
      <c r="A3382" s="261"/>
      <c r="B3382" s="253"/>
      <c r="C3382" s="252"/>
      <c r="D3382" s="308"/>
      <c r="E3382" s="257"/>
      <c r="F3382" s="260"/>
      <c r="I3382"/>
    </row>
    <row r="3383" spans="1:9" s="239" customFormat="1" ht="13" x14ac:dyDescent="0.25">
      <c r="A3383" s="261"/>
      <c r="B3383" s="253"/>
      <c r="C3383" s="252"/>
      <c r="D3383" s="308"/>
      <c r="E3383" s="257"/>
      <c r="F3383" s="260"/>
      <c r="I3383"/>
    </row>
    <row r="3384" spans="1:9" s="239" customFormat="1" ht="13" x14ac:dyDescent="0.25">
      <c r="A3384" s="261"/>
      <c r="B3384" s="253"/>
      <c r="C3384" s="252"/>
      <c r="D3384" s="308"/>
      <c r="E3384" s="257"/>
      <c r="F3384" s="260"/>
      <c r="I3384"/>
    </row>
    <row r="3385" spans="1:9" s="239" customFormat="1" ht="13" x14ac:dyDescent="0.25">
      <c r="A3385" s="261"/>
      <c r="B3385" s="253"/>
      <c r="C3385" s="252"/>
      <c r="D3385" s="308"/>
      <c r="E3385" s="257"/>
      <c r="F3385" s="260"/>
      <c r="I3385"/>
    </row>
    <row r="3386" spans="1:9" s="239" customFormat="1" ht="13" x14ac:dyDescent="0.25">
      <c r="A3386" s="261"/>
      <c r="B3386" s="253"/>
      <c r="C3386" s="252"/>
      <c r="D3386" s="308"/>
      <c r="E3386" s="257"/>
      <c r="F3386" s="260"/>
      <c r="I3386"/>
    </row>
    <row r="3387" spans="1:9" s="239" customFormat="1" ht="13" x14ac:dyDescent="0.25">
      <c r="A3387" s="261"/>
      <c r="B3387" s="253"/>
      <c r="C3387" s="252"/>
      <c r="D3387" s="308"/>
      <c r="E3387" s="257"/>
      <c r="F3387" s="260"/>
      <c r="I3387"/>
    </row>
    <row r="3388" spans="1:9" s="239" customFormat="1" ht="13" x14ac:dyDescent="0.25">
      <c r="A3388" s="261"/>
      <c r="B3388" s="253"/>
      <c r="C3388" s="252"/>
      <c r="D3388" s="308"/>
      <c r="E3388" s="257"/>
      <c r="F3388" s="260"/>
      <c r="I3388"/>
    </row>
    <row r="3389" spans="1:9" s="239" customFormat="1" ht="13" x14ac:dyDescent="0.25">
      <c r="A3389" s="261"/>
      <c r="B3389" s="253"/>
      <c r="C3389" s="252"/>
      <c r="D3389" s="308"/>
      <c r="E3389" s="257"/>
      <c r="F3389" s="260"/>
      <c r="I3389"/>
    </row>
    <row r="3390" spans="1:9" s="239" customFormat="1" ht="13" x14ac:dyDescent="0.25">
      <c r="A3390" s="261"/>
      <c r="B3390" s="253"/>
      <c r="C3390" s="252"/>
      <c r="D3390" s="308"/>
      <c r="E3390" s="257"/>
      <c r="F3390" s="260"/>
      <c r="I3390"/>
    </row>
    <row r="3391" spans="1:9" s="239" customFormat="1" ht="13" x14ac:dyDescent="0.25">
      <c r="A3391" s="261"/>
      <c r="B3391" s="253"/>
      <c r="C3391" s="252"/>
      <c r="D3391" s="308"/>
      <c r="E3391" s="257"/>
      <c r="F3391" s="260"/>
      <c r="I3391"/>
    </row>
    <row r="3392" spans="1:9" s="239" customFormat="1" ht="13" x14ac:dyDescent="0.25">
      <c r="A3392" s="261"/>
      <c r="B3392" s="253"/>
      <c r="C3392" s="252"/>
      <c r="D3392" s="308"/>
      <c r="E3392" s="257"/>
      <c r="F3392" s="260"/>
      <c r="I3392"/>
    </row>
    <row r="3393" spans="1:9" s="239" customFormat="1" ht="13" x14ac:dyDescent="0.25">
      <c r="A3393" s="261"/>
      <c r="B3393" s="253"/>
      <c r="C3393" s="252"/>
      <c r="D3393" s="308"/>
      <c r="E3393" s="257"/>
      <c r="F3393" s="260"/>
      <c r="I3393"/>
    </row>
    <row r="3394" spans="1:9" s="239" customFormat="1" ht="13" x14ac:dyDescent="0.25">
      <c r="A3394" s="261"/>
      <c r="B3394" s="253"/>
      <c r="C3394" s="252"/>
      <c r="D3394" s="308"/>
      <c r="E3394" s="257"/>
      <c r="F3394" s="260"/>
      <c r="I3394"/>
    </row>
    <row r="3395" spans="1:9" s="239" customFormat="1" ht="13" x14ac:dyDescent="0.25">
      <c r="A3395" s="261"/>
      <c r="B3395" s="253"/>
      <c r="C3395" s="252"/>
      <c r="D3395" s="308"/>
      <c r="E3395" s="257"/>
      <c r="F3395" s="260"/>
      <c r="I3395"/>
    </row>
    <row r="3396" spans="1:9" s="239" customFormat="1" ht="13" x14ac:dyDescent="0.25">
      <c r="A3396" s="261"/>
      <c r="B3396" s="253"/>
      <c r="C3396" s="252"/>
      <c r="D3396" s="308"/>
      <c r="E3396" s="257"/>
      <c r="F3396" s="260"/>
      <c r="I3396"/>
    </row>
    <row r="3397" spans="1:9" s="239" customFormat="1" ht="13" x14ac:dyDescent="0.25">
      <c r="A3397" s="261"/>
      <c r="B3397" s="253"/>
      <c r="C3397" s="252"/>
      <c r="D3397" s="308"/>
      <c r="E3397" s="257"/>
      <c r="F3397" s="260"/>
      <c r="I3397"/>
    </row>
    <row r="3398" spans="1:9" s="239" customFormat="1" ht="13" x14ac:dyDescent="0.25">
      <c r="A3398" s="261"/>
      <c r="B3398" s="253"/>
      <c r="C3398" s="252"/>
      <c r="D3398" s="308"/>
      <c r="E3398" s="257"/>
      <c r="F3398" s="260"/>
      <c r="I3398"/>
    </row>
    <row r="3399" spans="1:9" s="239" customFormat="1" ht="13" x14ac:dyDescent="0.25">
      <c r="A3399" s="261"/>
      <c r="B3399" s="253"/>
      <c r="C3399" s="252"/>
      <c r="D3399" s="308"/>
      <c r="E3399" s="257"/>
      <c r="F3399" s="260"/>
      <c r="I3399"/>
    </row>
    <row r="3400" spans="1:9" s="239" customFormat="1" ht="13" x14ac:dyDescent="0.25">
      <c r="A3400" s="261"/>
      <c r="B3400" s="253"/>
      <c r="C3400" s="252"/>
      <c r="D3400" s="308"/>
      <c r="E3400" s="257"/>
      <c r="F3400" s="260"/>
      <c r="I3400"/>
    </row>
    <row r="3401" spans="1:9" s="239" customFormat="1" ht="13" x14ac:dyDescent="0.25">
      <c r="A3401" s="261"/>
      <c r="B3401" s="253"/>
      <c r="C3401" s="252"/>
      <c r="D3401" s="308"/>
      <c r="E3401" s="257"/>
      <c r="F3401" s="260"/>
      <c r="I3401"/>
    </row>
    <row r="3402" spans="1:9" s="239" customFormat="1" ht="13" x14ac:dyDescent="0.25">
      <c r="A3402" s="261"/>
      <c r="B3402" s="253"/>
      <c r="C3402" s="252"/>
      <c r="D3402" s="308"/>
      <c r="E3402" s="257"/>
      <c r="F3402" s="260"/>
      <c r="I3402"/>
    </row>
    <row r="3403" spans="1:9" s="239" customFormat="1" ht="13" x14ac:dyDescent="0.25">
      <c r="A3403" s="261"/>
      <c r="B3403" s="253"/>
      <c r="C3403" s="252"/>
      <c r="D3403" s="308"/>
      <c r="E3403" s="257"/>
      <c r="F3403" s="260"/>
      <c r="I3403"/>
    </row>
    <row r="3404" spans="1:9" s="239" customFormat="1" ht="13" x14ac:dyDescent="0.25">
      <c r="A3404" s="261"/>
      <c r="B3404" s="253"/>
      <c r="C3404" s="252"/>
      <c r="D3404" s="308"/>
      <c r="E3404" s="257"/>
      <c r="F3404" s="260"/>
      <c r="I3404"/>
    </row>
    <row r="3405" spans="1:9" s="239" customFormat="1" ht="13" x14ac:dyDescent="0.25">
      <c r="A3405" s="261"/>
      <c r="B3405" s="253"/>
      <c r="C3405" s="252"/>
      <c r="D3405" s="308"/>
      <c r="E3405" s="257"/>
      <c r="F3405" s="260"/>
      <c r="I3405"/>
    </row>
    <row r="3406" spans="1:9" s="239" customFormat="1" ht="13" x14ac:dyDescent="0.25">
      <c r="A3406" s="261"/>
      <c r="B3406" s="253"/>
      <c r="C3406" s="252"/>
      <c r="D3406" s="308"/>
      <c r="E3406" s="257"/>
      <c r="F3406" s="260"/>
      <c r="I3406"/>
    </row>
    <row r="3407" spans="1:9" s="239" customFormat="1" ht="13" x14ac:dyDescent="0.25">
      <c r="A3407" s="261"/>
      <c r="B3407" s="253"/>
      <c r="C3407" s="252"/>
      <c r="D3407" s="308"/>
      <c r="E3407" s="257"/>
      <c r="F3407" s="260"/>
      <c r="I3407"/>
    </row>
    <row r="3408" spans="1:9" s="239" customFormat="1" ht="13" x14ac:dyDescent="0.25">
      <c r="A3408" s="261"/>
      <c r="B3408" s="253"/>
      <c r="C3408" s="252"/>
      <c r="D3408" s="308"/>
      <c r="E3408" s="257"/>
      <c r="F3408" s="260"/>
      <c r="I3408"/>
    </row>
    <row r="3409" spans="1:9" s="239" customFormat="1" ht="13" x14ac:dyDescent="0.25">
      <c r="A3409" s="261"/>
      <c r="B3409" s="253"/>
      <c r="C3409" s="252"/>
      <c r="D3409" s="308"/>
      <c r="E3409" s="257"/>
      <c r="F3409" s="260"/>
      <c r="I3409"/>
    </row>
    <row r="3410" spans="1:9" s="239" customFormat="1" ht="13" x14ac:dyDescent="0.25">
      <c r="A3410" s="261"/>
      <c r="B3410" s="253"/>
      <c r="C3410" s="252"/>
      <c r="D3410" s="308"/>
      <c r="E3410" s="257"/>
      <c r="F3410" s="260"/>
      <c r="I3410"/>
    </row>
    <row r="3411" spans="1:9" s="239" customFormat="1" ht="13" x14ac:dyDescent="0.25">
      <c r="A3411" s="261"/>
      <c r="B3411" s="253"/>
      <c r="C3411" s="252"/>
      <c r="D3411" s="308"/>
      <c r="E3411" s="257"/>
      <c r="F3411" s="260"/>
      <c r="I3411"/>
    </row>
    <row r="3412" spans="1:9" s="239" customFormat="1" ht="13" x14ac:dyDescent="0.25">
      <c r="A3412" s="261"/>
      <c r="B3412" s="253"/>
      <c r="C3412" s="252"/>
      <c r="D3412" s="308"/>
      <c r="E3412" s="257"/>
      <c r="F3412" s="260"/>
      <c r="I3412"/>
    </row>
    <row r="3413" spans="1:9" s="239" customFormat="1" ht="13" x14ac:dyDescent="0.25">
      <c r="A3413" s="261"/>
      <c r="B3413" s="253"/>
      <c r="C3413" s="252"/>
      <c r="D3413" s="308"/>
      <c r="E3413" s="257"/>
      <c r="F3413" s="260"/>
      <c r="I3413"/>
    </row>
    <row r="3414" spans="1:9" s="239" customFormat="1" ht="13" x14ac:dyDescent="0.25">
      <c r="A3414" s="261"/>
      <c r="B3414" s="253"/>
      <c r="C3414" s="252"/>
      <c r="D3414" s="308"/>
      <c r="E3414" s="257"/>
      <c r="F3414" s="260"/>
      <c r="I3414"/>
    </row>
    <row r="3415" spans="1:9" s="239" customFormat="1" ht="13" x14ac:dyDescent="0.25">
      <c r="A3415" s="261"/>
      <c r="B3415" s="253"/>
      <c r="C3415" s="252"/>
      <c r="D3415" s="308"/>
      <c r="E3415" s="257"/>
      <c r="F3415" s="260"/>
      <c r="I3415"/>
    </row>
    <row r="3416" spans="1:9" s="239" customFormat="1" ht="13" x14ac:dyDescent="0.25">
      <c r="A3416" s="261"/>
      <c r="B3416" s="253"/>
      <c r="C3416" s="252"/>
      <c r="D3416" s="308"/>
      <c r="E3416" s="257"/>
      <c r="F3416" s="260"/>
      <c r="I3416"/>
    </row>
    <row r="3417" spans="1:9" s="239" customFormat="1" ht="13" x14ac:dyDescent="0.25">
      <c r="A3417" s="261"/>
      <c r="B3417" s="253"/>
      <c r="C3417" s="252"/>
      <c r="D3417" s="308"/>
      <c r="E3417" s="257"/>
      <c r="F3417" s="260"/>
      <c r="I3417"/>
    </row>
    <row r="3418" spans="1:9" s="239" customFormat="1" ht="13" x14ac:dyDescent="0.25">
      <c r="A3418" s="261"/>
      <c r="B3418" s="253"/>
      <c r="C3418" s="252"/>
      <c r="D3418" s="308"/>
      <c r="E3418" s="257"/>
      <c r="F3418" s="260"/>
      <c r="I3418"/>
    </row>
    <row r="3419" spans="1:9" s="239" customFormat="1" ht="13" x14ac:dyDescent="0.25">
      <c r="A3419" s="261"/>
      <c r="B3419" s="253"/>
      <c r="C3419" s="252"/>
      <c r="D3419" s="308"/>
      <c r="E3419" s="257"/>
      <c r="F3419" s="260"/>
      <c r="I3419"/>
    </row>
    <row r="3420" spans="1:9" s="239" customFormat="1" ht="13" x14ac:dyDescent="0.25">
      <c r="A3420" s="261"/>
      <c r="B3420" s="253"/>
      <c r="C3420" s="252"/>
      <c r="D3420" s="308"/>
      <c r="E3420" s="257"/>
      <c r="F3420" s="260"/>
      <c r="I3420"/>
    </row>
    <row r="3421" spans="1:9" s="239" customFormat="1" ht="13" x14ac:dyDescent="0.25">
      <c r="A3421" s="261"/>
      <c r="B3421" s="253"/>
      <c r="C3421" s="252"/>
      <c r="D3421" s="308"/>
      <c r="E3421" s="257"/>
      <c r="F3421" s="260"/>
      <c r="I3421"/>
    </row>
    <row r="3422" spans="1:9" s="239" customFormat="1" ht="13" x14ac:dyDescent="0.25">
      <c r="A3422" s="261"/>
      <c r="B3422" s="253"/>
      <c r="C3422" s="252"/>
      <c r="D3422" s="308"/>
      <c r="E3422" s="257"/>
      <c r="F3422" s="260"/>
      <c r="I3422"/>
    </row>
    <row r="3423" spans="1:9" s="239" customFormat="1" ht="13" x14ac:dyDescent="0.25">
      <c r="A3423" s="261"/>
      <c r="B3423" s="253"/>
      <c r="C3423" s="252"/>
      <c r="D3423" s="308"/>
      <c r="E3423" s="257"/>
      <c r="F3423" s="260"/>
      <c r="I3423"/>
    </row>
    <row r="3424" spans="1:9" s="239" customFormat="1" ht="13" x14ac:dyDescent="0.25">
      <c r="A3424" s="261"/>
      <c r="B3424" s="253"/>
      <c r="C3424" s="252"/>
      <c r="D3424" s="308"/>
      <c r="E3424" s="257"/>
      <c r="F3424" s="260"/>
      <c r="I3424"/>
    </row>
    <row r="3425" spans="1:9" s="239" customFormat="1" ht="13" x14ac:dyDescent="0.25">
      <c r="A3425" s="261"/>
      <c r="B3425" s="253"/>
      <c r="C3425" s="252"/>
      <c r="D3425" s="308"/>
      <c r="E3425" s="257"/>
      <c r="F3425" s="260"/>
      <c r="I3425"/>
    </row>
    <row r="3426" spans="1:9" s="239" customFormat="1" ht="13" x14ac:dyDescent="0.25">
      <c r="A3426" s="261"/>
      <c r="B3426" s="253"/>
      <c r="C3426" s="252"/>
      <c r="D3426" s="308"/>
      <c r="E3426" s="257"/>
      <c r="F3426" s="260"/>
      <c r="I3426"/>
    </row>
    <row r="3427" spans="1:9" s="239" customFormat="1" ht="13" x14ac:dyDescent="0.25">
      <c r="A3427" s="261"/>
      <c r="B3427" s="253"/>
      <c r="C3427" s="252"/>
      <c r="D3427" s="308"/>
      <c r="E3427" s="257"/>
      <c r="F3427" s="260"/>
      <c r="I3427"/>
    </row>
    <row r="3428" spans="1:9" s="239" customFormat="1" ht="13" x14ac:dyDescent="0.25">
      <c r="A3428" s="261"/>
      <c r="B3428" s="253"/>
      <c r="C3428" s="252"/>
      <c r="D3428" s="308"/>
      <c r="E3428" s="257"/>
      <c r="F3428" s="260"/>
      <c r="I3428"/>
    </row>
    <row r="3429" spans="1:9" s="234" customFormat="1" ht="13" x14ac:dyDescent="0.25">
      <c r="A3429" s="261"/>
      <c r="B3429" s="264" t="s">
        <v>1019</v>
      </c>
      <c r="C3429" s="226"/>
      <c r="D3429" s="304"/>
      <c r="E3429" s="255"/>
      <c r="F3429" s="266"/>
      <c r="I3429"/>
    </row>
    <row r="3430" spans="1:9" s="234" customFormat="1" ht="13" x14ac:dyDescent="0.25">
      <c r="A3430" s="261"/>
      <c r="B3430" s="245" t="str">
        <f>B3357</f>
        <v>SECTION 4</v>
      </c>
      <c r="C3430" s="226"/>
      <c r="D3430" s="304"/>
      <c r="E3430" s="255"/>
      <c r="F3430" s="260"/>
      <c r="I3430"/>
    </row>
    <row r="3431" spans="1:9" s="234" customFormat="1" ht="13" x14ac:dyDescent="0.25">
      <c r="A3431" s="261"/>
      <c r="B3431" s="245" t="str">
        <f>B3358</f>
        <v>Block 2: 2 Classrooms and 1 School Hall - 4.2 - Masonry</v>
      </c>
      <c r="C3431" s="226"/>
      <c r="D3431" s="304"/>
      <c r="E3431" s="255"/>
      <c r="F3431" s="260"/>
      <c r="I3431"/>
    </row>
    <row r="3432" spans="1:9" s="57" customFormat="1" ht="13" x14ac:dyDescent="0.25">
      <c r="A3432" s="296"/>
      <c r="B3432" s="227"/>
      <c r="C3432" s="268"/>
      <c r="D3432" s="311"/>
      <c r="E3432" s="257"/>
      <c r="F3432" s="260"/>
      <c r="G3432" s="179"/>
      <c r="I3432"/>
    </row>
    <row r="3433" spans="1:9" s="57" customFormat="1" ht="13" x14ac:dyDescent="0.25">
      <c r="A3433" s="297">
        <v>4.3</v>
      </c>
      <c r="B3433" s="227" t="s">
        <v>153</v>
      </c>
      <c r="C3433" s="268"/>
      <c r="D3433" s="311"/>
      <c r="E3433" s="216"/>
      <c r="F3433" s="260"/>
      <c r="G3433" s="179"/>
      <c r="I3433"/>
    </row>
    <row r="3434" spans="1:9" s="57" customFormat="1" ht="13" x14ac:dyDescent="0.25">
      <c r="A3434" s="297"/>
      <c r="B3434" s="227"/>
      <c r="C3434" s="268"/>
      <c r="D3434" s="311"/>
      <c r="E3434" s="216"/>
      <c r="F3434" s="277"/>
      <c r="G3434" s="179"/>
      <c r="I3434"/>
    </row>
    <row r="3435" spans="1:9" s="57" customFormat="1" ht="13" x14ac:dyDescent="0.25">
      <c r="A3435" s="296"/>
      <c r="B3435" s="227" t="s">
        <v>152</v>
      </c>
      <c r="C3435" s="268"/>
      <c r="D3435" s="311"/>
      <c r="E3435" s="216"/>
      <c r="F3435" s="277"/>
      <c r="G3435" s="179"/>
      <c r="I3435"/>
    </row>
    <row r="3436" spans="1:9" s="57" customFormat="1" ht="13" x14ac:dyDescent="0.25">
      <c r="A3436" s="296"/>
      <c r="B3436" s="227"/>
      <c r="C3436" s="268"/>
      <c r="D3436" s="311"/>
      <c r="E3436" s="216"/>
      <c r="F3436" s="277"/>
      <c r="G3436" s="179"/>
      <c r="I3436"/>
    </row>
    <row r="3437" spans="1:9" s="57" customFormat="1" ht="65" x14ac:dyDescent="0.25">
      <c r="A3437" s="296"/>
      <c r="B3437" s="227" t="s">
        <v>2121</v>
      </c>
      <c r="C3437" s="268"/>
      <c r="D3437" s="311"/>
      <c r="E3437" s="216"/>
      <c r="F3437" s="277"/>
      <c r="G3437" s="179">
        <f>D3439*E3439</f>
        <v>0</v>
      </c>
      <c r="I3437"/>
    </row>
    <row r="3438" spans="1:9" s="57" customFormat="1" x14ac:dyDescent="0.25">
      <c r="A3438" s="296"/>
      <c r="B3438" s="269"/>
      <c r="C3438" s="268"/>
      <c r="D3438" s="311"/>
      <c r="E3438" s="216"/>
      <c r="F3438" s="277"/>
      <c r="G3438" s="179"/>
      <c r="I3438"/>
    </row>
    <row r="3439" spans="1:9" s="57" customFormat="1" ht="25" x14ac:dyDescent="0.25">
      <c r="A3439" s="296" t="s">
        <v>2425</v>
      </c>
      <c r="B3439" s="269" t="s">
        <v>2431</v>
      </c>
      <c r="C3439" s="268" t="s">
        <v>621</v>
      </c>
      <c r="D3439" s="311">
        <v>275</v>
      </c>
      <c r="E3439" s="216"/>
      <c r="F3439" s="277"/>
      <c r="G3439" s="179">
        <f>D3441*E3441</f>
        <v>0</v>
      </c>
      <c r="I3439"/>
    </row>
    <row r="3440" spans="1:9" s="57" customFormat="1" x14ac:dyDescent="0.25">
      <c r="A3440" s="296"/>
      <c r="B3440" s="269"/>
      <c r="C3440" s="268"/>
      <c r="D3440" s="311"/>
      <c r="E3440" s="216"/>
      <c r="F3440" s="277"/>
      <c r="G3440" s="179"/>
      <c r="I3440"/>
    </row>
    <row r="3441" spans="1:9" s="57" customFormat="1" ht="25" x14ac:dyDescent="0.25">
      <c r="A3441" s="296" t="s">
        <v>2426</v>
      </c>
      <c r="B3441" s="269" t="s">
        <v>2110</v>
      </c>
      <c r="C3441" s="268" t="s">
        <v>11</v>
      </c>
      <c r="D3441" s="311">
        <v>31</v>
      </c>
      <c r="E3441" s="216"/>
      <c r="F3441" s="277"/>
      <c r="G3441" s="179">
        <f>D3443*E3443</f>
        <v>0</v>
      </c>
      <c r="I3441"/>
    </row>
    <row r="3442" spans="1:9" s="57" customFormat="1" x14ac:dyDescent="0.25">
      <c r="A3442" s="296"/>
      <c r="B3442" s="269"/>
      <c r="C3442" s="268"/>
      <c r="D3442" s="311"/>
      <c r="E3442" s="216"/>
      <c r="F3442" s="277"/>
      <c r="G3442" s="179"/>
      <c r="I3442"/>
    </row>
    <row r="3443" spans="1:9" s="57" customFormat="1" x14ac:dyDescent="0.25">
      <c r="A3443" s="296" t="s">
        <v>2427</v>
      </c>
      <c r="B3443" s="269" t="s">
        <v>141</v>
      </c>
      <c r="C3443" s="268" t="s">
        <v>11</v>
      </c>
      <c r="D3443" s="311">
        <v>31</v>
      </c>
      <c r="E3443" s="216"/>
      <c r="F3443" s="277"/>
      <c r="G3443" s="179">
        <f>D3445*E3445</f>
        <v>0</v>
      </c>
      <c r="I3443"/>
    </row>
    <row r="3444" spans="1:9" s="57" customFormat="1" x14ac:dyDescent="0.25">
      <c r="A3444" s="296"/>
      <c r="B3444" s="269"/>
      <c r="C3444" s="268"/>
      <c r="D3444" s="311"/>
      <c r="E3444" s="216"/>
      <c r="F3444" s="277"/>
      <c r="G3444" s="179"/>
      <c r="I3444"/>
    </row>
    <row r="3445" spans="1:9" s="57" customFormat="1" x14ac:dyDescent="0.25">
      <c r="A3445" s="296" t="s">
        <v>2428</v>
      </c>
      <c r="B3445" s="269" t="s">
        <v>140</v>
      </c>
      <c r="C3445" s="268" t="s">
        <v>11</v>
      </c>
      <c r="D3445" s="311">
        <v>31</v>
      </c>
      <c r="E3445" s="216"/>
      <c r="F3445" s="277"/>
      <c r="G3445" s="179"/>
      <c r="I3445"/>
    </row>
    <row r="3446" spans="1:9" s="57" customFormat="1" x14ac:dyDescent="0.25">
      <c r="A3446" s="296"/>
      <c r="B3446" s="269"/>
      <c r="C3446" s="268"/>
      <c r="D3446" s="311"/>
      <c r="E3446" s="216"/>
      <c r="F3446" s="277"/>
      <c r="G3446" s="179"/>
      <c r="I3446"/>
    </row>
    <row r="3447" spans="1:9" s="57" customFormat="1" ht="13" x14ac:dyDescent="0.25">
      <c r="A3447" s="296"/>
      <c r="B3447" s="227" t="s">
        <v>139</v>
      </c>
      <c r="C3447" s="268"/>
      <c r="D3447" s="311"/>
      <c r="E3447" s="216"/>
      <c r="F3447" s="277"/>
      <c r="G3447" s="179"/>
      <c r="I3447"/>
    </row>
    <row r="3448" spans="1:9" s="57" customFormat="1" x14ac:dyDescent="0.25">
      <c r="A3448" s="296"/>
      <c r="B3448" s="269"/>
      <c r="C3448" s="268"/>
      <c r="D3448" s="311"/>
      <c r="E3448" s="216"/>
      <c r="F3448" s="277"/>
      <c r="G3448" s="179"/>
      <c r="I3448"/>
    </row>
    <row r="3449" spans="1:9" s="57" customFormat="1" ht="26" x14ac:dyDescent="0.25">
      <c r="A3449" s="296"/>
      <c r="B3449" s="227" t="s">
        <v>2112</v>
      </c>
      <c r="C3449" s="268"/>
      <c r="D3449" s="311"/>
      <c r="E3449" s="216"/>
      <c r="F3449" s="277"/>
      <c r="G3449" s="179">
        <f>D3451*E3451</f>
        <v>0</v>
      </c>
      <c r="I3449"/>
    </row>
    <row r="3450" spans="1:9" s="57" customFormat="1" x14ac:dyDescent="0.25">
      <c r="A3450" s="296"/>
      <c r="B3450" s="269"/>
      <c r="C3450" s="268"/>
      <c r="D3450" s="311"/>
      <c r="E3450" s="216"/>
      <c r="F3450" s="277"/>
      <c r="G3450" s="179"/>
      <c r="I3450"/>
    </row>
    <row r="3451" spans="1:9" s="57" customFormat="1" ht="25" x14ac:dyDescent="0.3">
      <c r="A3451" s="296" t="s">
        <v>2429</v>
      </c>
      <c r="B3451" s="269" t="s">
        <v>2111</v>
      </c>
      <c r="C3451" s="268" t="s">
        <v>621</v>
      </c>
      <c r="D3451" s="311">
        <f>D3439</f>
        <v>275</v>
      </c>
      <c r="E3451" s="216"/>
      <c r="F3451" s="277"/>
      <c r="G3451" s="281">
        <f>SUM(G3434:G3450)</f>
        <v>0</v>
      </c>
      <c r="I3451"/>
    </row>
    <row r="3452" spans="1:9" s="57" customFormat="1" ht="13" x14ac:dyDescent="0.3">
      <c r="A3452" s="296"/>
      <c r="B3452" s="269"/>
      <c r="C3452" s="268"/>
      <c r="D3452" s="311"/>
      <c r="E3452" s="216"/>
      <c r="F3452" s="260"/>
      <c r="G3452" s="282"/>
      <c r="I3452"/>
    </row>
    <row r="3453" spans="1:9" s="57" customFormat="1" ht="13" x14ac:dyDescent="0.3">
      <c r="A3453" s="296"/>
      <c r="B3453" s="269"/>
      <c r="C3453" s="268"/>
      <c r="D3453" s="311"/>
      <c r="E3453" s="216"/>
      <c r="F3453" s="260"/>
      <c r="G3453" s="282"/>
      <c r="I3453"/>
    </row>
    <row r="3454" spans="1:9" s="57" customFormat="1" ht="13" x14ac:dyDescent="0.3">
      <c r="A3454" s="296"/>
      <c r="B3454" s="269"/>
      <c r="C3454" s="268"/>
      <c r="D3454" s="311"/>
      <c r="E3454" s="216"/>
      <c r="F3454" s="260"/>
      <c r="G3454" s="282"/>
      <c r="I3454"/>
    </row>
    <row r="3455" spans="1:9" s="57" customFormat="1" ht="13" x14ac:dyDescent="0.3">
      <c r="A3455" s="296"/>
      <c r="B3455" s="269"/>
      <c r="C3455" s="268"/>
      <c r="D3455" s="311"/>
      <c r="E3455" s="216"/>
      <c r="F3455" s="260"/>
      <c r="G3455" s="282"/>
      <c r="I3455"/>
    </row>
    <row r="3456" spans="1:9" s="57" customFormat="1" ht="13" x14ac:dyDescent="0.3">
      <c r="A3456" s="296"/>
      <c r="B3456" s="269"/>
      <c r="C3456" s="268"/>
      <c r="D3456" s="311"/>
      <c r="E3456" s="216"/>
      <c r="F3456" s="260"/>
      <c r="G3456" s="282"/>
      <c r="I3456"/>
    </row>
    <row r="3457" spans="1:9" s="57" customFormat="1" ht="13" x14ac:dyDescent="0.3">
      <c r="A3457" s="296"/>
      <c r="B3457" s="269"/>
      <c r="C3457" s="268"/>
      <c r="D3457" s="311"/>
      <c r="E3457" s="216"/>
      <c r="F3457" s="260"/>
      <c r="G3457" s="282"/>
      <c r="I3457"/>
    </row>
    <row r="3458" spans="1:9" s="57" customFormat="1" ht="13" x14ac:dyDescent="0.3">
      <c r="A3458" s="296"/>
      <c r="B3458" s="269"/>
      <c r="C3458" s="268"/>
      <c r="D3458" s="311"/>
      <c r="E3458" s="216"/>
      <c r="F3458" s="260"/>
      <c r="G3458" s="282"/>
      <c r="I3458"/>
    </row>
    <row r="3459" spans="1:9" s="57" customFormat="1" ht="13" x14ac:dyDescent="0.3">
      <c r="A3459" s="296"/>
      <c r="B3459" s="269"/>
      <c r="C3459" s="268"/>
      <c r="D3459" s="311"/>
      <c r="E3459" s="216"/>
      <c r="F3459" s="260"/>
      <c r="G3459" s="282"/>
      <c r="I3459"/>
    </row>
    <row r="3460" spans="1:9" s="57" customFormat="1" ht="13" x14ac:dyDescent="0.3">
      <c r="A3460" s="296"/>
      <c r="B3460" s="269"/>
      <c r="C3460" s="268"/>
      <c r="D3460" s="311"/>
      <c r="E3460" s="216"/>
      <c r="F3460" s="260"/>
      <c r="G3460" s="282"/>
      <c r="I3460"/>
    </row>
    <row r="3461" spans="1:9" s="57" customFormat="1" ht="13" x14ac:dyDescent="0.3">
      <c r="A3461" s="296"/>
      <c r="B3461" s="269"/>
      <c r="C3461" s="268"/>
      <c r="D3461" s="311"/>
      <c r="E3461" s="216"/>
      <c r="F3461" s="260"/>
      <c r="G3461" s="282"/>
      <c r="I3461"/>
    </row>
    <row r="3462" spans="1:9" s="57" customFormat="1" ht="13" x14ac:dyDescent="0.3">
      <c r="A3462" s="296"/>
      <c r="B3462" s="269"/>
      <c r="C3462" s="268"/>
      <c r="D3462" s="311"/>
      <c r="E3462" s="216"/>
      <c r="F3462" s="260"/>
      <c r="G3462" s="282"/>
      <c r="I3462"/>
    </row>
    <row r="3463" spans="1:9" s="57" customFormat="1" ht="13" x14ac:dyDescent="0.3">
      <c r="A3463" s="296"/>
      <c r="B3463" s="269"/>
      <c r="C3463" s="268"/>
      <c r="D3463" s="311"/>
      <c r="E3463" s="216"/>
      <c r="F3463" s="260"/>
      <c r="G3463" s="282"/>
      <c r="I3463"/>
    </row>
    <row r="3464" spans="1:9" s="57" customFormat="1" ht="13" x14ac:dyDescent="0.3">
      <c r="A3464" s="296"/>
      <c r="B3464" s="269"/>
      <c r="C3464" s="268"/>
      <c r="D3464" s="311"/>
      <c r="E3464" s="216"/>
      <c r="F3464" s="260"/>
      <c r="G3464" s="282"/>
      <c r="I3464"/>
    </row>
    <row r="3465" spans="1:9" s="57" customFormat="1" ht="13" x14ac:dyDescent="0.3">
      <c r="A3465" s="296"/>
      <c r="B3465" s="269"/>
      <c r="C3465" s="268"/>
      <c r="D3465" s="311"/>
      <c r="E3465" s="216"/>
      <c r="F3465" s="260"/>
      <c r="G3465" s="282"/>
      <c r="I3465"/>
    </row>
    <row r="3466" spans="1:9" s="57" customFormat="1" ht="13" x14ac:dyDescent="0.3">
      <c r="A3466" s="296"/>
      <c r="B3466" s="269"/>
      <c r="C3466" s="268"/>
      <c r="D3466" s="311"/>
      <c r="E3466" s="216"/>
      <c r="F3466" s="260"/>
      <c r="G3466" s="282"/>
      <c r="I3466"/>
    </row>
    <row r="3467" spans="1:9" s="57" customFormat="1" ht="13" x14ac:dyDescent="0.3">
      <c r="A3467" s="296"/>
      <c r="B3467" s="269"/>
      <c r="C3467" s="268"/>
      <c r="D3467" s="311"/>
      <c r="E3467" s="216"/>
      <c r="F3467" s="260"/>
      <c r="G3467" s="282"/>
      <c r="I3467"/>
    </row>
    <row r="3468" spans="1:9" s="57" customFormat="1" ht="13" x14ac:dyDescent="0.3">
      <c r="A3468" s="296"/>
      <c r="B3468" s="269"/>
      <c r="C3468" s="268"/>
      <c r="D3468" s="311"/>
      <c r="E3468" s="216"/>
      <c r="F3468" s="260"/>
      <c r="G3468" s="282"/>
      <c r="I3468"/>
    </row>
    <row r="3469" spans="1:9" s="57" customFormat="1" ht="13" x14ac:dyDescent="0.3">
      <c r="A3469" s="296"/>
      <c r="B3469" s="269"/>
      <c r="C3469" s="268"/>
      <c r="D3469" s="311"/>
      <c r="E3469" s="216"/>
      <c r="F3469" s="260"/>
      <c r="G3469" s="282"/>
      <c r="I3469"/>
    </row>
    <row r="3470" spans="1:9" s="57" customFormat="1" ht="13" x14ac:dyDescent="0.3">
      <c r="A3470" s="296"/>
      <c r="B3470" s="269"/>
      <c r="C3470" s="268"/>
      <c r="D3470" s="311"/>
      <c r="E3470" s="216"/>
      <c r="F3470" s="260"/>
      <c r="G3470" s="282"/>
      <c r="I3470"/>
    </row>
    <row r="3471" spans="1:9" s="57" customFormat="1" ht="13" x14ac:dyDescent="0.3">
      <c r="A3471" s="296"/>
      <c r="B3471" s="269"/>
      <c r="C3471" s="268"/>
      <c r="D3471" s="311"/>
      <c r="E3471" s="216"/>
      <c r="F3471" s="260"/>
      <c r="G3471" s="282"/>
      <c r="I3471"/>
    </row>
    <row r="3472" spans="1:9" s="57" customFormat="1" ht="13" x14ac:dyDescent="0.3">
      <c r="A3472" s="296"/>
      <c r="B3472" s="269"/>
      <c r="C3472" s="268"/>
      <c r="D3472" s="311"/>
      <c r="E3472" s="216"/>
      <c r="F3472" s="260"/>
      <c r="G3472" s="282"/>
      <c r="I3472"/>
    </row>
    <row r="3473" spans="1:9" s="57" customFormat="1" ht="13" x14ac:dyDescent="0.3">
      <c r="A3473" s="296"/>
      <c r="B3473" s="269"/>
      <c r="C3473" s="268"/>
      <c r="D3473" s="311"/>
      <c r="E3473" s="216"/>
      <c r="F3473" s="260"/>
      <c r="G3473" s="282"/>
      <c r="I3473"/>
    </row>
    <row r="3474" spans="1:9" s="57" customFormat="1" ht="13" x14ac:dyDescent="0.3">
      <c r="A3474" s="296"/>
      <c r="B3474" s="269"/>
      <c r="C3474" s="268"/>
      <c r="D3474" s="311"/>
      <c r="E3474" s="216"/>
      <c r="F3474" s="260"/>
      <c r="G3474" s="282"/>
      <c r="I3474"/>
    </row>
    <row r="3475" spans="1:9" s="57" customFormat="1" ht="13" x14ac:dyDescent="0.3">
      <c r="A3475" s="296"/>
      <c r="B3475" s="269"/>
      <c r="C3475" s="268"/>
      <c r="D3475" s="311"/>
      <c r="E3475" s="216"/>
      <c r="F3475" s="260"/>
      <c r="G3475" s="282"/>
      <c r="I3475"/>
    </row>
    <row r="3476" spans="1:9" s="57" customFormat="1" ht="13" x14ac:dyDescent="0.3">
      <c r="A3476" s="296"/>
      <c r="B3476" s="269"/>
      <c r="C3476" s="268"/>
      <c r="D3476" s="311"/>
      <c r="E3476" s="216"/>
      <c r="F3476" s="260"/>
      <c r="G3476" s="282"/>
      <c r="I3476"/>
    </row>
    <row r="3477" spans="1:9" s="57" customFormat="1" ht="13" x14ac:dyDescent="0.3">
      <c r="A3477" s="296"/>
      <c r="B3477" s="269"/>
      <c r="C3477" s="268"/>
      <c r="D3477" s="311"/>
      <c r="E3477" s="216"/>
      <c r="F3477" s="260"/>
      <c r="G3477" s="282"/>
      <c r="I3477"/>
    </row>
    <row r="3478" spans="1:9" s="57" customFormat="1" ht="13" x14ac:dyDescent="0.3">
      <c r="A3478" s="296"/>
      <c r="B3478" s="269"/>
      <c r="C3478" s="268"/>
      <c r="D3478" s="311"/>
      <c r="E3478" s="216"/>
      <c r="F3478" s="260"/>
      <c r="G3478" s="282"/>
      <c r="I3478"/>
    </row>
    <row r="3479" spans="1:9" s="57" customFormat="1" ht="13" x14ac:dyDescent="0.3">
      <c r="A3479" s="296"/>
      <c r="B3479" s="269"/>
      <c r="C3479" s="268"/>
      <c r="D3479" s="311"/>
      <c r="E3479" s="216"/>
      <c r="F3479" s="260"/>
      <c r="G3479" s="282"/>
      <c r="I3479"/>
    </row>
    <row r="3480" spans="1:9" s="57" customFormat="1" ht="13" x14ac:dyDescent="0.3">
      <c r="A3480" s="296"/>
      <c r="B3480" s="269"/>
      <c r="C3480" s="268"/>
      <c r="D3480" s="311"/>
      <c r="E3480" s="216"/>
      <c r="F3480" s="260"/>
      <c r="G3480" s="282"/>
      <c r="I3480"/>
    </row>
    <row r="3481" spans="1:9" s="57" customFormat="1" ht="13" x14ac:dyDescent="0.3">
      <c r="A3481" s="296"/>
      <c r="B3481" s="269"/>
      <c r="C3481" s="268"/>
      <c r="D3481" s="311"/>
      <c r="E3481" s="216"/>
      <c r="F3481" s="260"/>
      <c r="G3481" s="282"/>
      <c r="I3481"/>
    </row>
    <row r="3482" spans="1:9" s="57" customFormat="1" ht="13" x14ac:dyDescent="0.3">
      <c r="A3482" s="296"/>
      <c r="B3482" s="269"/>
      <c r="C3482" s="268"/>
      <c r="D3482" s="311"/>
      <c r="E3482" s="216"/>
      <c r="F3482" s="260"/>
      <c r="G3482" s="282"/>
      <c r="I3482"/>
    </row>
    <row r="3483" spans="1:9" s="57" customFormat="1" ht="13" x14ac:dyDescent="0.3">
      <c r="A3483" s="296"/>
      <c r="B3483" s="269"/>
      <c r="C3483" s="268"/>
      <c r="D3483" s="311"/>
      <c r="E3483" s="216"/>
      <c r="F3483" s="260"/>
      <c r="G3483" s="282"/>
      <c r="I3483"/>
    </row>
    <row r="3484" spans="1:9" s="57" customFormat="1" ht="13" x14ac:dyDescent="0.3">
      <c r="A3484" s="296"/>
      <c r="B3484" s="269"/>
      <c r="C3484" s="268"/>
      <c r="D3484" s="311"/>
      <c r="E3484" s="216"/>
      <c r="F3484" s="260"/>
      <c r="G3484" s="282"/>
      <c r="I3484"/>
    </row>
    <row r="3485" spans="1:9" s="57" customFormat="1" x14ac:dyDescent="0.25">
      <c r="A3485" s="296"/>
      <c r="B3485" s="269"/>
      <c r="C3485" s="268"/>
      <c r="D3485" s="311"/>
      <c r="E3485" s="216"/>
      <c r="F3485" s="260"/>
      <c r="G3485" s="179"/>
      <c r="I3485"/>
    </row>
    <row r="3486" spans="1:9" s="57" customFormat="1" x14ac:dyDescent="0.25">
      <c r="A3486" s="296"/>
      <c r="B3486" s="269"/>
      <c r="C3486" s="268"/>
      <c r="D3486" s="311"/>
      <c r="E3486" s="216"/>
      <c r="F3486" s="260"/>
      <c r="G3486" s="179"/>
      <c r="I3486"/>
    </row>
    <row r="3487" spans="1:9" s="57" customFormat="1" x14ac:dyDescent="0.25">
      <c r="A3487" s="296"/>
      <c r="B3487" s="269"/>
      <c r="C3487" s="268"/>
      <c r="D3487" s="311"/>
      <c r="E3487" s="216"/>
      <c r="F3487" s="260"/>
      <c r="G3487" s="179"/>
      <c r="I3487"/>
    </row>
    <row r="3488" spans="1:9" s="57" customFormat="1" x14ac:dyDescent="0.25">
      <c r="A3488" s="296"/>
      <c r="B3488" s="269"/>
      <c r="C3488" s="268"/>
      <c r="D3488" s="311"/>
      <c r="E3488" s="216"/>
      <c r="F3488" s="260"/>
      <c r="G3488" s="179"/>
      <c r="I3488"/>
    </row>
    <row r="3489" spans="1:9" s="57" customFormat="1" x14ac:dyDescent="0.25">
      <c r="A3489" s="296"/>
      <c r="B3489" s="269"/>
      <c r="C3489" s="268"/>
      <c r="D3489" s="311"/>
      <c r="E3489" s="216"/>
      <c r="F3489" s="260"/>
      <c r="G3489" s="179"/>
      <c r="I3489"/>
    </row>
    <row r="3490" spans="1:9" s="57" customFormat="1" x14ac:dyDescent="0.25">
      <c r="A3490" s="296"/>
      <c r="B3490" s="269"/>
      <c r="C3490" s="268"/>
      <c r="D3490" s="311"/>
      <c r="E3490" s="216"/>
      <c r="F3490" s="260"/>
      <c r="G3490" s="179"/>
      <c r="I3490"/>
    </row>
    <row r="3491" spans="1:9" s="57" customFormat="1" x14ac:dyDescent="0.25">
      <c r="A3491" s="296"/>
      <c r="B3491" s="269"/>
      <c r="C3491" s="268"/>
      <c r="D3491" s="311"/>
      <c r="E3491" s="216"/>
      <c r="F3491" s="260"/>
      <c r="G3491" s="179"/>
      <c r="I3491"/>
    </row>
    <row r="3492" spans="1:9" s="57" customFormat="1" x14ac:dyDescent="0.25">
      <c r="A3492" s="296"/>
      <c r="B3492" s="269"/>
      <c r="C3492" s="268"/>
      <c r="D3492" s="311"/>
      <c r="E3492" s="216"/>
      <c r="F3492" s="260"/>
      <c r="G3492" s="179"/>
      <c r="I3492"/>
    </row>
    <row r="3493" spans="1:9" s="57" customFormat="1" x14ac:dyDescent="0.25">
      <c r="A3493" s="296"/>
      <c r="B3493" s="269"/>
      <c r="C3493" s="268"/>
      <c r="D3493" s="311"/>
      <c r="E3493" s="216"/>
      <c r="F3493" s="260"/>
      <c r="G3493" s="179"/>
      <c r="I3493"/>
    </row>
    <row r="3494" spans="1:9" ht="13" x14ac:dyDescent="0.25">
      <c r="A3494" s="261"/>
      <c r="B3494" s="264" t="s">
        <v>2187</v>
      </c>
      <c r="C3494" s="226"/>
      <c r="D3494" s="304"/>
      <c r="E3494" s="255"/>
      <c r="F3494" s="266"/>
    </row>
    <row r="3495" spans="1:9" ht="13" x14ac:dyDescent="0.25">
      <c r="A3495" s="261"/>
      <c r="B3495" s="245" t="str">
        <f>B3430</f>
        <v>SECTION 4</v>
      </c>
      <c r="C3495" s="226"/>
      <c r="D3495" s="304"/>
      <c r="E3495" s="255"/>
      <c r="F3495" s="260"/>
    </row>
    <row r="3496" spans="1:9" s="234" customFormat="1" ht="13" x14ac:dyDescent="0.25">
      <c r="A3496" s="261"/>
      <c r="B3496" s="245" t="s">
        <v>2430</v>
      </c>
      <c r="C3496" s="226"/>
      <c r="D3496" s="304"/>
      <c r="E3496" s="255"/>
      <c r="F3496" s="260"/>
      <c r="I3496"/>
    </row>
    <row r="3497" spans="1:9" s="239" customFormat="1" ht="13" x14ac:dyDescent="0.25">
      <c r="A3497" s="261"/>
      <c r="B3497" s="253"/>
      <c r="C3497" s="252"/>
      <c r="D3497" s="308"/>
      <c r="E3497" s="257"/>
      <c r="F3497" s="260"/>
      <c r="I3497"/>
    </row>
    <row r="3498" spans="1:9" s="239" customFormat="1" ht="13" x14ac:dyDescent="0.25">
      <c r="A3498" s="261"/>
      <c r="B3498" s="270" t="str">
        <f>B3495</f>
        <v>SECTION 4</v>
      </c>
      <c r="C3498" s="252"/>
      <c r="D3498" s="308"/>
      <c r="E3498" s="257"/>
      <c r="F3498" s="260"/>
      <c r="I3498"/>
    </row>
    <row r="3499" spans="1:9" s="239" customFormat="1" ht="13" x14ac:dyDescent="0.25">
      <c r="A3499" s="261"/>
      <c r="B3499" s="270" t="str">
        <f>B3496</f>
        <v>Block 2: 2 Classrooms and 1 School Hall - 4.3 - Roof Coverings</v>
      </c>
      <c r="C3499" s="252"/>
      <c r="D3499" s="308"/>
      <c r="E3499" s="257"/>
      <c r="F3499" s="260"/>
      <c r="I3499"/>
    </row>
    <row r="3500" spans="1:9" s="239" customFormat="1" ht="13" x14ac:dyDescent="0.25">
      <c r="A3500" s="261"/>
      <c r="B3500" s="251" t="s">
        <v>2200</v>
      </c>
      <c r="C3500" s="252" t="s">
        <v>2192</v>
      </c>
      <c r="D3500" s="308"/>
      <c r="E3500" s="257"/>
      <c r="F3500" s="260"/>
      <c r="I3500"/>
    </row>
    <row r="3501" spans="1:9" s="239" customFormat="1" ht="13" x14ac:dyDescent="0.25">
      <c r="A3501" s="261"/>
      <c r="B3501" s="253"/>
      <c r="C3501" s="252"/>
      <c r="D3501" s="308"/>
      <c r="E3501" s="257"/>
      <c r="F3501" s="260"/>
      <c r="I3501"/>
    </row>
    <row r="3502" spans="1:9" s="239" customFormat="1" ht="13" x14ac:dyDescent="0.25">
      <c r="A3502" s="261"/>
      <c r="B3502" s="265" t="s">
        <v>2191</v>
      </c>
      <c r="C3502" s="252">
        <v>55</v>
      </c>
      <c r="D3502" s="308"/>
      <c r="E3502" s="257"/>
      <c r="F3502" s="260"/>
      <c r="I3502"/>
    </row>
    <row r="3503" spans="1:9" s="239" customFormat="1" ht="13" x14ac:dyDescent="0.25">
      <c r="A3503" s="261"/>
      <c r="B3503" s="265"/>
      <c r="C3503" s="252"/>
      <c r="D3503" s="308"/>
      <c r="E3503" s="257"/>
      <c r="F3503" s="260"/>
      <c r="I3503"/>
    </row>
    <row r="3504" spans="1:9" s="239" customFormat="1" ht="13" x14ac:dyDescent="0.25">
      <c r="A3504" s="261"/>
      <c r="B3504" s="253"/>
      <c r="C3504" s="252"/>
      <c r="D3504" s="308"/>
      <c r="E3504" s="257"/>
      <c r="F3504" s="260"/>
      <c r="I3504"/>
    </row>
    <row r="3505" spans="1:9" s="239" customFormat="1" ht="13" x14ac:dyDescent="0.25">
      <c r="A3505" s="261"/>
      <c r="B3505" s="253"/>
      <c r="C3505" s="252"/>
      <c r="D3505" s="308"/>
      <c r="E3505" s="257"/>
      <c r="F3505" s="260"/>
      <c r="I3505"/>
    </row>
    <row r="3506" spans="1:9" s="239" customFormat="1" ht="13" x14ac:dyDescent="0.25">
      <c r="A3506" s="261"/>
      <c r="B3506" s="253"/>
      <c r="C3506" s="252"/>
      <c r="D3506" s="308"/>
      <c r="E3506" s="257"/>
      <c r="F3506" s="260"/>
      <c r="I3506"/>
    </row>
    <row r="3507" spans="1:9" s="239" customFormat="1" ht="13" x14ac:dyDescent="0.25">
      <c r="A3507" s="261"/>
      <c r="B3507" s="253"/>
      <c r="C3507" s="252"/>
      <c r="D3507" s="308"/>
      <c r="E3507" s="257"/>
      <c r="F3507" s="260"/>
      <c r="I3507"/>
    </row>
    <row r="3508" spans="1:9" s="239" customFormat="1" ht="13" x14ac:dyDescent="0.25">
      <c r="A3508" s="261"/>
      <c r="B3508" s="253"/>
      <c r="C3508" s="252"/>
      <c r="D3508" s="308"/>
      <c r="E3508" s="257"/>
      <c r="F3508" s="260"/>
      <c r="I3508"/>
    </row>
    <row r="3509" spans="1:9" s="239" customFormat="1" ht="13" x14ac:dyDescent="0.25">
      <c r="A3509" s="261"/>
      <c r="B3509" s="253"/>
      <c r="C3509" s="252"/>
      <c r="D3509" s="308"/>
      <c r="E3509" s="257"/>
      <c r="F3509" s="260"/>
      <c r="I3509"/>
    </row>
    <row r="3510" spans="1:9" s="239" customFormat="1" ht="13" x14ac:dyDescent="0.25">
      <c r="A3510" s="261"/>
      <c r="B3510" s="253"/>
      <c r="C3510" s="252"/>
      <c r="D3510" s="308"/>
      <c r="E3510" s="257"/>
      <c r="F3510" s="260"/>
      <c r="I3510"/>
    </row>
    <row r="3511" spans="1:9" s="239" customFormat="1" ht="13" x14ac:dyDescent="0.25">
      <c r="A3511" s="261"/>
      <c r="B3511" s="253"/>
      <c r="C3511" s="252"/>
      <c r="D3511" s="308"/>
      <c r="E3511" s="257"/>
      <c r="F3511" s="260"/>
      <c r="I3511"/>
    </row>
    <row r="3512" spans="1:9" s="239" customFormat="1" ht="13" x14ac:dyDescent="0.25">
      <c r="A3512" s="261"/>
      <c r="B3512" s="253"/>
      <c r="C3512" s="252"/>
      <c r="D3512" s="308"/>
      <c r="E3512" s="257"/>
      <c r="F3512" s="260"/>
      <c r="I3512"/>
    </row>
    <row r="3513" spans="1:9" s="239" customFormat="1" ht="13" x14ac:dyDescent="0.25">
      <c r="A3513" s="261"/>
      <c r="B3513" s="253"/>
      <c r="C3513" s="252"/>
      <c r="D3513" s="308"/>
      <c r="E3513" s="257"/>
      <c r="F3513" s="260"/>
      <c r="I3513"/>
    </row>
    <row r="3514" spans="1:9" s="239" customFormat="1" ht="13" x14ac:dyDescent="0.25">
      <c r="A3514" s="261"/>
      <c r="B3514" s="253"/>
      <c r="C3514" s="252"/>
      <c r="D3514" s="308"/>
      <c r="E3514" s="257"/>
      <c r="F3514" s="260"/>
      <c r="I3514"/>
    </row>
    <row r="3515" spans="1:9" s="239" customFormat="1" ht="13" x14ac:dyDescent="0.25">
      <c r="A3515" s="261"/>
      <c r="B3515" s="253"/>
      <c r="C3515" s="252"/>
      <c r="D3515" s="308"/>
      <c r="E3515" s="257"/>
      <c r="F3515" s="260"/>
      <c r="I3515"/>
    </row>
    <row r="3516" spans="1:9" s="239" customFormat="1" ht="13" x14ac:dyDescent="0.25">
      <c r="A3516" s="261"/>
      <c r="B3516" s="253"/>
      <c r="C3516" s="252"/>
      <c r="D3516" s="308"/>
      <c r="E3516" s="257"/>
      <c r="F3516" s="260"/>
      <c r="I3516"/>
    </row>
    <row r="3517" spans="1:9" s="239" customFormat="1" ht="13" x14ac:dyDescent="0.25">
      <c r="A3517" s="261"/>
      <c r="B3517" s="253"/>
      <c r="C3517" s="252"/>
      <c r="D3517" s="308"/>
      <c r="E3517" s="257"/>
      <c r="F3517" s="260"/>
      <c r="I3517"/>
    </row>
    <row r="3518" spans="1:9" s="239" customFormat="1" ht="13" x14ac:dyDescent="0.25">
      <c r="A3518" s="261"/>
      <c r="B3518" s="253"/>
      <c r="C3518" s="252"/>
      <c r="D3518" s="308"/>
      <c r="E3518" s="257"/>
      <c r="F3518" s="260"/>
      <c r="I3518"/>
    </row>
    <row r="3519" spans="1:9" s="239" customFormat="1" ht="13" x14ac:dyDescent="0.25">
      <c r="A3519" s="261"/>
      <c r="B3519" s="253"/>
      <c r="C3519" s="252"/>
      <c r="D3519" s="308"/>
      <c r="E3519" s="257"/>
      <c r="F3519" s="260"/>
      <c r="I3519"/>
    </row>
    <row r="3520" spans="1:9" s="239" customFormat="1" ht="13" x14ac:dyDescent="0.25">
      <c r="A3520" s="261"/>
      <c r="B3520" s="253"/>
      <c r="C3520" s="252"/>
      <c r="D3520" s="308"/>
      <c r="E3520" s="257"/>
      <c r="F3520" s="260"/>
      <c r="I3520"/>
    </row>
    <row r="3521" spans="1:9" s="239" customFormat="1" ht="13" x14ac:dyDescent="0.25">
      <c r="A3521" s="261"/>
      <c r="B3521" s="253"/>
      <c r="C3521" s="252"/>
      <c r="D3521" s="308"/>
      <c r="E3521" s="257"/>
      <c r="F3521" s="260"/>
      <c r="I3521"/>
    </row>
    <row r="3522" spans="1:9" s="239" customFormat="1" ht="13" x14ac:dyDescent="0.25">
      <c r="A3522" s="261"/>
      <c r="B3522" s="253"/>
      <c r="C3522" s="252"/>
      <c r="D3522" s="308"/>
      <c r="E3522" s="257"/>
      <c r="F3522" s="260"/>
      <c r="I3522"/>
    </row>
    <row r="3523" spans="1:9" s="239" customFormat="1" ht="13" x14ac:dyDescent="0.25">
      <c r="A3523" s="261"/>
      <c r="B3523" s="253"/>
      <c r="C3523" s="252"/>
      <c r="D3523" s="308"/>
      <c r="E3523" s="257"/>
      <c r="F3523" s="260"/>
      <c r="I3523"/>
    </row>
    <row r="3524" spans="1:9" s="239" customFormat="1" ht="13" x14ac:dyDescent="0.25">
      <c r="A3524" s="261"/>
      <c r="B3524" s="253"/>
      <c r="C3524" s="252"/>
      <c r="D3524" s="308"/>
      <c r="E3524" s="257"/>
      <c r="F3524" s="260"/>
      <c r="I3524"/>
    </row>
    <row r="3525" spans="1:9" s="239" customFormat="1" ht="13" x14ac:dyDescent="0.25">
      <c r="A3525" s="261"/>
      <c r="B3525" s="253"/>
      <c r="C3525" s="252"/>
      <c r="D3525" s="308"/>
      <c r="E3525" s="257"/>
      <c r="F3525" s="260"/>
      <c r="I3525"/>
    </row>
    <row r="3526" spans="1:9" s="239" customFormat="1" ht="13" x14ac:dyDescent="0.25">
      <c r="A3526" s="261"/>
      <c r="B3526" s="253"/>
      <c r="C3526" s="252"/>
      <c r="D3526" s="308"/>
      <c r="E3526" s="257"/>
      <c r="F3526" s="260"/>
      <c r="I3526"/>
    </row>
    <row r="3527" spans="1:9" s="239" customFormat="1" ht="13" x14ac:dyDescent="0.25">
      <c r="A3527" s="261"/>
      <c r="B3527" s="253"/>
      <c r="C3527" s="252"/>
      <c r="D3527" s="308"/>
      <c r="E3527" s="257"/>
      <c r="F3527" s="260"/>
      <c r="I3527"/>
    </row>
    <row r="3528" spans="1:9" s="239" customFormat="1" ht="13" x14ac:dyDescent="0.25">
      <c r="A3528" s="261"/>
      <c r="B3528" s="253"/>
      <c r="C3528" s="252"/>
      <c r="D3528" s="308"/>
      <c r="E3528" s="257"/>
      <c r="F3528" s="260"/>
      <c r="I3528"/>
    </row>
    <row r="3529" spans="1:9" s="239" customFormat="1" ht="13" x14ac:dyDescent="0.25">
      <c r="A3529" s="261"/>
      <c r="B3529" s="253"/>
      <c r="C3529" s="252"/>
      <c r="D3529" s="308"/>
      <c r="E3529" s="257"/>
      <c r="F3529" s="260"/>
      <c r="I3529"/>
    </row>
    <row r="3530" spans="1:9" s="239" customFormat="1" ht="13" x14ac:dyDescent="0.25">
      <c r="A3530" s="261"/>
      <c r="B3530" s="253"/>
      <c r="C3530" s="252"/>
      <c r="D3530" s="308"/>
      <c r="E3530" s="257"/>
      <c r="F3530" s="260"/>
      <c r="I3530"/>
    </row>
    <row r="3531" spans="1:9" s="239" customFormat="1" ht="13" x14ac:dyDescent="0.25">
      <c r="A3531" s="261"/>
      <c r="B3531" s="253"/>
      <c r="C3531" s="252"/>
      <c r="D3531" s="308"/>
      <c r="E3531" s="257"/>
      <c r="F3531" s="260"/>
      <c r="I3531"/>
    </row>
    <row r="3532" spans="1:9" s="239" customFormat="1" ht="13" x14ac:dyDescent="0.25">
      <c r="A3532" s="261"/>
      <c r="B3532" s="253"/>
      <c r="C3532" s="252"/>
      <c r="D3532" s="308"/>
      <c r="E3532" s="257"/>
      <c r="F3532" s="260"/>
      <c r="I3532"/>
    </row>
    <row r="3533" spans="1:9" s="239" customFormat="1" ht="13" x14ac:dyDescent="0.25">
      <c r="A3533" s="261"/>
      <c r="B3533" s="253"/>
      <c r="C3533" s="252"/>
      <c r="D3533" s="308"/>
      <c r="E3533" s="257"/>
      <c r="F3533" s="260"/>
      <c r="I3533"/>
    </row>
    <row r="3534" spans="1:9" s="239" customFormat="1" ht="13" x14ac:dyDescent="0.25">
      <c r="A3534" s="261"/>
      <c r="B3534" s="253"/>
      <c r="C3534" s="252"/>
      <c r="D3534" s="308"/>
      <c r="E3534" s="257"/>
      <c r="F3534" s="260"/>
      <c r="I3534"/>
    </row>
    <row r="3535" spans="1:9" s="239" customFormat="1" ht="13" x14ac:dyDescent="0.25">
      <c r="A3535" s="261"/>
      <c r="B3535" s="253"/>
      <c r="C3535" s="252"/>
      <c r="D3535" s="308"/>
      <c r="E3535" s="257"/>
      <c r="F3535" s="260"/>
      <c r="I3535"/>
    </row>
    <row r="3536" spans="1:9" s="239" customFormat="1" ht="13" x14ac:dyDescent="0.25">
      <c r="A3536" s="261"/>
      <c r="B3536" s="253"/>
      <c r="C3536" s="252"/>
      <c r="D3536" s="308"/>
      <c r="E3536" s="257"/>
      <c r="F3536" s="260"/>
      <c r="I3536"/>
    </row>
    <row r="3537" spans="1:9" s="239" customFormat="1" ht="13" x14ac:dyDescent="0.25">
      <c r="A3537" s="261"/>
      <c r="B3537" s="253"/>
      <c r="C3537" s="252"/>
      <c r="D3537" s="308"/>
      <c r="E3537" s="257"/>
      <c r="F3537" s="260"/>
      <c r="I3537"/>
    </row>
    <row r="3538" spans="1:9" s="239" customFormat="1" ht="13" x14ac:dyDescent="0.25">
      <c r="A3538" s="261"/>
      <c r="B3538" s="253"/>
      <c r="C3538" s="252"/>
      <c r="D3538" s="308"/>
      <c r="E3538" s="257"/>
      <c r="F3538" s="260"/>
      <c r="I3538"/>
    </row>
    <row r="3539" spans="1:9" s="239" customFormat="1" ht="13" x14ac:dyDescent="0.25">
      <c r="A3539" s="261"/>
      <c r="B3539" s="253"/>
      <c r="C3539" s="252"/>
      <c r="D3539" s="308"/>
      <c r="E3539" s="257"/>
      <c r="F3539" s="260"/>
      <c r="I3539"/>
    </row>
    <row r="3540" spans="1:9" s="239" customFormat="1" ht="13" x14ac:dyDescent="0.25">
      <c r="A3540" s="261"/>
      <c r="B3540" s="253"/>
      <c r="C3540" s="252"/>
      <c r="D3540" s="308"/>
      <c r="E3540" s="257"/>
      <c r="F3540" s="260"/>
      <c r="I3540"/>
    </row>
    <row r="3541" spans="1:9" s="239" customFormat="1" ht="13" x14ac:dyDescent="0.25">
      <c r="A3541" s="261"/>
      <c r="B3541" s="253"/>
      <c r="C3541" s="252"/>
      <c r="D3541" s="308"/>
      <c r="E3541" s="257"/>
      <c r="F3541" s="260"/>
      <c r="I3541"/>
    </row>
    <row r="3542" spans="1:9" s="239" customFormat="1" ht="13" x14ac:dyDescent="0.25">
      <c r="A3542" s="261"/>
      <c r="B3542" s="253"/>
      <c r="C3542" s="252"/>
      <c r="D3542" s="308"/>
      <c r="E3542" s="257"/>
      <c r="F3542" s="260"/>
      <c r="I3542"/>
    </row>
    <row r="3543" spans="1:9" s="239" customFormat="1" ht="13" x14ac:dyDescent="0.25">
      <c r="A3543" s="261"/>
      <c r="B3543" s="253"/>
      <c r="C3543" s="252"/>
      <c r="D3543" s="308"/>
      <c r="E3543" s="257"/>
      <c r="F3543" s="260"/>
      <c r="I3543"/>
    </row>
    <row r="3544" spans="1:9" s="239" customFormat="1" ht="13" x14ac:dyDescent="0.25">
      <c r="A3544" s="261"/>
      <c r="B3544" s="253"/>
      <c r="C3544" s="252"/>
      <c r="D3544" s="308"/>
      <c r="E3544" s="257"/>
      <c r="F3544" s="260"/>
      <c r="I3544"/>
    </row>
    <row r="3545" spans="1:9" s="239" customFormat="1" ht="13" x14ac:dyDescent="0.25">
      <c r="A3545" s="261"/>
      <c r="B3545" s="253"/>
      <c r="C3545" s="252"/>
      <c r="D3545" s="308"/>
      <c r="E3545" s="257"/>
      <c r="F3545" s="260"/>
      <c r="I3545"/>
    </row>
    <row r="3546" spans="1:9" s="239" customFormat="1" ht="13" x14ac:dyDescent="0.25">
      <c r="A3546" s="261"/>
      <c r="B3546" s="253"/>
      <c r="C3546" s="252"/>
      <c r="D3546" s="308"/>
      <c r="E3546" s="257"/>
      <c r="F3546" s="260"/>
      <c r="I3546"/>
    </row>
    <row r="3547" spans="1:9" s="239" customFormat="1" ht="13" x14ac:dyDescent="0.25">
      <c r="A3547" s="261"/>
      <c r="B3547" s="253"/>
      <c r="C3547" s="252"/>
      <c r="D3547" s="308"/>
      <c r="E3547" s="257"/>
      <c r="F3547" s="260"/>
      <c r="I3547"/>
    </row>
    <row r="3548" spans="1:9" s="239" customFormat="1" ht="13" x14ac:dyDescent="0.25">
      <c r="A3548" s="261"/>
      <c r="B3548" s="253"/>
      <c r="C3548" s="252"/>
      <c r="D3548" s="308"/>
      <c r="E3548" s="257"/>
      <c r="F3548" s="260"/>
      <c r="I3548"/>
    </row>
    <row r="3549" spans="1:9" s="239" customFormat="1" ht="13" x14ac:dyDescent="0.25">
      <c r="A3549" s="261"/>
      <c r="B3549" s="253"/>
      <c r="C3549" s="252"/>
      <c r="D3549" s="308"/>
      <c r="E3549" s="257"/>
      <c r="F3549" s="260"/>
      <c r="I3549"/>
    </row>
    <row r="3550" spans="1:9" s="239" customFormat="1" ht="13" x14ac:dyDescent="0.25">
      <c r="A3550" s="261"/>
      <c r="B3550" s="253"/>
      <c r="C3550" s="252"/>
      <c r="D3550" s="308"/>
      <c r="E3550" s="257"/>
      <c r="F3550" s="260"/>
      <c r="I3550"/>
    </row>
    <row r="3551" spans="1:9" s="239" customFormat="1" ht="13" x14ac:dyDescent="0.25">
      <c r="A3551" s="261"/>
      <c r="B3551" s="253"/>
      <c r="C3551" s="252"/>
      <c r="D3551" s="308"/>
      <c r="E3551" s="257"/>
      <c r="F3551" s="260"/>
      <c r="I3551"/>
    </row>
    <row r="3552" spans="1:9" s="239" customFormat="1" ht="13" x14ac:dyDescent="0.25">
      <c r="A3552" s="261"/>
      <c r="B3552" s="253"/>
      <c r="C3552" s="252"/>
      <c r="D3552" s="308"/>
      <c r="E3552" s="257"/>
      <c r="F3552" s="260"/>
      <c r="I3552"/>
    </row>
    <row r="3553" spans="1:9" s="239" customFormat="1" ht="13" x14ac:dyDescent="0.25">
      <c r="A3553" s="261"/>
      <c r="B3553" s="253"/>
      <c r="C3553" s="252"/>
      <c r="D3553" s="308"/>
      <c r="E3553" s="257"/>
      <c r="F3553" s="260"/>
      <c r="I3553"/>
    </row>
    <row r="3554" spans="1:9" s="239" customFormat="1" ht="13" x14ac:dyDescent="0.25">
      <c r="A3554" s="261"/>
      <c r="B3554" s="253"/>
      <c r="C3554" s="252"/>
      <c r="D3554" s="308"/>
      <c r="E3554" s="257"/>
      <c r="F3554" s="260"/>
      <c r="I3554"/>
    </row>
    <row r="3555" spans="1:9" s="239" customFormat="1" ht="13" x14ac:dyDescent="0.25">
      <c r="A3555" s="261"/>
      <c r="B3555" s="253"/>
      <c r="C3555" s="252"/>
      <c r="D3555" s="308"/>
      <c r="E3555" s="257"/>
      <c r="F3555" s="260"/>
      <c r="I3555"/>
    </row>
    <row r="3556" spans="1:9" s="239" customFormat="1" ht="13" x14ac:dyDescent="0.25">
      <c r="A3556" s="261"/>
      <c r="B3556" s="253"/>
      <c r="C3556" s="252"/>
      <c r="D3556" s="308"/>
      <c r="E3556" s="257"/>
      <c r="F3556" s="260"/>
      <c r="I3556"/>
    </row>
    <row r="3557" spans="1:9" s="239" customFormat="1" ht="13" x14ac:dyDescent="0.25">
      <c r="A3557" s="261"/>
      <c r="B3557" s="253"/>
      <c r="C3557" s="252"/>
      <c r="D3557" s="308"/>
      <c r="E3557" s="257"/>
      <c r="F3557" s="260"/>
      <c r="I3557"/>
    </row>
    <row r="3558" spans="1:9" s="239" customFormat="1" ht="13" x14ac:dyDescent="0.25">
      <c r="A3558" s="261"/>
      <c r="B3558" s="253"/>
      <c r="C3558" s="252"/>
      <c r="D3558" s="308"/>
      <c r="E3558" s="257"/>
      <c r="F3558" s="260"/>
      <c r="I3558"/>
    </row>
    <row r="3559" spans="1:9" s="239" customFormat="1" ht="13" x14ac:dyDescent="0.25">
      <c r="A3559" s="261"/>
      <c r="B3559" s="253"/>
      <c r="C3559" s="252"/>
      <c r="D3559" s="308"/>
      <c r="E3559" s="257"/>
      <c r="F3559" s="260"/>
      <c r="I3559"/>
    </row>
    <row r="3560" spans="1:9" s="239" customFormat="1" ht="13" x14ac:dyDescent="0.25">
      <c r="A3560" s="261"/>
      <c r="B3560" s="253"/>
      <c r="C3560" s="252"/>
      <c r="D3560" s="308"/>
      <c r="E3560" s="257"/>
      <c r="F3560" s="260"/>
      <c r="I3560"/>
    </row>
    <row r="3561" spans="1:9" s="239" customFormat="1" ht="13" x14ac:dyDescent="0.25">
      <c r="A3561" s="261"/>
      <c r="B3561" s="253"/>
      <c r="C3561" s="252"/>
      <c r="D3561" s="308"/>
      <c r="E3561" s="257"/>
      <c r="F3561" s="260"/>
      <c r="I3561"/>
    </row>
    <row r="3562" spans="1:9" s="239" customFormat="1" ht="13" x14ac:dyDescent="0.25">
      <c r="A3562" s="261"/>
      <c r="B3562" s="253"/>
      <c r="C3562" s="252"/>
      <c r="D3562" s="308"/>
      <c r="E3562" s="257"/>
      <c r="F3562" s="260"/>
      <c r="I3562"/>
    </row>
    <row r="3563" spans="1:9" s="239" customFormat="1" ht="13" x14ac:dyDescent="0.25">
      <c r="A3563" s="261"/>
      <c r="B3563" s="253"/>
      <c r="C3563" s="252"/>
      <c r="D3563" s="308"/>
      <c r="E3563" s="257"/>
      <c r="F3563" s="260"/>
      <c r="I3563"/>
    </row>
    <row r="3564" spans="1:9" s="239" customFormat="1" ht="13" x14ac:dyDescent="0.25">
      <c r="A3564" s="261"/>
      <c r="B3564" s="253"/>
      <c r="C3564" s="252"/>
      <c r="D3564" s="308"/>
      <c r="E3564" s="257"/>
      <c r="F3564" s="260"/>
      <c r="I3564"/>
    </row>
    <row r="3565" spans="1:9" s="239" customFormat="1" ht="13" x14ac:dyDescent="0.25">
      <c r="A3565" s="261"/>
      <c r="B3565" s="253"/>
      <c r="C3565" s="252"/>
      <c r="D3565" s="308"/>
      <c r="E3565" s="257"/>
      <c r="F3565" s="260"/>
      <c r="I3565"/>
    </row>
    <row r="3566" spans="1:9" s="239" customFormat="1" ht="13" x14ac:dyDescent="0.25">
      <c r="A3566" s="261"/>
      <c r="B3566" s="253"/>
      <c r="C3566" s="252"/>
      <c r="D3566" s="308"/>
      <c r="E3566" s="257"/>
      <c r="F3566" s="260"/>
      <c r="I3566"/>
    </row>
    <row r="3567" spans="1:9" ht="13" x14ac:dyDescent="0.25">
      <c r="A3567" s="261"/>
      <c r="B3567" s="264" t="s">
        <v>1019</v>
      </c>
      <c r="C3567" s="226"/>
      <c r="D3567" s="304"/>
      <c r="E3567" s="255"/>
      <c r="F3567" s="266"/>
    </row>
    <row r="3568" spans="1:9" ht="13" x14ac:dyDescent="0.25">
      <c r="A3568" s="261"/>
      <c r="B3568" s="245" t="str">
        <f>B3495</f>
        <v>SECTION 4</v>
      </c>
      <c r="C3568" s="226"/>
      <c r="D3568" s="304"/>
      <c r="E3568" s="255"/>
      <c r="F3568" s="260"/>
    </row>
    <row r="3569" spans="1:9" ht="13" x14ac:dyDescent="0.25">
      <c r="A3569" s="261"/>
      <c r="B3569" s="245" t="str">
        <f>B3496</f>
        <v>Block 2: 2 Classrooms and 1 School Hall - 4.3 - Roof Coverings</v>
      </c>
      <c r="C3569" s="226"/>
      <c r="D3569" s="304"/>
      <c r="E3569" s="255"/>
      <c r="F3569" s="260"/>
    </row>
    <row r="3570" spans="1:9" s="57" customFormat="1" x14ac:dyDescent="0.25">
      <c r="A3570" s="296"/>
      <c r="B3570" s="269"/>
      <c r="C3570" s="268"/>
      <c r="D3570" s="311"/>
      <c r="E3570" s="216"/>
      <c r="F3570" s="260"/>
      <c r="G3570" s="179"/>
      <c r="I3570"/>
    </row>
    <row r="3571" spans="1:9" s="57" customFormat="1" ht="13" x14ac:dyDescent="0.25">
      <c r="A3571" s="297">
        <v>4.4000000000000004</v>
      </c>
      <c r="B3571" s="227" t="s">
        <v>133</v>
      </c>
      <c r="C3571" s="268"/>
      <c r="D3571" s="311"/>
      <c r="E3571" s="216"/>
      <c r="F3571" s="277"/>
      <c r="G3571" s="179"/>
      <c r="I3571"/>
    </row>
    <row r="3572" spans="1:9" s="57" customFormat="1" ht="13" x14ac:dyDescent="0.25">
      <c r="A3572" s="297"/>
      <c r="B3572" s="227"/>
      <c r="C3572" s="268"/>
      <c r="D3572" s="311"/>
      <c r="E3572" s="216"/>
      <c r="F3572" s="277"/>
      <c r="G3572" s="179"/>
      <c r="I3572"/>
    </row>
    <row r="3573" spans="1:9" s="57" customFormat="1" ht="13" x14ac:dyDescent="0.25">
      <c r="A3573" s="297"/>
      <c r="B3573" s="227" t="s">
        <v>132</v>
      </c>
      <c r="C3573" s="268"/>
      <c r="D3573" s="311"/>
      <c r="E3573" s="216"/>
      <c r="F3573" s="260"/>
      <c r="G3573" s="179"/>
      <c r="I3573"/>
    </row>
    <row r="3574" spans="1:9" s="57" customFormat="1" ht="13" x14ac:dyDescent="0.25">
      <c r="A3574" s="297"/>
      <c r="B3574" s="227"/>
      <c r="C3574" s="268"/>
      <c r="D3574" s="311"/>
      <c r="E3574" s="216"/>
      <c r="F3574" s="260"/>
      <c r="G3574" s="179"/>
      <c r="I3574"/>
    </row>
    <row r="3575" spans="1:9" s="57" customFormat="1" x14ac:dyDescent="0.25">
      <c r="A3575" s="299" t="s">
        <v>2432</v>
      </c>
      <c r="B3575" s="295" t="s">
        <v>131</v>
      </c>
      <c r="C3575" s="268" t="s">
        <v>11</v>
      </c>
      <c r="D3575" s="311">
        <v>62</v>
      </c>
      <c r="E3575" s="216"/>
      <c r="F3575" s="260"/>
      <c r="G3575" s="179"/>
      <c r="I3575"/>
    </row>
    <row r="3576" spans="1:9" s="57" customFormat="1" x14ac:dyDescent="0.25">
      <c r="A3576" s="299"/>
      <c r="B3576" s="295"/>
      <c r="C3576" s="268"/>
      <c r="D3576" s="311"/>
      <c r="E3576" s="216"/>
      <c r="F3576" s="260"/>
      <c r="G3576" s="179"/>
      <c r="I3576"/>
    </row>
    <row r="3577" spans="1:9" s="57" customFormat="1" x14ac:dyDescent="0.25">
      <c r="A3577" s="299" t="s">
        <v>2433</v>
      </c>
      <c r="B3577" s="295" t="s">
        <v>2354</v>
      </c>
      <c r="C3577" s="268" t="s">
        <v>11</v>
      </c>
      <c r="D3577" s="311">
        <v>253</v>
      </c>
      <c r="E3577" s="216"/>
      <c r="F3577" s="260"/>
      <c r="G3577" s="179"/>
      <c r="I3577"/>
    </row>
    <row r="3578" spans="1:9" s="57" customFormat="1" ht="13" x14ac:dyDescent="0.25">
      <c r="A3578" s="297"/>
      <c r="B3578" s="295"/>
      <c r="C3578" s="268"/>
      <c r="D3578" s="311"/>
      <c r="E3578" s="216"/>
      <c r="F3578" s="260"/>
      <c r="G3578" s="179"/>
      <c r="I3578"/>
    </row>
    <row r="3579" spans="1:9" s="57" customFormat="1" ht="13" x14ac:dyDescent="0.25">
      <c r="A3579" s="297"/>
      <c r="B3579" s="227" t="s">
        <v>128</v>
      </c>
      <c r="C3579" s="268"/>
      <c r="D3579" s="311"/>
      <c r="E3579" s="216"/>
      <c r="F3579" s="260"/>
      <c r="G3579" s="179"/>
      <c r="I3579"/>
    </row>
    <row r="3580" spans="1:9" s="57" customFormat="1" ht="13" x14ac:dyDescent="0.25">
      <c r="A3580" s="297"/>
      <c r="B3580" s="227"/>
      <c r="C3580" s="268"/>
      <c r="D3580" s="311"/>
      <c r="E3580" s="216"/>
      <c r="F3580" s="260"/>
      <c r="G3580" s="179"/>
      <c r="I3580"/>
    </row>
    <row r="3581" spans="1:9" s="57" customFormat="1" ht="14.5" x14ac:dyDescent="0.25">
      <c r="A3581" s="299" t="s">
        <v>2434</v>
      </c>
      <c r="B3581" s="295" t="s">
        <v>127</v>
      </c>
      <c r="C3581" s="268" t="s">
        <v>621</v>
      </c>
      <c r="D3581" s="311">
        <v>105</v>
      </c>
      <c r="E3581" s="216"/>
      <c r="F3581" s="260"/>
      <c r="G3581" s="179"/>
      <c r="I3581"/>
    </row>
    <row r="3582" spans="1:9" s="57" customFormat="1" x14ac:dyDescent="0.25">
      <c r="A3582" s="299"/>
      <c r="B3582" s="295"/>
      <c r="C3582" s="268"/>
      <c r="D3582" s="311"/>
      <c r="E3582" s="216"/>
      <c r="F3582" s="260"/>
      <c r="G3582" s="179"/>
      <c r="I3582"/>
    </row>
    <row r="3583" spans="1:9" s="57" customFormat="1" ht="25" x14ac:dyDescent="0.25">
      <c r="A3583" s="299" t="s">
        <v>2435</v>
      </c>
      <c r="B3583" s="295" t="s">
        <v>2114</v>
      </c>
      <c r="C3583" s="268" t="s">
        <v>2</v>
      </c>
      <c r="D3583" s="311">
        <v>62</v>
      </c>
      <c r="E3583" s="216"/>
      <c r="F3583" s="260"/>
      <c r="G3583" s="179"/>
      <c r="I3583"/>
    </row>
    <row r="3584" spans="1:9" s="57" customFormat="1" ht="13" x14ac:dyDescent="0.25">
      <c r="A3584" s="297"/>
      <c r="B3584" s="227"/>
      <c r="C3584" s="268"/>
      <c r="D3584" s="311"/>
      <c r="E3584" s="216"/>
      <c r="F3584" s="260"/>
      <c r="G3584" s="179"/>
      <c r="I3584"/>
    </row>
    <row r="3585" spans="1:9" s="57" customFormat="1" ht="13" x14ac:dyDescent="0.25">
      <c r="A3585" s="297"/>
      <c r="B3585" s="227" t="s">
        <v>123</v>
      </c>
      <c r="C3585" s="268"/>
      <c r="D3585" s="311"/>
      <c r="E3585" s="216"/>
      <c r="F3585" s="260"/>
      <c r="G3585" s="179"/>
      <c r="I3585"/>
    </row>
    <row r="3586" spans="1:9" s="57" customFormat="1" ht="13" x14ac:dyDescent="0.25">
      <c r="A3586" s="297"/>
      <c r="B3586" s="227"/>
      <c r="C3586" s="268"/>
      <c r="D3586" s="311"/>
      <c r="E3586" s="216"/>
      <c r="F3586" s="260"/>
      <c r="G3586" s="179"/>
      <c r="I3586"/>
    </row>
    <row r="3587" spans="1:9" s="57" customFormat="1" ht="37.5" x14ac:dyDescent="0.25">
      <c r="A3587" s="299" t="s">
        <v>2436</v>
      </c>
      <c r="B3587" s="295" t="s">
        <v>2359</v>
      </c>
      <c r="C3587" s="268" t="s">
        <v>2</v>
      </c>
      <c r="D3587" s="311">
        <v>31</v>
      </c>
      <c r="E3587" s="216"/>
      <c r="F3587" s="260"/>
      <c r="G3587" s="179"/>
      <c r="I3587"/>
    </row>
    <row r="3588" spans="1:9" s="57" customFormat="1" x14ac:dyDescent="0.25">
      <c r="A3588" s="296"/>
      <c r="B3588" s="269"/>
      <c r="C3588" s="268"/>
      <c r="D3588" s="311"/>
      <c r="E3588" s="216"/>
      <c r="F3588" s="277"/>
      <c r="G3588" s="179"/>
      <c r="I3588"/>
    </row>
    <row r="3589" spans="1:9" s="57" customFormat="1" ht="13" x14ac:dyDescent="0.25">
      <c r="A3589" s="296"/>
      <c r="B3589" s="227" t="s">
        <v>114</v>
      </c>
      <c r="C3589" s="268"/>
      <c r="D3589" s="311"/>
      <c r="E3589" s="216"/>
      <c r="F3589" s="277"/>
      <c r="G3589" s="179"/>
      <c r="I3589"/>
    </row>
    <row r="3590" spans="1:9" s="57" customFormat="1" ht="13" x14ac:dyDescent="0.25">
      <c r="A3590" s="296"/>
      <c r="B3590" s="227"/>
      <c r="C3590" s="268"/>
      <c r="D3590" s="311"/>
      <c r="E3590" s="216"/>
      <c r="F3590" s="277"/>
      <c r="G3590" s="179"/>
      <c r="I3590"/>
    </row>
    <row r="3591" spans="1:9" s="57" customFormat="1" ht="13" x14ac:dyDescent="0.25">
      <c r="A3591" s="296"/>
      <c r="B3591" s="227" t="s">
        <v>113</v>
      </c>
      <c r="C3591" s="268"/>
      <c r="D3591" s="311"/>
      <c r="E3591" s="216"/>
      <c r="F3591" s="277"/>
      <c r="G3591" s="179"/>
      <c r="I3591"/>
    </row>
    <row r="3592" spans="1:9" s="57" customFormat="1" x14ac:dyDescent="0.25">
      <c r="A3592" s="296"/>
      <c r="B3592" s="269"/>
      <c r="C3592" s="268"/>
      <c r="D3592" s="311"/>
      <c r="E3592" s="216"/>
      <c r="F3592" s="277"/>
      <c r="G3592" s="179"/>
      <c r="I3592"/>
    </row>
    <row r="3593" spans="1:9" s="57" customFormat="1" ht="37.5" x14ac:dyDescent="0.25">
      <c r="A3593" s="296" t="s">
        <v>2432</v>
      </c>
      <c r="B3593" s="269" t="s">
        <v>2080</v>
      </c>
      <c r="C3593" s="268" t="s">
        <v>11</v>
      </c>
      <c r="D3593" s="311">
        <v>62</v>
      </c>
      <c r="E3593" s="216"/>
      <c r="F3593" s="277"/>
      <c r="G3593" s="179"/>
      <c r="I3593"/>
    </row>
    <row r="3594" spans="1:9" s="57" customFormat="1" x14ac:dyDescent="0.25">
      <c r="A3594" s="296"/>
      <c r="B3594" s="269"/>
      <c r="C3594" s="268"/>
      <c r="D3594" s="311"/>
      <c r="E3594" s="216"/>
      <c r="F3594" s="277"/>
      <c r="G3594" s="179"/>
      <c r="I3594"/>
    </row>
    <row r="3595" spans="1:9" s="57" customFormat="1" ht="37.5" x14ac:dyDescent="0.25">
      <c r="A3595" s="296" t="s">
        <v>2433</v>
      </c>
      <c r="B3595" s="269" t="s">
        <v>2081</v>
      </c>
      <c r="C3595" s="268" t="s">
        <v>11</v>
      </c>
      <c r="D3595" s="311">
        <v>18</v>
      </c>
      <c r="E3595" s="216"/>
      <c r="F3595" s="277"/>
      <c r="G3595" s="179"/>
      <c r="I3595"/>
    </row>
    <row r="3596" spans="1:9" s="57" customFormat="1" x14ac:dyDescent="0.25">
      <c r="A3596" s="296"/>
      <c r="B3596" s="269"/>
      <c r="C3596" s="268"/>
      <c r="D3596" s="311"/>
      <c r="E3596" s="216"/>
      <c r="F3596" s="277"/>
      <c r="G3596" s="179"/>
      <c r="I3596"/>
    </row>
    <row r="3597" spans="1:9" s="1" customFormat="1" ht="13" x14ac:dyDescent="0.25">
      <c r="A3597" s="296"/>
      <c r="B3597" s="227" t="s">
        <v>104</v>
      </c>
      <c r="C3597" s="268"/>
      <c r="D3597" s="311"/>
      <c r="E3597" s="216"/>
      <c r="F3597" s="277"/>
      <c r="G3597" s="179"/>
      <c r="H3597" s="57"/>
      <c r="I3597"/>
    </row>
    <row r="3598" spans="1:9" s="1" customFormat="1" ht="13" x14ac:dyDescent="0.25">
      <c r="A3598" s="296"/>
      <c r="B3598" s="227"/>
      <c r="C3598" s="268"/>
      <c r="D3598" s="311"/>
      <c r="E3598" s="216"/>
      <c r="F3598" s="277"/>
      <c r="G3598" s="179"/>
      <c r="H3598" s="57"/>
      <c r="I3598"/>
    </row>
    <row r="3599" spans="1:9" s="1" customFormat="1" ht="13" x14ac:dyDescent="0.25">
      <c r="A3599" s="296"/>
      <c r="B3599" s="227" t="s">
        <v>103</v>
      </c>
      <c r="C3599" s="268"/>
      <c r="D3599" s="311"/>
      <c r="E3599" s="216"/>
      <c r="F3599" s="277"/>
      <c r="G3599" s="179"/>
      <c r="H3599" s="57"/>
      <c r="I3599"/>
    </row>
    <row r="3600" spans="1:9" s="1" customFormat="1" ht="13" x14ac:dyDescent="0.25">
      <c r="A3600" s="296"/>
      <c r="B3600" s="227"/>
      <c r="C3600" s="268"/>
      <c r="D3600" s="311"/>
      <c r="E3600" s="216"/>
      <c r="F3600" s="277"/>
      <c r="G3600" s="179"/>
      <c r="H3600" s="57"/>
      <c r="I3600"/>
    </row>
    <row r="3601" spans="1:9" s="1" customFormat="1" ht="13" x14ac:dyDescent="0.3">
      <c r="A3601" s="296" t="s">
        <v>2434</v>
      </c>
      <c r="B3601" s="269" t="s">
        <v>102</v>
      </c>
      <c r="C3601" s="268" t="s">
        <v>11</v>
      </c>
      <c r="D3601" s="311">
        <v>101</v>
      </c>
      <c r="E3601" s="216"/>
      <c r="F3601" s="277"/>
      <c r="G3601" s="281"/>
      <c r="H3601" s="57"/>
      <c r="I3601"/>
    </row>
    <row r="3602" spans="1:9" s="1" customFormat="1" x14ac:dyDescent="0.25">
      <c r="A3602" s="296"/>
      <c r="B3602" s="269"/>
      <c r="C3602" s="268"/>
      <c r="D3602" s="311"/>
      <c r="E3602" s="216"/>
      <c r="F3602" s="277"/>
      <c r="G3602" s="179"/>
      <c r="H3602" s="57"/>
      <c r="I3602"/>
    </row>
    <row r="3603" spans="1:9" s="57" customFormat="1" ht="13" x14ac:dyDescent="0.3">
      <c r="A3603" s="296"/>
      <c r="B3603" s="227" t="s">
        <v>101</v>
      </c>
      <c r="C3603" s="268"/>
      <c r="D3603" s="311"/>
      <c r="E3603" s="216"/>
      <c r="F3603" s="277"/>
      <c r="G3603" s="282"/>
      <c r="I3603"/>
    </row>
    <row r="3604" spans="1:9" s="57" customFormat="1" ht="13" x14ac:dyDescent="0.3">
      <c r="A3604" s="296"/>
      <c r="B3604" s="227"/>
      <c r="C3604" s="268"/>
      <c r="D3604" s="311"/>
      <c r="E3604" s="216"/>
      <c r="F3604" s="277"/>
      <c r="G3604" s="282"/>
      <c r="I3604"/>
    </row>
    <row r="3605" spans="1:9" s="57" customFormat="1" ht="13" x14ac:dyDescent="0.3">
      <c r="A3605" s="296"/>
      <c r="B3605" s="227" t="s">
        <v>100</v>
      </c>
      <c r="C3605" s="268"/>
      <c r="D3605" s="311"/>
      <c r="E3605" s="216"/>
      <c r="F3605" s="277"/>
      <c r="G3605" s="282"/>
      <c r="I3605"/>
    </row>
    <row r="3606" spans="1:9" s="57" customFormat="1" ht="13" x14ac:dyDescent="0.3">
      <c r="A3606" s="296"/>
      <c r="B3606" s="269"/>
      <c r="C3606" s="268"/>
      <c r="D3606" s="311"/>
      <c r="E3606" s="216"/>
      <c r="F3606" s="277"/>
      <c r="G3606" s="282"/>
      <c r="I3606"/>
    </row>
    <row r="3607" spans="1:9" s="57" customFormat="1" ht="13" x14ac:dyDescent="0.3">
      <c r="A3607" s="296" t="s">
        <v>2435</v>
      </c>
      <c r="B3607" s="269" t="s">
        <v>1030</v>
      </c>
      <c r="C3607" s="268" t="s">
        <v>2</v>
      </c>
      <c r="D3607" s="311">
        <v>4</v>
      </c>
      <c r="E3607" s="216"/>
      <c r="F3607" s="277"/>
      <c r="G3607" s="282"/>
      <c r="I3607"/>
    </row>
    <row r="3608" spans="1:9" s="57" customFormat="1" ht="13" x14ac:dyDescent="0.3">
      <c r="A3608" s="296"/>
      <c r="B3608" s="269"/>
      <c r="C3608" s="268"/>
      <c r="D3608" s="311"/>
      <c r="E3608" s="216"/>
      <c r="F3608" s="260"/>
      <c r="G3608" s="282"/>
      <c r="I3608"/>
    </row>
    <row r="3609" spans="1:9" s="57" customFormat="1" ht="13" x14ac:dyDescent="0.3">
      <c r="A3609" s="296"/>
      <c r="B3609" s="269"/>
      <c r="C3609" s="268"/>
      <c r="D3609" s="311"/>
      <c r="E3609" s="216"/>
      <c r="F3609" s="260"/>
      <c r="G3609" s="282"/>
      <c r="I3609"/>
    </row>
    <row r="3610" spans="1:9" s="57" customFormat="1" ht="13" x14ac:dyDescent="0.3">
      <c r="A3610" s="296"/>
      <c r="B3610" s="269"/>
      <c r="C3610" s="268"/>
      <c r="D3610" s="311"/>
      <c r="E3610" s="216"/>
      <c r="F3610" s="260"/>
      <c r="G3610" s="282"/>
      <c r="I3610"/>
    </row>
    <row r="3611" spans="1:9" s="57" customFormat="1" ht="13" x14ac:dyDescent="0.3">
      <c r="A3611" s="296"/>
      <c r="B3611" s="269"/>
      <c r="C3611" s="268"/>
      <c r="D3611" s="311"/>
      <c r="E3611" s="216"/>
      <c r="F3611" s="260"/>
      <c r="G3611" s="282"/>
      <c r="I3611"/>
    </row>
    <row r="3612" spans="1:9" s="57" customFormat="1" ht="13" x14ac:dyDescent="0.3">
      <c r="A3612" s="296"/>
      <c r="B3612" s="269"/>
      <c r="C3612" s="268"/>
      <c r="D3612" s="311"/>
      <c r="E3612" s="216"/>
      <c r="F3612" s="260"/>
      <c r="G3612" s="282"/>
      <c r="I3612"/>
    </row>
    <row r="3613" spans="1:9" s="57" customFormat="1" ht="13" x14ac:dyDescent="0.3">
      <c r="A3613" s="296"/>
      <c r="B3613" s="269"/>
      <c r="C3613" s="268"/>
      <c r="D3613" s="311"/>
      <c r="E3613" s="216"/>
      <c r="F3613" s="260"/>
      <c r="G3613" s="282"/>
      <c r="I3613"/>
    </row>
    <row r="3614" spans="1:9" s="57" customFormat="1" ht="13" x14ac:dyDescent="0.3">
      <c r="A3614" s="296"/>
      <c r="B3614" s="269"/>
      <c r="C3614" s="268"/>
      <c r="D3614" s="311"/>
      <c r="E3614" s="216"/>
      <c r="F3614" s="260"/>
      <c r="G3614" s="282"/>
      <c r="I3614"/>
    </row>
    <row r="3615" spans="1:9" s="57" customFormat="1" ht="13" x14ac:dyDescent="0.3">
      <c r="A3615" s="296"/>
      <c r="B3615" s="269"/>
      <c r="C3615" s="268"/>
      <c r="D3615" s="311"/>
      <c r="E3615" s="216"/>
      <c r="F3615" s="260"/>
      <c r="G3615" s="282"/>
      <c r="I3615"/>
    </row>
    <row r="3616" spans="1:9" s="57" customFormat="1" ht="13" x14ac:dyDescent="0.3">
      <c r="A3616" s="296"/>
      <c r="B3616" s="269"/>
      <c r="C3616" s="268"/>
      <c r="D3616" s="311"/>
      <c r="E3616" s="216"/>
      <c r="F3616" s="260"/>
      <c r="G3616" s="282"/>
      <c r="I3616"/>
    </row>
    <row r="3617" spans="1:9" s="57" customFormat="1" ht="13" x14ac:dyDescent="0.3">
      <c r="A3617" s="296"/>
      <c r="B3617" s="269"/>
      <c r="C3617" s="268"/>
      <c r="D3617" s="311"/>
      <c r="E3617" s="216"/>
      <c r="F3617" s="260"/>
      <c r="G3617" s="282"/>
      <c r="I3617"/>
    </row>
    <row r="3618" spans="1:9" s="57" customFormat="1" ht="13" x14ac:dyDescent="0.3">
      <c r="A3618" s="296"/>
      <c r="B3618" s="269"/>
      <c r="C3618" s="268"/>
      <c r="D3618" s="311"/>
      <c r="E3618" s="216"/>
      <c r="F3618" s="260"/>
      <c r="G3618" s="282"/>
      <c r="I3618"/>
    </row>
    <row r="3619" spans="1:9" s="57" customFormat="1" ht="13" x14ac:dyDescent="0.3">
      <c r="A3619" s="296"/>
      <c r="B3619" s="269"/>
      <c r="C3619" s="268"/>
      <c r="D3619" s="311"/>
      <c r="E3619" s="216"/>
      <c r="F3619" s="260"/>
      <c r="G3619" s="282"/>
      <c r="I3619"/>
    </row>
    <row r="3620" spans="1:9" s="57" customFormat="1" ht="13" x14ac:dyDescent="0.3">
      <c r="A3620" s="296"/>
      <c r="B3620" s="269"/>
      <c r="C3620" s="268"/>
      <c r="D3620" s="311"/>
      <c r="E3620" s="216"/>
      <c r="F3620" s="260"/>
      <c r="G3620" s="282"/>
      <c r="I3620"/>
    </row>
    <row r="3621" spans="1:9" s="57" customFormat="1" x14ac:dyDescent="0.25">
      <c r="A3621" s="296"/>
      <c r="B3621" s="269"/>
      <c r="C3621" s="268"/>
      <c r="D3621" s="311"/>
      <c r="E3621" s="216"/>
      <c r="F3621" s="260"/>
      <c r="G3621" s="179"/>
      <c r="I3621"/>
    </row>
    <row r="3622" spans="1:9" s="57" customFormat="1" x14ac:dyDescent="0.25">
      <c r="A3622" s="296"/>
      <c r="B3622" s="269"/>
      <c r="C3622" s="268"/>
      <c r="D3622" s="311"/>
      <c r="E3622" s="216"/>
      <c r="F3622" s="260"/>
      <c r="G3622" s="179"/>
      <c r="I3622"/>
    </row>
    <row r="3623" spans="1:9" s="57" customFormat="1" x14ac:dyDescent="0.25">
      <c r="A3623" s="296"/>
      <c r="B3623" s="269"/>
      <c r="C3623" s="268"/>
      <c r="D3623" s="311"/>
      <c r="E3623" s="216"/>
      <c r="F3623" s="260"/>
      <c r="G3623" s="179"/>
      <c r="I3623"/>
    </row>
    <row r="3624" spans="1:9" s="57" customFormat="1" x14ac:dyDescent="0.25">
      <c r="A3624" s="296"/>
      <c r="B3624" s="269"/>
      <c r="C3624" s="268"/>
      <c r="D3624" s="311"/>
      <c r="E3624" s="216"/>
      <c r="F3624" s="260"/>
      <c r="G3624" s="179"/>
      <c r="I3624"/>
    </row>
    <row r="3625" spans="1:9" s="57" customFormat="1" x14ac:dyDescent="0.25">
      <c r="A3625" s="296"/>
      <c r="B3625" s="269"/>
      <c r="C3625" s="268"/>
      <c r="D3625" s="311"/>
      <c r="E3625" s="216"/>
      <c r="F3625" s="260"/>
      <c r="G3625" s="179"/>
      <c r="I3625"/>
    </row>
    <row r="3626" spans="1:9" s="57" customFormat="1" x14ac:dyDescent="0.25">
      <c r="A3626" s="296"/>
      <c r="B3626" s="269"/>
      <c r="C3626" s="268"/>
      <c r="D3626" s="311"/>
      <c r="E3626" s="216"/>
      <c r="F3626" s="260"/>
      <c r="G3626" s="179"/>
      <c r="I3626"/>
    </row>
    <row r="3627" spans="1:9" s="57" customFormat="1" x14ac:dyDescent="0.25">
      <c r="A3627" s="296"/>
      <c r="B3627" s="269"/>
      <c r="C3627" s="268"/>
      <c r="D3627" s="311"/>
      <c r="E3627" s="216"/>
      <c r="F3627" s="260"/>
      <c r="G3627" s="179"/>
      <c r="I3627"/>
    </row>
    <row r="3628" spans="1:9" s="57" customFormat="1" x14ac:dyDescent="0.25">
      <c r="A3628" s="296"/>
      <c r="B3628" s="269"/>
      <c r="C3628" s="268"/>
      <c r="D3628" s="311"/>
      <c r="E3628" s="216"/>
      <c r="F3628" s="260"/>
      <c r="G3628" s="179"/>
      <c r="I3628"/>
    </row>
    <row r="3629" spans="1:9" s="57" customFormat="1" x14ac:dyDescent="0.25">
      <c r="A3629" s="296"/>
      <c r="B3629" s="269"/>
      <c r="C3629" s="268"/>
      <c r="D3629" s="311"/>
      <c r="E3629" s="216"/>
      <c r="F3629" s="260"/>
      <c r="G3629" s="179"/>
      <c r="I3629"/>
    </row>
    <row r="3630" spans="1:9" s="57" customFormat="1" x14ac:dyDescent="0.25">
      <c r="A3630" s="296"/>
      <c r="B3630" s="269"/>
      <c r="C3630" s="268"/>
      <c r="D3630" s="311"/>
      <c r="E3630" s="216"/>
      <c r="F3630" s="260"/>
      <c r="G3630" s="179"/>
      <c r="I3630"/>
    </row>
    <row r="3631" spans="1:9" s="57" customFormat="1" x14ac:dyDescent="0.25">
      <c r="A3631" s="296"/>
      <c r="B3631" s="269"/>
      <c r="C3631" s="268"/>
      <c r="D3631" s="311"/>
      <c r="E3631" s="216"/>
      <c r="F3631" s="260"/>
      <c r="G3631" s="179"/>
      <c r="I3631"/>
    </row>
    <row r="3632" spans="1:9" ht="13" x14ac:dyDescent="0.25">
      <c r="A3632" s="261"/>
      <c r="B3632" s="264" t="s">
        <v>2187</v>
      </c>
      <c r="C3632" s="226"/>
      <c r="D3632" s="304"/>
      <c r="E3632" s="255"/>
      <c r="F3632" s="266"/>
    </row>
    <row r="3633" spans="1:9" ht="13" x14ac:dyDescent="0.25">
      <c r="A3633" s="261"/>
      <c r="B3633" s="245" t="str">
        <f>B3145</f>
        <v>SECTION 4</v>
      </c>
      <c r="C3633" s="226"/>
      <c r="D3633" s="304"/>
      <c r="E3633" s="255"/>
      <c r="F3633" s="260"/>
    </row>
    <row r="3634" spans="1:9" ht="13" x14ac:dyDescent="0.25">
      <c r="A3634" s="261"/>
      <c r="B3634" s="245" t="s">
        <v>2437</v>
      </c>
      <c r="C3634" s="226"/>
      <c r="D3634" s="304"/>
      <c r="E3634" s="255"/>
      <c r="F3634" s="260"/>
    </row>
    <row r="3635" spans="1:9" s="239" customFormat="1" ht="13" x14ac:dyDescent="0.25">
      <c r="A3635" s="261"/>
      <c r="B3635" s="253"/>
      <c r="C3635" s="252"/>
      <c r="D3635" s="308"/>
      <c r="E3635" s="257"/>
      <c r="F3635" s="260"/>
      <c r="I3635"/>
    </row>
    <row r="3636" spans="1:9" s="239" customFormat="1" ht="13" x14ac:dyDescent="0.25">
      <c r="A3636" s="261"/>
      <c r="B3636" s="270" t="str">
        <f>B3633</f>
        <v>SECTION 4</v>
      </c>
      <c r="C3636" s="252"/>
      <c r="D3636" s="308"/>
      <c r="E3636" s="257"/>
      <c r="F3636" s="260"/>
      <c r="I3636"/>
    </row>
    <row r="3637" spans="1:9" s="239" customFormat="1" ht="13" x14ac:dyDescent="0.25">
      <c r="A3637" s="261"/>
      <c r="B3637" s="270" t="str">
        <f>B3634</f>
        <v>Block 2: 2 Classrooms and 1 School Hall - 4.4 - Carpentry and Joinery</v>
      </c>
      <c r="C3637" s="252"/>
      <c r="D3637" s="308"/>
      <c r="E3637" s="257"/>
      <c r="F3637" s="260"/>
      <c r="I3637"/>
    </row>
    <row r="3638" spans="1:9" s="239" customFormat="1" ht="13" x14ac:dyDescent="0.25">
      <c r="A3638" s="261"/>
      <c r="B3638" s="251" t="s">
        <v>2200</v>
      </c>
      <c r="C3638" s="252" t="s">
        <v>2192</v>
      </c>
      <c r="D3638" s="308"/>
      <c r="E3638" s="257"/>
      <c r="F3638" s="260"/>
      <c r="I3638"/>
    </row>
    <row r="3639" spans="1:9" s="239" customFormat="1" ht="13" x14ac:dyDescent="0.25">
      <c r="A3639" s="261"/>
      <c r="B3639" s="253"/>
      <c r="C3639" s="252"/>
      <c r="D3639" s="308"/>
      <c r="E3639" s="257"/>
      <c r="F3639" s="260"/>
      <c r="I3639"/>
    </row>
    <row r="3640" spans="1:9" s="239" customFormat="1" ht="13" x14ac:dyDescent="0.25">
      <c r="A3640" s="261"/>
      <c r="B3640" s="265" t="s">
        <v>2191</v>
      </c>
      <c r="C3640" s="252">
        <v>57</v>
      </c>
      <c r="D3640" s="308"/>
      <c r="E3640" s="257"/>
      <c r="F3640" s="260"/>
      <c r="I3640"/>
    </row>
    <row r="3641" spans="1:9" s="239" customFormat="1" ht="13" x14ac:dyDescent="0.25">
      <c r="A3641" s="261"/>
      <c r="B3641" s="265"/>
      <c r="C3641" s="252"/>
      <c r="D3641" s="308"/>
      <c r="E3641" s="257"/>
      <c r="F3641" s="260"/>
      <c r="I3641"/>
    </row>
    <row r="3642" spans="1:9" s="239" customFormat="1" ht="13" x14ac:dyDescent="0.25">
      <c r="A3642" s="261"/>
      <c r="B3642" s="253"/>
      <c r="C3642" s="252"/>
      <c r="D3642" s="308"/>
      <c r="E3642" s="257"/>
      <c r="F3642" s="260"/>
      <c r="I3642"/>
    </row>
    <row r="3643" spans="1:9" s="239" customFormat="1" ht="13" x14ac:dyDescent="0.25">
      <c r="A3643" s="261"/>
      <c r="B3643" s="253"/>
      <c r="C3643" s="252"/>
      <c r="D3643" s="308"/>
      <c r="E3643" s="257"/>
      <c r="F3643" s="260"/>
      <c r="I3643"/>
    </row>
    <row r="3644" spans="1:9" s="239" customFormat="1" ht="13" x14ac:dyDescent="0.25">
      <c r="A3644" s="261"/>
      <c r="B3644" s="253"/>
      <c r="C3644" s="252"/>
      <c r="D3644" s="308"/>
      <c r="E3644" s="257"/>
      <c r="F3644" s="260"/>
      <c r="I3644"/>
    </row>
    <row r="3645" spans="1:9" s="239" customFormat="1" ht="13" x14ac:dyDescent="0.25">
      <c r="A3645" s="261"/>
      <c r="B3645" s="253"/>
      <c r="C3645" s="252"/>
      <c r="D3645" s="308"/>
      <c r="E3645" s="257"/>
      <c r="F3645" s="260"/>
      <c r="I3645"/>
    </row>
    <row r="3646" spans="1:9" s="239" customFormat="1" ht="13" x14ac:dyDescent="0.25">
      <c r="A3646" s="261"/>
      <c r="B3646" s="253"/>
      <c r="C3646" s="252"/>
      <c r="D3646" s="308"/>
      <c r="E3646" s="257"/>
      <c r="F3646" s="260"/>
      <c r="I3646"/>
    </row>
    <row r="3647" spans="1:9" s="239" customFormat="1" ht="13" x14ac:dyDescent="0.25">
      <c r="A3647" s="261"/>
      <c r="B3647" s="253"/>
      <c r="C3647" s="252"/>
      <c r="D3647" s="308"/>
      <c r="E3647" s="257"/>
      <c r="F3647" s="260"/>
      <c r="I3647"/>
    </row>
    <row r="3648" spans="1:9" s="239" customFormat="1" ht="13" x14ac:dyDescent="0.25">
      <c r="A3648" s="261"/>
      <c r="B3648" s="253"/>
      <c r="C3648" s="252"/>
      <c r="D3648" s="308"/>
      <c r="E3648" s="257"/>
      <c r="F3648" s="260"/>
      <c r="I3648"/>
    </row>
    <row r="3649" spans="1:9" s="239" customFormat="1" ht="13" x14ac:dyDescent="0.25">
      <c r="A3649" s="261"/>
      <c r="B3649" s="253"/>
      <c r="C3649" s="252"/>
      <c r="D3649" s="308"/>
      <c r="E3649" s="257"/>
      <c r="F3649" s="260"/>
      <c r="I3649"/>
    </row>
    <row r="3650" spans="1:9" s="239" customFormat="1" ht="13" x14ac:dyDescent="0.25">
      <c r="A3650" s="261"/>
      <c r="B3650" s="253"/>
      <c r="C3650" s="252"/>
      <c r="D3650" s="308"/>
      <c r="E3650" s="257"/>
      <c r="F3650" s="260"/>
      <c r="I3650"/>
    </row>
    <row r="3651" spans="1:9" s="239" customFormat="1" ht="13" x14ac:dyDescent="0.25">
      <c r="A3651" s="261"/>
      <c r="B3651" s="253"/>
      <c r="C3651" s="252"/>
      <c r="D3651" s="308"/>
      <c r="E3651" s="257"/>
      <c r="F3651" s="260"/>
      <c r="I3651"/>
    </row>
    <row r="3652" spans="1:9" s="239" customFormat="1" ht="13" x14ac:dyDescent="0.25">
      <c r="A3652" s="261"/>
      <c r="B3652" s="253"/>
      <c r="C3652" s="252"/>
      <c r="D3652" s="308"/>
      <c r="E3652" s="257"/>
      <c r="F3652" s="260"/>
      <c r="I3652"/>
    </row>
    <row r="3653" spans="1:9" s="239" customFormat="1" ht="13" x14ac:dyDescent="0.25">
      <c r="A3653" s="261"/>
      <c r="B3653" s="253"/>
      <c r="C3653" s="252"/>
      <c r="D3653" s="308"/>
      <c r="E3653" s="257"/>
      <c r="F3653" s="260"/>
      <c r="I3653"/>
    </row>
    <row r="3654" spans="1:9" s="239" customFormat="1" ht="13" x14ac:dyDescent="0.25">
      <c r="A3654" s="261"/>
      <c r="B3654" s="253"/>
      <c r="C3654" s="252"/>
      <c r="D3654" s="308"/>
      <c r="E3654" s="257"/>
      <c r="F3654" s="260"/>
      <c r="I3654"/>
    </row>
    <row r="3655" spans="1:9" s="239" customFormat="1" ht="13" x14ac:dyDescent="0.25">
      <c r="A3655" s="261"/>
      <c r="B3655" s="253"/>
      <c r="C3655" s="252"/>
      <c r="D3655" s="308"/>
      <c r="E3655" s="257"/>
      <c r="F3655" s="260"/>
      <c r="I3655"/>
    </row>
    <row r="3656" spans="1:9" s="239" customFormat="1" ht="13" x14ac:dyDescent="0.25">
      <c r="A3656" s="261"/>
      <c r="B3656" s="253"/>
      <c r="C3656" s="252"/>
      <c r="D3656" s="308"/>
      <c r="E3656" s="257"/>
      <c r="F3656" s="260"/>
      <c r="I3656"/>
    </row>
    <row r="3657" spans="1:9" s="239" customFormat="1" ht="13" x14ac:dyDescent="0.25">
      <c r="A3657" s="261"/>
      <c r="B3657" s="253"/>
      <c r="C3657" s="252"/>
      <c r="D3657" s="308"/>
      <c r="E3657" s="257"/>
      <c r="F3657" s="260"/>
      <c r="I3657"/>
    </row>
    <row r="3658" spans="1:9" s="239" customFormat="1" ht="13" x14ac:dyDescent="0.25">
      <c r="A3658" s="261"/>
      <c r="B3658" s="253"/>
      <c r="C3658" s="252"/>
      <c r="D3658" s="308"/>
      <c r="E3658" s="257"/>
      <c r="F3658" s="260"/>
      <c r="I3658"/>
    </row>
    <row r="3659" spans="1:9" s="239" customFormat="1" ht="13" x14ac:dyDescent="0.25">
      <c r="A3659" s="261"/>
      <c r="B3659" s="253"/>
      <c r="C3659" s="252"/>
      <c r="D3659" s="308"/>
      <c r="E3659" s="257"/>
      <c r="F3659" s="260"/>
      <c r="I3659"/>
    </row>
    <row r="3660" spans="1:9" s="239" customFormat="1" ht="13" x14ac:dyDescent="0.25">
      <c r="A3660" s="261"/>
      <c r="B3660" s="253"/>
      <c r="C3660" s="252"/>
      <c r="D3660" s="308"/>
      <c r="E3660" s="257"/>
      <c r="F3660" s="260"/>
      <c r="I3660"/>
    </row>
    <row r="3661" spans="1:9" s="239" customFormat="1" ht="13" x14ac:dyDescent="0.25">
      <c r="A3661" s="261"/>
      <c r="B3661" s="253"/>
      <c r="C3661" s="252"/>
      <c r="D3661" s="308"/>
      <c r="E3661" s="257"/>
      <c r="F3661" s="260"/>
      <c r="I3661"/>
    </row>
    <row r="3662" spans="1:9" s="239" customFormat="1" ht="13" x14ac:dyDescent="0.25">
      <c r="A3662" s="261"/>
      <c r="B3662" s="253"/>
      <c r="C3662" s="252"/>
      <c r="D3662" s="308"/>
      <c r="E3662" s="257"/>
      <c r="F3662" s="260"/>
      <c r="I3662"/>
    </row>
    <row r="3663" spans="1:9" s="239" customFormat="1" ht="13" x14ac:dyDescent="0.25">
      <c r="A3663" s="261"/>
      <c r="B3663" s="253"/>
      <c r="C3663" s="252"/>
      <c r="D3663" s="308"/>
      <c r="E3663" s="257"/>
      <c r="F3663" s="260"/>
      <c r="I3663"/>
    </row>
    <row r="3664" spans="1:9" s="239" customFormat="1" ht="13" x14ac:dyDescent="0.25">
      <c r="A3664" s="261"/>
      <c r="B3664" s="253"/>
      <c r="C3664" s="252"/>
      <c r="D3664" s="308"/>
      <c r="E3664" s="257"/>
      <c r="F3664" s="260"/>
      <c r="I3664"/>
    </row>
    <row r="3665" spans="1:9" s="239" customFormat="1" ht="13" x14ac:dyDescent="0.25">
      <c r="A3665" s="261"/>
      <c r="B3665" s="253"/>
      <c r="C3665" s="252"/>
      <c r="D3665" s="308"/>
      <c r="E3665" s="257"/>
      <c r="F3665" s="260"/>
      <c r="I3665"/>
    </row>
    <row r="3666" spans="1:9" s="239" customFormat="1" ht="13" x14ac:dyDescent="0.25">
      <c r="A3666" s="261"/>
      <c r="B3666" s="253"/>
      <c r="C3666" s="252"/>
      <c r="D3666" s="308"/>
      <c r="E3666" s="257"/>
      <c r="F3666" s="260"/>
      <c r="I3666"/>
    </row>
    <row r="3667" spans="1:9" s="239" customFormat="1" ht="13" x14ac:dyDescent="0.25">
      <c r="A3667" s="261"/>
      <c r="B3667" s="253"/>
      <c r="C3667" s="252"/>
      <c r="D3667" s="308"/>
      <c r="E3667" s="257"/>
      <c r="F3667" s="260"/>
      <c r="I3667"/>
    </row>
    <row r="3668" spans="1:9" s="239" customFormat="1" ht="13" x14ac:dyDescent="0.25">
      <c r="A3668" s="261"/>
      <c r="B3668" s="253"/>
      <c r="C3668" s="252"/>
      <c r="D3668" s="308"/>
      <c r="E3668" s="257"/>
      <c r="F3668" s="260"/>
      <c r="I3668"/>
    </row>
    <row r="3669" spans="1:9" s="239" customFormat="1" ht="13" x14ac:dyDescent="0.25">
      <c r="A3669" s="261"/>
      <c r="B3669" s="253"/>
      <c r="C3669" s="252"/>
      <c r="D3669" s="308"/>
      <c r="E3669" s="257"/>
      <c r="F3669" s="260"/>
      <c r="I3669"/>
    </row>
    <row r="3670" spans="1:9" s="239" customFormat="1" ht="13" x14ac:dyDescent="0.25">
      <c r="A3670" s="261"/>
      <c r="B3670" s="253"/>
      <c r="C3670" s="252"/>
      <c r="D3670" s="308"/>
      <c r="E3670" s="257"/>
      <c r="F3670" s="260"/>
      <c r="I3670"/>
    </row>
    <row r="3671" spans="1:9" s="239" customFormat="1" ht="13" x14ac:dyDescent="0.25">
      <c r="A3671" s="261"/>
      <c r="B3671" s="253"/>
      <c r="C3671" s="252"/>
      <c r="D3671" s="308"/>
      <c r="E3671" s="257"/>
      <c r="F3671" s="260"/>
      <c r="I3671"/>
    </row>
    <row r="3672" spans="1:9" s="239" customFormat="1" ht="13" x14ac:dyDescent="0.25">
      <c r="A3672" s="261"/>
      <c r="B3672" s="253"/>
      <c r="C3672" s="252"/>
      <c r="D3672" s="308"/>
      <c r="E3672" s="257"/>
      <c r="F3672" s="260"/>
      <c r="I3672"/>
    </row>
    <row r="3673" spans="1:9" s="239" customFormat="1" ht="13" x14ac:dyDescent="0.25">
      <c r="A3673" s="261"/>
      <c r="B3673" s="253"/>
      <c r="C3673" s="252"/>
      <c r="D3673" s="308"/>
      <c r="E3673" s="257"/>
      <c r="F3673" s="260"/>
      <c r="I3673"/>
    </row>
    <row r="3674" spans="1:9" s="239" customFormat="1" ht="13" x14ac:dyDescent="0.25">
      <c r="A3674" s="261"/>
      <c r="B3674" s="253"/>
      <c r="C3674" s="252"/>
      <c r="D3674" s="308"/>
      <c r="E3674" s="257"/>
      <c r="F3674" s="260"/>
      <c r="I3674"/>
    </row>
    <row r="3675" spans="1:9" s="239" customFormat="1" ht="13" x14ac:dyDescent="0.25">
      <c r="A3675" s="261"/>
      <c r="B3675" s="253"/>
      <c r="C3675" s="252"/>
      <c r="D3675" s="308"/>
      <c r="E3675" s="257"/>
      <c r="F3675" s="260"/>
      <c r="I3675"/>
    </row>
    <row r="3676" spans="1:9" s="239" customFormat="1" ht="13" x14ac:dyDescent="0.25">
      <c r="A3676" s="261"/>
      <c r="B3676" s="253"/>
      <c r="C3676" s="252"/>
      <c r="D3676" s="308"/>
      <c r="E3676" s="257"/>
      <c r="F3676" s="260"/>
      <c r="I3676"/>
    </row>
    <row r="3677" spans="1:9" s="239" customFormat="1" ht="13" x14ac:dyDescent="0.25">
      <c r="A3677" s="261"/>
      <c r="B3677" s="253"/>
      <c r="C3677" s="252"/>
      <c r="D3677" s="308"/>
      <c r="E3677" s="257"/>
      <c r="F3677" s="260"/>
      <c r="I3677"/>
    </row>
    <row r="3678" spans="1:9" s="239" customFormat="1" ht="13" x14ac:dyDescent="0.25">
      <c r="A3678" s="261"/>
      <c r="B3678" s="253"/>
      <c r="C3678" s="252"/>
      <c r="D3678" s="308"/>
      <c r="E3678" s="257"/>
      <c r="F3678" s="260"/>
      <c r="I3678"/>
    </row>
    <row r="3679" spans="1:9" s="239" customFormat="1" ht="13" x14ac:dyDescent="0.25">
      <c r="A3679" s="261"/>
      <c r="B3679" s="253"/>
      <c r="C3679" s="252"/>
      <c r="D3679" s="308"/>
      <c r="E3679" s="257"/>
      <c r="F3679" s="260"/>
      <c r="I3679"/>
    </row>
    <row r="3680" spans="1:9" s="239" customFormat="1" ht="13" x14ac:dyDescent="0.25">
      <c r="A3680" s="261"/>
      <c r="B3680" s="253"/>
      <c r="C3680" s="252"/>
      <c r="D3680" s="308"/>
      <c r="E3680" s="257"/>
      <c r="F3680" s="260"/>
      <c r="I3680"/>
    </row>
    <row r="3681" spans="1:9" s="239" customFormat="1" ht="13" x14ac:dyDescent="0.25">
      <c r="A3681" s="261"/>
      <c r="B3681" s="253"/>
      <c r="C3681" s="252"/>
      <c r="D3681" s="308"/>
      <c r="E3681" s="257"/>
      <c r="F3681" s="260"/>
      <c r="I3681"/>
    </row>
    <row r="3682" spans="1:9" s="239" customFormat="1" ht="13" x14ac:dyDescent="0.25">
      <c r="A3682" s="261"/>
      <c r="B3682" s="253"/>
      <c r="C3682" s="252"/>
      <c r="D3682" s="308"/>
      <c r="E3682" s="257"/>
      <c r="F3682" s="260"/>
      <c r="I3682"/>
    </row>
    <row r="3683" spans="1:9" s="239" customFormat="1" ht="13" x14ac:dyDescent="0.25">
      <c r="A3683" s="261"/>
      <c r="B3683" s="253"/>
      <c r="C3683" s="252"/>
      <c r="D3683" s="308"/>
      <c r="E3683" s="257"/>
      <c r="F3683" s="260"/>
      <c r="I3683"/>
    </row>
    <row r="3684" spans="1:9" s="239" customFormat="1" ht="13" x14ac:dyDescent="0.25">
      <c r="A3684" s="261"/>
      <c r="B3684" s="253"/>
      <c r="C3684" s="252"/>
      <c r="D3684" s="308"/>
      <c r="E3684" s="257"/>
      <c r="F3684" s="260"/>
      <c r="I3684"/>
    </row>
    <row r="3685" spans="1:9" s="239" customFormat="1" ht="13" x14ac:dyDescent="0.25">
      <c r="A3685" s="261"/>
      <c r="B3685" s="253"/>
      <c r="C3685" s="252"/>
      <c r="D3685" s="308"/>
      <c r="E3685" s="257"/>
      <c r="F3685" s="260"/>
      <c r="I3685"/>
    </row>
    <row r="3686" spans="1:9" s="239" customFormat="1" ht="13" x14ac:dyDescent="0.25">
      <c r="A3686" s="261"/>
      <c r="B3686" s="253"/>
      <c r="C3686" s="252"/>
      <c r="D3686" s="308"/>
      <c r="E3686" s="257"/>
      <c r="F3686" s="260"/>
      <c r="I3686"/>
    </row>
    <row r="3687" spans="1:9" s="239" customFormat="1" ht="13" x14ac:dyDescent="0.25">
      <c r="A3687" s="261"/>
      <c r="B3687" s="253"/>
      <c r="C3687" s="252"/>
      <c r="D3687" s="308"/>
      <c r="E3687" s="257"/>
      <c r="F3687" s="260"/>
      <c r="I3687"/>
    </row>
    <row r="3688" spans="1:9" s="239" customFormat="1" ht="13" x14ac:dyDescent="0.25">
      <c r="A3688" s="261"/>
      <c r="B3688" s="253"/>
      <c r="C3688" s="252"/>
      <c r="D3688" s="308"/>
      <c r="E3688" s="257"/>
      <c r="F3688" s="260"/>
      <c r="I3688"/>
    </row>
    <row r="3689" spans="1:9" s="239" customFormat="1" ht="13" x14ac:dyDescent="0.25">
      <c r="A3689" s="261"/>
      <c r="B3689" s="253"/>
      <c r="C3689" s="252"/>
      <c r="D3689" s="308"/>
      <c r="E3689" s="257"/>
      <c r="F3689" s="260"/>
      <c r="I3689"/>
    </row>
    <row r="3690" spans="1:9" s="239" customFormat="1" ht="13" x14ac:dyDescent="0.25">
      <c r="A3690" s="261"/>
      <c r="B3690" s="253"/>
      <c r="C3690" s="252"/>
      <c r="D3690" s="308"/>
      <c r="E3690" s="257"/>
      <c r="F3690" s="260"/>
      <c r="I3690"/>
    </row>
    <row r="3691" spans="1:9" s="239" customFormat="1" ht="13" x14ac:dyDescent="0.25">
      <c r="A3691" s="261"/>
      <c r="B3691" s="253"/>
      <c r="C3691" s="252"/>
      <c r="D3691" s="308"/>
      <c r="E3691" s="257"/>
      <c r="F3691" s="260"/>
      <c r="I3691"/>
    </row>
    <row r="3692" spans="1:9" s="239" customFormat="1" ht="13" x14ac:dyDescent="0.25">
      <c r="A3692" s="261"/>
      <c r="B3692" s="253"/>
      <c r="C3692" s="252"/>
      <c r="D3692" s="308"/>
      <c r="E3692" s="257"/>
      <c r="F3692" s="260"/>
      <c r="I3692"/>
    </row>
    <row r="3693" spans="1:9" s="239" customFormat="1" ht="13" x14ac:dyDescent="0.25">
      <c r="A3693" s="261"/>
      <c r="B3693" s="253"/>
      <c r="C3693" s="252"/>
      <c r="D3693" s="308"/>
      <c r="E3693" s="257"/>
      <c r="F3693" s="260"/>
      <c r="I3693"/>
    </row>
    <row r="3694" spans="1:9" s="239" customFormat="1" ht="13" x14ac:dyDescent="0.25">
      <c r="A3694" s="261"/>
      <c r="B3694" s="253"/>
      <c r="C3694" s="252"/>
      <c r="D3694" s="308"/>
      <c r="E3694" s="257"/>
      <c r="F3694" s="260"/>
      <c r="I3694"/>
    </row>
    <row r="3695" spans="1:9" s="239" customFormat="1" ht="13" x14ac:dyDescent="0.25">
      <c r="A3695" s="261"/>
      <c r="B3695" s="253"/>
      <c r="C3695" s="252"/>
      <c r="D3695" s="308"/>
      <c r="E3695" s="257"/>
      <c r="F3695" s="260"/>
      <c r="I3695"/>
    </row>
    <row r="3696" spans="1:9" s="239" customFormat="1" ht="13" x14ac:dyDescent="0.25">
      <c r="A3696" s="261"/>
      <c r="B3696" s="253"/>
      <c r="C3696" s="252"/>
      <c r="D3696" s="308"/>
      <c r="E3696" s="257"/>
      <c r="F3696" s="260"/>
      <c r="I3696"/>
    </row>
    <row r="3697" spans="1:9" s="239" customFormat="1" ht="13" x14ac:dyDescent="0.25">
      <c r="A3697" s="261"/>
      <c r="B3697" s="253"/>
      <c r="C3697" s="252"/>
      <c r="D3697" s="308"/>
      <c r="E3697" s="257"/>
      <c r="F3697" s="260"/>
      <c r="I3697"/>
    </row>
    <row r="3698" spans="1:9" s="239" customFormat="1" ht="13" x14ac:dyDescent="0.25">
      <c r="A3698" s="261"/>
      <c r="B3698" s="253"/>
      <c r="C3698" s="252"/>
      <c r="D3698" s="308"/>
      <c r="E3698" s="257"/>
      <c r="F3698" s="260"/>
      <c r="I3698"/>
    </row>
    <row r="3699" spans="1:9" s="239" customFormat="1" ht="13" x14ac:dyDescent="0.25">
      <c r="A3699" s="261"/>
      <c r="B3699" s="253"/>
      <c r="C3699" s="252"/>
      <c r="D3699" s="308"/>
      <c r="E3699" s="257"/>
      <c r="F3699" s="260"/>
      <c r="I3699"/>
    </row>
    <row r="3700" spans="1:9" s="239" customFormat="1" ht="13" x14ac:dyDescent="0.25">
      <c r="A3700" s="261"/>
      <c r="B3700" s="253"/>
      <c r="C3700" s="252"/>
      <c r="D3700" s="308"/>
      <c r="E3700" s="257"/>
      <c r="F3700" s="260"/>
      <c r="I3700"/>
    </row>
    <row r="3701" spans="1:9" s="239" customFormat="1" ht="13" x14ac:dyDescent="0.25">
      <c r="A3701" s="261"/>
      <c r="B3701" s="253"/>
      <c r="C3701" s="252"/>
      <c r="D3701" s="308"/>
      <c r="E3701" s="257"/>
      <c r="F3701" s="260"/>
      <c r="I3701"/>
    </row>
    <row r="3702" spans="1:9" s="239" customFormat="1" ht="13" x14ac:dyDescent="0.25">
      <c r="A3702" s="261"/>
      <c r="B3702" s="253"/>
      <c r="C3702" s="252"/>
      <c r="D3702" s="308"/>
      <c r="E3702" s="257"/>
      <c r="F3702" s="260"/>
      <c r="I3702"/>
    </row>
    <row r="3703" spans="1:9" s="239" customFormat="1" ht="13" x14ac:dyDescent="0.25">
      <c r="A3703" s="261"/>
      <c r="B3703" s="253"/>
      <c r="C3703" s="252"/>
      <c r="D3703" s="308"/>
      <c r="E3703" s="257"/>
      <c r="F3703" s="260"/>
      <c r="I3703"/>
    </row>
    <row r="3704" spans="1:9" s="239" customFormat="1" ht="13" x14ac:dyDescent="0.25">
      <c r="A3704" s="261"/>
      <c r="B3704" s="253"/>
      <c r="C3704" s="252"/>
      <c r="D3704" s="308"/>
      <c r="E3704" s="257"/>
      <c r="F3704" s="260"/>
      <c r="I3704"/>
    </row>
    <row r="3705" spans="1:9" ht="13" x14ac:dyDescent="0.25">
      <c r="A3705" s="261"/>
      <c r="B3705" s="264" t="s">
        <v>1019</v>
      </c>
      <c r="C3705" s="226"/>
      <c r="D3705" s="304"/>
      <c r="E3705" s="255"/>
      <c r="F3705" s="266"/>
    </row>
    <row r="3706" spans="1:9" ht="13" x14ac:dyDescent="0.25">
      <c r="A3706" s="261"/>
      <c r="B3706" s="245" t="str">
        <f>B3633</f>
        <v>SECTION 4</v>
      </c>
      <c r="C3706" s="226"/>
      <c r="D3706" s="304"/>
      <c r="E3706" s="255"/>
      <c r="F3706" s="260"/>
    </row>
    <row r="3707" spans="1:9" ht="13" x14ac:dyDescent="0.25">
      <c r="A3707" s="261"/>
      <c r="B3707" s="245" t="str">
        <f>B3634</f>
        <v>Block 2: 2 Classrooms and 1 School Hall - 4.4 - Carpentry and Joinery</v>
      </c>
      <c r="C3707" s="226"/>
      <c r="D3707" s="304"/>
      <c r="E3707" s="255"/>
      <c r="F3707" s="260"/>
    </row>
    <row r="3708" spans="1:9" s="1" customFormat="1" x14ac:dyDescent="0.25">
      <c r="A3708" s="296"/>
      <c r="B3708" s="269"/>
      <c r="C3708" s="268"/>
      <c r="D3708" s="311"/>
      <c r="E3708" s="216"/>
      <c r="F3708" s="260"/>
      <c r="G3708" s="179"/>
      <c r="H3708" s="57"/>
      <c r="I3708"/>
    </row>
    <row r="3709" spans="1:9" s="1" customFormat="1" ht="13" x14ac:dyDescent="0.25">
      <c r="A3709" s="297">
        <v>4.5</v>
      </c>
      <c r="B3709" s="227" t="s">
        <v>539</v>
      </c>
      <c r="C3709" s="268"/>
      <c r="D3709" s="311"/>
      <c r="E3709" s="216"/>
      <c r="F3709" s="277"/>
      <c r="G3709" s="179"/>
      <c r="H3709" s="57"/>
      <c r="I3709"/>
    </row>
    <row r="3710" spans="1:9" s="1" customFormat="1" x14ac:dyDescent="0.25">
      <c r="A3710" s="296"/>
      <c r="B3710" s="269"/>
      <c r="C3710" s="268"/>
      <c r="D3710" s="311"/>
      <c r="E3710" s="216"/>
      <c r="F3710" s="277"/>
      <c r="G3710" s="214"/>
      <c r="H3710" s="57"/>
      <c r="I3710"/>
    </row>
    <row r="3711" spans="1:9" ht="13" x14ac:dyDescent="0.25">
      <c r="A3711" s="296"/>
      <c r="B3711" s="227" t="s">
        <v>82</v>
      </c>
      <c r="C3711" s="268"/>
      <c r="D3711" s="311"/>
      <c r="E3711" s="216"/>
      <c r="F3711" s="277"/>
    </row>
    <row r="3712" spans="1:9" s="237" customFormat="1" x14ac:dyDescent="0.25">
      <c r="A3712" s="296"/>
      <c r="B3712" s="269"/>
      <c r="C3712" s="268"/>
      <c r="D3712" s="311"/>
      <c r="E3712" s="216"/>
      <c r="F3712" s="277"/>
      <c r="G3712" s="234"/>
      <c r="H3712" s="234"/>
      <c r="I3712"/>
    </row>
    <row r="3713" spans="1:9" s="237" customFormat="1" ht="25" x14ac:dyDescent="0.25">
      <c r="A3713" s="296" t="s">
        <v>2438</v>
      </c>
      <c r="B3713" s="269" t="s">
        <v>2102</v>
      </c>
      <c r="C3713" s="268" t="s">
        <v>621</v>
      </c>
      <c r="D3713" s="311">
        <v>202</v>
      </c>
      <c r="E3713" s="216"/>
      <c r="F3713" s="277"/>
      <c r="G3713" s="234"/>
      <c r="H3713" s="234"/>
      <c r="I3713"/>
    </row>
    <row r="3714" spans="1:9" x14ac:dyDescent="0.25">
      <c r="A3714" s="296"/>
      <c r="B3714" s="269"/>
      <c r="C3714" s="268"/>
      <c r="D3714" s="311"/>
      <c r="E3714" s="216"/>
      <c r="F3714" s="277"/>
    </row>
    <row r="3715" spans="1:9" ht="13" x14ac:dyDescent="0.25">
      <c r="A3715" s="296"/>
      <c r="B3715" s="227" t="s">
        <v>79</v>
      </c>
      <c r="C3715" s="268"/>
      <c r="D3715" s="311"/>
      <c r="E3715" s="216"/>
      <c r="F3715" s="277"/>
    </row>
    <row r="3716" spans="1:9" x14ac:dyDescent="0.25">
      <c r="A3716" s="296"/>
      <c r="B3716" s="269"/>
      <c r="C3716" s="268"/>
      <c r="D3716" s="311"/>
      <c r="E3716" s="216"/>
      <c r="F3716" s="277"/>
    </row>
    <row r="3717" spans="1:9" ht="26" x14ac:dyDescent="0.25">
      <c r="A3717" s="296"/>
      <c r="B3717" s="227" t="s">
        <v>2103</v>
      </c>
      <c r="C3717" s="268"/>
      <c r="D3717" s="311"/>
      <c r="E3717" s="216"/>
      <c r="F3717" s="277"/>
    </row>
    <row r="3718" spans="1:9" x14ac:dyDescent="0.25">
      <c r="A3718" s="296"/>
      <c r="B3718" s="269"/>
      <c r="C3718" s="268"/>
      <c r="D3718" s="311"/>
      <c r="E3718" s="216"/>
      <c r="F3718" s="277"/>
    </row>
    <row r="3719" spans="1:9" ht="25" x14ac:dyDescent="0.25">
      <c r="A3719" s="296" t="s">
        <v>2439</v>
      </c>
      <c r="B3719" s="269" t="s">
        <v>2105</v>
      </c>
      <c r="C3719" s="268" t="s">
        <v>621</v>
      </c>
      <c r="D3719" s="311">
        <v>202</v>
      </c>
      <c r="E3719" s="216"/>
      <c r="F3719" s="277"/>
    </row>
    <row r="3720" spans="1:9" x14ac:dyDescent="0.25">
      <c r="A3720" s="296"/>
      <c r="B3720" s="269"/>
      <c r="C3720" s="268"/>
      <c r="D3720" s="311"/>
      <c r="E3720" s="216"/>
      <c r="F3720" s="277"/>
    </row>
    <row r="3721" spans="1:9" ht="37.5" x14ac:dyDescent="0.25">
      <c r="A3721" s="296" t="s">
        <v>2440</v>
      </c>
      <c r="B3721" s="269" t="s">
        <v>2106</v>
      </c>
      <c r="C3721" s="268" t="s">
        <v>2</v>
      </c>
      <c r="D3721" s="311">
        <v>2</v>
      </c>
      <c r="E3721" s="216"/>
      <c r="F3721" s="277"/>
    </row>
    <row r="3722" spans="1:9" ht="13" x14ac:dyDescent="0.3">
      <c r="A3722" s="296"/>
      <c r="B3722" s="269"/>
      <c r="C3722" s="268"/>
      <c r="D3722" s="311"/>
      <c r="E3722" s="216"/>
      <c r="F3722" s="277"/>
      <c r="G3722" s="241"/>
    </row>
    <row r="3723" spans="1:9" ht="13" x14ac:dyDescent="0.25">
      <c r="A3723" s="296"/>
      <c r="B3723" s="227" t="s">
        <v>69</v>
      </c>
      <c r="C3723" s="268"/>
      <c r="D3723" s="311"/>
      <c r="E3723" s="216"/>
      <c r="F3723" s="277"/>
    </row>
    <row r="3724" spans="1:9" s="57" customFormat="1" ht="13" x14ac:dyDescent="0.3">
      <c r="A3724" s="296"/>
      <c r="B3724" s="269"/>
      <c r="C3724" s="268"/>
      <c r="D3724" s="311"/>
      <c r="E3724" s="216"/>
      <c r="F3724" s="277"/>
      <c r="G3724" s="282"/>
      <c r="I3724"/>
    </row>
    <row r="3725" spans="1:9" s="57" customFormat="1" ht="13" x14ac:dyDescent="0.3">
      <c r="A3725" s="296" t="s">
        <v>2441</v>
      </c>
      <c r="B3725" s="269" t="s">
        <v>68</v>
      </c>
      <c r="C3725" s="268" t="s">
        <v>11</v>
      </c>
      <c r="D3725" s="311">
        <v>101</v>
      </c>
      <c r="E3725" s="216"/>
      <c r="F3725" s="277"/>
      <c r="G3725" s="282"/>
      <c r="I3725"/>
    </row>
    <row r="3726" spans="1:9" s="57" customFormat="1" ht="13" x14ac:dyDescent="0.3">
      <c r="A3726" s="296"/>
      <c r="B3726" s="269"/>
      <c r="C3726" s="268"/>
      <c r="D3726" s="311"/>
      <c r="E3726" s="216"/>
      <c r="F3726" s="260"/>
      <c r="G3726" s="282"/>
      <c r="I3726"/>
    </row>
    <row r="3727" spans="1:9" s="57" customFormat="1" ht="13" x14ac:dyDescent="0.3">
      <c r="A3727" s="296"/>
      <c r="B3727" s="269"/>
      <c r="C3727" s="268"/>
      <c r="D3727" s="311"/>
      <c r="E3727" s="216"/>
      <c r="F3727" s="260"/>
      <c r="G3727" s="282"/>
      <c r="I3727"/>
    </row>
    <row r="3728" spans="1:9" s="57" customFormat="1" ht="13" x14ac:dyDescent="0.3">
      <c r="A3728" s="296"/>
      <c r="B3728" s="269"/>
      <c r="C3728" s="268"/>
      <c r="D3728" s="311"/>
      <c r="E3728" s="216"/>
      <c r="F3728" s="260"/>
      <c r="G3728" s="282"/>
      <c r="I3728"/>
    </row>
    <row r="3729" spans="1:9" s="57" customFormat="1" ht="13" x14ac:dyDescent="0.3">
      <c r="A3729" s="296"/>
      <c r="B3729" s="269"/>
      <c r="C3729" s="268"/>
      <c r="D3729" s="311"/>
      <c r="E3729" s="216"/>
      <c r="F3729" s="260"/>
      <c r="G3729" s="282"/>
      <c r="I3729"/>
    </row>
    <row r="3730" spans="1:9" s="57" customFormat="1" ht="13" x14ac:dyDescent="0.3">
      <c r="A3730" s="296"/>
      <c r="B3730" s="269"/>
      <c r="C3730" s="268"/>
      <c r="D3730" s="311"/>
      <c r="E3730" s="216"/>
      <c r="F3730" s="260"/>
      <c r="G3730" s="282"/>
      <c r="I3730"/>
    </row>
    <row r="3731" spans="1:9" s="57" customFormat="1" ht="13" x14ac:dyDescent="0.3">
      <c r="A3731" s="296"/>
      <c r="B3731" s="269"/>
      <c r="C3731" s="268"/>
      <c r="D3731" s="311"/>
      <c r="E3731" s="216"/>
      <c r="F3731" s="260"/>
      <c r="G3731" s="282"/>
      <c r="I3731"/>
    </row>
    <row r="3732" spans="1:9" s="57" customFormat="1" ht="13" x14ac:dyDescent="0.3">
      <c r="A3732" s="296"/>
      <c r="B3732" s="269"/>
      <c r="C3732" s="268"/>
      <c r="D3732" s="311"/>
      <c r="E3732" s="216"/>
      <c r="F3732" s="260"/>
      <c r="G3732" s="282"/>
      <c r="I3732"/>
    </row>
    <row r="3733" spans="1:9" s="57" customFormat="1" ht="13" x14ac:dyDescent="0.3">
      <c r="A3733" s="296"/>
      <c r="B3733" s="269"/>
      <c r="C3733" s="268"/>
      <c r="D3733" s="311"/>
      <c r="E3733" s="216"/>
      <c r="F3733" s="260"/>
      <c r="G3733" s="282"/>
      <c r="I3733"/>
    </row>
    <row r="3734" spans="1:9" s="57" customFormat="1" ht="13" x14ac:dyDescent="0.3">
      <c r="A3734" s="296"/>
      <c r="B3734" s="269"/>
      <c r="C3734" s="268"/>
      <c r="D3734" s="311"/>
      <c r="E3734" s="216"/>
      <c r="F3734" s="260"/>
      <c r="G3734" s="282"/>
      <c r="I3734"/>
    </row>
    <row r="3735" spans="1:9" s="57" customFormat="1" ht="13" x14ac:dyDescent="0.3">
      <c r="A3735" s="296"/>
      <c r="B3735" s="269"/>
      <c r="C3735" s="268"/>
      <c r="D3735" s="311"/>
      <c r="E3735" s="216"/>
      <c r="F3735" s="260"/>
      <c r="G3735" s="282"/>
      <c r="I3735"/>
    </row>
    <row r="3736" spans="1:9" s="57" customFormat="1" ht="13" x14ac:dyDescent="0.3">
      <c r="A3736" s="296"/>
      <c r="B3736" s="269"/>
      <c r="C3736" s="268"/>
      <c r="D3736" s="311"/>
      <c r="E3736" s="216"/>
      <c r="F3736" s="260"/>
      <c r="G3736" s="282"/>
      <c r="I3736"/>
    </row>
    <row r="3737" spans="1:9" s="57" customFormat="1" ht="13" x14ac:dyDescent="0.3">
      <c r="A3737" s="296"/>
      <c r="B3737" s="269"/>
      <c r="C3737" s="268"/>
      <c r="D3737" s="311"/>
      <c r="E3737" s="216"/>
      <c r="F3737" s="260"/>
      <c r="G3737" s="282"/>
      <c r="I3737"/>
    </row>
    <row r="3738" spans="1:9" s="57" customFormat="1" ht="13" x14ac:dyDescent="0.3">
      <c r="A3738" s="296"/>
      <c r="B3738" s="269"/>
      <c r="C3738" s="268"/>
      <c r="D3738" s="311"/>
      <c r="E3738" s="216"/>
      <c r="F3738" s="260"/>
      <c r="G3738" s="282"/>
      <c r="I3738"/>
    </row>
    <row r="3739" spans="1:9" s="57" customFormat="1" ht="13" x14ac:dyDescent="0.3">
      <c r="A3739" s="296"/>
      <c r="B3739" s="269"/>
      <c r="C3739" s="268"/>
      <c r="D3739" s="311"/>
      <c r="E3739" s="216"/>
      <c r="F3739" s="260"/>
      <c r="G3739" s="282"/>
      <c r="I3739"/>
    </row>
    <row r="3740" spans="1:9" s="57" customFormat="1" ht="13" x14ac:dyDescent="0.3">
      <c r="A3740" s="296"/>
      <c r="B3740" s="269"/>
      <c r="C3740" s="268"/>
      <c r="D3740" s="311"/>
      <c r="E3740" s="216"/>
      <c r="F3740" s="260"/>
      <c r="G3740" s="282"/>
      <c r="I3740"/>
    </row>
    <row r="3741" spans="1:9" s="57" customFormat="1" ht="13" x14ac:dyDescent="0.3">
      <c r="A3741" s="296"/>
      <c r="B3741" s="269"/>
      <c r="C3741" s="268"/>
      <c r="D3741" s="311"/>
      <c r="E3741" s="216"/>
      <c r="F3741" s="260"/>
      <c r="G3741" s="282"/>
      <c r="I3741"/>
    </row>
    <row r="3742" spans="1:9" s="57" customFormat="1" ht="13" x14ac:dyDescent="0.3">
      <c r="A3742" s="296"/>
      <c r="B3742" s="269"/>
      <c r="C3742" s="268"/>
      <c r="D3742" s="311"/>
      <c r="E3742" s="216"/>
      <c r="F3742" s="260"/>
      <c r="G3742" s="282"/>
      <c r="I3742"/>
    </row>
    <row r="3743" spans="1:9" s="57" customFormat="1" ht="13" x14ac:dyDescent="0.3">
      <c r="A3743" s="296"/>
      <c r="B3743" s="269"/>
      <c r="C3743" s="268"/>
      <c r="D3743" s="311"/>
      <c r="E3743" s="216"/>
      <c r="F3743" s="260"/>
      <c r="G3743" s="282"/>
      <c r="I3743"/>
    </row>
    <row r="3744" spans="1:9" s="57" customFormat="1" ht="13" x14ac:dyDescent="0.3">
      <c r="A3744" s="296"/>
      <c r="B3744" s="269"/>
      <c r="C3744" s="268"/>
      <c r="D3744" s="311"/>
      <c r="E3744" s="216"/>
      <c r="F3744" s="260"/>
      <c r="G3744" s="282"/>
      <c r="I3744"/>
    </row>
    <row r="3745" spans="1:9" s="57" customFormat="1" ht="13" x14ac:dyDescent="0.3">
      <c r="A3745" s="296"/>
      <c r="B3745" s="269"/>
      <c r="C3745" s="268"/>
      <c r="D3745" s="311"/>
      <c r="E3745" s="216"/>
      <c r="F3745" s="260"/>
      <c r="G3745" s="282"/>
      <c r="I3745"/>
    </row>
    <row r="3746" spans="1:9" s="57" customFormat="1" ht="13" x14ac:dyDescent="0.3">
      <c r="A3746" s="296"/>
      <c r="B3746" s="269"/>
      <c r="C3746" s="268"/>
      <c r="D3746" s="311"/>
      <c r="E3746" s="216"/>
      <c r="F3746" s="260"/>
      <c r="G3746" s="282"/>
      <c r="I3746"/>
    </row>
    <row r="3747" spans="1:9" s="57" customFormat="1" ht="13" x14ac:dyDescent="0.3">
      <c r="A3747" s="296"/>
      <c r="B3747" s="269"/>
      <c r="C3747" s="268"/>
      <c r="D3747" s="311"/>
      <c r="E3747" s="216"/>
      <c r="F3747" s="260"/>
      <c r="G3747" s="282"/>
      <c r="I3747"/>
    </row>
    <row r="3748" spans="1:9" s="57" customFormat="1" ht="13" x14ac:dyDescent="0.3">
      <c r="A3748" s="296"/>
      <c r="B3748" s="269"/>
      <c r="C3748" s="268"/>
      <c r="D3748" s="311"/>
      <c r="E3748" s="216"/>
      <c r="F3748" s="260"/>
      <c r="G3748" s="282"/>
      <c r="I3748"/>
    </row>
    <row r="3749" spans="1:9" s="57" customFormat="1" ht="13" x14ac:dyDescent="0.3">
      <c r="A3749" s="296"/>
      <c r="B3749" s="269"/>
      <c r="C3749" s="268"/>
      <c r="D3749" s="311"/>
      <c r="E3749" s="216"/>
      <c r="F3749" s="260"/>
      <c r="G3749" s="282"/>
      <c r="I3749"/>
    </row>
    <row r="3750" spans="1:9" s="57" customFormat="1" ht="13" x14ac:dyDescent="0.3">
      <c r="A3750" s="296"/>
      <c r="B3750" s="269"/>
      <c r="C3750" s="268"/>
      <c r="D3750" s="311"/>
      <c r="E3750" s="216"/>
      <c r="F3750" s="260"/>
      <c r="G3750" s="282"/>
      <c r="I3750"/>
    </row>
    <row r="3751" spans="1:9" s="57" customFormat="1" ht="13" x14ac:dyDescent="0.3">
      <c r="A3751" s="296"/>
      <c r="B3751" s="269"/>
      <c r="C3751" s="268"/>
      <c r="D3751" s="311"/>
      <c r="E3751" s="216"/>
      <c r="F3751" s="260"/>
      <c r="G3751" s="282"/>
      <c r="I3751"/>
    </row>
    <row r="3752" spans="1:9" s="57" customFormat="1" ht="13" x14ac:dyDescent="0.3">
      <c r="A3752" s="296"/>
      <c r="B3752" s="269"/>
      <c r="C3752" s="268"/>
      <c r="D3752" s="311"/>
      <c r="E3752" s="216"/>
      <c r="F3752" s="260"/>
      <c r="G3752" s="282"/>
      <c r="I3752"/>
    </row>
    <row r="3753" spans="1:9" s="57" customFormat="1" ht="13" x14ac:dyDescent="0.3">
      <c r="A3753" s="296"/>
      <c r="B3753" s="269"/>
      <c r="C3753" s="268"/>
      <c r="D3753" s="311"/>
      <c r="E3753" s="216"/>
      <c r="F3753" s="260"/>
      <c r="G3753" s="282"/>
      <c r="I3753"/>
    </row>
    <row r="3754" spans="1:9" s="57" customFormat="1" ht="13" x14ac:dyDescent="0.3">
      <c r="A3754" s="296"/>
      <c r="B3754" s="269"/>
      <c r="C3754" s="268"/>
      <c r="D3754" s="311"/>
      <c r="E3754" s="216"/>
      <c r="F3754" s="260"/>
      <c r="G3754" s="282"/>
      <c r="I3754"/>
    </row>
    <row r="3755" spans="1:9" s="57" customFormat="1" ht="13" x14ac:dyDescent="0.3">
      <c r="A3755" s="296"/>
      <c r="B3755" s="269"/>
      <c r="C3755" s="268"/>
      <c r="D3755" s="311"/>
      <c r="E3755" s="216"/>
      <c r="F3755" s="260"/>
      <c r="G3755" s="282"/>
      <c r="I3755"/>
    </row>
    <row r="3756" spans="1:9" s="57" customFormat="1" ht="13" x14ac:dyDescent="0.3">
      <c r="A3756" s="296"/>
      <c r="B3756" s="269"/>
      <c r="C3756" s="268"/>
      <c r="D3756" s="311"/>
      <c r="E3756" s="216"/>
      <c r="F3756" s="260"/>
      <c r="G3756" s="282"/>
      <c r="I3756"/>
    </row>
    <row r="3757" spans="1:9" s="57" customFormat="1" ht="13" x14ac:dyDescent="0.3">
      <c r="A3757" s="296"/>
      <c r="B3757" s="269"/>
      <c r="C3757" s="268"/>
      <c r="D3757" s="311"/>
      <c r="E3757" s="216"/>
      <c r="F3757" s="260"/>
      <c r="G3757" s="282"/>
      <c r="I3757"/>
    </row>
    <row r="3758" spans="1:9" s="57" customFormat="1" ht="13" x14ac:dyDescent="0.3">
      <c r="A3758" s="296"/>
      <c r="B3758" s="269"/>
      <c r="C3758" s="268"/>
      <c r="D3758" s="311"/>
      <c r="E3758" s="216"/>
      <c r="F3758" s="260"/>
      <c r="G3758" s="282"/>
      <c r="I3758"/>
    </row>
    <row r="3759" spans="1:9" s="57" customFormat="1" ht="13" x14ac:dyDescent="0.3">
      <c r="A3759" s="296"/>
      <c r="B3759" s="269"/>
      <c r="C3759" s="268"/>
      <c r="D3759" s="311"/>
      <c r="E3759" s="216"/>
      <c r="F3759" s="260"/>
      <c r="G3759" s="282"/>
      <c r="I3759"/>
    </row>
    <row r="3760" spans="1:9" s="57" customFormat="1" ht="13" x14ac:dyDescent="0.3">
      <c r="A3760" s="296"/>
      <c r="B3760" s="269"/>
      <c r="C3760" s="268"/>
      <c r="D3760" s="311"/>
      <c r="E3760" s="216"/>
      <c r="F3760" s="260"/>
      <c r="G3760" s="282"/>
      <c r="I3760"/>
    </row>
    <row r="3761" spans="1:9" s="57" customFormat="1" ht="13" x14ac:dyDescent="0.3">
      <c r="A3761" s="296"/>
      <c r="B3761" s="269"/>
      <c r="C3761" s="268"/>
      <c r="D3761" s="311"/>
      <c r="E3761" s="216"/>
      <c r="F3761" s="260"/>
      <c r="G3761" s="282"/>
      <c r="I3761"/>
    </row>
    <row r="3762" spans="1:9" s="57" customFormat="1" ht="13" x14ac:dyDescent="0.3">
      <c r="A3762" s="296"/>
      <c r="B3762" s="269"/>
      <c r="C3762" s="268"/>
      <c r="D3762" s="311"/>
      <c r="E3762" s="216"/>
      <c r="F3762" s="260"/>
      <c r="G3762" s="282"/>
      <c r="I3762"/>
    </row>
    <row r="3763" spans="1:9" s="57" customFormat="1" ht="13" x14ac:dyDescent="0.3">
      <c r="A3763" s="296"/>
      <c r="B3763" s="269"/>
      <c r="C3763" s="268"/>
      <c r="D3763" s="311"/>
      <c r="E3763" s="216"/>
      <c r="F3763" s="260"/>
      <c r="G3763" s="282"/>
      <c r="I3763"/>
    </row>
    <row r="3764" spans="1:9" s="57" customFormat="1" ht="13" x14ac:dyDescent="0.3">
      <c r="A3764" s="296"/>
      <c r="B3764" s="269"/>
      <c r="C3764" s="268"/>
      <c r="D3764" s="311"/>
      <c r="E3764" s="216"/>
      <c r="F3764" s="260"/>
      <c r="G3764" s="282"/>
      <c r="I3764"/>
    </row>
    <row r="3765" spans="1:9" s="57" customFormat="1" ht="13" x14ac:dyDescent="0.3">
      <c r="A3765" s="296"/>
      <c r="B3765" s="269"/>
      <c r="C3765" s="268"/>
      <c r="D3765" s="311"/>
      <c r="E3765" s="216"/>
      <c r="F3765" s="260"/>
      <c r="G3765" s="282"/>
      <c r="I3765"/>
    </row>
    <row r="3766" spans="1:9" s="57" customFormat="1" ht="13" x14ac:dyDescent="0.3">
      <c r="A3766" s="296"/>
      <c r="B3766" s="269"/>
      <c r="C3766" s="268"/>
      <c r="D3766" s="311"/>
      <c r="E3766" s="216"/>
      <c r="F3766" s="260"/>
      <c r="G3766" s="282"/>
      <c r="I3766"/>
    </row>
    <row r="3767" spans="1:9" s="57" customFormat="1" x14ac:dyDescent="0.25">
      <c r="A3767" s="296"/>
      <c r="B3767" s="269"/>
      <c r="C3767" s="268"/>
      <c r="D3767" s="311"/>
      <c r="E3767" s="216"/>
      <c r="F3767" s="260"/>
      <c r="G3767" s="179"/>
      <c r="I3767"/>
    </row>
    <row r="3768" spans="1:9" s="57" customFormat="1" x14ac:dyDescent="0.25">
      <c r="A3768" s="296"/>
      <c r="B3768" s="269"/>
      <c r="C3768" s="268"/>
      <c r="D3768" s="311"/>
      <c r="E3768" s="216"/>
      <c r="F3768" s="260"/>
      <c r="G3768" s="179"/>
      <c r="I3768"/>
    </row>
    <row r="3769" spans="1:9" s="57" customFormat="1" x14ac:dyDescent="0.25">
      <c r="A3769" s="296"/>
      <c r="B3769" s="269"/>
      <c r="C3769" s="268"/>
      <c r="D3769" s="311"/>
      <c r="E3769" s="216"/>
      <c r="F3769" s="260"/>
      <c r="G3769" s="179"/>
      <c r="I3769"/>
    </row>
    <row r="3770" spans="1:9" s="57" customFormat="1" x14ac:dyDescent="0.25">
      <c r="A3770" s="296"/>
      <c r="B3770" s="269"/>
      <c r="C3770" s="268"/>
      <c r="D3770" s="311"/>
      <c r="E3770" s="216"/>
      <c r="F3770" s="260"/>
      <c r="G3770" s="179"/>
      <c r="I3770"/>
    </row>
    <row r="3771" spans="1:9" ht="13" x14ac:dyDescent="0.25">
      <c r="A3771" s="261"/>
      <c r="B3771" s="264" t="s">
        <v>2187</v>
      </c>
      <c r="C3771" s="226"/>
      <c r="D3771" s="304"/>
      <c r="E3771" s="255"/>
      <c r="F3771" s="266"/>
    </row>
    <row r="3772" spans="1:9" ht="13" x14ac:dyDescent="0.25">
      <c r="A3772" s="261"/>
      <c r="B3772" s="245" t="str">
        <f>B3706</f>
        <v>SECTION 4</v>
      </c>
      <c r="C3772" s="226"/>
      <c r="D3772" s="304"/>
      <c r="E3772" s="255"/>
      <c r="F3772" s="260"/>
    </row>
    <row r="3773" spans="1:9" ht="25" x14ac:dyDescent="0.25">
      <c r="A3773" s="261"/>
      <c r="B3773" s="245" t="s">
        <v>2442</v>
      </c>
      <c r="C3773" s="226"/>
      <c r="D3773" s="304"/>
      <c r="E3773" s="255"/>
      <c r="F3773" s="260"/>
    </row>
    <row r="3774" spans="1:9" s="239" customFormat="1" ht="13" x14ac:dyDescent="0.25">
      <c r="A3774" s="261"/>
      <c r="B3774" s="253"/>
      <c r="C3774" s="252"/>
      <c r="D3774" s="308"/>
      <c r="E3774" s="257"/>
      <c r="F3774" s="260"/>
      <c r="I3774"/>
    </row>
    <row r="3775" spans="1:9" s="239" customFormat="1" ht="13" x14ac:dyDescent="0.25">
      <c r="A3775" s="261"/>
      <c r="B3775" s="270" t="str">
        <f>B3772</f>
        <v>SECTION 4</v>
      </c>
      <c r="C3775" s="252"/>
      <c r="D3775" s="308"/>
      <c r="E3775" s="257"/>
      <c r="F3775" s="260"/>
      <c r="I3775"/>
    </row>
    <row r="3776" spans="1:9" s="239" customFormat="1" ht="26" x14ac:dyDescent="0.25">
      <c r="A3776" s="261"/>
      <c r="B3776" s="270" t="str">
        <f>B3773</f>
        <v>Block 2: 2 Classrooms and 1 School Hall - 4.5 - Ceilings, Partitions and Access Flooring</v>
      </c>
      <c r="C3776" s="252"/>
      <c r="D3776" s="308"/>
      <c r="E3776" s="257"/>
      <c r="F3776" s="260"/>
      <c r="I3776"/>
    </row>
    <row r="3777" spans="1:9" s="239" customFormat="1" ht="13" x14ac:dyDescent="0.25">
      <c r="A3777" s="261"/>
      <c r="B3777" s="251" t="s">
        <v>2200</v>
      </c>
      <c r="C3777" s="252" t="s">
        <v>2192</v>
      </c>
      <c r="D3777" s="308"/>
      <c r="E3777" s="257"/>
      <c r="F3777" s="260"/>
      <c r="I3777"/>
    </row>
    <row r="3778" spans="1:9" s="239" customFormat="1" ht="13" x14ac:dyDescent="0.25">
      <c r="A3778" s="261"/>
      <c r="B3778" s="253"/>
      <c r="C3778" s="252"/>
      <c r="D3778" s="308"/>
      <c r="E3778" s="257"/>
      <c r="F3778" s="260"/>
      <c r="I3778"/>
    </row>
    <row r="3779" spans="1:9" s="239" customFormat="1" ht="13" x14ac:dyDescent="0.25">
      <c r="A3779" s="261"/>
      <c r="B3779" s="265" t="s">
        <v>2191</v>
      </c>
      <c r="C3779" s="252">
        <v>59</v>
      </c>
      <c r="D3779" s="308"/>
      <c r="E3779" s="257"/>
      <c r="F3779" s="260"/>
      <c r="I3779"/>
    </row>
    <row r="3780" spans="1:9" s="239" customFormat="1" ht="13" x14ac:dyDescent="0.25">
      <c r="A3780" s="261"/>
      <c r="B3780" s="265"/>
      <c r="C3780" s="252"/>
      <c r="D3780" s="308"/>
      <c r="E3780" s="257"/>
      <c r="F3780" s="260"/>
      <c r="I3780"/>
    </row>
    <row r="3781" spans="1:9" s="239" customFormat="1" ht="13" x14ac:dyDescent="0.25">
      <c r="A3781" s="261"/>
      <c r="B3781" s="253"/>
      <c r="C3781" s="252"/>
      <c r="D3781" s="308"/>
      <c r="E3781" s="257"/>
      <c r="F3781" s="260"/>
      <c r="I3781"/>
    </row>
    <row r="3782" spans="1:9" s="239" customFormat="1" ht="13" x14ac:dyDescent="0.25">
      <c r="A3782" s="261"/>
      <c r="B3782" s="253"/>
      <c r="C3782" s="252"/>
      <c r="D3782" s="308"/>
      <c r="E3782" s="257"/>
      <c r="F3782" s="260"/>
      <c r="I3782"/>
    </row>
    <row r="3783" spans="1:9" s="239" customFormat="1" ht="13" x14ac:dyDescent="0.25">
      <c r="A3783" s="261"/>
      <c r="B3783" s="253"/>
      <c r="C3783" s="252"/>
      <c r="D3783" s="308"/>
      <c r="E3783" s="257"/>
      <c r="F3783" s="260"/>
      <c r="I3783"/>
    </row>
    <row r="3784" spans="1:9" s="239" customFormat="1" ht="13" x14ac:dyDescent="0.25">
      <c r="A3784" s="261"/>
      <c r="B3784" s="253"/>
      <c r="C3784" s="252"/>
      <c r="D3784" s="308"/>
      <c r="E3784" s="257"/>
      <c r="F3784" s="260"/>
      <c r="I3784"/>
    </row>
    <row r="3785" spans="1:9" s="239" customFormat="1" ht="13" x14ac:dyDescent="0.25">
      <c r="A3785" s="261"/>
      <c r="B3785" s="253"/>
      <c r="C3785" s="252"/>
      <c r="D3785" s="308"/>
      <c r="E3785" s="257"/>
      <c r="F3785" s="260"/>
      <c r="I3785"/>
    </row>
    <row r="3786" spans="1:9" s="239" customFormat="1" ht="13" x14ac:dyDescent="0.25">
      <c r="A3786" s="261"/>
      <c r="B3786" s="253"/>
      <c r="C3786" s="252"/>
      <c r="D3786" s="308"/>
      <c r="E3786" s="257"/>
      <c r="F3786" s="260"/>
      <c r="I3786"/>
    </row>
    <row r="3787" spans="1:9" s="239" customFormat="1" ht="13" x14ac:dyDescent="0.25">
      <c r="A3787" s="261"/>
      <c r="B3787" s="253"/>
      <c r="C3787" s="252"/>
      <c r="D3787" s="308"/>
      <c r="E3787" s="257"/>
      <c r="F3787" s="260"/>
      <c r="I3787"/>
    </row>
    <row r="3788" spans="1:9" s="239" customFormat="1" ht="13" x14ac:dyDescent="0.25">
      <c r="A3788" s="261"/>
      <c r="B3788" s="253"/>
      <c r="C3788" s="252"/>
      <c r="D3788" s="308"/>
      <c r="E3788" s="257"/>
      <c r="F3788" s="260"/>
      <c r="I3788"/>
    </row>
    <row r="3789" spans="1:9" s="239" customFormat="1" ht="13" x14ac:dyDescent="0.25">
      <c r="A3789" s="261"/>
      <c r="B3789" s="253"/>
      <c r="C3789" s="252"/>
      <c r="D3789" s="308"/>
      <c r="E3789" s="257"/>
      <c r="F3789" s="260"/>
      <c r="I3789"/>
    </row>
    <row r="3790" spans="1:9" s="239" customFormat="1" ht="13" x14ac:dyDescent="0.25">
      <c r="A3790" s="261"/>
      <c r="B3790" s="253"/>
      <c r="C3790" s="252"/>
      <c r="D3790" s="308"/>
      <c r="E3790" s="257"/>
      <c r="F3790" s="260"/>
      <c r="I3790"/>
    </row>
    <row r="3791" spans="1:9" s="239" customFormat="1" ht="13" x14ac:dyDescent="0.25">
      <c r="A3791" s="261"/>
      <c r="B3791" s="253"/>
      <c r="C3791" s="252"/>
      <c r="D3791" s="308"/>
      <c r="E3791" s="257"/>
      <c r="F3791" s="260"/>
      <c r="I3791"/>
    </row>
    <row r="3792" spans="1:9" s="239" customFormat="1" ht="13" x14ac:dyDescent="0.25">
      <c r="A3792" s="261"/>
      <c r="B3792" s="253"/>
      <c r="C3792" s="252"/>
      <c r="D3792" s="308"/>
      <c r="E3792" s="257"/>
      <c r="F3792" s="260"/>
      <c r="I3792"/>
    </row>
    <row r="3793" spans="1:9" s="239" customFormat="1" ht="13" x14ac:dyDescent="0.25">
      <c r="A3793" s="261"/>
      <c r="B3793" s="253"/>
      <c r="C3793" s="252"/>
      <c r="D3793" s="308"/>
      <c r="E3793" s="257"/>
      <c r="F3793" s="260"/>
      <c r="I3793"/>
    </row>
    <row r="3794" spans="1:9" s="239" customFormat="1" ht="13" x14ac:dyDescent="0.25">
      <c r="A3794" s="261"/>
      <c r="B3794" s="253"/>
      <c r="C3794" s="252"/>
      <c r="D3794" s="308"/>
      <c r="E3794" s="257"/>
      <c r="F3794" s="260"/>
      <c r="I3794"/>
    </row>
    <row r="3795" spans="1:9" s="239" customFormat="1" ht="13" x14ac:dyDescent="0.25">
      <c r="A3795" s="261"/>
      <c r="B3795" s="253"/>
      <c r="C3795" s="252"/>
      <c r="D3795" s="308"/>
      <c r="E3795" s="257"/>
      <c r="F3795" s="260"/>
      <c r="I3795"/>
    </row>
    <row r="3796" spans="1:9" s="239" customFormat="1" ht="13" x14ac:dyDescent="0.25">
      <c r="A3796" s="261"/>
      <c r="B3796" s="253"/>
      <c r="C3796" s="252"/>
      <c r="D3796" s="308"/>
      <c r="E3796" s="257"/>
      <c r="F3796" s="260"/>
      <c r="I3796"/>
    </row>
    <row r="3797" spans="1:9" s="239" customFormat="1" ht="13" x14ac:dyDescent="0.25">
      <c r="A3797" s="261"/>
      <c r="B3797" s="253"/>
      <c r="C3797" s="252"/>
      <c r="D3797" s="308"/>
      <c r="E3797" s="257"/>
      <c r="F3797" s="260"/>
      <c r="I3797"/>
    </row>
    <row r="3798" spans="1:9" s="239" customFormat="1" ht="13" x14ac:dyDescent="0.25">
      <c r="A3798" s="261"/>
      <c r="B3798" s="253"/>
      <c r="C3798" s="252"/>
      <c r="D3798" s="308"/>
      <c r="E3798" s="257"/>
      <c r="F3798" s="260"/>
      <c r="I3798"/>
    </row>
    <row r="3799" spans="1:9" s="239" customFormat="1" ht="13" x14ac:dyDescent="0.25">
      <c r="A3799" s="261"/>
      <c r="B3799" s="253"/>
      <c r="C3799" s="252"/>
      <c r="D3799" s="308"/>
      <c r="E3799" s="257"/>
      <c r="F3799" s="260"/>
      <c r="I3799"/>
    </row>
    <row r="3800" spans="1:9" s="239" customFormat="1" ht="13" x14ac:dyDescent="0.25">
      <c r="A3800" s="261"/>
      <c r="B3800" s="253"/>
      <c r="C3800" s="252"/>
      <c r="D3800" s="308"/>
      <c r="E3800" s="257"/>
      <c r="F3800" s="260"/>
      <c r="I3800"/>
    </row>
    <row r="3801" spans="1:9" s="239" customFormat="1" ht="13" x14ac:dyDescent="0.25">
      <c r="A3801" s="261"/>
      <c r="B3801" s="253"/>
      <c r="C3801" s="252"/>
      <c r="D3801" s="308"/>
      <c r="E3801" s="257"/>
      <c r="F3801" s="260"/>
      <c r="I3801"/>
    </row>
    <row r="3802" spans="1:9" s="239" customFormat="1" ht="13" x14ac:dyDescent="0.25">
      <c r="A3802" s="261"/>
      <c r="B3802" s="253"/>
      <c r="C3802" s="252"/>
      <c r="D3802" s="308"/>
      <c r="E3802" s="257"/>
      <c r="F3802" s="260"/>
      <c r="I3802"/>
    </row>
    <row r="3803" spans="1:9" s="239" customFormat="1" ht="13" x14ac:dyDescent="0.25">
      <c r="A3803" s="261"/>
      <c r="B3803" s="253"/>
      <c r="C3803" s="252"/>
      <c r="D3803" s="308"/>
      <c r="E3803" s="257"/>
      <c r="F3803" s="260"/>
      <c r="I3803"/>
    </row>
    <row r="3804" spans="1:9" s="239" customFormat="1" ht="13" x14ac:dyDescent="0.25">
      <c r="A3804" s="261"/>
      <c r="B3804" s="253"/>
      <c r="C3804" s="252"/>
      <c r="D3804" s="308"/>
      <c r="E3804" s="257"/>
      <c r="F3804" s="260"/>
      <c r="I3804"/>
    </row>
    <row r="3805" spans="1:9" s="239" customFormat="1" ht="13" x14ac:dyDescent="0.25">
      <c r="A3805" s="261"/>
      <c r="B3805" s="253"/>
      <c r="C3805" s="252"/>
      <c r="D3805" s="308"/>
      <c r="E3805" s="257"/>
      <c r="F3805" s="260"/>
      <c r="I3805"/>
    </row>
    <row r="3806" spans="1:9" s="239" customFormat="1" ht="13" x14ac:dyDescent="0.25">
      <c r="A3806" s="261"/>
      <c r="B3806" s="253"/>
      <c r="C3806" s="252"/>
      <c r="D3806" s="308"/>
      <c r="E3806" s="257"/>
      <c r="F3806" s="260"/>
      <c r="I3806"/>
    </row>
    <row r="3807" spans="1:9" s="239" customFormat="1" ht="13" x14ac:dyDescent="0.25">
      <c r="A3807" s="261"/>
      <c r="B3807" s="253"/>
      <c r="C3807" s="252"/>
      <c r="D3807" s="308"/>
      <c r="E3807" s="257"/>
      <c r="F3807" s="260"/>
      <c r="I3807"/>
    </row>
    <row r="3808" spans="1:9" s="239" customFormat="1" ht="13" x14ac:dyDescent="0.25">
      <c r="A3808" s="261"/>
      <c r="B3808" s="253"/>
      <c r="C3808" s="252"/>
      <c r="D3808" s="308"/>
      <c r="E3808" s="257"/>
      <c r="F3808" s="260"/>
      <c r="I3808"/>
    </row>
    <row r="3809" spans="1:9" s="239" customFormat="1" ht="13" x14ac:dyDescent="0.25">
      <c r="A3809" s="261"/>
      <c r="B3809" s="253"/>
      <c r="C3809" s="252"/>
      <c r="D3809" s="308"/>
      <c r="E3809" s="257"/>
      <c r="F3809" s="260"/>
      <c r="I3809"/>
    </row>
    <row r="3810" spans="1:9" s="239" customFormat="1" ht="13" x14ac:dyDescent="0.25">
      <c r="A3810" s="261"/>
      <c r="B3810" s="253"/>
      <c r="C3810" s="252"/>
      <c r="D3810" s="308"/>
      <c r="E3810" s="257"/>
      <c r="F3810" s="260"/>
      <c r="I3810"/>
    </row>
    <row r="3811" spans="1:9" s="239" customFormat="1" ht="13" x14ac:dyDescent="0.25">
      <c r="A3811" s="261"/>
      <c r="B3811" s="253"/>
      <c r="C3811" s="252"/>
      <c r="D3811" s="308"/>
      <c r="E3811" s="257"/>
      <c r="F3811" s="260"/>
      <c r="I3811"/>
    </row>
    <row r="3812" spans="1:9" s="239" customFormat="1" ht="13" x14ac:dyDescent="0.25">
      <c r="A3812" s="261"/>
      <c r="B3812" s="253"/>
      <c r="C3812" s="252"/>
      <c r="D3812" s="308"/>
      <c r="E3812" s="257"/>
      <c r="F3812" s="260"/>
      <c r="I3812"/>
    </row>
    <row r="3813" spans="1:9" s="239" customFormat="1" ht="13" x14ac:dyDescent="0.25">
      <c r="A3813" s="261"/>
      <c r="B3813" s="253"/>
      <c r="C3813" s="252"/>
      <c r="D3813" s="308"/>
      <c r="E3813" s="257"/>
      <c r="F3813" s="260"/>
      <c r="I3813"/>
    </row>
    <row r="3814" spans="1:9" s="239" customFormat="1" ht="13" x14ac:dyDescent="0.25">
      <c r="A3814" s="261"/>
      <c r="B3814" s="253"/>
      <c r="C3814" s="252"/>
      <c r="D3814" s="308"/>
      <c r="E3814" s="257"/>
      <c r="F3814" s="260"/>
      <c r="I3814"/>
    </row>
    <row r="3815" spans="1:9" s="239" customFormat="1" ht="13" x14ac:dyDescent="0.25">
      <c r="A3815" s="261"/>
      <c r="B3815" s="253"/>
      <c r="C3815" s="252"/>
      <c r="D3815" s="308"/>
      <c r="E3815" s="257"/>
      <c r="F3815" s="260"/>
      <c r="I3815"/>
    </row>
    <row r="3816" spans="1:9" s="239" customFormat="1" ht="13" x14ac:dyDescent="0.25">
      <c r="A3816" s="261"/>
      <c r="B3816" s="253"/>
      <c r="C3816" s="252"/>
      <c r="D3816" s="308"/>
      <c r="E3816" s="257"/>
      <c r="F3816" s="260"/>
      <c r="I3816"/>
    </row>
    <row r="3817" spans="1:9" s="239" customFormat="1" ht="13" x14ac:dyDescent="0.25">
      <c r="A3817" s="261"/>
      <c r="B3817" s="253"/>
      <c r="C3817" s="252"/>
      <c r="D3817" s="308"/>
      <c r="E3817" s="257"/>
      <c r="F3817" s="260"/>
      <c r="I3817"/>
    </row>
    <row r="3818" spans="1:9" s="239" customFormat="1" ht="13" x14ac:dyDescent="0.25">
      <c r="A3818" s="261"/>
      <c r="B3818" s="253"/>
      <c r="C3818" s="252"/>
      <c r="D3818" s="308"/>
      <c r="E3818" s="257"/>
      <c r="F3818" s="260"/>
      <c r="I3818"/>
    </row>
    <row r="3819" spans="1:9" s="239" customFormat="1" ht="13" x14ac:dyDescent="0.25">
      <c r="A3819" s="261"/>
      <c r="B3819" s="253"/>
      <c r="C3819" s="252"/>
      <c r="D3819" s="308"/>
      <c r="E3819" s="257"/>
      <c r="F3819" s="260"/>
      <c r="I3819"/>
    </row>
    <row r="3820" spans="1:9" s="239" customFormat="1" ht="13" x14ac:dyDescent="0.25">
      <c r="A3820" s="261"/>
      <c r="B3820" s="253"/>
      <c r="C3820" s="252"/>
      <c r="D3820" s="308"/>
      <c r="E3820" s="257"/>
      <c r="F3820" s="260"/>
      <c r="I3820"/>
    </row>
    <row r="3821" spans="1:9" s="239" customFormat="1" ht="13" x14ac:dyDescent="0.25">
      <c r="A3821" s="261"/>
      <c r="B3821" s="253"/>
      <c r="C3821" s="252"/>
      <c r="D3821" s="308"/>
      <c r="E3821" s="257"/>
      <c r="F3821" s="260"/>
      <c r="I3821"/>
    </row>
    <row r="3822" spans="1:9" s="239" customFormat="1" ht="13" x14ac:dyDescent="0.25">
      <c r="A3822" s="261"/>
      <c r="B3822" s="253"/>
      <c r="C3822" s="252"/>
      <c r="D3822" s="308"/>
      <c r="E3822" s="257"/>
      <c r="F3822" s="260"/>
      <c r="I3822"/>
    </row>
    <row r="3823" spans="1:9" s="239" customFormat="1" ht="13" x14ac:dyDescent="0.25">
      <c r="A3823" s="261"/>
      <c r="B3823" s="253"/>
      <c r="C3823" s="252"/>
      <c r="D3823" s="308"/>
      <c r="E3823" s="257"/>
      <c r="F3823" s="260"/>
      <c r="I3823"/>
    </row>
    <row r="3824" spans="1:9" s="239" customFormat="1" ht="13" x14ac:dyDescent="0.25">
      <c r="A3824" s="261"/>
      <c r="B3824" s="253"/>
      <c r="C3824" s="252"/>
      <c r="D3824" s="308"/>
      <c r="E3824" s="257"/>
      <c r="F3824" s="260"/>
      <c r="I3824"/>
    </row>
    <row r="3825" spans="1:9" s="239" customFormat="1" ht="13" x14ac:dyDescent="0.25">
      <c r="A3825" s="261"/>
      <c r="B3825" s="253"/>
      <c r="C3825" s="252"/>
      <c r="D3825" s="308"/>
      <c r="E3825" s="257"/>
      <c r="F3825" s="260"/>
      <c r="I3825"/>
    </row>
    <row r="3826" spans="1:9" s="239" customFormat="1" ht="13" x14ac:dyDescent="0.25">
      <c r="A3826" s="261"/>
      <c r="B3826" s="253"/>
      <c r="C3826" s="252"/>
      <c r="D3826" s="308"/>
      <c r="E3826" s="257"/>
      <c r="F3826" s="260"/>
      <c r="I3826"/>
    </row>
    <row r="3827" spans="1:9" s="239" customFormat="1" ht="13" x14ac:dyDescent="0.25">
      <c r="A3827" s="261"/>
      <c r="B3827" s="253"/>
      <c r="C3827" s="252"/>
      <c r="D3827" s="308"/>
      <c r="E3827" s="257"/>
      <c r="F3827" s="260"/>
      <c r="I3827"/>
    </row>
    <row r="3828" spans="1:9" s="239" customFormat="1" ht="13" x14ac:dyDescent="0.25">
      <c r="A3828" s="261"/>
      <c r="B3828" s="253"/>
      <c r="C3828" s="252"/>
      <c r="D3828" s="308"/>
      <c r="E3828" s="257"/>
      <c r="F3828" s="260"/>
      <c r="I3828"/>
    </row>
    <row r="3829" spans="1:9" s="239" customFormat="1" ht="13" x14ac:dyDescent="0.25">
      <c r="A3829" s="261"/>
      <c r="B3829" s="253"/>
      <c r="C3829" s="252"/>
      <c r="D3829" s="308"/>
      <c r="E3829" s="257"/>
      <c r="F3829" s="260"/>
      <c r="I3829"/>
    </row>
    <row r="3830" spans="1:9" s="239" customFormat="1" ht="13" x14ac:dyDescent="0.25">
      <c r="A3830" s="261"/>
      <c r="B3830" s="253"/>
      <c r="C3830" s="252"/>
      <c r="D3830" s="308"/>
      <c r="E3830" s="257"/>
      <c r="F3830" s="260"/>
      <c r="I3830"/>
    </row>
    <row r="3831" spans="1:9" s="239" customFormat="1" ht="13" x14ac:dyDescent="0.25">
      <c r="A3831" s="261"/>
      <c r="B3831" s="253"/>
      <c r="C3831" s="252"/>
      <c r="D3831" s="308"/>
      <c r="E3831" s="257"/>
      <c r="F3831" s="260"/>
      <c r="I3831"/>
    </row>
    <row r="3832" spans="1:9" s="239" customFormat="1" ht="13" x14ac:dyDescent="0.25">
      <c r="A3832" s="261"/>
      <c r="B3832" s="253"/>
      <c r="C3832" s="252"/>
      <c r="D3832" s="308"/>
      <c r="E3832" s="257"/>
      <c r="F3832" s="260"/>
      <c r="I3832"/>
    </row>
    <row r="3833" spans="1:9" s="239" customFormat="1" ht="13" x14ac:dyDescent="0.25">
      <c r="A3833" s="261"/>
      <c r="B3833" s="253"/>
      <c r="C3833" s="252"/>
      <c r="D3833" s="308"/>
      <c r="E3833" s="257"/>
      <c r="F3833" s="260"/>
      <c r="I3833"/>
    </row>
    <row r="3834" spans="1:9" s="239" customFormat="1" ht="13" x14ac:dyDescent="0.25">
      <c r="A3834" s="261"/>
      <c r="B3834" s="253"/>
      <c r="C3834" s="252"/>
      <c r="D3834" s="308"/>
      <c r="E3834" s="257"/>
      <c r="F3834" s="260"/>
      <c r="I3834"/>
    </row>
    <row r="3835" spans="1:9" s="239" customFormat="1" ht="13" x14ac:dyDescent="0.25">
      <c r="A3835" s="261"/>
      <c r="B3835" s="253"/>
      <c r="C3835" s="252"/>
      <c r="D3835" s="308"/>
      <c r="E3835" s="257"/>
      <c r="F3835" s="260"/>
      <c r="I3835"/>
    </row>
    <row r="3836" spans="1:9" s="239" customFormat="1" ht="13" x14ac:dyDescent="0.25">
      <c r="A3836" s="261"/>
      <c r="B3836" s="253"/>
      <c r="C3836" s="252"/>
      <c r="D3836" s="308"/>
      <c r="E3836" s="257"/>
      <c r="F3836" s="260"/>
      <c r="I3836"/>
    </row>
    <row r="3837" spans="1:9" s="239" customFormat="1" ht="13" x14ac:dyDescent="0.25">
      <c r="A3837" s="261"/>
      <c r="B3837" s="253"/>
      <c r="C3837" s="252"/>
      <c r="D3837" s="308"/>
      <c r="E3837" s="257"/>
      <c r="F3837" s="260"/>
      <c r="I3837"/>
    </row>
    <row r="3838" spans="1:9" s="239" customFormat="1" ht="13" x14ac:dyDescent="0.25">
      <c r="A3838" s="261"/>
      <c r="B3838" s="253"/>
      <c r="C3838" s="252"/>
      <c r="D3838" s="308"/>
      <c r="E3838" s="257"/>
      <c r="F3838" s="260"/>
      <c r="I3838"/>
    </row>
    <row r="3839" spans="1:9" s="239" customFormat="1" ht="13" x14ac:dyDescent="0.25">
      <c r="A3839" s="261"/>
      <c r="B3839" s="253"/>
      <c r="C3839" s="252"/>
      <c r="D3839" s="308"/>
      <c r="E3839" s="257"/>
      <c r="F3839" s="260"/>
      <c r="I3839"/>
    </row>
    <row r="3840" spans="1:9" s="239" customFormat="1" ht="13" x14ac:dyDescent="0.25">
      <c r="A3840" s="261"/>
      <c r="B3840" s="253"/>
      <c r="C3840" s="252"/>
      <c r="D3840" s="308"/>
      <c r="E3840" s="257"/>
      <c r="F3840" s="260"/>
      <c r="I3840"/>
    </row>
    <row r="3841" spans="1:9" s="239" customFormat="1" ht="13" x14ac:dyDescent="0.25">
      <c r="A3841" s="261"/>
      <c r="B3841" s="253"/>
      <c r="C3841" s="252"/>
      <c r="D3841" s="308"/>
      <c r="E3841" s="257"/>
      <c r="F3841" s="260"/>
      <c r="I3841"/>
    </row>
    <row r="3842" spans="1:9" ht="13" x14ac:dyDescent="0.25">
      <c r="A3842" s="261"/>
      <c r="B3842" s="264" t="s">
        <v>1019</v>
      </c>
      <c r="C3842" s="226"/>
      <c r="D3842" s="304"/>
      <c r="E3842" s="255"/>
      <c r="F3842" s="266"/>
    </row>
    <row r="3843" spans="1:9" ht="13" x14ac:dyDescent="0.25">
      <c r="A3843" s="261"/>
      <c r="B3843" s="245" t="str">
        <f>B3772</f>
        <v>SECTION 4</v>
      </c>
      <c r="C3843" s="226"/>
      <c r="D3843" s="304"/>
      <c r="E3843" s="255"/>
      <c r="F3843" s="260"/>
    </row>
    <row r="3844" spans="1:9" ht="25" x14ac:dyDescent="0.25">
      <c r="A3844" s="261"/>
      <c r="B3844" s="245" t="str">
        <f>B3773</f>
        <v>Block 2: 2 Classrooms and 1 School Hall - 4.5 - Ceilings, Partitions and Access Flooring</v>
      </c>
      <c r="C3844" s="226"/>
      <c r="D3844" s="304"/>
      <c r="E3844" s="255"/>
      <c r="F3844" s="260"/>
    </row>
    <row r="3845" spans="1:9" ht="13" x14ac:dyDescent="0.25">
      <c r="A3845" s="261"/>
      <c r="B3845" s="245"/>
      <c r="C3845" s="226"/>
      <c r="D3845" s="304"/>
      <c r="E3845" s="255"/>
      <c r="F3845" s="260"/>
    </row>
    <row r="3846" spans="1:9" s="1" customFormat="1" ht="13" x14ac:dyDescent="0.25">
      <c r="A3846" s="297">
        <v>4.5999999999999996</v>
      </c>
      <c r="B3846" s="227" t="s">
        <v>63</v>
      </c>
      <c r="C3846" s="268"/>
      <c r="D3846" s="311"/>
      <c r="E3846" s="216"/>
      <c r="F3846" s="260"/>
      <c r="G3846" s="179"/>
      <c r="H3846" s="57"/>
      <c r="I3846"/>
    </row>
    <row r="3847" spans="1:9" s="1" customFormat="1" ht="13" x14ac:dyDescent="0.25">
      <c r="A3847" s="297"/>
      <c r="B3847" s="227"/>
      <c r="C3847" s="268"/>
      <c r="D3847" s="311"/>
      <c r="E3847" s="216"/>
      <c r="F3847" s="260"/>
      <c r="G3847" s="214"/>
      <c r="H3847" s="57"/>
      <c r="I3847"/>
    </row>
    <row r="3848" spans="1:9" s="237" customFormat="1" ht="13" x14ac:dyDescent="0.25">
      <c r="A3848" s="296"/>
      <c r="B3848" s="227" t="s">
        <v>62</v>
      </c>
      <c r="C3848" s="268"/>
      <c r="D3848" s="311"/>
      <c r="E3848" s="216"/>
      <c r="F3848" s="277"/>
      <c r="G3848" s="234"/>
      <c r="H3848" s="234"/>
      <c r="I3848"/>
    </row>
    <row r="3849" spans="1:9" s="237" customFormat="1" x14ac:dyDescent="0.25">
      <c r="A3849" s="296"/>
      <c r="B3849" s="269"/>
      <c r="C3849" s="268"/>
      <c r="D3849" s="311"/>
      <c r="E3849" s="216"/>
      <c r="F3849" s="277"/>
      <c r="G3849" s="234"/>
      <c r="H3849" s="234"/>
      <c r="I3849"/>
    </row>
    <row r="3850" spans="1:9" x14ac:dyDescent="0.25">
      <c r="A3850" s="296" t="s">
        <v>2443</v>
      </c>
      <c r="B3850" s="269" t="s">
        <v>2082</v>
      </c>
      <c r="C3850" s="268" t="s">
        <v>2</v>
      </c>
      <c r="D3850" s="311">
        <v>5</v>
      </c>
      <c r="E3850" s="216"/>
      <c r="F3850" s="277"/>
    </row>
    <row r="3851" spans="1:9" x14ac:dyDescent="0.25">
      <c r="A3851" s="296"/>
      <c r="B3851" s="269"/>
      <c r="C3851" s="268"/>
      <c r="D3851" s="311"/>
      <c r="E3851" s="216"/>
      <c r="F3851" s="277"/>
    </row>
    <row r="3852" spans="1:9" x14ac:dyDescent="0.25">
      <c r="A3852" s="296" t="s">
        <v>2444</v>
      </c>
      <c r="B3852" s="269" t="s">
        <v>519</v>
      </c>
      <c r="C3852" s="268" t="s">
        <v>2</v>
      </c>
      <c r="D3852" s="311">
        <v>18</v>
      </c>
      <c r="E3852" s="216"/>
      <c r="F3852" s="277"/>
    </row>
    <row r="3853" spans="1:9" ht="13" x14ac:dyDescent="0.25">
      <c r="A3853" s="297"/>
      <c r="B3853" s="269"/>
      <c r="C3853" s="268"/>
      <c r="D3853" s="311"/>
      <c r="E3853" s="216"/>
      <c r="F3853" s="277"/>
    </row>
    <row r="3854" spans="1:9" ht="13" x14ac:dyDescent="0.25">
      <c r="A3854" s="296"/>
      <c r="B3854" s="227" t="s">
        <v>55</v>
      </c>
      <c r="C3854" s="268"/>
      <c r="D3854" s="311"/>
      <c r="E3854" s="216"/>
      <c r="F3854" s="277"/>
    </row>
    <row r="3855" spans="1:9" x14ac:dyDescent="0.25">
      <c r="A3855" s="296"/>
      <c r="B3855" s="269"/>
      <c r="C3855" s="268"/>
      <c r="D3855" s="311"/>
      <c r="E3855" s="216"/>
      <c r="F3855" s="277"/>
    </row>
    <row r="3856" spans="1:9" ht="26" x14ac:dyDescent="0.25">
      <c r="A3856" s="296"/>
      <c r="B3856" s="227" t="s">
        <v>2083</v>
      </c>
      <c r="C3856" s="268"/>
      <c r="D3856" s="311"/>
      <c r="E3856" s="216"/>
      <c r="F3856" s="277"/>
    </row>
    <row r="3857" spans="1:9" x14ac:dyDescent="0.25">
      <c r="A3857" s="296"/>
      <c r="B3857" s="269"/>
      <c r="C3857" s="268"/>
      <c r="D3857" s="311"/>
      <c r="E3857" s="216"/>
      <c r="F3857" s="277"/>
    </row>
    <row r="3858" spans="1:9" x14ac:dyDescent="0.25">
      <c r="A3858" s="296" t="s">
        <v>2445</v>
      </c>
      <c r="B3858" s="269" t="s">
        <v>49</v>
      </c>
      <c r="C3858" s="268" t="s">
        <v>2</v>
      </c>
      <c r="D3858" s="311">
        <v>4</v>
      </c>
      <c r="E3858" s="216"/>
      <c r="F3858" s="277"/>
    </row>
    <row r="3859" spans="1:9" ht="13" x14ac:dyDescent="0.3">
      <c r="A3859" s="296"/>
      <c r="B3859" s="269"/>
      <c r="C3859" s="268"/>
      <c r="D3859" s="311"/>
      <c r="E3859" s="216"/>
      <c r="F3859" s="277"/>
      <c r="G3859" s="241"/>
    </row>
    <row r="3860" spans="1:9" ht="25" x14ac:dyDescent="0.25">
      <c r="A3860" s="296" t="s">
        <v>2446</v>
      </c>
      <c r="B3860" s="269" t="s">
        <v>2084</v>
      </c>
      <c r="C3860" s="268" t="s">
        <v>2</v>
      </c>
      <c r="D3860" s="311">
        <v>4</v>
      </c>
      <c r="E3860" s="216"/>
      <c r="F3860" s="277"/>
    </row>
    <row r="3861" spans="1:9" s="57" customFormat="1" ht="13" x14ac:dyDescent="0.3">
      <c r="A3861" s="296"/>
      <c r="B3861" s="269"/>
      <c r="C3861" s="268"/>
      <c r="D3861" s="311"/>
      <c r="E3861" s="216"/>
      <c r="F3861" s="260"/>
      <c r="G3861" s="282"/>
      <c r="I3861"/>
    </row>
    <row r="3862" spans="1:9" s="57" customFormat="1" ht="13" x14ac:dyDescent="0.3">
      <c r="A3862" s="296"/>
      <c r="B3862" s="269"/>
      <c r="C3862" s="268"/>
      <c r="D3862" s="311"/>
      <c r="E3862" s="216"/>
      <c r="F3862" s="260"/>
      <c r="G3862" s="282"/>
      <c r="I3862"/>
    </row>
    <row r="3863" spans="1:9" s="57" customFormat="1" ht="13" x14ac:dyDescent="0.3">
      <c r="A3863" s="296"/>
      <c r="B3863" s="269"/>
      <c r="C3863" s="268"/>
      <c r="D3863" s="311"/>
      <c r="E3863" s="216"/>
      <c r="F3863" s="260"/>
      <c r="G3863" s="282"/>
      <c r="I3863"/>
    </row>
    <row r="3864" spans="1:9" s="57" customFormat="1" ht="13" x14ac:dyDescent="0.3">
      <c r="A3864" s="296"/>
      <c r="B3864" s="269"/>
      <c r="C3864" s="268"/>
      <c r="D3864" s="311"/>
      <c r="E3864" s="216"/>
      <c r="F3864" s="260"/>
      <c r="G3864" s="282"/>
      <c r="I3864"/>
    </row>
    <row r="3865" spans="1:9" s="57" customFormat="1" ht="13" x14ac:dyDescent="0.3">
      <c r="A3865" s="296"/>
      <c r="B3865" s="269"/>
      <c r="C3865" s="268"/>
      <c r="D3865" s="311"/>
      <c r="E3865" s="216"/>
      <c r="F3865" s="260"/>
      <c r="G3865" s="282"/>
      <c r="I3865"/>
    </row>
    <row r="3866" spans="1:9" s="57" customFormat="1" ht="13" x14ac:dyDescent="0.3">
      <c r="A3866" s="296"/>
      <c r="B3866" s="269"/>
      <c r="C3866" s="268"/>
      <c r="D3866" s="311"/>
      <c r="E3866" s="216"/>
      <c r="F3866" s="260"/>
      <c r="G3866" s="282"/>
      <c r="I3866"/>
    </row>
    <row r="3867" spans="1:9" s="57" customFormat="1" ht="13" x14ac:dyDescent="0.3">
      <c r="A3867" s="296"/>
      <c r="B3867" s="269"/>
      <c r="C3867" s="268"/>
      <c r="D3867" s="311"/>
      <c r="E3867" s="216"/>
      <c r="F3867" s="260"/>
      <c r="G3867" s="282"/>
      <c r="I3867"/>
    </row>
    <row r="3868" spans="1:9" s="57" customFormat="1" ht="13" x14ac:dyDescent="0.3">
      <c r="A3868" s="296"/>
      <c r="B3868" s="269"/>
      <c r="C3868" s="268"/>
      <c r="D3868" s="311"/>
      <c r="E3868" s="216"/>
      <c r="F3868" s="260"/>
      <c r="G3868" s="282"/>
      <c r="I3868"/>
    </row>
    <row r="3869" spans="1:9" s="57" customFormat="1" ht="13" x14ac:dyDescent="0.3">
      <c r="A3869" s="296"/>
      <c r="B3869" s="269"/>
      <c r="C3869" s="268"/>
      <c r="D3869" s="311"/>
      <c r="E3869" s="216"/>
      <c r="F3869" s="260"/>
      <c r="G3869" s="282"/>
      <c r="I3869"/>
    </row>
    <row r="3870" spans="1:9" s="57" customFormat="1" ht="13" x14ac:dyDescent="0.3">
      <c r="A3870" s="296"/>
      <c r="B3870" s="269"/>
      <c r="C3870" s="268"/>
      <c r="D3870" s="311"/>
      <c r="E3870" s="216"/>
      <c r="F3870" s="260"/>
      <c r="G3870" s="282"/>
      <c r="I3870"/>
    </row>
    <row r="3871" spans="1:9" s="57" customFormat="1" ht="13" x14ac:dyDescent="0.3">
      <c r="A3871" s="296"/>
      <c r="B3871" s="269"/>
      <c r="C3871" s="268"/>
      <c r="D3871" s="311"/>
      <c r="E3871" s="216"/>
      <c r="F3871" s="260"/>
      <c r="G3871" s="282"/>
      <c r="I3871"/>
    </row>
    <row r="3872" spans="1:9" s="57" customFormat="1" ht="13" x14ac:dyDescent="0.3">
      <c r="A3872" s="296"/>
      <c r="B3872" s="269"/>
      <c r="C3872" s="268"/>
      <c r="D3872" s="311"/>
      <c r="E3872" s="216"/>
      <c r="F3872" s="260"/>
      <c r="G3872" s="282"/>
      <c r="I3872"/>
    </row>
    <row r="3873" spans="1:9" s="57" customFormat="1" ht="13" x14ac:dyDescent="0.3">
      <c r="A3873" s="296"/>
      <c r="B3873" s="269"/>
      <c r="C3873" s="268"/>
      <c r="D3873" s="311"/>
      <c r="E3873" s="216"/>
      <c r="F3873" s="260"/>
      <c r="G3873" s="282"/>
      <c r="I3873"/>
    </row>
    <row r="3874" spans="1:9" s="57" customFormat="1" ht="13" x14ac:dyDescent="0.3">
      <c r="A3874" s="296"/>
      <c r="B3874" s="269"/>
      <c r="C3874" s="268"/>
      <c r="D3874" s="311"/>
      <c r="E3874" s="216"/>
      <c r="F3874" s="260"/>
      <c r="G3874" s="282"/>
      <c r="I3874"/>
    </row>
    <row r="3875" spans="1:9" s="57" customFormat="1" ht="13" x14ac:dyDescent="0.3">
      <c r="A3875" s="296"/>
      <c r="B3875" s="269"/>
      <c r="C3875" s="268"/>
      <c r="D3875" s="311"/>
      <c r="E3875" s="216"/>
      <c r="F3875" s="260"/>
      <c r="G3875" s="282"/>
      <c r="I3875"/>
    </row>
    <row r="3876" spans="1:9" s="57" customFormat="1" ht="13" x14ac:dyDescent="0.3">
      <c r="A3876" s="296"/>
      <c r="B3876" s="269"/>
      <c r="C3876" s="268"/>
      <c r="D3876" s="311"/>
      <c r="E3876" s="216"/>
      <c r="F3876" s="260"/>
      <c r="G3876" s="282"/>
      <c r="I3876"/>
    </row>
    <row r="3877" spans="1:9" s="57" customFormat="1" ht="13" x14ac:dyDescent="0.3">
      <c r="A3877" s="296"/>
      <c r="B3877" s="269"/>
      <c r="C3877" s="268"/>
      <c r="D3877" s="311"/>
      <c r="E3877" s="216"/>
      <c r="F3877" s="260"/>
      <c r="G3877" s="282"/>
      <c r="I3877"/>
    </row>
    <row r="3878" spans="1:9" s="57" customFormat="1" ht="13" x14ac:dyDescent="0.3">
      <c r="A3878" s="296"/>
      <c r="B3878" s="269"/>
      <c r="C3878" s="268"/>
      <c r="D3878" s="311"/>
      <c r="E3878" s="216"/>
      <c r="F3878" s="260"/>
      <c r="G3878" s="282"/>
      <c r="I3878"/>
    </row>
    <row r="3879" spans="1:9" s="57" customFormat="1" ht="13" x14ac:dyDescent="0.3">
      <c r="A3879" s="296"/>
      <c r="B3879" s="269"/>
      <c r="C3879" s="268"/>
      <c r="D3879" s="311"/>
      <c r="E3879" s="216"/>
      <c r="F3879" s="260"/>
      <c r="G3879" s="282"/>
      <c r="I3879"/>
    </row>
    <row r="3880" spans="1:9" s="57" customFormat="1" ht="13" x14ac:dyDescent="0.3">
      <c r="A3880" s="296"/>
      <c r="B3880" s="269"/>
      <c r="C3880" s="268"/>
      <c r="D3880" s="311"/>
      <c r="E3880" s="216"/>
      <c r="F3880" s="260"/>
      <c r="G3880" s="282"/>
      <c r="I3880"/>
    </row>
    <row r="3881" spans="1:9" s="57" customFormat="1" ht="13" x14ac:dyDescent="0.3">
      <c r="A3881" s="296"/>
      <c r="B3881" s="269"/>
      <c r="C3881" s="268"/>
      <c r="D3881" s="311"/>
      <c r="E3881" s="216"/>
      <c r="F3881" s="260"/>
      <c r="G3881" s="282"/>
      <c r="I3881"/>
    </row>
    <row r="3882" spans="1:9" s="57" customFormat="1" ht="13" x14ac:dyDescent="0.3">
      <c r="A3882" s="296"/>
      <c r="B3882" s="269"/>
      <c r="C3882" s="268"/>
      <c r="D3882" s="311"/>
      <c r="E3882" s="216"/>
      <c r="F3882" s="260"/>
      <c r="G3882" s="282"/>
      <c r="I3882"/>
    </row>
    <row r="3883" spans="1:9" s="57" customFormat="1" ht="13" x14ac:dyDescent="0.3">
      <c r="A3883" s="296"/>
      <c r="B3883" s="269"/>
      <c r="C3883" s="268"/>
      <c r="D3883" s="311"/>
      <c r="E3883" s="216"/>
      <c r="F3883" s="260"/>
      <c r="G3883" s="282"/>
      <c r="I3883"/>
    </row>
    <row r="3884" spans="1:9" s="57" customFormat="1" ht="13" x14ac:dyDescent="0.3">
      <c r="A3884" s="296"/>
      <c r="B3884" s="269"/>
      <c r="C3884" s="268"/>
      <c r="D3884" s="311"/>
      <c r="E3884" s="216"/>
      <c r="F3884" s="260"/>
      <c r="G3884" s="282"/>
      <c r="I3884"/>
    </row>
    <row r="3885" spans="1:9" s="57" customFormat="1" ht="13" x14ac:dyDescent="0.3">
      <c r="A3885" s="296"/>
      <c r="B3885" s="269"/>
      <c r="C3885" s="268"/>
      <c r="D3885" s="311"/>
      <c r="E3885" s="216"/>
      <c r="F3885" s="260"/>
      <c r="G3885" s="282"/>
      <c r="I3885"/>
    </row>
    <row r="3886" spans="1:9" s="57" customFormat="1" ht="13" x14ac:dyDescent="0.3">
      <c r="A3886" s="296"/>
      <c r="B3886" s="269"/>
      <c r="C3886" s="268"/>
      <c r="D3886" s="311"/>
      <c r="E3886" s="216"/>
      <c r="F3886" s="260"/>
      <c r="G3886" s="282"/>
      <c r="I3886"/>
    </row>
    <row r="3887" spans="1:9" s="57" customFormat="1" ht="13" x14ac:dyDescent="0.3">
      <c r="A3887" s="296"/>
      <c r="B3887" s="269"/>
      <c r="C3887" s="268"/>
      <c r="D3887" s="311"/>
      <c r="E3887" s="216"/>
      <c r="F3887" s="260"/>
      <c r="G3887" s="282"/>
      <c r="I3887"/>
    </row>
    <row r="3888" spans="1:9" s="57" customFormat="1" ht="13" x14ac:dyDescent="0.3">
      <c r="A3888" s="296"/>
      <c r="B3888" s="269"/>
      <c r="C3888" s="268"/>
      <c r="D3888" s="311"/>
      <c r="E3888" s="216"/>
      <c r="F3888" s="260"/>
      <c r="G3888" s="282"/>
      <c r="I3888"/>
    </row>
    <row r="3889" spans="1:9" s="57" customFormat="1" ht="13" x14ac:dyDescent="0.3">
      <c r="A3889" s="296"/>
      <c r="B3889" s="269"/>
      <c r="C3889" s="268"/>
      <c r="D3889" s="311"/>
      <c r="E3889" s="216"/>
      <c r="F3889" s="260"/>
      <c r="G3889" s="282"/>
      <c r="I3889"/>
    </row>
    <row r="3890" spans="1:9" s="57" customFormat="1" ht="13" x14ac:dyDescent="0.3">
      <c r="A3890" s="296"/>
      <c r="B3890" s="269"/>
      <c r="C3890" s="268"/>
      <c r="D3890" s="311"/>
      <c r="E3890" s="216"/>
      <c r="F3890" s="260"/>
      <c r="G3890" s="282"/>
      <c r="I3890"/>
    </row>
    <row r="3891" spans="1:9" s="57" customFormat="1" ht="13" x14ac:dyDescent="0.3">
      <c r="A3891" s="296"/>
      <c r="B3891" s="269"/>
      <c r="C3891" s="268"/>
      <c r="D3891" s="311"/>
      <c r="E3891" s="216"/>
      <c r="F3891" s="260"/>
      <c r="G3891" s="282"/>
      <c r="I3891"/>
    </row>
    <row r="3892" spans="1:9" s="57" customFormat="1" ht="13" x14ac:dyDescent="0.3">
      <c r="A3892" s="296"/>
      <c r="B3892" s="269"/>
      <c r="C3892" s="268"/>
      <c r="D3892" s="311"/>
      <c r="E3892" s="216"/>
      <c r="F3892" s="260"/>
      <c r="G3892" s="282"/>
      <c r="I3892"/>
    </row>
    <row r="3893" spans="1:9" s="57" customFormat="1" ht="13" x14ac:dyDescent="0.3">
      <c r="A3893" s="296"/>
      <c r="B3893" s="269"/>
      <c r="C3893" s="268"/>
      <c r="D3893" s="311"/>
      <c r="E3893" s="216"/>
      <c r="F3893" s="260"/>
      <c r="G3893" s="282"/>
      <c r="I3893"/>
    </row>
    <row r="3894" spans="1:9" s="57" customFormat="1" ht="13" x14ac:dyDescent="0.3">
      <c r="A3894" s="296"/>
      <c r="B3894" s="269"/>
      <c r="C3894" s="268"/>
      <c r="D3894" s="311"/>
      <c r="E3894" s="216"/>
      <c r="F3894" s="260"/>
      <c r="G3894" s="282"/>
      <c r="I3894"/>
    </row>
    <row r="3895" spans="1:9" s="57" customFormat="1" ht="13" x14ac:dyDescent="0.3">
      <c r="A3895" s="296"/>
      <c r="B3895" s="269"/>
      <c r="C3895" s="268"/>
      <c r="D3895" s="311"/>
      <c r="E3895" s="216"/>
      <c r="F3895" s="260"/>
      <c r="G3895" s="282"/>
      <c r="I3895"/>
    </row>
    <row r="3896" spans="1:9" s="57" customFormat="1" ht="13" x14ac:dyDescent="0.3">
      <c r="A3896" s="296"/>
      <c r="B3896" s="269"/>
      <c r="C3896" s="268"/>
      <c r="D3896" s="311"/>
      <c r="E3896" s="216"/>
      <c r="F3896" s="260"/>
      <c r="G3896" s="282"/>
      <c r="I3896"/>
    </row>
    <row r="3897" spans="1:9" s="57" customFormat="1" ht="13" x14ac:dyDescent="0.3">
      <c r="A3897" s="296"/>
      <c r="B3897" s="269"/>
      <c r="C3897" s="268"/>
      <c r="D3897" s="311"/>
      <c r="E3897" s="216"/>
      <c r="F3897" s="260"/>
      <c r="G3897" s="282"/>
      <c r="I3897"/>
    </row>
    <row r="3898" spans="1:9" s="57" customFormat="1" ht="13" x14ac:dyDescent="0.3">
      <c r="A3898" s="296"/>
      <c r="B3898" s="269"/>
      <c r="C3898" s="268"/>
      <c r="D3898" s="311"/>
      <c r="E3898" s="216"/>
      <c r="F3898" s="260"/>
      <c r="G3898" s="282"/>
      <c r="I3898"/>
    </row>
    <row r="3899" spans="1:9" s="57" customFormat="1" ht="13" x14ac:dyDescent="0.3">
      <c r="A3899" s="296"/>
      <c r="B3899" s="269"/>
      <c r="C3899" s="268"/>
      <c r="D3899" s="311"/>
      <c r="E3899" s="216"/>
      <c r="F3899" s="260"/>
      <c r="G3899" s="282"/>
      <c r="I3899"/>
    </row>
    <row r="3900" spans="1:9" s="57" customFormat="1" ht="13" x14ac:dyDescent="0.3">
      <c r="A3900" s="296"/>
      <c r="B3900" s="269"/>
      <c r="C3900" s="268"/>
      <c r="D3900" s="311"/>
      <c r="E3900" s="216"/>
      <c r="F3900" s="260"/>
      <c r="G3900" s="282"/>
      <c r="I3900"/>
    </row>
    <row r="3901" spans="1:9" s="57" customFormat="1" ht="13" x14ac:dyDescent="0.3">
      <c r="A3901" s="296"/>
      <c r="B3901" s="269"/>
      <c r="C3901" s="268"/>
      <c r="D3901" s="311"/>
      <c r="E3901" s="216"/>
      <c r="F3901" s="260"/>
      <c r="G3901" s="282"/>
      <c r="I3901"/>
    </row>
    <row r="3902" spans="1:9" s="57" customFormat="1" ht="13" x14ac:dyDescent="0.3">
      <c r="A3902" s="296"/>
      <c r="B3902" s="269"/>
      <c r="C3902" s="268"/>
      <c r="D3902" s="311"/>
      <c r="E3902" s="216"/>
      <c r="F3902" s="260"/>
      <c r="G3902" s="282"/>
      <c r="I3902"/>
    </row>
    <row r="3903" spans="1:9" s="57" customFormat="1" ht="13" x14ac:dyDescent="0.3">
      <c r="A3903" s="296"/>
      <c r="B3903" s="269"/>
      <c r="C3903" s="268"/>
      <c r="D3903" s="311"/>
      <c r="E3903" s="216"/>
      <c r="F3903" s="260"/>
      <c r="G3903" s="282"/>
      <c r="I3903"/>
    </row>
    <row r="3904" spans="1:9" s="57" customFormat="1" x14ac:dyDescent="0.25">
      <c r="A3904" s="296"/>
      <c r="B3904" s="269"/>
      <c r="C3904" s="268"/>
      <c r="D3904" s="311"/>
      <c r="E3904" s="216"/>
      <c r="F3904" s="260"/>
      <c r="G3904" s="179"/>
      <c r="I3904"/>
    </row>
    <row r="3905" spans="1:9" s="57" customFormat="1" x14ac:dyDescent="0.25">
      <c r="A3905" s="296"/>
      <c r="B3905" s="269"/>
      <c r="C3905" s="268"/>
      <c r="D3905" s="311"/>
      <c r="E3905" s="216"/>
      <c r="F3905" s="260"/>
      <c r="G3905" s="179"/>
      <c r="I3905"/>
    </row>
    <row r="3906" spans="1:9" s="57" customFormat="1" x14ac:dyDescent="0.25">
      <c r="A3906" s="296"/>
      <c r="B3906" s="269"/>
      <c r="C3906" s="268"/>
      <c r="D3906" s="311"/>
      <c r="E3906" s="216"/>
      <c r="F3906" s="260"/>
      <c r="G3906" s="179"/>
      <c r="I3906"/>
    </row>
    <row r="3907" spans="1:9" s="57" customFormat="1" x14ac:dyDescent="0.25">
      <c r="A3907" s="296"/>
      <c r="B3907" s="269"/>
      <c r="C3907" s="268"/>
      <c r="D3907" s="311"/>
      <c r="E3907" s="216"/>
      <c r="F3907" s="260"/>
      <c r="G3907" s="179"/>
      <c r="I3907"/>
    </row>
    <row r="3908" spans="1:9" s="57" customFormat="1" x14ac:dyDescent="0.25">
      <c r="A3908" s="296"/>
      <c r="B3908" s="269"/>
      <c r="C3908" s="268"/>
      <c r="D3908" s="311"/>
      <c r="E3908" s="216"/>
      <c r="F3908" s="260"/>
      <c r="G3908" s="179"/>
      <c r="I3908"/>
    </row>
    <row r="3909" spans="1:9" s="57" customFormat="1" x14ac:dyDescent="0.25">
      <c r="A3909" s="296"/>
      <c r="B3909" s="269"/>
      <c r="C3909" s="268"/>
      <c r="D3909" s="311"/>
      <c r="E3909" s="216"/>
      <c r="F3909" s="260"/>
      <c r="G3909" s="179"/>
      <c r="I3909"/>
    </row>
    <row r="3910" spans="1:9" s="57" customFormat="1" x14ac:dyDescent="0.25">
      <c r="A3910" s="296"/>
      <c r="B3910" s="269"/>
      <c r="C3910" s="268"/>
      <c r="D3910" s="311"/>
      <c r="E3910" s="216"/>
      <c r="F3910" s="260"/>
      <c r="G3910" s="179"/>
      <c r="I3910"/>
    </row>
    <row r="3911" spans="1:9" s="57" customFormat="1" x14ac:dyDescent="0.25">
      <c r="A3911" s="296"/>
      <c r="B3911" s="269"/>
      <c r="C3911" s="268"/>
      <c r="D3911" s="311"/>
      <c r="E3911" s="216"/>
      <c r="F3911" s="260"/>
      <c r="G3911" s="179"/>
      <c r="I3911"/>
    </row>
    <row r="3912" spans="1:9" ht="13" x14ac:dyDescent="0.25">
      <c r="A3912" s="261"/>
      <c r="B3912" s="264" t="s">
        <v>2187</v>
      </c>
      <c r="C3912" s="226"/>
      <c r="D3912" s="304"/>
      <c r="E3912" s="255"/>
      <c r="F3912" s="266"/>
    </row>
    <row r="3913" spans="1:9" ht="13" x14ac:dyDescent="0.25">
      <c r="A3913" s="261"/>
      <c r="B3913" s="245" t="str">
        <f>B3706</f>
        <v>SECTION 4</v>
      </c>
      <c r="C3913" s="226"/>
      <c r="D3913" s="304"/>
      <c r="E3913" s="255"/>
      <c r="F3913" s="260"/>
    </row>
    <row r="3914" spans="1:9" ht="13" x14ac:dyDescent="0.25">
      <c r="A3914" s="261"/>
      <c r="B3914" s="245" t="s">
        <v>2447</v>
      </c>
      <c r="C3914" s="226"/>
      <c r="D3914" s="304"/>
      <c r="E3914" s="255"/>
      <c r="F3914" s="260"/>
    </row>
    <row r="3915" spans="1:9" s="239" customFormat="1" ht="13" x14ac:dyDescent="0.25">
      <c r="A3915" s="261"/>
      <c r="B3915" s="253"/>
      <c r="C3915" s="252"/>
      <c r="D3915" s="308"/>
      <c r="E3915" s="257"/>
      <c r="F3915" s="260"/>
      <c r="I3915"/>
    </row>
    <row r="3916" spans="1:9" s="239" customFormat="1" ht="13" x14ac:dyDescent="0.25">
      <c r="A3916" s="261"/>
      <c r="B3916" s="270" t="str">
        <f>B3913</f>
        <v>SECTION 4</v>
      </c>
      <c r="C3916" s="252"/>
      <c r="D3916" s="308"/>
      <c r="E3916" s="257"/>
      <c r="F3916" s="260"/>
      <c r="I3916"/>
    </row>
    <row r="3917" spans="1:9" s="239" customFormat="1" ht="13" x14ac:dyDescent="0.25">
      <c r="A3917" s="261"/>
      <c r="B3917" s="270" t="str">
        <f>B3914</f>
        <v>Block 2: 2 Classrooms and 1 School Hall - 4.6 - Ironmongery</v>
      </c>
      <c r="C3917" s="252"/>
      <c r="D3917" s="308"/>
      <c r="E3917" s="257"/>
      <c r="F3917" s="260"/>
      <c r="I3917"/>
    </row>
    <row r="3918" spans="1:9" s="239" customFormat="1" ht="13" x14ac:dyDescent="0.25">
      <c r="A3918" s="261"/>
      <c r="B3918" s="251" t="s">
        <v>2200</v>
      </c>
      <c r="C3918" s="252" t="s">
        <v>2192</v>
      </c>
      <c r="D3918" s="308"/>
      <c r="E3918" s="257"/>
      <c r="F3918" s="260"/>
      <c r="I3918"/>
    </row>
    <row r="3919" spans="1:9" s="239" customFormat="1" ht="13" x14ac:dyDescent="0.25">
      <c r="A3919" s="261"/>
      <c r="B3919" s="253"/>
      <c r="C3919" s="252"/>
      <c r="D3919" s="308"/>
      <c r="E3919" s="257"/>
      <c r="F3919" s="260"/>
      <c r="I3919"/>
    </row>
    <row r="3920" spans="1:9" s="239" customFormat="1" ht="13" x14ac:dyDescent="0.25">
      <c r="A3920" s="261"/>
      <c r="B3920" s="265" t="s">
        <v>2191</v>
      </c>
      <c r="C3920" s="252">
        <v>61</v>
      </c>
      <c r="D3920" s="308"/>
      <c r="E3920" s="257"/>
      <c r="F3920" s="260"/>
      <c r="I3920"/>
    </row>
    <row r="3921" spans="1:9" s="239" customFormat="1" ht="13" x14ac:dyDescent="0.25">
      <c r="A3921" s="261"/>
      <c r="B3921" s="265"/>
      <c r="C3921" s="252"/>
      <c r="D3921" s="308"/>
      <c r="E3921" s="257"/>
      <c r="F3921" s="260"/>
      <c r="I3921"/>
    </row>
    <row r="3922" spans="1:9" s="239" customFormat="1" ht="13" x14ac:dyDescent="0.25">
      <c r="A3922" s="261"/>
      <c r="B3922" s="253"/>
      <c r="C3922" s="252"/>
      <c r="D3922" s="308"/>
      <c r="E3922" s="257"/>
      <c r="F3922" s="260"/>
      <c r="I3922"/>
    </row>
    <row r="3923" spans="1:9" s="239" customFormat="1" ht="13" x14ac:dyDescent="0.25">
      <c r="A3923" s="261"/>
      <c r="B3923" s="253"/>
      <c r="C3923" s="252"/>
      <c r="D3923" s="308"/>
      <c r="E3923" s="257"/>
      <c r="F3923" s="260"/>
      <c r="I3923"/>
    </row>
    <row r="3924" spans="1:9" s="239" customFormat="1" ht="13" x14ac:dyDescent="0.25">
      <c r="A3924" s="261"/>
      <c r="B3924" s="253"/>
      <c r="C3924" s="252"/>
      <c r="D3924" s="308"/>
      <c r="E3924" s="257"/>
      <c r="F3924" s="260"/>
      <c r="I3924"/>
    </row>
    <row r="3925" spans="1:9" s="239" customFormat="1" ht="13" x14ac:dyDescent="0.25">
      <c r="A3925" s="261"/>
      <c r="B3925" s="253"/>
      <c r="C3925" s="252"/>
      <c r="D3925" s="308"/>
      <c r="E3925" s="257"/>
      <c r="F3925" s="260"/>
      <c r="I3925"/>
    </row>
    <row r="3926" spans="1:9" s="239" customFormat="1" ht="13" x14ac:dyDescent="0.25">
      <c r="A3926" s="261"/>
      <c r="B3926" s="253"/>
      <c r="C3926" s="252"/>
      <c r="D3926" s="308"/>
      <c r="E3926" s="257"/>
      <c r="F3926" s="260"/>
      <c r="I3926"/>
    </row>
    <row r="3927" spans="1:9" s="239" customFormat="1" ht="13" x14ac:dyDescent="0.25">
      <c r="A3927" s="261"/>
      <c r="B3927" s="253"/>
      <c r="C3927" s="252"/>
      <c r="D3927" s="308"/>
      <c r="E3927" s="257"/>
      <c r="F3927" s="260"/>
      <c r="I3927"/>
    </row>
    <row r="3928" spans="1:9" s="239" customFormat="1" ht="13" x14ac:dyDescent="0.25">
      <c r="A3928" s="261"/>
      <c r="B3928" s="253"/>
      <c r="C3928" s="252"/>
      <c r="D3928" s="308"/>
      <c r="E3928" s="257"/>
      <c r="F3928" s="260"/>
      <c r="I3928"/>
    </row>
    <row r="3929" spans="1:9" s="239" customFormat="1" ht="13" x14ac:dyDescent="0.25">
      <c r="A3929" s="261"/>
      <c r="B3929" s="253"/>
      <c r="C3929" s="252"/>
      <c r="D3929" s="308"/>
      <c r="E3929" s="257"/>
      <c r="F3929" s="260"/>
      <c r="I3929"/>
    </row>
    <row r="3930" spans="1:9" s="239" customFormat="1" ht="13" x14ac:dyDescent="0.25">
      <c r="A3930" s="261"/>
      <c r="B3930" s="253"/>
      <c r="C3930" s="252"/>
      <c r="D3930" s="308"/>
      <c r="E3930" s="257"/>
      <c r="F3930" s="260"/>
      <c r="I3930"/>
    </row>
    <row r="3931" spans="1:9" s="239" customFormat="1" ht="13" x14ac:dyDescent="0.25">
      <c r="A3931" s="261"/>
      <c r="B3931" s="253"/>
      <c r="C3931" s="252"/>
      <c r="D3931" s="308"/>
      <c r="E3931" s="257"/>
      <c r="F3931" s="260"/>
      <c r="I3931"/>
    </row>
    <row r="3932" spans="1:9" s="239" customFormat="1" ht="13" x14ac:dyDescent="0.25">
      <c r="A3932" s="261"/>
      <c r="B3932" s="253"/>
      <c r="C3932" s="252"/>
      <c r="D3932" s="308"/>
      <c r="E3932" s="257"/>
      <c r="F3932" s="260"/>
      <c r="I3932"/>
    </row>
    <row r="3933" spans="1:9" s="239" customFormat="1" ht="13" x14ac:dyDescent="0.25">
      <c r="A3933" s="261"/>
      <c r="B3933" s="253"/>
      <c r="C3933" s="252"/>
      <c r="D3933" s="308"/>
      <c r="E3933" s="257"/>
      <c r="F3933" s="260"/>
      <c r="I3933"/>
    </row>
    <row r="3934" spans="1:9" s="239" customFormat="1" ht="13" x14ac:dyDescent="0.25">
      <c r="A3934" s="261"/>
      <c r="B3934" s="253"/>
      <c r="C3934" s="252"/>
      <c r="D3934" s="308"/>
      <c r="E3934" s="257"/>
      <c r="F3934" s="260"/>
      <c r="I3934"/>
    </row>
    <row r="3935" spans="1:9" s="239" customFormat="1" ht="13" x14ac:dyDescent="0.25">
      <c r="A3935" s="261"/>
      <c r="B3935" s="253"/>
      <c r="C3935" s="252"/>
      <c r="D3935" s="308"/>
      <c r="E3935" s="257"/>
      <c r="F3935" s="260"/>
      <c r="I3935"/>
    </row>
    <row r="3936" spans="1:9" s="239" customFormat="1" ht="13" x14ac:dyDescent="0.25">
      <c r="A3936" s="261"/>
      <c r="B3936" s="253"/>
      <c r="C3936" s="252"/>
      <c r="D3936" s="308"/>
      <c r="E3936" s="257"/>
      <c r="F3936" s="260"/>
      <c r="I3936"/>
    </row>
    <row r="3937" spans="1:9" s="239" customFormat="1" ht="13" x14ac:dyDescent="0.25">
      <c r="A3937" s="261"/>
      <c r="B3937" s="253"/>
      <c r="C3937" s="252"/>
      <c r="D3937" s="308"/>
      <c r="E3937" s="257"/>
      <c r="F3937" s="260"/>
      <c r="I3937"/>
    </row>
    <row r="3938" spans="1:9" s="239" customFormat="1" ht="13" x14ac:dyDescent="0.25">
      <c r="A3938" s="261"/>
      <c r="B3938" s="253"/>
      <c r="C3938" s="252"/>
      <c r="D3938" s="308"/>
      <c r="E3938" s="257"/>
      <c r="F3938" s="260"/>
      <c r="I3938"/>
    </row>
    <row r="3939" spans="1:9" s="239" customFormat="1" ht="13" x14ac:dyDescent="0.25">
      <c r="A3939" s="261"/>
      <c r="B3939" s="253"/>
      <c r="C3939" s="252"/>
      <c r="D3939" s="308"/>
      <c r="E3939" s="257"/>
      <c r="F3939" s="260"/>
      <c r="I3939"/>
    </row>
    <row r="3940" spans="1:9" s="239" customFormat="1" ht="13" x14ac:dyDescent="0.25">
      <c r="A3940" s="261"/>
      <c r="B3940" s="253"/>
      <c r="C3940" s="252"/>
      <c r="D3940" s="308"/>
      <c r="E3940" s="257"/>
      <c r="F3940" s="260"/>
      <c r="I3940"/>
    </row>
    <row r="3941" spans="1:9" s="239" customFormat="1" ht="13" x14ac:dyDescent="0.25">
      <c r="A3941" s="261"/>
      <c r="B3941" s="253"/>
      <c r="C3941" s="252"/>
      <c r="D3941" s="308"/>
      <c r="E3941" s="257"/>
      <c r="F3941" s="260"/>
      <c r="I3941"/>
    </row>
    <row r="3942" spans="1:9" s="239" customFormat="1" ht="13" x14ac:dyDescent="0.25">
      <c r="A3942" s="261"/>
      <c r="B3942" s="253"/>
      <c r="C3942" s="252"/>
      <c r="D3942" s="308"/>
      <c r="E3942" s="257"/>
      <c r="F3942" s="260"/>
      <c r="I3942"/>
    </row>
    <row r="3943" spans="1:9" s="239" customFormat="1" ht="13" x14ac:dyDescent="0.25">
      <c r="A3943" s="261"/>
      <c r="B3943" s="253"/>
      <c r="C3943" s="252"/>
      <c r="D3943" s="308"/>
      <c r="E3943" s="257"/>
      <c r="F3943" s="260"/>
      <c r="I3943"/>
    </row>
    <row r="3944" spans="1:9" s="239" customFormat="1" ht="13" x14ac:dyDescent="0.25">
      <c r="A3944" s="261"/>
      <c r="B3944" s="253"/>
      <c r="C3944" s="252"/>
      <c r="D3944" s="308"/>
      <c r="E3944" s="257"/>
      <c r="F3944" s="260"/>
      <c r="I3944"/>
    </row>
    <row r="3945" spans="1:9" s="239" customFormat="1" ht="13" x14ac:dyDescent="0.25">
      <c r="A3945" s="261"/>
      <c r="B3945" s="253"/>
      <c r="C3945" s="252"/>
      <c r="D3945" s="308"/>
      <c r="E3945" s="257"/>
      <c r="F3945" s="260"/>
      <c r="I3945"/>
    </row>
    <row r="3946" spans="1:9" s="239" customFormat="1" ht="13" x14ac:dyDescent="0.25">
      <c r="A3946" s="261"/>
      <c r="B3946" s="253"/>
      <c r="C3946" s="252"/>
      <c r="D3946" s="308"/>
      <c r="E3946" s="257"/>
      <c r="F3946" s="260"/>
      <c r="I3946"/>
    </row>
    <row r="3947" spans="1:9" s="239" customFormat="1" ht="13" x14ac:dyDescent="0.25">
      <c r="A3947" s="261"/>
      <c r="B3947" s="253"/>
      <c r="C3947" s="252"/>
      <c r="D3947" s="308"/>
      <c r="E3947" s="257"/>
      <c r="F3947" s="260"/>
      <c r="I3947"/>
    </row>
    <row r="3948" spans="1:9" s="239" customFormat="1" ht="13" x14ac:dyDescent="0.25">
      <c r="A3948" s="261"/>
      <c r="B3948" s="253"/>
      <c r="C3948" s="252"/>
      <c r="D3948" s="308"/>
      <c r="E3948" s="257"/>
      <c r="F3948" s="260"/>
      <c r="I3948"/>
    </row>
    <row r="3949" spans="1:9" s="239" customFormat="1" ht="13" x14ac:dyDescent="0.25">
      <c r="A3949" s="261"/>
      <c r="B3949" s="253"/>
      <c r="C3949" s="252"/>
      <c r="D3949" s="308"/>
      <c r="E3949" s="257"/>
      <c r="F3949" s="260"/>
      <c r="I3949"/>
    </row>
    <row r="3950" spans="1:9" s="239" customFormat="1" ht="13" x14ac:dyDescent="0.25">
      <c r="A3950" s="261"/>
      <c r="B3950" s="253"/>
      <c r="C3950" s="252"/>
      <c r="D3950" s="308"/>
      <c r="E3950" s="257"/>
      <c r="F3950" s="260"/>
      <c r="I3950"/>
    </row>
    <row r="3951" spans="1:9" s="239" customFormat="1" ht="13" x14ac:dyDescent="0.25">
      <c r="A3951" s="261"/>
      <c r="B3951" s="253"/>
      <c r="C3951" s="252"/>
      <c r="D3951" s="308"/>
      <c r="E3951" s="257"/>
      <c r="F3951" s="260"/>
      <c r="I3951"/>
    </row>
    <row r="3952" spans="1:9" s="239" customFormat="1" ht="13" x14ac:dyDescent="0.25">
      <c r="A3952" s="261"/>
      <c r="B3952" s="253"/>
      <c r="C3952" s="252"/>
      <c r="D3952" s="308"/>
      <c r="E3952" s="257"/>
      <c r="F3952" s="260"/>
      <c r="I3952"/>
    </row>
    <row r="3953" spans="1:9" s="239" customFormat="1" ht="13" x14ac:dyDescent="0.25">
      <c r="A3953" s="261"/>
      <c r="B3953" s="253"/>
      <c r="C3953" s="252"/>
      <c r="D3953" s="308"/>
      <c r="E3953" s="257"/>
      <c r="F3953" s="260"/>
      <c r="I3953"/>
    </row>
    <row r="3954" spans="1:9" s="239" customFormat="1" ht="13" x14ac:dyDescent="0.25">
      <c r="A3954" s="261"/>
      <c r="B3954" s="253"/>
      <c r="C3954" s="252"/>
      <c r="D3954" s="308"/>
      <c r="E3954" s="257"/>
      <c r="F3954" s="260"/>
      <c r="I3954"/>
    </row>
    <row r="3955" spans="1:9" s="239" customFormat="1" ht="13" x14ac:dyDescent="0.25">
      <c r="A3955" s="261"/>
      <c r="B3955" s="253"/>
      <c r="C3955" s="252"/>
      <c r="D3955" s="308"/>
      <c r="E3955" s="257"/>
      <c r="F3955" s="260"/>
      <c r="I3955"/>
    </row>
    <row r="3956" spans="1:9" s="239" customFormat="1" ht="13" x14ac:dyDescent="0.25">
      <c r="A3956" s="261"/>
      <c r="B3956" s="253"/>
      <c r="C3956" s="252"/>
      <c r="D3956" s="308"/>
      <c r="E3956" s="257"/>
      <c r="F3956" s="260"/>
      <c r="I3956"/>
    </row>
    <row r="3957" spans="1:9" s="239" customFormat="1" ht="13" x14ac:dyDescent="0.25">
      <c r="A3957" s="261"/>
      <c r="B3957" s="253"/>
      <c r="C3957" s="252"/>
      <c r="D3957" s="308"/>
      <c r="E3957" s="257"/>
      <c r="F3957" s="260"/>
      <c r="I3957"/>
    </row>
    <row r="3958" spans="1:9" s="239" customFormat="1" ht="13" x14ac:dyDescent="0.25">
      <c r="A3958" s="261"/>
      <c r="B3958" s="253"/>
      <c r="C3958" s="252"/>
      <c r="D3958" s="308"/>
      <c r="E3958" s="257"/>
      <c r="F3958" s="260"/>
      <c r="I3958"/>
    </row>
    <row r="3959" spans="1:9" s="239" customFormat="1" ht="13" x14ac:dyDescent="0.25">
      <c r="A3959" s="261"/>
      <c r="B3959" s="253"/>
      <c r="C3959" s="252"/>
      <c r="D3959" s="308"/>
      <c r="E3959" s="257"/>
      <c r="F3959" s="260"/>
      <c r="I3959"/>
    </row>
    <row r="3960" spans="1:9" s="239" customFormat="1" ht="13" x14ac:dyDescent="0.25">
      <c r="A3960" s="261"/>
      <c r="B3960" s="253"/>
      <c r="C3960" s="252"/>
      <c r="D3960" s="308"/>
      <c r="E3960" s="257"/>
      <c r="F3960" s="260"/>
      <c r="I3960"/>
    </row>
    <row r="3961" spans="1:9" s="239" customFormat="1" ht="13" x14ac:dyDescent="0.25">
      <c r="A3961" s="261"/>
      <c r="B3961" s="253"/>
      <c r="C3961" s="252"/>
      <c r="D3961" s="308"/>
      <c r="E3961" s="257"/>
      <c r="F3961" s="260"/>
      <c r="I3961"/>
    </row>
    <row r="3962" spans="1:9" s="239" customFormat="1" ht="13" x14ac:dyDescent="0.25">
      <c r="A3962" s="261"/>
      <c r="B3962" s="253"/>
      <c r="C3962" s="252"/>
      <c r="D3962" s="308"/>
      <c r="E3962" s="257"/>
      <c r="F3962" s="260"/>
      <c r="I3962"/>
    </row>
    <row r="3963" spans="1:9" s="239" customFormat="1" ht="13" x14ac:dyDescent="0.25">
      <c r="A3963" s="261"/>
      <c r="B3963" s="253"/>
      <c r="C3963" s="252"/>
      <c r="D3963" s="308"/>
      <c r="E3963" s="257"/>
      <c r="F3963" s="260"/>
      <c r="I3963"/>
    </row>
    <row r="3964" spans="1:9" s="239" customFormat="1" ht="13" x14ac:dyDescent="0.25">
      <c r="A3964" s="261"/>
      <c r="B3964" s="253"/>
      <c r="C3964" s="252"/>
      <c r="D3964" s="308"/>
      <c r="E3964" s="257"/>
      <c r="F3964" s="260"/>
      <c r="I3964"/>
    </row>
    <row r="3965" spans="1:9" s="239" customFormat="1" ht="13" x14ac:dyDescent="0.25">
      <c r="A3965" s="261"/>
      <c r="B3965" s="253"/>
      <c r="C3965" s="252"/>
      <c r="D3965" s="308"/>
      <c r="E3965" s="257"/>
      <c r="F3965" s="260"/>
      <c r="I3965"/>
    </row>
    <row r="3966" spans="1:9" s="239" customFormat="1" ht="13" x14ac:dyDescent="0.25">
      <c r="A3966" s="261"/>
      <c r="B3966" s="253"/>
      <c r="C3966" s="252"/>
      <c r="D3966" s="308"/>
      <c r="E3966" s="257"/>
      <c r="F3966" s="260"/>
      <c r="I3966"/>
    </row>
    <row r="3967" spans="1:9" s="239" customFormat="1" ht="13" x14ac:dyDescent="0.25">
      <c r="A3967" s="261"/>
      <c r="B3967" s="253"/>
      <c r="C3967" s="252"/>
      <c r="D3967" s="308"/>
      <c r="E3967" s="257"/>
      <c r="F3967" s="260"/>
      <c r="I3967"/>
    </row>
    <row r="3968" spans="1:9" s="239" customFormat="1" ht="13" x14ac:dyDescent="0.25">
      <c r="A3968" s="261"/>
      <c r="B3968" s="253"/>
      <c r="C3968" s="252"/>
      <c r="D3968" s="308"/>
      <c r="E3968" s="257"/>
      <c r="F3968" s="260"/>
      <c r="I3968"/>
    </row>
    <row r="3969" spans="1:9" s="239" customFormat="1" ht="13" x14ac:dyDescent="0.25">
      <c r="A3969" s="261"/>
      <c r="B3969" s="253"/>
      <c r="C3969" s="252"/>
      <c r="D3969" s="308"/>
      <c r="E3969" s="257"/>
      <c r="F3969" s="260"/>
      <c r="I3969"/>
    </row>
    <row r="3970" spans="1:9" s="239" customFormat="1" ht="13" x14ac:dyDescent="0.25">
      <c r="A3970" s="261"/>
      <c r="B3970" s="253"/>
      <c r="C3970" s="252"/>
      <c r="D3970" s="308"/>
      <c r="E3970" s="257"/>
      <c r="F3970" s="260"/>
      <c r="I3970"/>
    </row>
    <row r="3971" spans="1:9" s="239" customFormat="1" ht="13" x14ac:dyDescent="0.25">
      <c r="A3971" s="261"/>
      <c r="B3971" s="253"/>
      <c r="C3971" s="252"/>
      <c r="D3971" s="308"/>
      <c r="E3971" s="257"/>
      <c r="F3971" s="260"/>
      <c r="I3971"/>
    </row>
    <row r="3972" spans="1:9" s="239" customFormat="1" ht="13" x14ac:dyDescent="0.25">
      <c r="A3972" s="261"/>
      <c r="B3972" s="253"/>
      <c r="C3972" s="252"/>
      <c r="D3972" s="308"/>
      <c r="E3972" s="257"/>
      <c r="F3972" s="260"/>
      <c r="I3972"/>
    </row>
    <row r="3973" spans="1:9" s="239" customFormat="1" ht="13" x14ac:dyDescent="0.25">
      <c r="A3973" s="261"/>
      <c r="B3973" s="253"/>
      <c r="C3973" s="252"/>
      <c r="D3973" s="308"/>
      <c r="E3973" s="257"/>
      <c r="F3973" s="260"/>
      <c r="I3973"/>
    </row>
    <row r="3974" spans="1:9" s="239" customFormat="1" ht="13" x14ac:dyDescent="0.25">
      <c r="A3974" s="261"/>
      <c r="B3974" s="253"/>
      <c r="C3974" s="252"/>
      <c r="D3974" s="308"/>
      <c r="E3974" s="257"/>
      <c r="F3974" s="260"/>
      <c r="I3974"/>
    </row>
    <row r="3975" spans="1:9" s="239" customFormat="1" ht="13" x14ac:dyDescent="0.25">
      <c r="A3975" s="261"/>
      <c r="B3975" s="253"/>
      <c r="C3975" s="252"/>
      <c r="D3975" s="308"/>
      <c r="E3975" s="257"/>
      <c r="F3975" s="260"/>
      <c r="I3975"/>
    </row>
    <row r="3976" spans="1:9" s="239" customFormat="1" ht="13" x14ac:dyDescent="0.25">
      <c r="A3976" s="261"/>
      <c r="B3976" s="253"/>
      <c r="C3976" s="252"/>
      <c r="D3976" s="308"/>
      <c r="E3976" s="257"/>
      <c r="F3976" s="260"/>
      <c r="I3976"/>
    </row>
    <row r="3977" spans="1:9" s="239" customFormat="1" ht="13" x14ac:dyDescent="0.25">
      <c r="A3977" s="261"/>
      <c r="B3977" s="253"/>
      <c r="C3977" s="252"/>
      <c r="D3977" s="308"/>
      <c r="E3977" s="257"/>
      <c r="F3977" s="260"/>
      <c r="I3977"/>
    </row>
    <row r="3978" spans="1:9" s="239" customFormat="1" ht="13" x14ac:dyDescent="0.25">
      <c r="A3978" s="261"/>
      <c r="B3978" s="253"/>
      <c r="C3978" s="252"/>
      <c r="D3978" s="308"/>
      <c r="E3978" s="257"/>
      <c r="F3978" s="260"/>
      <c r="I3978"/>
    </row>
    <row r="3979" spans="1:9" s="239" customFormat="1" ht="13" x14ac:dyDescent="0.25">
      <c r="A3979" s="261"/>
      <c r="B3979" s="253"/>
      <c r="C3979" s="252"/>
      <c r="D3979" s="308"/>
      <c r="E3979" s="257"/>
      <c r="F3979" s="260"/>
      <c r="I3979"/>
    </row>
    <row r="3980" spans="1:9" s="239" customFormat="1" ht="13" x14ac:dyDescent="0.25">
      <c r="A3980" s="261"/>
      <c r="B3980" s="253"/>
      <c r="C3980" s="252"/>
      <c r="D3980" s="308"/>
      <c r="E3980" s="257"/>
      <c r="F3980" s="260"/>
      <c r="I3980"/>
    </row>
    <row r="3981" spans="1:9" s="239" customFormat="1" ht="13" x14ac:dyDescent="0.25">
      <c r="A3981" s="261"/>
      <c r="B3981" s="253"/>
      <c r="C3981" s="252"/>
      <c r="D3981" s="308"/>
      <c r="E3981" s="257"/>
      <c r="F3981" s="260"/>
      <c r="I3981"/>
    </row>
    <row r="3982" spans="1:9" s="239" customFormat="1" ht="13" x14ac:dyDescent="0.25">
      <c r="A3982" s="261"/>
      <c r="B3982" s="253"/>
      <c r="C3982" s="252"/>
      <c r="D3982" s="308"/>
      <c r="E3982" s="257"/>
      <c r="F3982" s="260"/>
      <c r="I3982"/>
    </row>
    <row r="3983" spans="1:9" s="239" customFormat="1" ht="13" x14ac:dyDescent="0.25">
      <c r="A3983" s="261"/>
      <c r="B3983" s="253"/>
      <c r="C3983" s="252"/>
      <c r="D3983" s="308"/>
      <c r="E3983" s="257"/>
      <c r="F3983" s="260"/>
      <c r="I3983"/>
    </row>
    <row r="3984" spans="1:9" s="239" customFormat="1" ht="13" x14ac:dyDescent="0.25">
      <c r="A3984" s="261"/>
      <c r="B3984" s="253"/>
      <c r="C3984" s="252"/>
      <c r="D3984" s="308"/>
      <c r="E3984" s="257"/>
      <c r="F3984" s="260"/>
      <c r="I3984"/>
    </row>
    <row r="3985" spans="1:9" ht="13" x14ac:dyDescent="0.25">
      <c r="A3985" s="261"/>
      <c r="B3985" s="264" t="s">
        <v>1019</v>
      </c>
      <c r="C3985" s="226"/>
      <c r="D3985" s="304"/>
      <c r="E3985" s="255"/>
      <c r="F3985" s="266"/>
    </row>
    <row r="3986" spans="1:9" ht="13" x14ac:dyDescent="0.25">
      <c r="A3986" s="261"/>
      <c r="B3986" s="245" t="str">
        <f>B3913</f>
        <v>SECTION 4</v>
      </c>
      <c r="C3986" s="226"/>
      <c r="D3986" s="304"/>
      <c r="E3986" s="255"/>
      <c r="F3986" s="260"/>
    </row>
    <row r="3987" spans="1:9" ht="13" x14ac:dyDescent="0.25">
      <c r="A3987" s="261"/>
      <c r="B3987" s="245" t="str">
        <f>B3914</f>
        <v>Block 2: 2 Classrooms and 1 School Hall - 4.6 - Ironmongery</v>
      </c>
      <c r="C3987" s="226"/>
      <c r="D3987" s="304"/>
      <c r="E3987" s="255"/>
      <c r="F3987" s="260"/>
    </row>
    <row r="3988" spans="1:9" x14ac:dyDescent="0.25">
      <c r="A3988" s="298"/>
      <c r="B3988" s="231"/>
      <c r="C3988" s="219"/>
      <c r="D3988" s="310"/>
      <c r="E3988" s="257"/>
      <c r="F3988" s="260"/>
    </row>
    <row r="3989" spans="1:9" ht="13" x14ac:dyDescent="0.25">
      <c r="A3989" s="297">
        <v>4.7</v>
      </c>
      <c r="B3989" s="227" t="s">
        <v>20</v>
      </c>
      <c r="C3989" s="268"/>
      <c r="D3989" s="311"/>
      <c r="E3989" s="216"/>
      <c r="F3989" s="277"/>
    </row>
    <row r="3990" spans="1:9" x14ac:dyDescent="0.25">
      <c r="A3990" s="296"/>
      <c r="B3990" s="269"/>
      <c r="C3990" s="268"/>
      <c r="D3990" s="311"/>
      <c r="E3990" s="216"/>
      <c r="F3990" s="277"/>
    </row>
    <row r="3991" spans="1:9" ht="13" x14ac:dyDescent="0.25">
      <c r="A3991" s="296"/>
      <c r="B3991" s="227" t="s">
        <v>19</v>
      </c>
      <c r="C3991" s="268"/>
      <c r="D3991" s="311"/>
      <c r="E3991" s="216"/>
      <c r="F3991" s="277"/>
    </row>
    <row r="3992" spans="1:9" s="234" customFormat="1" x14ac:dyDescent="0.25">
      <c r="A3992" s="296"/>
      <c r="B3992" s="269"/>
      <c r="C3992" s="268"/>
      <c r="D3992" s="311"/>
      <c r="E3992" s="216"/>
      <c r="F3992" s="277"/>
      <c r="I3992"/>
    </row>
    <row r="3993" spans="1:9" s="234" customFormat="1" ht="13" x14ac:dyDescent="0.25">
      <c r="A3993" s="296"/>
      <c r="B3993" s="227" t="s">
        <v>18</v>
      </c>
      <c r="C3993" s="268"/>
      <c r="D3993" s="311"/>
      <c r="E3993" s="216"/>
      <c r="F3993" s="277"/>
      <c r="I3993"/>
    </row>
    <row r="3994" spans="1:9" s="234" customFormat="1" x14ac:dyDescent="0.25">
      <c r="A3994" s="296"/>
      <c r="B3994" s="269"/>
      <c r="C3994" s="268"/>
      <c r="D3994" s="311"/>
      <c r="E3994" s="216"/>
      <c r="F3994" s="277"/>
      <c r="I3994"/>
    </row>
    <row r="3995" spans="1:9" s="234" customFormat="1" ht="14.5" x14ac:dyDescent="0.25">
      <c r="A3995" s="296" t="s">
        <v>2448</v>
      </c>
      <c r="B3995" s="269" t="s">
        <v>2095</v>
      </c>
      <c r="C3995" s="268" t="s">
        <v>621</v>
      </c>
      <c r="D3995" s="311">
        <v>202</v>
      </c>
      <c r="E3995" s="216"/>
      <c r="F3995" s="277"/>
      <c r="I3995"/>
    </row>
    <row r="3996" spans="1:9" s="234" customFormat="1" x14ac:dyDescent="0.25">
      <c r="A3996" s="296"/>
      <c r="B3996" s="269"/>
      <c r="C3996" s="268"/>
      <c r="D3996" s="311"/>
      <c r="E3996" s="216"/>
      <c r="F3996" s="277"/>
      <c r="I3996"/>
    </row>
    <row r="3997" spans="1:9" s="234" customFormat="1" ht="13" x14ac:dyDescent="0.25">
      <c r="A3997" s="296"/>
      <c r="B3997" s="227" t="s">
        <v>17</v>
      </c>
      <c r="C3997" s="268"/>
      <c r="D3997" s="311"/>
      <c r="E3997" s="216"/>
      <c r="F3997" s="277"/>
      <c r="I3997"/>
    </row>
    <row r="3998" spans="1:9" s="234" customFormat="1" x14ac:dyDescent="0.25">
      <c r="A3998" s="296"/>
      <c r="B3998" s="269"/>
      <c r="C3998" s="268"/>
      <c r="D3998" s="311"/>
      <c r="E3998" s="216"/>
      <c r="F3998" s="277"/>
      <c r="I3998"/>
    </row>
    <row r="3999" spans="1:9" s="234" customFormat="1" ht="13" x14ac:dyDescent="0.25">
      <c r="A3999" s="296"/>
      <c r="B3999" s="227" t="s">
        <v>16</v>
      </c>
      <c r="C3999" s="268"/>
      <c r="D3999" s="311"/>
      <c r="E3999" s="216"/>
      <c r="F3999" s="277"/>
      <c r="I3999"/>
    </row>
    <row r="4000" spans="1:9" s="234" customFormat="1" x14ac:dyDescent="0.25">
      <c r="A4000" s="296"/>
      <c r="B4000" s="269"/>
      <c r="C4000" s="268"/>
      <c r="D4000" s="311"/>
      <c r="E4000" s="216"/>
      <c r="F4000" s="277"/>
      <c r="I4000"/>
    </row>
    <row r="4001" spans="1:9" s="234" customFormat="1" ht="14.5" x14ac:dyDescent="0.25">
      <c r="A4001" s="296" t="s">
        <v>2449</v>
      </c>
      <c r="B4001" s="269" t="s">
        <v>525</v>
      </c>
      <c r="C4001" s="268" t="s">
        <v>621</v>
      </c>
      <c r="D4001" s="311">
        <v>290</v>
      </c>
      <c r="E4001" s="216"/>
      <c r="F4001" s="277"/>
      <c r="I4001"/>
    </row>
    <row r="4002" spans="1:9" s="234" customFormat="1" x14ac:dyDescent="0.25">
      <c r="A4002" s="296"/>
      <c r="B4002" s="269"/>
      <c r="C4002" s="268"/>
      <c r="D4002" s="311"/>
      <c r="E4002" s="216"/>
      <c r="F4002" s="277"/>
      <c r="I4002"/>
    </row>
    <row r="4003" spans="1:9" s="234" customFormat="1" ht="14.5" x14ac:dyDescent="0.25">
      <c r="A4003" s="296" t="s">
        <v>2451</v>
      </c>
      <c r="B4003" s="269" t="s">
        <v>295</v>
      </c>
      <c r="C4003" s="268" t="s">
        <v>621</v>
      </c>
      <c r="D4003" s="311">
        <v>2</v>
      </c>
      <c r="E4003" s="216"/>
      <c r="F4003" s="277"/>
      <c r="I4003"/>
    </row>
    <row r="4004" spans="1:9" s="234" customFormat="1" x14ac:dyDescent="0.25">
      <c r="A4004" s="296"/>
      <c r="B4004" s="269"/>
      <c r="C4004" s="268"/>
      <c r="D4004" s="311"/>
      <c r="E4004" s="216"/>
      <c r="F4004" s="277"/>
      <c r="I4004"/>
    </row>
    <row r="4005" spans="1:9" s="234" customFormat="1" ht="13" x14ac:dyDescent="0.25">
      <c r="A4005" s="296"/>
      <c r="B4005" s="224" t="s">
        <v>2087</v>
      </c>
      <c r="C4005" s="268"/>
      <c r="D4005" s="311"/>
      <c r="E4005" s="216"/>
      <c r="F4005" s="277"/>
      <c r="I4005"/>
    </row>
    <row r="4006" spans="1:9" s="234" customFormat="1" ht="13" x14ac:dyDescent="0.25">
      <c r="A4006" s="296"/>
      <c r="B4006" s="224"/>
      <c r="C4006" s="268"/>
      <c r="D4006" s="311"/>
      <c r="E4006" s="216"/>
      <c r="F4006" s="277"/>
      <c r="I4006"/>
    </row>
    <row r="4007" spans="1:9" s="234" customFormat="1" ht="39" x14ac:dyDescent="0.25">
      <c r="A4007" s="296"/>
      <c r="B4007" s="224" t="s">
        <v>2088</v>
      </c>
      <c r="C4007" s="268"/>
      <c r="D4007" s="311"/>
      <c r="E4007" s="216"/>
      <c r="F4007" s="277"/>
      <c r="I4007"/>
    </row>
    <row r="4008" spans="1:9" s="234" customFormat="1" ht="13" x14ac:dyDescent="0.25">
      <c r="A4008" s="296"/>
      <c r="B4008" s="224"/>
      <c r="C4008" s="268"/>
      <c r="D4008" s="311"/>
      <c r="E4008" s="216"/>
      <c r="F4008" s="277"/>
      <c r="I4008"/>
    </row>
    <row r="4009" spans="1:9" s="234" customFormat="1" ht="13" x14ac:dyDescent="0.25">
      <c r="A4009" s="296"/>
      <c r="B4009" s="224" t="s">
        <v>2089</v>
      </c>
      <c r="C4009" s="268"/>
      <c r="D4009" s="311"/>
      <c r="E4009" s="216"/>
      <c r="F4009" s="277"/>
      <c r="I4009"/>
    </row>
    <row r="4010" spans="1:9" s="234" customFormat="1" ht="13" x14ac:dyDescent="0.25">
      <c r="A4010" s="296"/>
      <c r="B4010" s="224"/>
      <c r="C4010" s="268"/>
      <c r="D4010" s="311"/>
      <c r="E4010" s="216"/>
      <c r="F4010" s="277"/>
      <c r="I4010"/>
    </row>
    <row r="4011" spans="1:9" s="234" customFormat="1" ht="25" x14ac:dyDescent="0.25">
      <c r="A4011" s="296"/>
      <c r="B4011" s="225" t="s">
        <v>2090</v>
      </c>
      <c r="C4011" s="268"/>
      <c r="D4011" s="311"/>
      <c r="E4011" s="216"/>
      <c r="F4011" s="277"/>
      <c r="I4011"/>
    </row>
    <row r="4012" spans="1:9" s="234" customFormat="1" x14ac:dyDescent="0.25">
      <c r="A4012" s="296"/>
      <c r="B4012" s="225" t="s">
        <v>2091</v>
      </c>
      <c r="C4012" s="268"/>
      <c r="D4012" s="311"/>
      <c r="E4012" s="216"/>
      <c r="F4012" s="277"/>
      <c r="I4012"/>
    </row>
    <row r="4013" spans="1:9" s="234" customFormat="1" x14ac:dyDescent="0.25">
      <c r="A4013" s="296"/>
      <c r="B4013" s="225" t="s">
        <v>2092</v>
      </c>
      <c r="C4013" s="268"/>
      <c r="D4013" s="311"/>
      <c r="E4013" s="216"/>
      <c r="F4013" s="277"/>
      <c r="I4013"/>
    </row>
    <row r="4014" spans="1:9" s="234" customFormat="1" ht="25" x14ac:dyDescent="0.25">
      <c r="A4014" s="296"/>
      <c r="B4014" s="225" t="s">
        <v>2093</v>
      </c>
      <c r="C4014" s="268"/>
      <c r="D4014" s="311"/>
      <c r="E4014" s="216"/>
      <c r="F4014" s="277"/>
      <c r="I4014"/>
    </row>
    <row r="4015" spans="1:9" s="234" customFormat="1" x14ac:dyDescent="0.25">
      <c r="A4015" s="296"/>
      <c r="B4015" s="225" t="s">
        <v>2123</v>
      </c>
      <c r="C4015" s="268"/>
      <c r="D4015" s="311"/>
      <c r="E4015" s="216"/>
      <c r="F4015" s="277"/>
      <c r="I4015"/>
    </row>
    <row r="4016" spans="1:9" s="234" customFormat="1" ht="13" x14ac:dyDescent="0.25">
      <c r="A4016" s="296"/>
      <c r="B4016" s="224"/>
      <c r="C4016" s="268"/>
      <c r="D4016" s="311"/>
      <c r="E4016" s="216"/>
      <c r="F4016" s="277"/>
      <c r="I4016"/>
    </row>
    <row r="4017" spans="1:9" s="234" customFormat="1" ht="14.5" x14ac:dyDescent="0.25">
      <c r="A4017" s="296" t="s">
        <v>2450</v>
      </c>
      <c r="B4017" s="225" t="s">
        <v>2094</v>
      </c>
      <c r="C4017" s="268" t="s">
        <v>621</v>
      </c>
      <c r="D4017" s="311">
        <v>202</v>
      </c>
      <c r="E4017" s="216"/>
      <c r="F4017" s="277"/>
      <c r="I4017"/>
    </row>
    <row r="4018" spans="1:9" s="234" customFormat="1" x14ac:dyDescent="0.25">
      <c r="A4018" s="298"/>
      <c r="B4018" s="253"/>
      <c r="C4018" s="219"/>
      <c r="D4018" s="310"/>
      <c r="E4018" s="257"/>
      <c r="F4018" s="260"/>
      <c r="I4018"/>
    </row>
    <row r="4019" spans="1:9" s="234" customFormat="1" x14ac:dyDescent="0.25">
      <c r="A4019" s="298"/>
      <c r="B4019" s="253"/>
      <c r="C4019" s="219"/>
      <c r="D4019" s="310"/>
      <c r="E4019" s="257"/>
      <c r="F4019" s="260"/>
      <c r="I4019"/>
    </row>
    <row r="4020" spans="1:9" s="234" customFormat="1" x14ac:dyDescent="0.25">
      <c r="A4020" s="298"/>
      <c r="B4020" s="253"/>
      <c r="C4020" s="219"/>
      <c r="D4020" s="310"/>
      <c r="E4020" s="257"/>
      <c r="F4020" s="260"/>
      <c r="I4020"/>
    </row>
    <row r="4021" spans="1:9" s="234" customFormat="1" x14ac:dyDescent="0.25">
      <c r="A4021" s="298"/>
      <c r="B4021" s="253"/>
      <c r="C4021" s="219"/>
      <c r="D4021" s="310"/>
      <c r="E4021" s="257"/>
      <c r="F4021" s="260"/>
      <c r="I4021"/>
    </row>
    <row r="4022" spans="1:9" s="234" customFormat="1" x14ac:dyDescent="0.25">
      <c r="A4022" s="298"/>
      <c r="B4022" s="253"/>
      <c r="C4022" s="219"/>
      <c r="D4022" s="310"/>
      <c r="E4022" s="257"/>
      <c r="F4022" s="260"/>
      <c r="I4022"/>
    </row>
    <row r="4023" spans="1:9" s="234" customFormat="1" ht="13" x14ac:dyDescent="0.25">
      <c r="A4023" s="298"/>
      <c r="B4023" s="251"/>
      <c r="C4023" s="219"/>
      <c r="D4023" s="310"/>
      <c r="E4023" s="257"/>
      <c r="F4023" s="260"/>
      <c r="I4023"/>
    </row>
    <row r="4024" spans="1:9" s="234" customFormat="1" ht="13" x14ac:dyDescent="0.3">
      <c r="A4024" s="298"/>
      <c r="B4024" s="253"/>
      <c r="C4024" s="219"/>
      <c r="D4024" s="310"/>
      <c r="E4024" s="257"/>
      <c r="F4024" s="260"/>
      <c r="G4024" s="241"/>
      <c r="I4024"/>
    </row>
    <row r="4025" spans="1:9" s="234" customFormat="1" x14ac:dyDescent="0.25">
      <c r="A4025" s="298"/>
      <c r="B4025" s="253"/>
      <c r="C4025" s="219"/>
      <c r="D4025" s="310"/>
      <c r="E4025" s="257"/>
      <c r="F4025" s="260"/>
      <c r="I4025"/>
    </row>
    <row r="4026" spans="1:9" s="57" customFormat="1" ht="13" x14ac:dyDescent="0.3">
      <c r="A4026" s="296"/>
      <c r="B4026" s="269"/>
      <c r="C4026" s="268"/>
      <c r="D4026" s="311"/>
      <c r="E4026" s="216"/>
      <c r="F4026" s="260"/>
      <c r="G4026" s="282"/>
      <c r="I4026"/>
    </row>
    <row r="4027" spans="1:9" s="57" customFormat="1" ht="13" x14ac:dyDescent="0.3">
      <c r="A4027" s="296"/>
      <c r="B4027" s="269"/>
      <c r="C4027" s="268"/>
      <c r="D4027" s="311"/>
      <c r="E4027" s="216"/>
      <c r="F4027" s="260"/>
      <c r="G4027" s="282"/>
      <c r="I4027"/>
    </row>
    <row r="4028" spans="1:9" s="57" customFormat="1" ht="13" x14ac:dyDescent="0.3">
      <c r="A4028" s="296"/>
      <c r="B4028" s="269"/>
      <c r="C4028" s="268"/>
      <c r="D4028" s="311"/>
      <c r="E4028" s="216"/>
      <c r="F4028" s="260"/>
      <c r="G4028" s="282"/>
      <c r="I4028"/>
    </row>
    <row r="4029" spans="1:9" s="57" customFormat="1" ht="13" x14ac:dyDescent="0.3">
      <c r="A4029" s="296"/>
      <c r="B4029" s="269"/>
      <c r="C4029" s="268"/>
      <c r="D4029" s="311"/>
      <c r="E4029" s="216"/>
      <c r="F4029" s="260"/>
      <c r="G4029" s="282"/>
      <c r="I4029"/>
    </row>
    <row r="4030" spans="1:9" s="57" customFormat="1" ht="13" x14ac:dyDescent="0.3">
      <c r="A4030" s="296"/>
      <c r="B4030" s="269"/>
      <c r="C4030" s="268"/>
      <c r="D4030" s="311"/>
      <c r="E4030" s="216"/>
      <c r="F4030" s="260"/>
      <c r="G4030" s="282"/>
      <c r="I4030"/>
    </row>
    <row r="4031" spans="1:9" s="57" customFormat="1" ht="13" x14ac:dyDescent="0.3">
      <c r="A4031" s="296"/>
      <c r="B4031" s="269"/>
      <c r="C4031" s="268"/>
      <c r="D4031" s="311"/>
      <c r="E4031" s="216"/>
      <c r="F4031" s="260"/>
      <c r="G4031" s="282"/>
      <c r="I4031"/>
    </row>
    <row r="4032" spans="1:9" s="57" customFormat="1" ht="13" x14ac:dyDescent="0.3">
      <c r="A4032" s="296"/>
      <c r="B4032" s="269"/>
      <c r="C4032" s="268"/>
      <c r="D4032" s="311"/>
      <c r="E4032" s="216"/>
      <c r="F4032" s="260"/>
      <c r="G4032" s="282"/>
      <c r="I4032"/>
    </row>
    <row r="4033" spans="1:9" s="57" customFormat="1" ht="13" x14ac:dyDescent="0.3">
      <c r="A4033" s="296"/>
      <c r="B4033" s="269"/>
      <c r="C4033" s="268"/>
      <c r="D4033" s="311"/>
      <c r="E4033" s="216"/>
      <c r="F4033" s="260"/>
      <c r="G4033" s="282"/>
      <c r="I4033"/>
    </row>
    <row r="4034" spans="1:9" s="57" customFormat="1" ht="13" x14ac:dyDescent="0.3">
      <c r="A4034" s="296"/>
      <c r="B4034" s="269"/>
      <c r="C4034" s="268"/>
      <c r="D4034" s="311"/>
      <c r="E4034" s="216"/>
      <c r="F4034" s="260"/>
      <c r="G4034" s="282"/>
      <c r="I4034"/>
    </row>
    <row r="4035" spans="1:9" s="57" customFormat="1" ht="13" x14ac:dyDescent="0.3">
      <c r="A4035" s="296"/>
      <c r="B4035" s="269"/>
      <c r="C4035" s="268"/>
      <c r="D4035" s="311"/>
      <c r="E4035" s="216"/>
      <c r="F4035" s="260"/>
      <c r="G4035" s="282"/>
      <c r="I4035"/>
    </row>
    <row r="4036" spans="1:9" s="57" customFormat="1" ht="13" x14ac:dyDescent="0.3">
      <c r="A4036" s="296"/>
      <c r="B4036" s="269"/>
      <c r="C4036" s="268"/>
      <c r="D4036" s="311"/>
      <c r="E4036" s="216"/>
      <c r="F4036" s="260"/>
      <c r="G4036" s="282"/>
      <c r="I4036"/>
    </row>
    <row r="4037" spans="1:9" s="57" customFormat="1" ht="13" x14ac:dyDescent="0.3">
      <c r="A4037" s="296"/>
      <c r="B4037" s="269"/>
      <c r="C4037" s="268"/>
      <c r="D4037" s="311"/>
      <c r="E4037" s="216"/>
      <c r="F4037" s="260"/>
      <c r="G4037" s="282"/>
      <c r="I4037"/>
    </row>
    <row r="4038" spans="1:9" s="57" customFormat="1" ht="13" x14ac:dyDescent="0.3">
      <c r="A4038" s="296"/>
      <c r="B4038" s="269"/>
      <c r="C4038" s="268"/>
      <c r="D4038" s="311"/>
      <c r="E4038" s="216"/>
      <c r="F4038" s="260"/>
      <c r="G4038" s="282"/>
      <c r="I4038"/>
    </row>
    <row r="4039" spans="1:9" s="57" customFormat="1" ht="13" x14ac:dyDescent="0.3">
      <c r="A4039" s="296"/>
      <c r="B4039" s="269"/>
      <c r="C4039" s="268"/>
      <c r="D4039" s="311"/>
      <c r="E4039" s="216"/>
      <c r="F4039" s="260"/>
      <c r="G4039" s="282"/>
      <c r="I4039"/>
    </row>
    <row r="4040" spans="1:9" s="57" customFormat="1" ht="13" x14ac:dyDescent="0.3">
      <c r="A4040" s="296"/>
      <c r="B4040" s="269"/>
      <c r="C4040" s="268"/>
      <c r="D4040" s="311"/>
      <c r="E4040" s="216"/>
      <c r="F4040" s="260"/>
      <c r="G4040" s="282"/>
      <c r="I4040"/>
    </row>
    <row r="4041" spans="1:9" s="57" customFormat="1" ht="13" x14ac:dyDescent="0.3">
      <c r="A4041" s="296"/>
      <c r="B4041" s="269"/>
      <c r="C4041" s="268"/>
      <c r="D4041" s="311"/>
      <c r="E4041" s="216"/>
      <c r="F4041" s="260"/>
      <c r="G4041" s="282"/>
      <c r="I4041"/>
    </row>
    <row r="4042" spans="1:9" s="57" customFormat="1" ht="13" x14ac:dyDescent="0.3">
      <c r="A4042" s="296"/>
      <c r="B4042" s="269"/>
      <c r="C4042" s="268"/>
      <c r="D4042" s="311"/>
      <c r="E4042" s="216"/>
      <c r="F4042" s="260"/>
      <c r="G4042" s="282"/>
      <c r="I4042"/>
    </row>
    <row r="4043" spans="1:9" s="57" customFormat="1" ht="13" x14ac:dyDescent="0.3">
      <c r="A4043" s="296"/>
      <c r="B4043" s="269"/>
      <c r="C4043" s="268"/>
      <c r="D4043" s="311"/>
      <c r="E4043" s="216"/>
      <c r="F4043" s="260"/>
      <c r="G4043" s="282"/>
      <c r="I4043"/>
    </row>
    <row r="4044" spans="1:9" s="57" customFormat="1" ht="13" x14ac:dyDescent="0.3">
      <c r="A4044" s="296"/>
      <c r="B4044" s="269"/>
      <c r="C4044" s="268"/>
      <c r="D4044" s="311"/>
      <c r="E4044" s="216"/>
      <c r="F4044" s="260"/>
      <c r="G4044" s="282"/>
      <c r="I4044"/>
    </row>
    <row r="4045" spans="1:9" s="57" customFormat="1" ht="13" x14ac:dyDescent="0.3">
      <c r="A4045" s="296"/>
      <c r="B4045" s="269"/>
      <c r="C4045" s="268"/>
      <c r="D4045" s="311"/>
      <c r="E4045" s="216"/>
      <c r="F4045" s="260"/>
      <c r="G4045" s="282"/>
      <c r="I4045"/>
    </row>
    <row r="4046" spans="1:9" s="57" customFormat="1" x14ac:dyDescent="0.25">
      <c r="A4046" s="296"/>
      <c r="B4046" s="269"/>
      <c r="C4046" s="268"/>
      <c r="D4046" s="311"/>
      <c r="E4046" s="216"/>
      <c r="F4046" s="260"/>
      <c r="G4046" s="179"/>
      <c r="I4046"/>
    </row>
    <row r="4047" spans="1:9" s="57" customFormat="1" x14ac:dyDescent="0.25">
      <c r="A4047" s="296"/>
      <c r="B4047" s="269"/>
      <c r="C4047" s="268"/>
      <c r="D4047" s="311"/>
      <c r="E4047" s="216"/>
      <c r="F4047" s="260"/>
      <c r="G4047" s="179"/>
      <c r="I4047"/>
    </row>
    <row r="4048" spans="1:9" s="57" customFormat="1" x14ac:dyDescent="0.25">
      <c r="A4048" s="296"/>
      <c r="B4048" s="269"/>
      <c r="C4048" s="268"/>
      <c r="D4048" s="311"/>
      <c r="E4048" s="216"/>
      <c r="F4048" s="260"/>
      <c r="G4048" s="179"/>
      <c r="I4048"/>
    </row>
    <row r="4049" spans="1:9" s="57" customFormat="1" x14ac:dyDescent="0.25">
      <c r="A4049" s="296"/>
      <c r="B4049" s="269"/>
      <c r="C4049" s="268"/>
      <c r="D4049" s="311"/>
      <c r="E4049" s="216"/>
      <c r="F4049" s="260"/>
      <c r="G4049" s="179"/>
      <c r="I4049"/>
    </row>
    <row r="4050" spans="1:9" s="57" customFormat="1" x14ac:dyDescent="0.25">
      <c r="A4050" s="296"/>
      <c r="B4050" s="269"/>
      <c r="C4050" s="268"/>
      <c r="D4050" s="311"/>
      <c r="E4050" s="216"/>
      <c r="F4050" s="260"/>
      <c r="G4050" s="179"/>
      <c r="I4050"/>
    </row>
    <row r="4051" spans="1:9" s="57" customFormat="1" x14ac:dyDescent="0.25">
      <c r="A4051" s="296"/>
      <c r="B4051" s="269"/>
      <c r="C4051" s="268"/>
      <c r="D4051" s="311"/>
      <c r="E4051" s="216"/>
      <c r="F4051" s="260"/>
      <c r="G4051" s="179"/>
      <c r="I4051"/>
    </row>
    <row r="4052" spans="1:9" s="57" customFormat="1" x14ac:dyDescent="0.25">
      <c r="A4052" s="296"/>
      <c r="B4052" s="269"/>
      <c r="C4052" s="268"/>
      <c r="D4052" s="311"/>
      <c r="E4052" s="216"/>
      <c r="F4052" s="260"/>
      <c r="G4052" s="179"/>
      <c r="I4052"/>
    </row>
    <row r="4053" spans="1:9" s="57" customFormat="1" x14ac:dyDescent="0.25">
      <c r="A4053" s="296"/>
      <c r="B4053" s="269"/>
      <c r="C4053" s="268"/>
      <c r="D4053" s="311"/>
      <c r="E4053" s="216"/>
      <c r="F4053" s="260"/>
      <c r="G4053" s="179"/>
      <c r="I4053"/>
    </row>
    <row r="4054" spans="1:9" ht="13" x14ac:dyDescent="0.25">
      <c r="A4054" s="261"/>
      <c r="B4054" s="264" t="s">
        <v>2187</v>
      </c>
      <c r="C4054" s="226"/>
      <c r="D4054" s="304"/>
      <c r="E4054" s="255"/>
      <c r="F4054" s="266"/>
    </row>
    <row r="4055" spans="1:9" ht="13" x14ac:dyDescent="0.25">
      <c r="A4055" s="261"/>
      <c r="B4055" s="245" t="str">
        <f>B3986</f>
        <v>SECTION 4</v>
      </c>
      <c r="C4055" s="226"/>
      <c r="D4055" s="304"/>
      <c r="E4055" s="255"/>
      <c r="F4055" s="260"/>
    </row>
    <row r="4056" spans="1:9" ht="13" x14ac:dyDescent="0.25">
      <c r="A4056" s="261"/>
      <c r="B4056" s="245" t="s">
        <v>2452</v>
      </c>
      <c r="C4056" s="226"/>
      <c r="D4056" s="304"/>
      <c r="E4056" s="255"/>
      <c r="F4056" s="260"/>
    </row>
    <row r="4057" spans="1:9" s="239" customFormat="1" ht="13" x14ac:dyDescent="0.25">
      <c r="A4057" s="261"/>
      <c r="B4057" s="253"/>
      <c r="C4057" s="252"/>
      <c r="D4057" s="308"/>
      <c r="E4057" s="257"/>
      <c r="F4057" s="260"/>
      <c r="I4057"/>
    </row>
    <row r="4058" spans="1:9" s="239" customFormat="1" ht="13" x14ac:dyDescent="0.25">
      <c r="A4058" s="261"/>
      <c r="B4058" s="270" t="str">
        <f>B4055</f>
        <v>SECTION 4</v>
      </c>
      <c r="C4058" s="252"/>
      <c r="D4058" s="308"/>
      <c r="E4058" s="257"/>
      <c r="F4058" s="260"/>
      <c r="I4058"/>
    </row>
    <row r="4059" spans="1:9" s="239" customFormat="1" ht="13" x14ac:dyDescent="0.25">
      <c r="A4059" s="261"/>
      <c r="B4059" s="270" t="str">
        <f>B4056</f>
        <v>Block 2: 2 Classrooms and 1 School Hall - 4.7 - Plastering</v>
      </c>
      <c r="C4059" s="252"/>
      <c r="D4059" s="308"/>
      <c r="E4059" s="257"/>
      <c r="F4059" s="260"/>
      <c r="I4059"/>
    </row>
    <row r="4060" spans="1:9" s="239" customFormat="1" ht="13" x14ac:dyDescent="0.25">
      <c r="A4060" s="261"/>
      <c r="B4060" s="251" t="s">
        <v>2200</v>
      </c>
      <c r="C4060" s="252" t="s">
        <v>2192</v>
      </c>
      <c r="D4060" s="308"/>
      <c r="E4060" s="257"/>
      <c r="F4060" s="260"/>
      <c r="I4060"/>
    </row>
    <row r="4061" spans="1:9" s="239" customFormat="1" ht="13" x14ac:dyDescent="0.25">
      <c r="A4061" s="261"/>
      <c r="B4061" s="253"/>
      <c r="C4061" s="252"/>
      <c r="D4061" s="308"/>
      <c r="E4061" s="257"/>
      <c r="F4061" s="260"/>
      <c r="I4061"/>
    </row>
    <row r="4062" spans="1:9" s="239" customFormat="1" ht="13" x14ac:dyDescent="0.25">
      <c r="A4062" s="261"/>
      <c r="B4062" s="265" t="s">
        <v>2191</v>
      </c>
      <c r="C4062" s="252">
        <v>63</v>
      </c>
      <c r="D4062" s="308"/>
      <c r="E4062" s="257"/>
      <c r="F4062" s="260"/>
      <c r="I4062"/>
    </row>
    <row r="4063" spans="1:9" s="239" customFormat="1" ht="13" x14ac:dyDescent="0.25">
      <c r="A4063" s="261"/>
      <c r="B4063" s="265"/>
      <c r="C4063" s="252"/>
      <c r="D4063" s="308"/>
      <c r="E4063" s="257"/>
      <c r="F4063" s="260"/>
      <c r="I4063"/>
    </row>
    <row r="4064" spans="1:9" s="239" customFormat="1" ht="13" x14ac:dyDescent="0.25">
      <c r="A4064" s="261"/>
      <c r="B4064" s="253"/>
      <c r="C4064" s="252"/>
      <c r="D4064" s="308"/>
      <c r="E4064" s="257"/>
      <c r="F4064" s="260"/>
      <c r="I4064"/>
    </row>
    <row r="4065" spans="1:9" s="239" customFormat="1" ht="13" x14ac:dyDescent="0.25">
      <c r="A4065" s="261"/>
      <c r="B4065" s="253"/>
      <c r="C4065" s="252"/>
      <c r="D4065" s="308"/>
      <c r="E4065" s="257"/>
      <c r="F4065" s="260"/>
      <c r="I4065"/>
    </row>
    <row r="4066" spans="1:9" s="239" customFormat="1" ht="13" x14ac:dyDescent="0.25">
      <c r="A4066" s="261"/>
      <c r="B4066" s="253"/>
      <c r="C4066" s="252"/>
      <c r="D4066" s="308"/>
      <c r="E4066" s="257"/>
      <c r="F4066" s="260"/>
      <c r="I4066"/>
    </row>
    <row r="4067" spans="1:9" s="239" customFormat="1" ht="13" x14ac:dyDescent="0.25">
      <c r="A4067" s="261"/>
      <c r="B4067" s="253"/>
      <c r="C4067" s="252"/>
      <c r="D4067" s="308"/>
      <c r="E4067" s="257"/>
      <c r="F4067" s="260"/>
      <c r="I4067"/>
    </row>
    <row r="4068" spans="1:9" s="239" customFormat="1" ht="13" x14ac:dyDescent="0.25">
      <c r="A4068" s="261"/>
      <c r="B4068" s="253"/>
      <c r="C4068" s="252"/>
      <c r="D4068" s="308"/>
      <c r="E4068" s="257"/>
      <c r="F4068" s="260"/>
      <c r="I4068"/>
    </row>
    <row r="4069" spans="1:9" s="239" customFormat="1" ht="13" x14ac:dyDescent="0.25">
      <c r="A4069" s="261"/>
      <c r="B4069" s="253"/>
      <c r="C4069" s="252"/>
      <c r="D4069" s="308"/>
      <c r="E4069" s="257"/>
      <c r="F4069" s="260"/>
      <c r="I4069"/>
    </row>
    <row r="4070" spans="1:9" s="239" customFormat="1" ht="13" x14ac:dyDescent="0.25">
      <c r="A4070" s="261"/>
      <c r="B4070" s="253"/>
      <c r="C4070" s="252"/>
      <c r="D4070" s="308"/>
      <c r="E4070" s="257"/>
      <c r="F4070" s="260"/>
      <c r="I4070"/>
    </row>
    <row r="4071" spans="1:9" s="239" customFormat="1" ht="13" x14ac:dyDescent="0.25">
      <c r="A4071" s="261"/>
      <c r="B4071" s="253"/>
      <c r="C4071" s="252"/>
      <c r="D4071" s="308"/>
      <c r="E4071" s="257"/>
      <c r="F4071" s="260"/>
      <c r="I4071"/>
    </row>
    <row r="4072" spans="1:9" s="239" customFormat="1" ht="13" x14ac:dyDescent="0.25">
      <c r="A4072" s="261"/>
      <c r="B4072" s="253"/>
      <c r="C4072" s="252"/>
      <c r="D4072" s="308"/>
      <c r="E4072" s="257"/>
      <c r="F4072" s="260"/>
      <c r="I4072"/>
    </row>
    <row r="4073" spans="1:9" s="239" customFormat="1" ht="13" x14ac:dyDescent="0.25">
      <c r="A4073" s="261"/>
      <c r="B4073" s="253"/>
      <c r="C4073" s="252"/>
      <c r="D4073" s="308"/>
      <c r="E4073" s="257"/>
      <c r="F4073" s="260"/>
      <c r="I4073"/>
    </row>
    <row r="4074" spans="1:9" s="239" customFormat="1" ht="13" x14ac:dyDescent="0.25">
      <c r="A4074" s="261"/>
      <c r="B4074" s="253"/>
      <c r="C4074" s="252"/>
      <c r="D4074" s="308"/>
      <c r="E4074" s="257"/>
      <c r="F4074" s="260"/>
      <c r="I4074"/>
    </row>
    <row r="4075" spans="1:9" s="239" customFormat="1" ht="13" x14ac:dyDescent="0.25">
      <c r="A4075" s="261"/>
      <c r="B4075" s="253"/>
      <c r="C4075" s="252"/>
      <c r="D4075" s="308"/>
      <c r="E4075" s="257"/>
      <c r="F4075" s="260"/>
      <c r="I4075"/>
    </row>
    <row r="4076" spans="1:9" s="239" customFormat="1" ht="13" x14ac:dyDescent="0.25">
      <c r="A4076" s="261"/>
      <c r="B4076" s="253"/>
      <c r="C4076" s="252"/>
      <c r="D4076" s="308"/>
      <c r="E4076" s="257"/>
      <c r="F4076" s="260"/>
      <c r="I4076"/>
    </row>
    <row r="4077" spans="1:9" s="239" customFormat="1" ht="13" x14ac:dyDescent="0.25">
      <c r="A4077" s="261"/>
      <c r="B4077" s="253"/>
      <c r="C4077" s="252"/>
      <c r="D4077" s="308"/>
      <c r="E4077" s="257"/>
      <c r="F4077" s="260"/>
      <c r="I4077"/>
    </row>
    <row r="4078" spans="1:9" s="239" customFormat="1" ht="13" x14ac:dyDescent="0.25">
      <c r="A4078" s="261"/>
      <c r="B4078" s="253"/>
      <c r="C4078" s="252"/>
      <c r="D4078" s="308"/>
      <c r="E4078" s="257"/>
      <c r="F4078" s="260"/>
      <c r="I4078"/>
    </row>
    <row r="4079" spans="1:9" s="239" customFormat="1" ht="13" x14ac:dyDescent="0.25">
      <c r="A4079" s="261"/>
      <c r="B4079" s="253"/>
      <c r="C4079" s="252"/>
      <c r="D4079" s="308"/>
      <c r="E4079" s="257"/>
      <c r="F4079" s="260"/>
      <c r="I4079"/>
    </row>
    <row r="4080" spans="1:9" s="239" customFormat="1" ht="13" x14ac:dyDescent="0.25">
      <c r="A4080" s="261"/>
      <c r="B4080" s="253"/>
      <c r="C4080" s="252"/>
      <c r="D4080" s="308"/>
      <c r="E4080" s="257"/>
      <c r="F4080" s="260"/>
      <c r="I4080"/>
    </row>
    <row r="4081" spans="1:9" s="239" customFormat="1" ht="13" x14ac:dyDescent="0.25">
      <c r="A4081" s="261"/>
      <c r="B4081" s="253"/>
      <c r="C4081" s="252"/>
      <c r="D4081" s="308"/>
      <c r="E4081" s="257"/>
      <c r="F4081" s="260"/>
      <c r="I4081"/>
    </row>
    <row r="4082" spans="1:9" s="239" customFormat="1" ht="13" x14ac:dyDescent="0.25">
      <c r="A4082" s="261"/>
      <c r="B4082" s="253"/>
      <c r="C4082" s="252"/>
      <c r="D4082" s="308"/>
      <c r="E4082" s="257"/>
      <c r="F4082" s="260"/>
      <c r="I4082"/>
    </row>
    <row r="4083" spans="1:9" s="239" customFormat="1" ht="13" x14ac:dyDescent="0.25">
      <c r="A4083" s="261"/>
      <c r="B4083" s="253"/>
      <c r="C4083" s="252"/>
      <c r="D4083" s="308"/>
      <c r="E4083" s="257"/>
      <c r="F4083" s="260"/>
      <c r="I4083"/>
    </row>
    <row r="4084" spans="1:9" s="239" customFormat="1" ht="13" x14ac:dyDescent="0.25">
      <c r="A4084" s="261"/>
      <c r="B4084" s="253"/>
      <c r="C4084" s="252"/>
      <c r="D4084" s="308"/>
      <c r="E4084" s="257"/>
      <c r="F4084" s="260"/>
      <c r="I4084"/>
    </row>
    <row r="4085" spans="1:9" s="239" customFormat="1" ht="13" x14ac:dyDescent="0.25">
      <c r="A4085" s="261"/>
      <c r="B4085" s="253"/>
      <c r="C4085" s="252"/>
      <c r="D4085" s="308"/>
      <c r="E4085" s="257"/>
      <c r="F4085" s="260"/>
      <c r="I4085"/>
    </row>
    <row r="4086" spans="1:9" s="239" customFormat="1" ht="13" x14ac:dyDescent="0.25">
      <c r="A4086" s="261"/>
      <c r="B4086" s="253"/>
      <c r="C4086" s="252"/>
      <c r="D4086" s="308"/>
      <c r="E4086" s="257"/>
      <c r="F4086" s="260"/>
      <c r="I4086"/>
    </row>
    <row r="4087" spans="1:9" s="239" customFormat="1" ht="13" x14ac:dyDescent="0.25">
      <c r="A4087" s="261"/>
      <c r="B4087" s="253"/>
      <c r="C4087" s="252"/>
      <c r="D4087" s="308"/>
      <c r="E4087" s="257"/>
      <c r="F4087" s="260"/>
      <c r="I4087"/>
    </row>
    <row r="4088" spans="1:9" s="239" customFormat="1" ht="13" x14ac:dyDescent="0.25">
      <c r="A4088" s="261"/>
      <c r="B4088" s="253"/>
      <c r="C4088" s="252"/>
      <c r="D4088" s="308"/>
      <c r="E4088" s="257"/>
      <c r="F4088" s="260"/>
      <c r="I4088"/>
    </row>
    <row r="4089" spans="1:9" s="239" customFormat="1" ht="13" x14ac:dyDescent="0.25">
      <c r="A4089" s="261"/>
      <c r="B4089" s="253"/>
      <c r="C4089" s="252"/>
      <c r="D4089" s="308"/>
      <c r="E4089" s="257"/>
      <c r="F4089" s="260"/>
      <c r="I4089"/>
    </row>
    <row r="4090" spans="1:9" s="239" customFormat="1" ht="13" x14ac:dyDescent="0.25">
      <c r="A4090" s="261"/>
      <c r="B4090" s="253"/>
      <c r="C4090" s="252"/>
      <c r="D4090" s="308"/>
      <c r="E4090" s="257"/>
      <c r="F4090" s="260"/>
      <c r="I4090"/>
    </row>
    <row r="4091" spans="1:9" s="239" customFormat="1" ht="13" x14ac:dyDescent="0.25">
      <c r="A4091" s="261"/>
      <c r="B4091" s="253"/>
      <c r="C4091" s="252"/>
      <c r="D4091" s="308"/>
      <c r="E4091" s="257"/>
      <c r="F4091" s="260"/>
      <c r="I4091"/>
    </row>
    <row r="4092" spans="1:9" s="239" customFormat="1" ht="13" x14ac:dyDescent="0.25">
      <c r="A4092" s="261"/>
      <c r="B4092" s="253"/>
      <c r="C4092" s="252"/>
      <c r="D4092" s="308"/>
      <c r="E4092" s="257"/>
      <c r="F4092" s="260"/>
      <c r="I4092"/>
    </row>
    <row r="4093" spans="1:9" s="239" customFormat="1" ht="13" x14ac:dyDescent="0.25">
      <c r="A4093" s="261"/>
      <c r="B4093" s="253"/>
      <c r="C4093" s="252"/>
      <c r="D4093" s="308"/>
      <c r="E4093" s="257"/>
      <c r="F4093" s="260"/>
      <c r="I4093"/>
    </row>
    <row r="4094" spans="1:9" s="239" customFormat="1" ht="13" x14ac:dyDescent="0.25">
      <c r="A4094" s="261"/>
      <c r="B4094" s="253"/>
      <c r="C4094" s="252"/>
      <c r="D4094" s="308"/>
      <c r="E4094" s="257"/>
      <c r="F4094" s="260"/>
      <c r="I4094"/>
    </row>
    <row r="4095" spans="1:9" s="239" customFormat="1" ht="13" x14ac:dyDescent="0.25">
      <c r="A4095" s="261"/>
      <c r="B4095" s="253"/>
      <c r="C4095" s="252"/>
      <c r="D4095" s="308"/>
      <c r="E4095" s="257"/>
      <c r="F4095" s="260"/>
      <c r="I4095"/>
    </row>
    <row r="4096" spans="1:9" s="239" customFormat="1" ht="13" x14ac:dyDescent="0.25">
      <c r="A4096" s="261"/>
      <c r="B4096" s="253"/>
      <c r="C4096" s="252"/>
      <c r="D4096" s="308"/>
      <c r="E4096" s="257"/>
      <c r="F4096" s="260"/>
      <c r="I4096"/>
    </row>
    <row r="4097" spans="1:9" s="239" customFormat="1" ht="13" x14ac:dyDescent="0.25">
      <c r="A4097" s="261"/>
      <c r="B4097" s="253"/>
      <c r="C4097" s="252"/>
      <c r="D4097" s="308"/>
      <c r="E4097" s="257"/>
      <c r="F4097" s="260"/>
      <c r="I4097"/>
    </row>
    <row r="4098" spans="1:9" s="239" customFormat="1" ht="13" x14ac:dyDescent="0.25">
      <c r="A4098" s="261"/>
      <c r="B4098" s="253"/>
      <c r="C4098" s="252"/>
      <c r="D4098" s="308"/>
      <c r="E4098" s="257"/>
      <c r="F4098" s="260"/>
      <c r="I4098"/>
    </row>
    <row r="4099" spans="1:9" s="239" customFormat="1" ht="13" x14ac:dyDescent="0.25">
      <c r="A4099" s="261"/>
      <c r="B4099" s="253"/>
      <c r="C4099" s="252"/>
      <c r="D4099" s="308"/>
      <c r="E4099" s="257"/>
      <c r="F4099" s="260"/>
      <c r="I4099"/>
    </row>
    <row r="4100" spans="1:9" s="239" customFormat="1" ht="13" x14ac:dyDescent="0.25">
      <c r="A4100" s="261"/>
      <c r="B4100" s="253"/>
      <c r="C4100" s="252"/>
      <c r="D4100" s="308"/>
      <c r="E4100" s="257"/>
      <c r="F4100" s="260"/>
      <c r="I4100"/>
    </row>
    <row r="4101" spans="1:9" s="239" customFormat="1" ht="13" x14ac:dyDescent="0.25">
      <c r="A4101" s="261"/>
      <c r="B4101" s="253"/>
      <c r="C4101" s="252"/>
      <c r="D4101" s="308"/>
      <c r="E4101" s="257"/>
      <c r="F4101" s="260"/>
      <c r="I4101"/>
    </row>
    <row r="4102" spans="1:9" s="239" customFormat="1" ht="13" x14ac:dyDescent="0.25">
      <c r="A4102" s="261"/>
      <c r="B4102" s="253"/>
      <c r="C4102" s="252"/>
      <c r="D4102" s="308"/>
      <c r="E4102" s="257"/>
      <c r="F4102" s="260"/>
      <c r="I4102"/>
    </row>
    <row r="4103" spans="1:9" s="239" customFormat="1" ht="13" x14ac:dyDescent="0.25">
      <c r="A4103" s="261"/>
      <c r="B4103" s="253"/>
      <c r="C4103" s="252"/>
      <c r="D4103" s="308"/>
      <c r="E4103" s="257"/>
      <c r="F4103" s="260"/>
      <c r="I4103"/>
    </row>
    <row r="4104" spans="1:9" s="239" customFormat="1" ht="13" x14ac:dyDescent="0.25">
      <c r="A4104" s="261"/>
      <c r="B4104" s="253"/>
      <c r="C4104" s="252"/>
      <c r="D4104" s="308"/>
      <c r="E4104" s="257"/>
      <c r="F4104" s="260"/>
      <c r="I4104"/>
    </row>
    <row r="4105" spans="1:9" s="239" customFormat="1" ht="13" x14ac:dyDescent="0.25">
      <c r="A4105" s="261"/>
      <c r="B4105" s="253"/>
      <c r="C4105" s="252"/>
      <c r="D4105" s="308"/>
      <c r="E4105" s="257"/>
      <c r="F4105" s="260"/>
      <c r="I4105"/>
    </row>
    <row r="4106" spans="1:9" s="239" customFormat="1" ht="13" x14ac:dyDescent="0.25">
      <c r="A4106" s="261"/>
      <c r="B4106" s="253"/>
      <c r="C4106" s="252"/>
      <c r="D4106" s="308"/>
      <c r="E4106" s="257"/>
      <c r="F4106" s="260"/>
      <c r="I4106"/>
    </row>
    <row r="4107" spans="1:9" s="239" customFormat="1" ht="13" x14ac:dyDescent="0.25">
      <c r="A4107" s="261"/>
      <c r="B4107" s="253"/>
      <c r="C4107" s="252"/>
      <c r="D4107" s="308"/>
      <c r="E4107" s="257"/>
      <c r="F4107" s="260"/>
      <c r="I4107"/>
    </row>
    <row r="4108" spans="1:9" s="239" customFormat="1" ht="13" x14ac:dyDescent="0.25">
      <c r="A4108" s="261"/>
      <c r="B4108" s="253"/>
      <c r="C4108" s="252"/>
      <c r="D4108" s="308"/>
      <c r="E4108" s="257"/>
      <c r="F4108" s="260"/>
      <c r="I4108"/>
    </row>
    <row r="4109" spans="1:9" s="239" customFormat="1" ht="13" x14ac:dyDescent="0.25">
      <c r="A4109" s="261"/>
      <c r="B4109" s="253"/>
      <c r="C4109" s="252"/>
      <c r="D4109" s="308"/>
      <c r="E4109" s="257"/>
      <c r="F4109" s="260"/>
      <c r="I4109"/>
    </row>
    <row r="4110" spans="1:9" s="239" customFormat="1" ht="13" x14ac:dyDescent="0.25">
      <c r="A4110" s="261"/>
      <c r="B4110" s="253"/>
      <c r="C4110" s="252"/>
      <c r="D4110" s="308"/>
      <c r="E4110" s="257"/>
      <c r="F4110" s="260"/>
      <c r="I4110"/>
    </row>
    <row r="4111" spans="1:9" s="239" customFormat="1" ht="13" x14ac:dyDescent="0.25">
      <c r="A4111" s="261"/>
      <c r="B4111" s="253"/>
      <c r="C4111" s="252"/>
      <c r="D4111" s="308"/>
      <c r="E4111" s="257"/>
      <c r="F4111" s="260"/>
      <c r="I4111"/>
    </row>
    <row r="4112" spans="1:9" s="239" customFormat="1" ht="13" x14ac:dyDescent="0.25">
      <c r="A4112" s="261"/>
      <c r="B4112" s="253"/>
      <c r="C4112" s="252"/>
      <c r="D4112" s="308"/>
      <c r="E4112" s="257"/>
      <c r="F4112" s="260"/>
      <c r="I4112"/>
    </row>
    <row r="4113" spans="1:9" s="239" customFormat="1" ht="13" x14ac:dyDescent="0.25">
      <c r="A4113" s="261"/>
      <c r="B4113" s="253"/>
      <c r="C4113" s="252"/>
      <c r="D4113" s="308"/>
      <c r="E4113" s="257"/>
      <c r="F4113" s="260"/>
      <c r="I4113"/>
    </row>
    <row r="4114" spans="1:9" s="239" customFormat="1" ht="13" x14ac:dyDescent="0.25">
      <c r="A4114" s="261"/>
      <c r="B4114" s="253"/>
      <c r="C4114" s="252"/>
      <c r="D4114" s="308"/>
      <c r="E4114" s="257"/>
      <c r="F4114" s="260"/>
      <c r="I4114"/>
    </row>
    <row r="4115" spans="1:9" s="239" customFormat="1" ht="13" x14ac:dyDescent="0.25">
      <c r="A4115" s="261"/>
      <c r="B4115" s="253"/>
      <c r="C4115" s="252"/>
      <c r="D4115" s="308"/>
      <c r="E4115" s="257"/>
      <c r="F4115" s="260"/>
      <c r="I4115"/>
    </row>
    <row r="4116" spans="1:9" s="239" customFormat="1" ht="13" x14ac:dyDescent="0.25">
      <c r="A4116" s="261"/>
      <c r="B4116" s="253"/>
      <c r="C4116" s="252"/>
      <c r="D4116" s="308"/>
      <c r="E4116" s="257"/>
      <c r="F4116" s="260"/>
      <c r="I4116"/>
    </row>
    <row r="4117" spans="1:9" s="239" customFormat="1" ht="13" x14ac:dyDescent="0.25">
      <c r="A4117" s="261"/>
      <c r="B4117" s="253"/>
      <c r="C4117" s="252"/>
      <c r="D4117" s="308"/>
      <c r="E4117" s="257"/>
      <c r="F4117" s="260"/>
      <c r="I4117"/>
    </row>
    <row r="4118" spans="1:9" s="239" customFormat="1" ht="13" x14ac:dyDescent="0.25">
      <c r="A4118" s="261"/>
      <c r="B4118" s="253"/>
      <c r="C4118" s="252"/>
      <c r="D4118" s="308"/>
      <c r="E4118" s="257"/>
      <c r="F4118" s="260"/>
      <c r="I4118"/>
    </row>
    <row r="4119" spans="1:9" s="239" customFormat="1" ht="13" x14ac:dyDescent="0.25">
      <c r="A4119" s="261"/>
      <c r="B4119" s="253"/>
      <c r="C4119" s="252"/>
      <c r="D4119" s="308"/>
      <c r="E4119" s="257"/>
      <c r="F4119" s="260"/>
      <c r="I4119"/>
    </row>
    <row r="4120" spans="1:9" s="239" customFormat="1" ht="13" x14ac:dyDescent="0.25">
      <c r="A4120" s="261"/>
      <c r="B4120" s="253"/>
      <c r="C4120" s="252"/>
      <c r="D4120" s="308"/>
      <c r="E4120" s="257"/>
      <c r="F4120" s="260"/>
      <c r="I4120"/>
    </row>
    <row r="4121" spans="1:9" s="239" customFormat="1" ht="13" x14ac:dyDescent="0.25">
      <c r="A4121" s="261"/>
      <c r="B4121" s="253"/>
      <c r="C4121" s="252"/>
      <c r="D4121" s="308"/>
      <c r="E4121" s="257"/>
      <c r="F4121" s="260"/>
      <c r="I4121"/>
    </row>
    <row r="4122" spans="1:9" s="239" customFormat="1" ht="13" x14ac:dyDescent="0.25">
      <c r="A4122" s="261"/>
      <c r="B4122" s="253"/>
      <c r="C4122" s="252"/>
      <c r="D4122" s="308"/>
      <c r="E4122" s="257"/>
      <c r="F4122" s="260"/>
      <c r="I4122"/>
    </row>
    <row r="4123" spans="1:9" s="239" customFormat="1" ht="13" x14ac:dyDescent="0.25">
      <c r="A4123" s="261"/>
      <c r="B4123" s="253"/>
      <c r="C4123" s="252"/>
      <c r="D4123" s="308"/>
      <c r="E4123" s="257"/>
      <c r="F4123" s="260"/>
      <c r="I4123"/>
    </row>
    <row r="4124" spans="1:9" s="239" customFormat="1" ht="13" x14ac:dyDescent="0.25">
      <c r="A4124" s="261"/>
      <c r="B4124" s="253"/>
      <c r="C4124" s="252"/>
      <c r="D4124" s="308"/>
      <c r="E4124" s="257"/>
      <c r="F4124" s="260"/>
      <c r="I4124"/>
    </row>
    <row r="4125" spans="1:9" s="239" customFormat="1" ht="13" x14ac:dyDescent="0.25">
      <c r="A4125" s="261"/>
      <c r="B4125" s="253"/>
      <c r="C4125" s="252"/>
      <c r="D4125" s="308"/>
      <c r="E4125" s="257"/>
      <c r="F4125" s="260"/>
      <c r="I4125"/>
    </row>
    <row r="4126" spans="1:9" s="239" customFormat="1" ht="13" x14ac:dyDescent="0.25">
      <c r="A4126" s="261"/>
      <c r="B4126" s="253"/>
      <c r="C4126" s="252"/>
      <c r="D4126" s="308"/>
      <c r="E4126" s="257"/>
      <c r="F4126" s="260"/>
      <c r="I4126"/>
    </row>
    <row r="4127" spans="1:9" ht="13" x14ac:dyDescent="0.25">
      <c r="A4127" s="261"/>
      <c r="B4127" s="264" t="s">
        <v>1019</v>
      </c>
      <c r="C4127" s="226"/>
      <c r="D4127" s="304"/>
      <c r="E4127" s="255"/>
      <c r="F4127" s="266"/>
    </row>
    <row r="4128" spans="1:9" ht="13" x14ac:dyDescent="0.25">
      <c r="A4128" s="261"/>
      <c r="B4128" s="245" t="str">
        <f>B4055</f>
        <v>SECTION 4</v>
      </c>
      <c r="C4128" s="226"/>
      <c r="D4128" s="304"/>
      <c r="E4128" s="255"/>
      <c r="F4128" s="260"/>
    </row>
    <row r="4129" spans="1:9" ht="13" x14ac:dyDescent="0.25">
      <c r="A4129" s="261"/>
      <c r="B4129" s="245" t="str">
        <f>B4056</f>
        <v>Block 2: 2 Classrooms and 1 School Hall - 4.7 - Plastering</v>
      </c>
      <c r="C4129" s="226"/>
      <c r="D4129" s="304"/>
      <c r="E4129" s="255"/>
      <c r="F4129" s="260"/>
    </row>
    <row r="4130" spans="1:9" s="234" customFormat="1" x14ac:dyDescent="0.25">
      <c r="A4130" s="298"/>
      <c r="B4130" s="231"/>
      <c r="C4130" s="219"/>
      <c r="D4130" s="310"/>
      <c r="E4130" s="257"/>
      <c r="F4130" s="260"/>
      <c r="I4130"/>
    </row>
    <row r="4131" spans="1:9" s="234" customFormat="1" ht="13" x14ac:dyDescent="0.25">
      <c r="A4131" s="297">
        <v>4.8</v>
      </c>
      <c r="B4131" s="227" t="s">
        <v>296</v>
      </c>
      <c r="C4131" s="268"/>
      <c r="D4131" s="311"/>
      <c r="E4131" s="216"/>
      <c r="F4131" s="277"/>
      <c r="I4131"/>
    </row>
    <row r="4132" spans="1:9" s="234" customFormat="1" x14ac:dyDescent="0.25">
      <c r="A4132" s="296"/>
      <c r="B4132" s="269"/>
      <c r="C4132" s="268"/>
      <c r="D4132" s="311"/>
      <c r="E4132" s="216"/>
      <c r="F4132" s="277"/>
      <c r="I4132"/>
    </row>
    <row r="4133" spans="1:9" s="234" customFormat="1" ht="13" x14ac:dyDescent="0.25">
      <c r="A4133" s="296"/>
      <c r="B4133" s="227" t="s">
        <v>297</v>
      </c>
      <c r="C4133" s="268"/>
      <c r="D4133" s="311"/>
      <c r="E4133" s="216"/>
      <c r="F4133" s="277"/>
      <c r="I4133"/>
    </row>
    <row r="4134" spans="1:9" s="234" customFormat="1" x14ac:dyDescent="0.25">
      <c r="A4134" s="296"/>
      <c r="B4134" s="269"/>
      <c r="C4134" s="268"/>
      <c r="D4134" s="311"/>
      <c r="E4134" s="216"/>
      <c r="F4134" s="277"/>
      <c r="I4134"/>
    </row>
    <row r="4135" spans="1:9" s="234" customFormat="1" ht="13" x14ac:dyDescent="0.25">
      <c r="A4135" s="296"/>
      <c r="B4135" s="227" t="s">
        <v>298</v>
      </c>
      <c r="C4135" s="268"/>
      <c r="D4135" s="311"/>
      <c r="E4135" s="216"/>
      <c r="F4135" s="277"/>
      <c r="I4135"/>
    </row>
    <row r="4136" spans="1:9" s="234" customFormat="1" x14ac:dyDescent="0.25">
      <c r="A4136" s="296"/>
      <c r="B4136" s="269"/>
      <c r="C4136" s="268"/>
      <c r="D4136" s="311"/>
      <c r="E4136" s="216"/>
      <c r="F4136" s="277"/>
      <c r="I4136"/>
    </row>
    <row r="4137" spans="1:9" s="234" customFormat="1" ht="25" x14ac:dyDescent="0.25">
      <c r="A4137" s="296" t="s">
        <v>2453</v>
      </c>
      <c r="B4137" s="269" t="s">
        <v>2085</v>
      </c>
      <c r="C4137" s="268" t="s">
        <v>11</v>
      </c>
      <c r="D4137" s="311">
        <v>64</v>
      </c>
      <c r="E4137" s="216"/>
      <c r="F4137" s="277"/>
      <c r="I4137"/>
    </row>
    <row r="4138" spans="1:9" s="234" customFormat="1" x14ac:dyDescent="0.25">
      <c r="A4138" s="296"/>
      <c r="B4138" s="269"/>
      <c r="C4138" s="268"/>
      <c r="D4138" s="311"/>
      <c r="E4138" s="216"/>
      <c r="F4138" s="277"/>
      <c r="I4138"/>
    </row>
    <row r="4139" spans="1:9" s="234" customFormat="1" ht="25" x14ac:dyDescent="0.25">
      <c r="A4139" s="296" t="s">
        <v>2454</v>
      </c>
      <c r="B4139" s="269" t="s">
        <v>2086</v>
      </c>
      <c r="C4139" s="268" t="s">
        <v>11</v>
      </c>
      <c r="D4139" s="311">
        <v>9</v>
      </c>
      <c r="E4139" s="216"/>
      <c r="F4139" s="277"/>
      <c r="I4139"/>
    </row>
    <row r="4140" spans="1:9" s="234" customFormat="1" x14ac:dyDescent="0.25">
      <c r="A4140" s="296"/>
      <c r="B4140" s="269"/>
      <c r="C4140" s="268"/>
      <c r="D4140" s="311"/>
      <c r="E4140" s="216"/>
      <c r="F4140" s="277"/>
      <c r="I4140"/>
    </row>
    <row r="4141" spans="1:9" s="234" customFormat="1" x14ac:dyDescent="0.25">
      <c r="A4141" s="296" t="s">
        <v>2455</v>
      </c>
      <c r="B4141" s="269" t="s">
        <v>303</v>
      </c>
      <c r="C4141" s="268" t="s">
        <v>2</v>
      </c>
      <c r="D4141" s="311">
        <v>2</v>
      </c>
      <c r="E4141" s="216"/>
      <c r="F4141" s="277"/>
      <c r="I4141"/>
    </row>
    <row r="4142" spans="1:9" s="234" customFormat="1" x14ac:dyDescent="0.25">
      <c r="A4142" s="296" t="s">
        <v>2456</v>
      </c>
      <c r="B4142" s="269" t="s">
        <v>304</v>
      </c>
      <c r="C4142" s="268" t="s">
        <v>2</v>
      </c>
      <c r="D4142" s="311">
        <v>2</v>
      </c>
      <c r="E4142" s="216"/>
      <c r="F4142" s="277"/>
      <c r="I4142"/>
    </row>
    <row r="4143" spans="1:9" s="234" customFormat="1" x14ac:dyDescent="0.25">
      <c r="A4143" s="296" t="s">
        <v>2457</v>
      </c>
      <c r="B4143" s="269" t="s">
        <v>305</v>
      </c>
      <c r="C4143" s="268" t="s">
        <v>2</v>
      </c>
      <c r="D4143" s="311">
        <v>2</v>
      </c>
      <c r="E4143" s="216"/>
      <c r="F4143" s="277"/>
      <c r="I4143"/>
    </row>
    <row r="4144" spans="1:9" s="234" customFormat="1" x14ac:dyDescent="0.25">
      <c r="A4144" s="296" t="s">
        <v>2458</v>
      </c>
      <c r="B4144" s="269" t="s">
        <v>306</v>
      </c>
      <c r="C4144" s="268" t="s">
        <v>2</v>
      </c>
      <c r="D4144" s="311">
        <v>2</v>
      </c>
      <c r="E4144" s="216"/>
      <c r="F4144" s="277"/>
      <c r="I4144"/>
    </row>
    <row r="4145" spans="1:9" s="234" customFormat="1" x14ac:dyDescent="0.25">
      <c r="A4145" s="296"/>
      <c r="B4145" s="269"/>
      <c r="C4145" s="268"/>
      <c r="D4145" s="311"/>
      <c r="E4145" s="216"/>
      <c r="F4145" s="277"/>
      <c r="I4145"/>
    </row>
    <row r="4146" spans="1:9" s="234" customFormat="1" ht="13" x14ac:dyDescent="0.25">
      <c r="A4146" s="296"/>
      <c r="B4146" s="227" t="s">
        <v>307</v>
      </c>
      <c r="C4146" s="268"/>
      <c r="D4146" s="311"/>
      <c r="E4146" s="216"/>
      <c r="F4146" s="277"/>
      <c r="I4146"/>
    </row>
    <row r="4147" spans="1:9" s="234" customFormat="1" ht="13" x14ac:dyDescent="0.25">
      <c r="A4147" s="296"/>
      <c r="B4147" s="227"/>
      <c r="C4147" s="268"/>
      <c r="D4147" s="311"/>
      <c r="E4147" s="216"/>
      <c r="F4147" s="277"/>
      <c r="I4147"/>
    </row>
    <row r="4148" spans="1:9" s="234" customFormat="1" ht="13" x14ac:dyDescent="0.25">
      <c r="A4148" s="296"/>
      <c r="B4148" s="227" t="s">
        <v>308</v>
      </c>
      <c r="C4148" s="268"/>
      <c r="D4148" s="311"/>
      <c r="E4148" s="216"/>
      <c r="F4148" s="277"/>
      <c r="I4148"/>
    </row>
    <row r="4149" spans="1:9" s="234" customFormat="1" x14ac:dyDescent="0.25">
      <c r="A4149" s="296"/>
      <c r="B4149" s="269"/>
      <c r="C4149" s="268"/>
      <c r="D4149" s="311"/>
      <c r="E4149" s="216"/>
      <c r="F4149" s="277"/>
      <c r="I4149"/>
    </row>
    <row r="4150" spans="1:9" s="234" customFormat="1" x14ac:dyDescent="0.25">
      <c r="A4150" s="296" t="s">
        <v>2459</v>
      </c>
      <c r="B4150" s="269" t="s">
        <v>311</v>
      </c>
      <c r="C4150" s="268" t="s">
        <v>2</v>
      </c>
      <c r="D4150" s="311">
        <v>1</v>
      </c>
      <c r="E4150" s="216"/>
      <c r="F4150" s="277"/>
      <c r="I4150"/>
    </row>
    <row r="4151" spans="1:9" s="234" customFormat="1" x14ac:dyDescent="0.25">
      <c r="A4151" s="296"/>
      <c r="B4151" s="269"/>
      <c r="C4151" s="268"/>
      <c r="D4151" s="311"/>
      <c r="E4151" s="216"/>
      <c r="F4151" s="277"/>
      <c r="I4151"/>
    </row>
    <row r="4152" spans="1:9" s="57" customFormat="1" ht="13" x14ac:dyDescent="0.3">
      <c r="A4152" s="296"/>
      <c r="B4152" s="227" t="s">
        <v>312</v>
      </c>
      <c r="C4152" s="268"/>
      <c r="D4152" s="311"/>
      <c r="E4152" s="216"/>
      <c r="F4152" s="277"/>
      <c r="G4152" s="282"/>
      <c r="I4152"/>
    </row>
    <row r="4153" spans="1:9" s="57" customFormat="1" ht="13" x14ac:dyDescent="0.3">
      <c r="A4153" s="296"/>
      <c r="B4153" s="227"/>
      <c r="C4153" s="268"/>
      <c r="D4153" s="311"/>
      <c r="E4153" s="216"/>
      <c r="F4153" s="277"/>
      <c r="G4153" s="282"/>
      <c r="I4153"/>
    </row>
    <row r="4154" spans="1:9" s="57" customFormat="1" ht="13" x14ac:dyDescent="0.3">
      <c r="A4154" s="296"/>
      <c r="B4154" s="227" t="s">
        <v>2124</v>
      </c>
      <c r="C4154" s="268"/>
      <c r="D4154" s="311"/>
      <c r="E4154" s="216"/>
      <c r="F4154" s="277"/>
      <c r="G4154" s="282"/>
      <c r="I4154"/>
    </row>
    <row r="4155" spans="1:9" s="57" customFormat="1" ht="13" x14ac:dyDescent="0.3">
      <c r="A4155" s="296"/>
      <c r="B4155" s="227"/>
      <c r="C4155" s="268"/>
      <c r="D4155" s="311"/>
      <c r="E4155" s="216"/>
      <c r="F4155" s="277"/>
      <c r="G4155" s="282"/>
      <c r="I4155"/>
    </row>
    <row r="4156" spans="1:9" s="57" customFormat="1" ht="75" x14ac:dyDescent="0.3">
      <c r="A4156" s="296" t="s">
        <v>2460</v>
      </c>
      <c r="B4156" s="269" t="s">
        <v>2125</v>
      </c>
      <c r="C4156" s="268" t="s">
        <v>2</v>
      </c>
      <c r="D4156" s="311">
        <v>1</v>
      </c>
      <c r="E4156" s="216"/>
      <c r="F4156" s="277"/>
      <c r="G4156" s="282"/>
      <c r="I4156"/>
    </row>
    <row r="4157" spans="1:9" s="57" customFormat="1" ht="13" x14ac:dyDescent="0.3">
      <c r="A4157" s="296"/>
      <c r="B4157" s="269"/>
      <c r="C4157" s="268"/>
      <c r="D4157" s="311"/>
      <c r="E4157" s="216"/>
      <c r="F4157" s="260"/>
      <c r="G4157" s="282"/>
      <c r="I4157"/>
    </row>
    <row r="4158" spans="1:9" s="57" customFormat="1" ht="13" x14ac:dyDescent="0.3">
      <c r="A4158" s="296"/>
      <c r="B4158" s="269"/>
      <c r="C4158" s="268"/>
      <c r="D4158" s="311"/>
      <c r="E4158" s="216"/>
      <c r="F4158" s="260"/>
      <c r="G4158" s="282"/>
      <c r="I4158"/>
    </row>
    <row r="4159" spans="1:9" s="57" customFormat="1" ht="13" x14ac:dyDescent="0.3">
      <c r="A4159" s="296"/>
      <c r="B4159" s="269"/>
      <c r="C4159" s="268"/>
      <c r="D4159" s="311"/>
      <c r="E4159" s="216"/>
      <c r="F4159" s="260"/>
      <c r="G4159" s="282"/>
      <c r="I4159"/>
    </row>
    <row r="4160" spans="1:9" s="57" customFormat="1" ht="13" x14ac:dyDescent="0.3">
      <c r="A4160" s="296"/>
      <c r="B4160" s="269"/>
      <c r="C4160" s="268"/>
      <c r="D4160" s="311"/>
      <c r="E4160" s="216"/>
      <c r="F4160" s="260"/>
      <c r="G4160" s="282"/>
      <c r="I4160"/>
    </row>
    <row r="4161" spans="1:9" s="57" customFormat="1" ht="13" x14ac:dyDescent="0.3">
      <c r="A4161" s="296"/>
      <c r="B4161" s="269"/>
      <c r="C4161" s="268"/>
      <c r="D4161" s="311"/>
      <c r="E4161" s="216"/>
      <c r="F4161" s="260"/>
      <c r="G4161" s="282"/>
      <c r="I4161"/>
    </row>
    <row r="4162" spans="1:9" s="57" customFormat="1" ht="13" x14ac:dyDescent="0.3">
      <c r="A4162" s="296"/>
      <c r="B4162" s="269"/>
      <c r="C4162" s="268"/>
      <c r="D4162" s="311"/>
      <c r="E4162" s="216"/>
      <c r="F4162" s="260"/>
      <c r="G4162" s="282"/>
      <c r="I4162"/>
    </row>
    <row r="4163" spans="1:9" s="57" customFormat="1" ht="13" x14ac:dyDescent="0.3">
      <c r="A4163" s="296"/>
      <c r="B4163" s="269"/>
      <c r="C4163" s="268"/>
      <c r="D4163" s="311"/>
      <c r="E4163" s="216"/>
      <c r="F4163" s="260"/>
      <c r="G4163" s="282"/>
      <c r="I4163"/>
    </row>
    <row r="4164" spans="1:9" s="57" customFormat="1" ht="13" x14ac:dyDescent="0.3">
      <c r="A4164" s="296"/>
      <c r="B4164" s="269"/>
      <c r="C4164" s="268"/>
      <c r="D4164" s="311"/>
      <c r="E4164" s="216"/>
      <c r="F4164" s="260"/>
      <c r="G4164" s="282"/>
      <c r="I4164"/>
    </row>
    <row r="4165" spans="1:9" s="57" customFormat="1" ht="13" x14ac:dyDescent="0.3">
      <c r="A4165" s="296"/>
      <c r="B4165" s="269"/>
      <c r="C4165" s="268"/>
      <c r="D4165" s="311"/>
      <c r="E4165" s="216"/>
      <c r="F4165" s="260"/>
      <c r="G4165" s="282"/>
      <c r="I4165"/>
    </row>
    <row r="4166" spans="1:9" s="57" customFormat="1" ht="13" x14ac:dyDescent="0.3">
      <c r="A4166" s="296"/>
      <c r="B4166" s="269"/>
      <c r="C4166" s="268"/>
      <c r="D4166" s="311"/>
      <c r="E4166" s="216"/>
      <c r="F4166" s="260"/>
      <c r="G4166" s="282"/>
      <c r="I4166"/>
    </row>
    <row r="4167" spans="1:9" s="57" customFormat="1" ht="13" x14ac:dyDescent="0.3">
      <c r="A4167" s="296"/>
      <c r="B4167" s="269"/>
      <c r="C4167" s="268"/>
      <c r="D4167" s="311"/>
      <c r="E4167" s="216"/>
      <c r="F4167" s="260"/>
      <c r="G4167" s="282"/>
      <c r="I4167"/>
    </row>
    <row r="4168" spans="1:9" s="57" customFormat="1" ht="13" x14ac:dyDescent="0.3">
      <c r="A4168" s="296"/>
      <c r="B4168" s="269"/>
      <c r="C4168" s="268"/>
      <c r="D4168" s="311"/>
      <c r="E4168" s="216"/>
      <c r="F4168" s="260"/>
      <c r="G4168" s="282"/>
      <c r="I4168"/>
    </row>
    <row r="4169" spans="1:9" s="57" customFormat="1" ht="13" x14ac:dyDescent="0.3">
      <c r="A4169" s="296"/>
      <c r="B4169" s="269"/>
      <c r="C4169" s="268"/>
      <c r="D4169" s="311"/>
      <c r="E4169" s="216"/>
      <c r="F4169" s="260"/>
      <c r="G4169" s="282"/>
      <c r="I4169"/>
    </row>
    <row r="4170" spans="1:9" s="57" customFormat="1" ht="13" x14ac:dyDescent="0.3">
      <c r="A4170" s="296"/>
      <c r="B4170" s="269"/>
      <c r="C4170" s="268"/>
      <c r="D4170" s="311"/>
      <c r="E4170" s="216"/>
      <c r="F4170" s="260"/>
      <c r="G4170" s="282"/>
      <c r="I4170"/>
    </row>
    <row r="4171" spans="1:9" s="57" customFormat="1" ht="13" x14ac:dyDescent="0.3">
      <c r="A4171" s="296"/>
      <c r="B4171" s="269"/>
      <c r="C4171" s="268"/>
      <c r="D4171" s="311"/>
      <c r="E4171" s="216"/>
      <c r="F4171" s="260"/>
      <c r="G4171" s="282"/>
      <c r="I4171"/>
    </row>
    <row r="4172" spans="1:9" s="57" customFormat="1" ht="13" x14ac:dyDescent="0.3">
      <c r="A4172" s="296"/>
      <c r="B4172" s="269"/>
      <c r="C4172" s="268"/>
      <c r="D4172" s="311"/>
      <c r="E4172" s="216"/>
      <c r="F4172" s="260"/>
      <c r="G4172" s="282"/>
      <c r="I4172"/>
    </row>
    <row r="4173" spans="1:9" s="57" customFormat="1" ht="13" x14ac:dyDescent="0.3">
      <c r="A4173" s="296"/>
      <c r="B4173" s="269"/>
      <c r="C4173" s="268"/>
      <c r="D4173" s="311"/>
      <c r="E4173" s="216"/>
      <c r="F4173" s="260"/>
      <c r="G4173" s="282"/>
      <c r="I4173"/>
    </row>
    <row r="4174" spans="1:9" s="57" customFormat="1" ht="13" x14ac:dyDescent="0.3">
      <c r="A4174" s="296"/>
      <c r="B4174" s="269"/>
      <c r="C4174" s="268"/>
      <c r="D4174" s="311"/>
      <c r="E4174" s="216"/>
      <c r="F4174" s="260"/>
      <c r="G4174" s="282"/>
      <c r="I4174"/>
    </row>
    <row r="4175" spans="1:9" s="57" customFormat="1" ht="13" x14ac:dyDescent="0.3">
      <c r="A4175" s="296"/>
      <c r="B4175" s="269"/>
      <c r="C4175" s="268"/>
      <c r="D4175" s="311"/>
      <c r="E4175" s="216"/>
      <c r="F4175" s="260"/>
      <c r="G4175" s="282"/>
      <c r="I4175"/>
    </row>
    <row r="4176" spans="1:9" s="57" customFormat="1" ht="13" x14ac:dyDescent="0.3">
      <c r="A4176" s="296"/>
      <c r="B4176" s="269"/>
      <c r="C4176" s="268"/>
      <c r="D4176" s="311"/>
      <c r="E4176" s="216"/>
      <c r="F4176" s="260"/>
      <c r="G4176" s="282"/>
      <c r="I4176"/>
    </row>
    <row r="4177" spans="1:9" s="57" customFormat="1" ht="13" x14ac:dyDescent="0.3">
      <c r="A4177" s="296"/>
      <c r="B4177" s="269"/>
      <c r="C4177" s="268"/>
      <c r="D4177" s="311"/>
      <c r="E4177" s="216"/>
      <c r="F4177" s="260"/>
      <c r="G4177" s="282"/>
      <c r="I4177"/>
    </row>
    <row r="4178" spans="1:9" s="57" customFormat="1" ht="13" x14ac:dyDescent="0.3">
      <c r="A4178" s="296"/>
      <c r="B4178" s="269"/>
      <c r="C4178" s="268"/>
      <c r="D4178" s="311"/>
      <c r="E4178" s="216"/>
      <c r="F4178" s="260"/>
      <c r="G4178" s="282"/>
      <c r="I4178"/>
    </row>
    <row r="4179" spans="1:9" s="57" customFormat="1" ht="13" x14ac:dyDescent="0.3">
      <c r="A4179" s="296"/>
      <c r="B4179" s="269"/>
      <c r="C4179" s="268"/>
      <c r="D4179" s="311"/>
      <c r="E4179" s="216"/>
      <c r="F4179" s="260"/>
      <c r="G4179" s="282"/>
      <c r="I4179"/>
    </row>
    <row r="4180" spans="1:9" s="57" customFormat="1" ht="13" x14ac:dyDescent="0.3">
      <c r="A4180" s="296"/>
      <c r="B4180" s="269"/>
      <c r="C4180" s="268"/>
      <c r="D4180" s="311"/>
      <c r="E4180" s="216"/>
      <c r="F4180" s="260"/>
      <c r="G4180" s="282"/>
      <c r="I4180"/>
    </row>
    <row r="4181" spans="1:9" s="57" customFormat="1" ht="13" x14ac:dyDescent="0.3">
      <c r="A4181" s="296"/>
      <c r="B4181" s="269"/>
      <c r="C4181" s="268"/>
      <c r="D4181" s="311"/>
      <c r="E4181" s="216"/>
      <c r="F4181" s="260"/>
      <c r="G4181" s="282"/>
      <c r="I4181"/>
    </row>
    <row r="4182" spans="1:9" s="57" customFormat="1" ht="13" x14ac:dyDescent="0.3">
      <c r="A4182" s="296"/>
      <c r="B4182" s="269"/>
      <c r="C4182" s="268"/>
      <c r="D4182" s="311"/>
      <c r="E4182" s="216"/>
      <c r="F4182" s="260"/>
      <c r="G4182" s="282"/>
      <c r="I4182"/>
    </row>
    <row r="4183" spans="1:9" s="57" customFormat="1" ht="13" x14ac:dyDescent="0.3">
      <c r="A4183" s="296"/>
      <c r="B4183" s="269"/>
      <c r="C4183" s="268"/>
      <c r="D4183" s="311"/>
      <c r="E4183" s="216"/>
      <c r="F4183" s="260"/>
      <c r="G4183" s="282"/>
      <c r="I4183"/>
    </row>
    <row r="4184" spans="1:9" s="57" customFormat="1" ht="13" x14ac:dyDescent="0.3">
      <c r="A4184" s="296"/>
      <c r="B4184" s="269"/>
      <c r="C4184" s="268"/>
      <c r="D4184" s="311"/>
      <c r="E4184" s="216"/>
      <c r="F4184" s="260"/>
      <c r="G4184" s="282"/>
      <c r="I4184"/>
    </row>
    <row r="4185" spans="1:9" s="57" customFormat="1" ht="13" x14ac:dyDescent="0.3">
      <c r="A4185" s="296"/>
      <c r="B4185" s="269"/>
      <c r="C4185" s="268"/>
      <c r="D4185" s="311"/>
      <c r="E4185" s="216"/>
      <c r="F4185" s="260"/>
      <c r="G4185" s="282"/>
      <c r="I4185"/>
    </row>
    <row r="4186" spans="1:9" s="57" customFormat="1" ht="13" x14ac:dyDescent="0.3">
      <c r="A4186" s="296"/>
      <c r="B4186" s="269"/>
      <c r="C4186" s="268"/>
      <c r="D4186" s="311"/>
      <c r="E4186" s="216"/>
      <c r="F4186" s="260"/>
      <c r="G4186" s="282"/>
      <c r="I4186"/>
    </row>
    <row r="4187" spans="1:9" s="57" customFormat="1" ht="13" x14ac:dyDescent="0.3">
      <c r="A4187" s="296"/>
      <c r="B4187" s="269"/>
      <c r="C4187" s="268"/>
      <c r="D4187" s="311"/>
      <c r="E4187" s="216"/>
      <c r="F4187" s="260"/>
      <c r="G4187" s="282"/>
      <c r="I4187"/>
    </row>
    <row r="4188" spans="1:9" s="57" customFormat="1" ht="13" x14ac:dyDescent="0.3">
      <c r="A4188" s="296"/>
      <c r="B4188" s="269"/>
      <c r="C4188" s="268"/>
      <c r="D4188" s="311"/>
      <c r="E4188" s="216"/>
      <c r="F4188" s="260"/>
      <c r="G4188" s="282"/>
      <c r="I4188"/>
    </row>
    <row r="4189" spans="1:9" s="57" customFormat="1" ht="13" x14ac:dyDescent="0.3">
      <c r="A4189" s="296"/>
      <c r="B4189" s="269"/>
      <c r="C4189" s="268"/>
      <c r="D4189" s="311"/>
      <c r="E4189" s="216"/>
      <c r="F4189" s="260"/>
      <c r="G4189" s="282"/>
      <c r="I4189"/>
    </row>
    <row r="4190" spans="1:9" s="57" customFormat="1" ht="13" x14ac:dyDescent="0.3">
      <c r="A4190" s="296"/>
      <c r="B4190" s="269"/>
      <c r="C4190" s="268"/>
      <c r="D4190" s="311"/>
      <c r="E4190" s="216"/>
      <c r="F4190" s="260"/>
      <c r="G4190" s="282"/>
      <c r="I4190"/>
    </row>
    <row r="4191" spans="1:9" s="57" customFormat="1" ht="13" x14ac:dyDescent="0.3">
      <c r="A4191" s="296"/>
      <c r="B4191" s="269"/>
      <c r="C4191" s="268"/>
      <c r="D4191" s="311"/>
      <c r="E4191" s="216"/>
      <c r="F4191" s="260"/>
      <c r="G4191" s="282"/>
      <c r="I4191"/>
    </row>
    <row r="4192" spans="1:9" s="57" customFormat="1" ht="13" x14ac:dyDescent="0.3">
      <c r="A4192" s="296"/>
      <c r="B4192" s="269"/>
      <c r="C4192" s="268"/>
      <c r="D4192" s="311"/>
      <c r="E4192" s="216"/>
      <c r="F4192" s="260"/>
      <c r="G4192" s="282"/>
      <c r="I4192"/>
    </row>
    <row r="4193" spans="1:9" ht="13" x14ac:dyDescent="0.25">
      <c r="A4193" s="261"/>
      <c r="B4193" s="264" t="s">
        <v>2187</v>
      </c>
      <c r="C4193" s="226"/>
      <c r="D4193" s="304"/>
      <c r="E4193" s="255"/>
      <c r="F4193" s="266"/>
    </row>
    <row r="4194" spans="1:9" ht="13" x14ac:dyDescent="0.25">
      <c r="A4194" s="261"/>
      <c r="B4194" s="245" t="str">
        <f>B4128</f>
        <v>SECTION 4</v>
      </c>
      <c r="C4194" s="226"/>
      <c r="D4194" s="304"/>
      <c r="E4194" s="255"/>
      <c r="F4194" s="260"/>
    </row>
    <row r="4195" spans="1:9" ht="13" x14ac:dyDescent="0.25">
      <c r="A4195" s="261"/>
      <c r="B4195" s="245" t="s">
        <v>2461</v>
      </c>
      <c r="C4195" s="226"/>
      <c r="D4195" s="304"/>
      <c r="E4195" s="255"/>
      <c r="F4195" s="260"/>
    </row>
    <row r="4196" spans="1:9" s="239" customFormat="1" ht="13" x14ac:dyDescent="0.25">
      <c r="A4196" s="261"/>
      <c r="B4196" s="253"/>
      <c r="C4196" s="252"/>
      <c r="D4196" s="308"/>
      <c r="E4196" s="257"/>
      <c r="F4196" s="260"/>
      <c r="I4196"/>
    </row>
    <row r="4197" spans="1:9" s="239" customFormat="1" ht="13" x14ac:dyDescent="0.25">
      <c r="A4197" s="261"/>
      <c r="B4197" s="270" t="str">
        <f>B4194</f>
        <v>SECTION 4</v>
      </c>
      <c r="C4197" s="252"/>
      <c r="D4197" s="308"/>
      <c r="E4197" s="257"/>
      <c r="F4197" s="260"/>
      <c r="I4197"/>
    </row>
    <row r="4198" spans="1:9" s="239" customFormat="1" ht="13" x14ac:dyDescent="0.25">
      <c r="A4198" s="261"/>
      <c r="B4198" s="270" t="str">
        <f>B4195</f>
        <v>Block 2: 2 Classrooms and 1 School Hall - 4.8 -  Plumbing and Drainage</v>
      </c>
      <c r="C4198" s="252"/>
      <c r="D4198" s="308"/>
      <c r="E4198" s="257"/>
      <c r="F4198" s="260"/>
      <c r="I4198"/>
    </row>
    <row r="4199" spans="1:9" s="239" customFormat="1" ht="13" x14ac:dyDescent="0.25">
      <c r="A4199" s="261"/>
      <c r="B4199" s="251" t="s">
        <v>2200</v>
      </c>
      <c r="C4199" s="252" t="s">
        <v>2192</v>
      </c>
      <c r="D4199" s="308"/>
      <c r="E4199" s="257"/>
      <c r="F4199" s="260"/>
      <c r="I4199"/>
    </row>
    <row r="4200" spans="1:9" s="239" customFormat="1" ht="13" x14ac:dyDescent="0.25">
      <c r="A4200" s="261"/>
      <c r="B4200" s="253"/>
      <c r="C4200" s="252"/>
      <c r="D4200" s="308"/>
      <c r="E4200" s="257"/>
      <c r="F4200" s="260"/>
      <c r="I4200"/>
    </row>
    <row r="4201" spans="1:9" s="239" customFormat="1" ht="13" x14ac:dyDescent="0.25">
      <c r="A4201" s="261"/>
      <c r="B4201" s="265" t="s">
        <v>2191</v>
      </c>
      <c r="C4201" s="252">
        <v>65</v>
      </c>
      <c r="D4201" s="308"/>
      <c r="E4201" s="257"/>
      <c r="F4201" s="260"/>
      <c r="I4201"/>
    </row>
    <row r="4202" spans="1:9" s="239" customFormat="1" ht="13" x14ac:dyDescent="0.25">
      <c r="A4202" s="261"/>
      <c r="B4202" s="265"/>
      <c r="C4202" s="252"/>
      <c r="D4202" s="308"/>
      <c r="E4202" s="257"/>
      <c r="F4202" s="260"/>
      <c r="I4202"/>
    </row>
    <row r="4203" spans="1:9" s="239" customFormat="1" ht="13" x14ac:dyDescent="0.25">
      <c r="A4203" s="261"/>
      <c r="B4203" s="253"/>
      <c r="C4203" s="252"/>
      <c r="D4203" s="308"/>
      <c r="E4203" s="257"/>
      <c r="F4203" s="260"/>
      <c r="I4203"/>
    </row>
    <row r="4204" spans="1:9" s="239" customFormat="1" ht="13" x14ac:dyDescent="0.25">
      <c r="A4204" s="261"/>
      <c r="B4204" s="253"/>
      <c r="C4204" s="252"/>
      <c r="D4204" s="308"/>
      <c r="E4204" s="257"/>
      <c r="F4204" s="260"/>
      <c r="I4204"/>
    </row>
    <row r="4205" spans="1:9" s="239" customFormat="1" ht="13" x14ac:dyDescent="0.25">
      <c r="A4205" s="261"/>
      <c r="B4205" s="253"/>
      <c r="C4205" s="252"/>
      <c r="D4205" s="308"/>
      <c r="E4205" s="257"/>
      <c r="F4205" s="260"/>
      <c r="I4205"/>
    </row>
    <row r="4206" spans="1:9" s="239" customFormat="1" ht="13" x14ac:dyDescent="0.25">
      <c r="A4206" s="261"/>
      <c r="B4206" s="253"/>
      <c r="C4206" s="252"/>
      <c r="D4206" s="308"/>
      <c r="E4206" s="257"/>
      <c r="F4206" s="260"/>
      <c r="I4206"/>
    </row>
    <row r="4207" spans="1:9" s="239" customFormat="1" ht="13" x14ac:dyDescent="0.25">
      <c r="A4207" s="261"/>
      <c r="B4207" s="253"/>
      <c r="C4207" s="252"/>
      <c r="D4207" s="308"/>
      <c r="E4207" s="257"/>
      <c r="F4207" s="260"/>
      <c r="I4207"/>
    </row>
    <row r="4208" spans="1:9" s="239" customFormat="1" ht="13" x14ac:dyDescent="0.25">
      <c r="A4208" s="261"/>
      <c r="B4208" s="253"/>
      <c r="C4208" s="252"/>
      <c r="D4208" s="308"/>
      <c r="E4208" s="257"/>
      <c r="F4208" s="260"/>
      <c r="I4208"/>
    </row>
    <row r="4209" spans="1:9" s="239" customFormat="1" ht="13" x14ac:dyDescent="0.25">
      <c r="A4209" s="261"/>
      <c r="B4209" s="253"/>
      <c r="C4209" s="252"/>
      <c r="D4209" s="308"/>
      <c r="E4209" s="257"/>
      <c r="F4209" s="260"/>
      <c r="I4209"/>
    </row>
    <row r="4210" spans="1:9" s="239" customFormat="1" ht="13" x14ac:dyDescent="0.25">
      <c r="A4210" s="261"/>
      <c r="B4210" s="253"/>
      <c r="C4210" s="252"/>
      <c r="D4210" s="308"/>
      <c r="E4210" s="257"/>
      <c r="F4210" s="260"/>
      <c r="I4210"/>
    </row>
    <row r="4211" spans="1:9" s="239" customFormat="1" ht="13" x14ac:dyDescent="0.25">
      <c r="A4211" s="261"/>
      <c r="B4211" s="253"/>
      <c r="C4211" s="252"/>
      <c r="D4211" s="308"/>
      <c r="E4211" s="257"/>
      <c r="F4211" s="260"/>
      <c r="I4211"/>
    </row>
    <row r="4212" spans="1:9" s="239" customFormat="1" ht="13" x14ac:dyDescent="0.25">
      <c r="A4212" s="261"/>
      <c r="B4212" s="253"/>
      <c r="C4212" s="252"/>
      <c r="D4212" s="308"/>
      <c r="E4212" s="257"/>
      <c r="F4212" s="260"/>
      <c r="I4212"/>
    </row>
    <row r="4213" spans="1:9" s="239" customFormat="1" ht="13" x14ac:dyDescent="0.25">
      <c r="A4213" s="261"/>
      <c r="B4213" s="253"/>
      <c r="C4213" s="252"/>
      <c r="D4213" s="308"/>
      <c r="E4213" s="257"/>
      <c r="F4213" s="260"/>
      <c r="I4213"/>
    </row>
    <row r="4214" spans="1:9" s="239" customFormat="1" ht="13" x14ac:dyDescent="0.25">
      <c r="A4214" s="261"/>
      <c r="B4214" s="253"/>
      <c r="C4214" s="252"/>
      <c r="D4214" s="308"/>
      <c r="E4214" s="257"/>
      <c r="F4214" s="260"/>
      <c r="I4214"/>
    </row>
    <row r="4215" spans="1:9" s="239" customFormat="1" ht="13" x14ac:dyDescent="0.25">
      <c r="A4215" s="261"/>
      <c r="B4215" s="253"/>
      <c r="C4215" s="252"/>
      <c r="D4215" s="308"/>
      <c r="E4215" s="257"/>
      <c r="F4215" s="260"/>
      <c r="I4215"/>
    </row>
    <row r="4216" spans="1:9" s="239" customFormat="1" ht="13" x14ac:dyDescent="0.25">
      <c r="A4216" s="261"/>
      <c r="B4216" s="253"/>
      <c r="C4216" s="252"/>
      <c r="D4216" s="308"/>
      <c r="E4216" s="257"/>
      <c r="F4216" s="260"/>
      <c r="I4216"/>
    </row>
    <row r="4217" spans="1:9" s="239" customFormat="1" ht="13" x14ac:dyDescent="0.25">
      <c r="A4217" s="261"/>
      <c r="B4217" s="253"/>
      <c r="C4217" s="252"/>
      <c r="D4217" s="308"/>
      <c r="E4217" s="257"/>
      <c r="F4217" s="260"/>
      <c r="I4217"/>
    </row>
    <row r="4218" spans="1:9" s="239" customFormat="1" ht="13" x14ac:dyDescent="0.25">
      <c r="A4218" s="261"/>
      <c r="B4218" s="253"/>
      <c r="C4218" s="252"/>
      <c r="D4218" s="308"/>
      <c r="E4218" s="257"/>
      <c r="F4218" s="260"/>
      <c r="I4218"/>
    </row>
    <row r="4219" spans="1:9" s="239" customFormat="1" ht="13" x14ac:dyDescent="0.25">
      <c r="A4219" s="261"/>
      <c r="B4219" s="253"/>
      <c r="C4219" s="252"/>
      <c r="D4219" s="308"/>
      <c r="E4219" s="257"/>
      <c r="F4219" s="260"/>
      <c r="I4219"/>
    </row>
    <row r="4220" spans="1:9" s="239" customFormat="1" ht="13" x14ac:dyDescent="0.25">
      <c r="A4220" s="261"/>
      <c r="B4220" s="253"/>
      <c r="C4220" s="252"/>
      <c r="D4220" s="308"/>
      <c r="E4220" s="257"/>
      <c r="F4220" s="260"/>
      <c r="I4220"/>
    </row>
    <row r="4221" spans="1:9" s="239" customFormat="1" ht="13" x14ac:dyDescent="0.25">
      <c r="A4221" s="261"/>
      <c r="B4221" s="253"/>
      <c r="C4221" s="252"/>
      <c r="D4221" s="308"/>
      <c r="E4221" s="257"/>
      <c r="F4221" s="260"/>
      <c r="I4221"/>
    </row>
    <row r="4222" spans="1:9" s="239" customFormat="1" ht="13" x14ac:dyDescent="0.25">
      <c r="A4222" s="261"/>
      <c r="B4222" s="253"/>
      <c r="C4222" s="252"/>
      <c r="D4222" s="308"/>
      <c r="E4222" s="257"/>
      <c r="F4222" s="260"/>
      <c r="I4222"/>
    </row>
    <row r="4223" spans="1:9" s="239" customFormat="1" ht="13" x14ac:dyDescent="0.25">
      <c r="A4223" s="261"/>
      <c r="B4223" s="253"/>
      <c r="C4223" s="252"/>
      <c r="D4223" s="308"/>
      <c r="E4223" s="257"/>
      <c r="F4223" s="260"/>
      <c r="I4223"/>
    </row>
    <row r="4224" spans="1:9" s="239" customFormat="1" ht="13" x14ac:dyDescent="0.25">
      <c r="A4224" s="261"/>
      <c r="B4224" s="253"/>
      <c r="C4224" s="252"/>
      <c r="D4224" s="308"/>
      <c r="E4224" s="257"/>
      <c r="F4224" s="260"/>
      <c r="I4224"/>
    </row>
    <row r="4225" spans="1:9" s="239" customFormat="1" ht="13" x14ac:dyDescent="0.25">
      <c r="A4225" s="261"/>
      <c r="B4225" s="253"/>
      <c r="C4225" s="252"/>
      <c r="D4225" s="308"/>
      <c r="E4225" s="257"/>
      <c r="F4225" s="260"/>
      <c r="I4225"/>
    </row>
    <row r="4226" spans="1:9" s="239" customFormat="1" ht="13" x14ac:dyDescent="0.25">
      <c r="A4226" s="261"/>
      <c r="B4226" s="253"/>
      <c r="C4226" s="252"/>
      <c r="D4226" s="308"/>
      <c r="E4226" s="257"/>
      <c r="F4226" s="260"/>
      <c r="I4226"/>
    </row>
    <row r="4227" spans="1:9" s="239" customFormat="1" ht="13" x14ac:dyDescent="0.25">
      <c r="A4227" s="261"/>
      <c r="B4227" s="253"/>
      <c r="C4227" s="252"/>
      <c r="D4227" s="308"/>
      <c r="E4227" s="257"/>
      <c r="F4227" s="260"/>
      <c r="I4227"/>
    </row>
    <row r="4228" spans="1:9" s="239" customFormat="1" ht="13" x14ac:dyDescent="0.25">
      <c r="A4228" s="261"/>
      <c r="B4228" s="253"/>
      <c r="C4228" s="252"/>
      <c r="D4228" s="308"/>
      <c r="E4228" s="257"/>
      <c r="F4228" s="260"/>
      <c r="I4228"/>
    </row>
    <row r="4229" spans="1:9" s="239" customFormat="1" ht="13" x14ac:dyDescent="0.25">
      <c r="A4229" s="261"/>
      <c r="B4229" s="253"/>
      <c r="C4229" s="252"/>
      <c r="D4229" s="308"/>
      <c r="E4229" s="257"/>
      <c r="F4229" s="260"/>
      <c r="I4229"/>
    </row>
    <row r="4230" spans="1:9" s="239" customFormat="1" ht="13" x14ac:dyDescent="0.25">
      <c r="A4230" s="261"/>
      <c r="B4230" s="253"/>
      <c r="C4230" s="252"/>
      <c r="D4230" s="308"/>
      <c r="E4230" s="257"/>
      <c r="F4230" s="260"/>
      <c r="I4230"/>
    </row>
    <row r="4231" spans="1:9" s="239" customFormat="1" ht="13" x14ac:dyDescent="0.25">
      <c r="A4231" s="261"/>
      <c r="B4231" s="253"/>
      <c r="C4231" s="252"/>
      <c r="D4231" s="308"/>
      <c r="E4231" s="257"/>
      <c r="F4231" s="260"/>
      <c r="I4231"/>
    </row>
    <row r="4232" spans="1:9" s="239" customFormat="1" ht="13" x14ac:dyDescent="0.25">
      <c r="A4232" s="261"/>
      <c r="B4232" s="253"/>
      <c r="C4232" s="252"/>
      <c r="D4232" s="308"/>
      <c r="E4232" s="257"/>
      <c r="F4232" s="260"/>
      <c r="I4232"/>
    </row>
    <row r="4233" spans="1:9" s="239" customFormat="1" ht="13" x14ac:dyDescent="0.25">
      <c r="A4233" s="261"/>
      <c r="B4233" s="253"/>
      <c r="C4233" s="252"/>
      <c r="D4233" s="308"/>
      <c r="E4233" s="257"/>
      <c r="F4233" s="260"/>
      <c r="I4233"/>
    </row>
    <row r="4234" spans="1:9" s="239" customFormat="1" ht="13" x14ac:dyDescent="0.25">
      <c r="A4234" s="261"/>
      <c r="B4234" s="253"/>
      <c r="C4234" s="252"/>
      <c r="D4234" s="308"/>
      <c r="E4234" s="257"/>
      <c r="F4234" s="260"/>
      <c r="I4234"/>
    </row>
    <row r="4235" spans="1:9" s="239" customFormat="1" ht="13" x14ac:dyDescent="0.25">
      <c r="A4235" s="261"/>
      <c r="B4235" s="253"/>
      <c r="C4235" s="252"/>
      <c r="D4235" s="308"/>
      <c r="E4235" s="257"/>
      <c r="F4235" s="260"/>
      <c r="I4235"/>
    </row>
    <row r="4236" spans="1:9" s="239" customFormat="1" ht="13" x14ac:dyDescent="0.25">
      <c r="A4236" s="261"/>
      <c r="B4236" s="253"/>
      <c r="C4236" s="252"/>
      <c r="D4236" s="308"/>
      <c r="E4236" s="257"/>
      <c r="F4236" s="260"/>
      <c r="I4236"/>
    </row>
    <row r="4237" spans="1:9" s="239" customFormat="1" ht="13" x14ac:dyDescent="0.25">
      <c r="A4237" s="261"/>
      <c r="B4237" s="253"/>
      <c r="C4237" s="252"/>
      <c r="D4237" s="308"/>
      <c r="E4237" s="257"/>
      <c r="F4237" s="260"/>
      <c r="I4237"/>
    </row>
    <row r="4238" spans="1:9" s="239" customFormat="1" ht="13" x14ac:dyDescent="0.25">
      <c r="A4238" s="261"/>
      <c r="B4238" s="253"/>
      <c r="C4238" s="252"/>
      <c r="D4238" s="308"/>
      <c r="E4238" s="257"/>
      <c r="F4238" s="260"/>
      <c r="I4238"/>
    </row>
    <row r="4239" spans="1:9" s="239" customFormat="1" ht="13" x14ac:dyDescent="0.25">
      <c r="A4239" s="261"/>
      <c r="B4239" s="253"/>
      <c r="C4239" s="252"/>
      <c r="D4239" s="308"/>
      <c r="E4239" s="257"/>
      <c r="F4239" s="260"/>
      <c r="I4239"/>
    </row>
    <row r="4240" spans="1:9" s="239" customFormat="1" ht="13" x14ac:dyDescent="0.25">
      <c r="A4240" s="261"/>
      <c r="B4240" s="253"/>
      <c r="C4240" s="252"/>
      <c r="D4240" s="308"/>
      <c r="E4240" s="257"/>
      <c r="F4240" s="260"/>
      <c r="I4240"/>
    </row>
    <row r="4241" spans="1:9" s="239" customFormat="1" ht="13" x14ac:dyDescent="0.25">
      <c r="A4241" s="261"/>
      <c r="B4241" s="253"/>
      <c r="C4241" s="252"/>
      <c r="D4241" s="308"/>
      <c r="E4241" s="257"/>
      <c r="F4241" s="260"/>
      <c r="I4241"/>
    </row>
    <row r="4242" spans="1:9" s="239" customFormat="1" ht="13" x14ac:dyDescent="0.25">
      <c r="A4242" s="261"/>
      <c r="B4242" s="253"/>
      <c r="C4242" s="252"/>
      <c r="D4242" s="308"/>
      <c r="E4242" s="257"/>
      <c r="F4242" s="260"/>
      <c r="I4242"/>
    </row>
    <row r="4243" spans="1:9" s="239" customFormat="1" ht="13" x14ac:dyDescent="0.25">
      <c r="A4243" s="261"/>
      <c r="B4243" s="253"/>
      <c r="C4243" s="252"/>
      <c r="D4243" s="308"/>
      <c r="E4243" s="257"/>
      <c r="F4243" s="260"/>
      <c r="I4243"/>
    </row>
    <row r="4244" spans="1:9" s="239" customFormat="1" ht="13" x14ac:dyDescent="0.25">
      <c r="A4244" s="261"/>
      <c r="B4244" s="253"/>
      <c r="C4244" s="252"/>
      <c r="D4244" s="308"/>
      <c r="E4244" s="257"/>
      <c r="F4244" s="260"/>
      <c r="I4244"/>
    </row>
    <row r="4245" spans="1:9" s="239" customFormat="1" ht="13" x14ac:dyDescent="0.25">
      <c r="A4245" s="261"/>
      <c r="B4245" s="253"/>
      <c r="C4245" s="252"/>
      <c r="D4245" s="308"/>
      <c r="E4245" s="257"/>
      <c r="F4245" s="260"/>
      <c r="I4245"/>
    </row>
    <row r="4246" spans="1:9" s="239" customFormat="1" ht="13" x14ac:dyDescent="0.25">
      <c r="A4246" s="261"/>
      <c r="B4246" s="253"/>
      <c r="C4246" s="252"/>
      <c r="D4246" s="308"/>
      <c r="E4246" s="257"/>
      <c r="F4246" s="260"/>
      <c r="I4246"/>
    </row>
    <row r="4247" spans="1:9" s="239" customFormat="1" ht="13" x14ac:dyDescent="0.25">
      <c r="A4247" s="261"/>
      <c r="B4247" s="253"/>
      <c r="C4247" s="252"/>
      <c r="D4247" s="308"/>
      <c r="E4247" s="257"/>
      <c r="F4247" s="260"/>
      <c r="I4247"/>
    </row>
    <row r="4248" spans="1:9" s="239" customFormat="1" ht="13" x14ac:dyDescent="0.25">
      <c r="A4248" s="261"/>
      <c r="B4248" s="253"/>
      <c r="C4248" s="252"/>
      <c r="D4248" s="308"/>
      <c r="E4248" s="257"/>
      <c r="F4248" s="260"/>
      <c r="I4248"/>
    </row>
    <row r="4249" spans="1:9" s="239" customFormat="1" ht="13" x14ac:dyDescent="0.25">
      <c r="A4249" s="261"/>
      <c r="B4249" s="253"/>
      <c r="C4249" s="252"/>
      <c r="D4249" s="308"/>
      <c r="E4249" s="257"/>
      <c r="F4249" s="260"/>
      <c r="I4249"/>
    </row>
    <row r="4250" spans="1:9" s="239" customFormat="1" ht="13" x14ac:dyDescent="0.25">
      <c r="A4250" s="261"/>
      <c r="B4250" s="253"/>
      <c r="C4250" s="252"/>
      <c r="D4250" s="308"/>
      <c r="E4250" s="257"/>
      <c r="F4250" s="260"/>
      <c r="I4250"/>
    </row>
    <row r="4251" spans="1:9" s="239" customFormat="1" ht="13" x14ac:dyDescent="0.25">
      <c r="A4251" s="261"/>
      <c r="B4251" s="253"/>
      <c r="C4251" s="252"/>
      <c r="D4251" s="308"/>
      <c r="E4251" s="257"/>
      <c r="F4251" s="260"/>
      <c r="I4251"/>
    </row>
    <row r="4252" spans="1:9" s="239" customFormat="1" ht="13" x14ac:dyDescent="0.25">
      <c r="A4252" s="261"/>
      <c r="B4252" s="253"/>
      <c r="C4252" s="252"/>
      <c r="D4252" s="308"/>
      <c r="E4252" s="257"/>
      <c r="F4252" s="260"/>
      <c r="I4252"/>
    </row>
    <row r="4253" spans="1:9" s="239" customFormat="1" ht="13" x14ac:dyDescent="0.25">
      <c r="A4253" s="261"/>
      <c r="B4253" s="253"/>
      <c r="C4253" s="252"/>
      <c r="D4253" s="308"/>
      <c r="E4253" s="257"/>
      <c r="F4253" s="260"/>
      <c r="I4253"/>
    </row>
    <row r="4254" spans="1:9" s="239" customFormat="1" ht="13" x14ac:dyDescent="0.25">
      <c r="A4254" s="261"/>
      <c r="B4254" s="253"/>
      <c r="C4254" s="252"/>
      <c r="D4254" s="308"/>
      <c r="E4254" s="257"/>
      <c r="F4254" s="260"/>
      <c r="I4254"/>
    </row>
    <row r="4255" spans="1:9" s="239" customFormat="1" ht="13" x14ac:dyDescent="0.25">
      <c r="A4255" s="261"/>
      <c r="B4255" s="253"/>
      <c r="C4255" s="252"/>
      <c r="D4255" s="308"/>
      <c r="E4255" s="257"/>
      <c r="F4255" s="260"/>
      <c r="I4255"/>
    </row>
    <row r="4256" spans="1:9" s="239" customFormat="1" ht="13" x14ac:dyDescent="0.25">
      <c r="A4256" s="261"/>
      <c r="B4256" s="253"/>
      <c r="C4256" s="252"/>
      <c r="D4256" s="308"/>
      <c r="E4256" s="257"/>
      <c r="F4256" s="260"/>
      <c r="I4256"/>
    </row>
    <row r="4257" spans="1:9" s="239" customFormat="1" ht="13" x14ac:dyDescent="0.25">
      <c r="A4257" s="261"/>
      <c r="B4257" s="253"/>
      <c r="C4257" s="252"/>
      <c r="D4257" s="308"/>
      <c r="E4257" s="257"/>
      <c r="F4257" s="260"/>
      <c r="I4257"/>
    </row>
    <row r="4258" spans="1:9" s="239" customFormat="1" ht="13" x14ac:dyDescent="0.25">
      <c r="A4258" s="261"/>
      <c r="B4258" s="253"/>
      <c r="C4258" s="252"/>
      <c r="D4258" s="308"/>
      <c r="E4258" s="257"/>
      <c r="F4258" s="260"/>
      <c r="I4258"/>
    </row>
    <row r="4259" spans="1:9" s="239" customFormat="1" ht="13" x14ac:dyDescent="0.25">
      <c r="A4259" s="261"/>
      <c r="B4259" s="253"/>
      <c r="C4259" s="252"/>
      <c r="D4259" s="308"/>
      <c r="E4259" s="257"/>
      <c r="F4259" s="260"/>
      <c r="I4259"/>
    </row>
    <row r="4260" spans="1:9" s="239" customFormat="1" ht="13" x14ac:dyDescent="0.25">
      <c r="A4260" s="261"/>
      <c r="B4260" s="253"/>
      <c r="C4260" s="252"/>
      <c r="D4260" s="308"/>
      <c r="E4260" s="257"/>
      <c r="F4260" s="260"/>
      <c r="I4260"/>
    </row>
    <row r="4261" spans="1:9" s="239" customFormat="1" ht="13" x14ac:dyDescent="0.25">
      <c r="A4261" s="261"/>
      <c r="B4261" s="253"/>
      <c r="C4261" s="252"/>
      <c r="D4261" s="308"/>
      <c r="E4261" s="257"/>
      <c r="F4261" s="260"/>
      <c r="I4261"/>
    </row>
    <row r="4262" spans="1:9" s="239" customFormat="1" ht="13" x14ac:dyDescent="0.25">
      <c r="A4262" s="261"/>
      <c r="B4262" s="253"/>
      <c r="C4262" s="252"/>
      <c r="D4262" s="308"/>
      <c r="E4262" s="257"/>
      <c r="F4262" s="260"/>
      <c r="I4262"/>
    </row>
    <row r="4263" spans="1:9" s="239" customFormat="1" ht="13" x14ac:dyDescent="0.25">
      <c r="A4263" s="261"/>
      <c r="B4263" s="253"/>
      <c r="C4263" s="252"/>
      <c r="D4263" s="308"/>
      <c r="E4263" s="257"/>
      <c r="F4263" s="260"/>
      <c r="I4263"/>
    </row>
    <row r="4264" spans="1:9" s="239" customFormat="1" ht="13" x14ac:dyDescent="0.25">
      <c r="A4264" s="261"/>
      <c r="B4264" s="253"/>
      <c r="C4264" s="252"/>
      <c r="D4264" s="308"/>
      <c r="E4264" s="257"/>
      <c r="F4264" s="260"/>
      <c r="I4264"/>
    </row>
    <row r="4265" spans="1:9" ht="13" x14ac:dyDescent="0.25">
      <c r="A4265" s="261"/>
      <c r="B4265" s="264" t="s">
        <v>1019</v>
      </c>
      <c r="C4265" s="226"/>
      <c r="D4265" s="304"/>
      <c r="E4265" s="255"/>
      <c r="F4265" s="266"/>
    </row>
    <row r="4266" spans="1:9" ht="13" x14ac:dyDescent="0.25">
      <c r="A4266" s="261"/>
      <c r="B4266" s="245" t="str">
        <f>B4194</f>
        <v>SECTION 4</v>
      </c>
      <c r="C4266" s="226"/>
      <c r="D4266" s="304"/>
      <c r="E4266" s="255"/>
      <c r="F4266" s="260"/>
    </row>
    <row r="4267" spans="1:9" ht="13" x14ac:dyDescent="0.25">
      <c r="A4267" s="261"/>
      <c r="B4267" s="245" t="str">
        <f>B4195</f>
        <v>Block 2: 2 Classrooms and 1 School Hall - 4.8 -  Plumbing and Drainage</v>
      </c>
      <c r="C4267" s="226"/>
      <c r="D4267" s="304"/>
      <c r="E4267" s="255"/>
      <c r="F4267" s="260"/>
    </row>
    <row r="4268" spans="1:9" s="234" customFormat="1" x14ac:dyDescent="0.25">
      <c r="A4268" s="298"/>
      <c r="B4268" s="231"/>
      <c r="C4268" s="219"/>
      <c r="D4268" s="310"/>
      <c r="E4268" s="257"/>
      <c r="F4268" s="260"/>
      <c r="I4268"/>
    </row>
    <row r="4269" spans="1:9" s="234" customFormat="1" ht="13" x14ac:dyDescent="0.25">
      <c r="A4269" s="297">
        <v>4.9000000000000004</v>
      </c>
      <c r="B4269" s="227" t="s">
        <v>320</v>
      </c>
      <c r="C4269" s="268"/>
      <c r="D4269" s="311"/>
      <c r="E4269" s="216"/>
      <c r="F4269" s="277"/>
      <c r="I4269"/>
    </row>
    <row r="4270" spans="1:9" s="234" customFormat="1" ht="13" x14ac:dyDescent="0.25">
      <c r="A4270" s="296"/>
      <c r="B4270" s="230"/>
      <c r="C4270" s="275"/>
      <c r="D4270" s="311"/>
      <c r="E4270" s="216"/>
      <c r="F4270" s="277"/>
      <c r="I4270"/>
    </row>
    <row r="4271" spans="1:9" s="234" customFormat="1" ht="13" x14ac:dyDescent="0.25">
      <c r="A4271" s="296"/>
      <c r="B4271" s="227" t="s">
        <v>321</v>
      </c>
      <c r="C4271" s="268"/>
      <c r="D4271" s="311"/>
      <c r="E4271" s="216"/>
      <c r="F4271" s="277"/>
      <c r="I4271"/>
    </row>
    <row r="4272" spans="1:9" s="234" customFormat="1" ht="13" x14ac:dyDescent="0.25">
      <c r="A4272" s="296"/>
      <c r="B4272" s="227"/>
      <c r="C4272" s="268"/>
      <c r="D4272" s="311"/>
      <c r="E4272" s="216"/>
      <c r="F4272" s="277"/>
      <c r="I4272"/>
    </row>
    <row r="4273" spans="1:9" s="234" customFormat="1" ht="13" x14ac:dyDescent="0.25">
      <c r="A4273" s="296"/>
      <c r="B4273" s="227" t="s">
        <v>322</v>
      </c>
      <c r="C4273" s="268"/>
      <c r="D4273" s="311"/>
      <c r="E4273" s="216"/>
      <c r="F4273" s="277"/>
      <c r="I4273"/>
    </row>
    <row r="4274" spans="1:9" s="234" customFormat="1" ht="13" x14ac:dyDescent="0.25">
      <c r="A4274" s="296"/>
      <c r="B4274" s="227"/>
      <c r="C4274" s="268"/>
      <c r="D4274" s="311"/>
      <c r="E4274" s="216"/>
      <c r="F4274" s="277"/>
      <c r="I4274"/>
    </row>
    <row r="4275" spans="1:9" s="234" customFormat="1" ht="14.5" x14ac:dyDescent="0.3">
      <c r="A4275" s="296" t="s">
        <v>2462</v>
      </c>
      <c r="B4275" s="269" t="s">
        <v>2135</v>
      </c>
      <c r="C4275" s="268" t="s">
        <v>621</v>
      </c>
      <c r="D4275" s="311">
        <v>18</v>
      </c>
      <c r="E4275" s="216"/>
      <c r="F4275" s="277"/>
      <c r="G4275" s="241"/>
      <c r="I4275"/>
    </row>
    <row r="4276" spans="1:9" s="234" customFormat="1" x14ac:dyDescent="0.25">
      <c r="A4276" s="298"/>
      <c r="B4276" s="231"/>
      <c r="C4276" s="219"/>
      <c r="D4276" s="310"/>
      <c r="E4276" s="257"/>
      <c r="F4276" s="260"/>
      <c r="I4276"/>
    </row>
    <row r="4277" spans="1:9" s="57" customFormat="1" ht="13" x14ac:dyDescent="0.3">
      <c r="A4277" s="296"/>
      <c r="B4277" s="269"/>
      <c r="C4277" s="268"/>
      <c r="D4277" s="311"/>
      <c r="E4277" s="216"/>
      <c r="F4277" s="260"/>
      <c r="G4277" s="282"/>
      <c r="I4277"/>
    </row>
    <row r="4278" spans="1:9" s="57" customFormat="1" ht="13" x14ac:dyDescent="0.3">
      <c r="A4278" s="296"/>
      <c r="B4278" s="269"/>
      <c r="C4278" s="268"/>
      <c r="D4278" s="311"/>
      <c r="E4278" s="216"/>
      <c r="F4278" s="260"/>
      <c r="G4278" s="282"/>
      <c r="I4278"/>
    </row>
    <row r="4279" spans="1:9" s="57" customFormat="1" ht="13" x14ac:dyDescent="0.3">
      <c r="A4279" s="296"/>
      <c r="B4279" s="269"/>
      <c r="C4279" s="268"/>
      <c r="D4279" s="311"/>
      <c r="E4279" s="216"/>
      <c r="F4279" s="260"/>
      <c r="G4279" s="282"/>
      <c r="I4279"/>
    </row>
    <row r="4280" spans="1:9" s="57" customFormat="1" ht="13" x14ac:dyDescent="0.3">
      <c r="A4280" s="296"/>
      <c r="B4280" s="269"/>
      <c r="C4280" s="268"/>
      <c r="D4280" s="311"/>
      <c r="E4280" s="216"/>
      <c r="F4280" s="260"/>
      <c r="G4280" s="282"/>
      <c r="I4280"/>
    </row>
    <row r="4281" spans="1:9" s="57" customFormat="1" ht="13" x14ac:dyDescent="0.3">
      <c r="A4281" s="296"/>
      <c r="B4281" s="269"/>
      <c r="C4281" s="268"/>
      <c r="D4281" s="311"/>
      <c r="E4281" s="216"/>
      <c r="F4281" s="260"/>
      <c r="G4281" s="282"/>
      <c r="I4281"/>
    </row>
    <row r="4282" spans="1:9" s="57" customFormat="1" ht="13" x14ac:dyDescent="0.3">
      <c r="A4282" s="296"/>
      <c r="B4282" s="269"/>
      <c r="C4282" s="268"/>
      <c r="D4282" s="311"/>
      <c r="E4282" s="216"/>
      <c r="F4282" s="260"/>
      <c r="G4282" s="282"/>
      <c r="I4282"/>
    </row>
    <row r="4283" spans="1:9" s="57" customFormat="1" ht="13" x14ac:dyDescent="0.3">
      <c r="A4283" s="296"/>
      <c r="B4283" s="269"/>
      <c r="C4283" s="268"/>
      <c r="D4283" s="311"/>
      <c r="E4283" s="216"/>
      <c r="F4283" s="260"/>
      <c r="G4283" s="282"/>
      <c r="I4283"/>
    </row>
    <row r="4284" spans="1:9" s="57" customFormat="1" ht="13" x14ac:dyDescent="0.3">
      <c r="A4284" s="296"/>
      <c r="B4284" s="269"/>
      <c r="C4284" s="268"/>
      <c r="D4284" s="311"/>
      <c r="E4284" s="216"/>
      <c r="F4284" s="260"/>
      <c r="G4284" s="282"/>
      <c r="I4284"/>
    </row>
    <row r="4285" spans="1:9" s="57" customFormat="1" ht="13" x14ac:dyDescent="0.3">
      <c r="A4285" s="296"/>
      <c r="B4285" s="269"/>
      <c r="C4285" s="268"/>
      <c r="D4285" s="311"/>
      <c r="E4285" s="216"/>
      <c r="F4285" s="260"/>
      <c r="G4285" s="282"/>
      <c r="I4285"/>
    </row>
    <row r="4286" spans="1:9" s="57" customFormat="1" ht="13" x14ac:dyDescent="0.3">
      <c r="A4286" s="296"/>
      <c r="B4286" s="269"/>
      <c r="C4286" s="268"/>
      <c r="D4286" s="311"/>
      <c r="E4286" s="216"/>
      <c r="F4286" s="260"/>
      <c r="G4286" s="282"/>
      <c r="I4286"/>
    </row>
    <row r="4287" spans="1:9" s="57" customFormat="1" ht="13" x14ac:dyDescent="0.3">
      <c r="A4287" s="296"/>
      <c r="B4287" s="269"/>
      <c r="C4287" s="268"/>
      <c r="D4287" s="311"/>
      <c r="E4287" s="216"/>
      <c r="F4287" s="260"/>
      <c r="G4287" s="282"/>
      <c r="I4287"/>
    </row>
    <row r="4288" spans="1:9" s="57" customFormat="1" ht="13" x14ac:dyDescent="0.3">
      <c r="A4288" s="296"/>
      <c r="B4288" s="269"/>
      <c r="C4288" s="268"/>
      <c r="D4288" s="311"/>
      <c r="E4288" s="216"/>
      <c r="F4288" s="260"/>
      <c r="G4288" s="282"/>
      <c r="I4288"/>
    </row>
    <row r="4289" spans="1:9" s="57" customFormat="1" ht="13" x14ac:dyDescent="0.3">
      <c r="A4289" s="296"/>
      <c r="B4289" s="269"/>
      <c r="C4289" s="268"/>
      <c r="D4289" s="311"/>
      <c r="E4289" s="216"/>
      <c r="F4289" s="260"/>
      <c r="G4289" s="282"/>
      <c r="I4289"/>
    </row>
    <row r="4290" spans="1:9" s="57" customFormat="1" ht="13" x14ac:dyDescent="0.3">
      <c r="A4290" s="296"/>
      <c r="B4290" s="269"/>
      <c r="C4290" s="268"/>
      <c r="D4290" s="311"/>
      <c r="E4290" s="216"/>
      <c r="F4290" s="260"/>
      <c r="G4290" s="282"/>
      <c r="I4290"/>
    </row>
    <row r="4291" spans="1:9" s="57" customFormat="1" ht="13" x14ac:dyDescent="0.3">
      <c r="A4291" s="296"/>
      <c r="B4291" s="269"/>
      <c r="C4291" s="268"/>
      <c r="D4291" s="311"/>
      <c r="E4291" s="216"/>
      <c r="F4291" s="260"/>
      <c r="G4291" s="282"/>
      <c r="I4291"/>
    </row>
    <row r="4292" spans="1:9" s="57" customFormat="1" ht="13" x14ac:dyDescent="0.3">
      <c r="A4292" s="296"/>
      <c r="B4292" s="269"/>
      <c r="C4292" s="268"/>
      <c r="D4292" s="311"/>
      <c r="E4292" s="216"/>
      <c r="F4292" s="260"/>
      <c r="G4292" s="282"/>
      <c r="I4292"/>
    </row>
    <row r="4293" spans="1:9" s="57" customFormat="1" ht="13" x14ac:dyDescent="0.3">
      <c r="A4293" s="296"/>
      <c r="B4293" s="269"/>
      <c r="C4293" s="268"/>
      <c r="D4293" s="311"/>
      <c r="E4293" s="216"/>
      <c r="F4293" s="260"/>
      <c r="G4293" s="282"/>
      <c r="I4293"/>
    </row>
    <row r="4294" spans="1:9" s="57" customFormat="1" ht="13" x14ac:dyDescent="0.3">
      <c r="A4294" s="296"/>
      <c r="B4294" s="269"/>
      <c r="C4294" s="268"/>
      <c r="D4294" s="311"/>
      <c r="E4294" s="216"/>
      <c r="F4294" s="260"/>
      <c r="G4294" s="282"/>
      <c r="I4294"/>
    </row>
    <row r="4295" spans="1:9" s="57" customFormat="1" ht="13" x14ac:dyDescent="0.3">
      <c r="A4295" s="296"/>
      <c r="B4295" s="269"/>
      <c r="C4295" s="268"/>
      <c r="D4295" s="311"/>
      <c r="E4295" s="216"/>
      <c r="F4295" s="260"/>
      <c r="G4295" s="282"/>
      <c r="I4295"/>
    </row>
    <row r="4296" spans="1:9" s="57" customFormat="1" ht="13" x14ac:dyDescent="0.3">
      <c r="A4296" s="296"/>
      <c r="B4296" s="269"/>
      <c r="C4296" s="268"/>
      <c r="D4296" s="311"/>
      <c r="E4296" s="216"/>
      <c r="F4296" s="260"/>
      <c r="G4296" s="282"/>
      <c r="I4296"/>
    </row>
    <row r="4297" spans="1:9" s="57" customFormat="1" ht="13" x14ac:dyDescent="0.3">
      <c r="A4297" s="296"/>
      <c r="B4297" s="269"/>
      <c r="C4297" s="268"/>
      <c r="D4297" s="311"/>
      <c r="E4297" s="216"/>
      <c r="F4297" s="260"/>
      <c r="G4297" s="282"/>
      <c r="I4297"/>
    </row>
    <row r="4298" spans="1:9" s="57" customFormat="1" ht="13" x14ac:dyDescent="0.3">
      <c r="A4298" s="296"/>
      <c r="B4298" s="269"/>
      <c r="C4298" s="268"/>
      <c r="D4298" s="311"/>
      <c r="E4298" s="216"/>
      <c r="F4298" s="260"/>
      <c r="G4298" s="282"/>
      <c r="I4298"/>
    </row>
    <row r="4299" spans="1:9" s="57" customFormat="1" ht="13" x14ac:dyDescent="0.3">
      <c r="A4299" s="296"/>
      <c r="B4299" s="269"/>
      <c r="C4299" s="268"/>
      <c r="D4299" s="311"/>
      <c r="E4299" s="216"/>
      <c r="F4299" s="260"/>
      <c r="G4299" s="282"/>
      <c r="I4299"/>
    </row>
    <row r="4300" spans="1:9" s="57" customFormat="1" ht="13" x14ac:dyDescent="0.3">
      <c r="A4300" s="296"/>
      <c r="B4300" s="269"/>
      <c r="C4300" s="268"/>
      <c r="D4300" s="311"/>
      <c r="E4300" s="216"/>
      <c r="F4300" s="260"/>
      <c r="G4300" s="282"/>
      <c r="I4300"/>
    </row>
    <row r="4301" spans="1:9" s="57" customFormat="1" ht="13" x14ac:dyDescent="0.3">
      <c r="A4301" s="296"/>
      <c r="B4301" s="269"/>
      <c r="C4301" s="268"/>
      <c r="D4301" s="311"/>
      <c r="E4301" s="216"/>
      <c r="F4301" s="260"/>
      <c r="G4301" s="282"/>
      <c r="I4301"/>
    </row>
    <row r="4302" spans="1:9" s="57" customFormat="1" ht="13" x14ac:dyDescent="0.3">
      <c r="A4302" s="296"/>
      <c r="B4302" s="269"/>
      <c r="C4302" s="268"/>
      <c r="D4302" s="311"/>
      <c r="E4302" s="216"/>
      <c r="F4302" s="260"/>
      <c r="G4302" s="282"/>
      <c r="I4302"/>
    </row>
    <row r="4303" spans="1:9" s="57" customFormat="1" ht="13" x14ac:dyDescent="0.3">
      <c r="A4303" s="296"/>
      <c r="B4303" s="269"/>
      <c r="C4303" s="268"/>
      <c r="D4303" s="311"/>
      <c r="E4303" s="216"/>
      <c r="F4303" s="260"/>
      <c r="G4303" s="282"/>
      <c r="I4303"/>
    </row>
    <row r="4304" spans="1:9" s="57" customFormat="1" ht="13" x14ac:dyDescent="0.3">
      <c r="A4304" s="296"/>
      <c r="B4304" s="269"/>
      <c r="C4304" s="268"/>
      <c r="D4304" s="311"/>
      <c r="E4304" s="216"/>
      <c r="F4304" s="260"/>
      <c r="G4304" s="282"/>
      <c r="I4304"/>
    </row>
    <row r="4305" spans="1:9" s="57" customFormat="1" ht="13" x14ac:dyDescent="0.3">
      <c r="A4305" s="296"/>
      <c r="B4305" s="269"/>
      <c r="C4305" s="268"/>
      <c r="D4305" s="311"/>
      <c r="E4305" s="216"/>
      <c r="F4305" s="260"/>
      <c r="G4305" s="282"/>
      <c r="I4305"/>
    </row>
    <row r="4306" spans="1:9" s="57" customFormat="1" ht="13" x14ac:dyDescent="0.3">
      <c r="A4306" s="296"/>
      <c r="B4306" s="269"/>
      <c r="C4306" s="268"/>
      <c r="D4306" s="311"/>
      <c r="E4306" s="216"/>
      <c r="F4306" s="260"/>
      <c r="G4306" s="282"/>
      <c r="I4306"/>
    </row>
    <row r="4307" spans="1:9" s="57" customFormat="1" ht="13" x14ac:dyDescent="0.3">
      <c r="A4307" s="296"/>
      <c r="B4307" s="269"/>
      <c r="C4307" s="268"/>
      <c r="D4307" s="311"/>
      <c r="E4307" s="216"/>
      <c r="F4307" s="260"/>
      <c r="G4307" s="282"/>
      <c r="I4307"/>
    </row>
    <row r="4308" spans="1:9" s="57" customFormat="1" ht="13" x14ac:dyDescent="0.3">
      <c r="A4308" s="296"/>
      <c r="B4308" s="269"/>
      <c r="C4308" s="268"/>
      <c r="D4308" s="311"/>
      <c r="E4308" s="216"/>
      <c r="F4308" s="260"/>
      <c r="G4308" s="282"/>
      <c r="I4308"/>
    </row>
    <row r="4309" spans="1:9" s="57" customFormat="1" ht="13" x14ac:dyDescent="0.3">
      <c r="A4309" s="296"/>
      <c r="B4309" s="269"/>
      <c r="C4309" s="268"/>
      <c r="D4309" s="311"/>
      <c r="E4309" s="216"/>
      <c r="F4309" s="260"/>
      <c r="G4309" s="282"/>
      <c r="I4309"/>
    </row>
    <row r="4310" spans="1:9" s="57" customFormat="1" ht="13" x14ac:dyDescent="0.3">
      <c r="A4310" s="296"/>
      <c r="B4310" s="269"/>
      <c r="C4310" s="268"/>
      <c r="D4310" s="311"/>
      <c r="E4310" s="216"/>
      <c r="F4310" s="260"/>
      <c r="G4310" s="282"/>
      <c r="I4310"/>
    </row>
    <row r="4311" spans="1:9" s="57" customFormat="1" ht="13" x14ac:dyDescent="0.3">
      <c r="A4311" s="296"/>
      <c r="B4311" s="269"/>
      <c r="C4311" s="268"/>
      <c r="D4311" s="311"/>
      <c r="E4311" s="216"/>
      <c r="F4311" s="260"/>
      <c r="G4311" s="282"/>
      <c r="I4311"/>
    </row>
    <row r="4312" spans="1:9" s="57" customFormat="1" ht="13" x14ac:dyDescent="0.3">
      <c r="A4312" s="296"/>
      <c r="B4312" s="269"/>
      <c r="C4312" s="268"/>
      <c r="D4312" s="311"/>
      <c r="E4312" s="216"/>
      <c r="F4312" s="260"/>
      <c r="G4312" s="282"/>
      <c r="I4312"/>
    </row>
    <row r="4313" spans="1:9" s="57" customFormat="1" ht="13" x14ac:dyDescent="0.3">
      <c r="A4313" s="296"/>
      <c r="B4313" s="269"/>
      <c r="C4313" s="268"/>
      <c r="D4313" s="311"/>
      <c r="E4313" s="216"/>
      <c r="F4313" s="260"/>
      <c r="G4313" s="282"/>
      <c r="I4313"/>
    </row>
    <row r="4314" spans="1:9" s="57" customFormat="1" ht="13" x14ac:dyDescent="0.3">
      <c r="A4314" s="296"/>
      <c r="B4314" s="269"/>
      <c r="C4314" s="268"/>
      <c r="D4314" s="311"/>
      <c r="E4314" s="216"/>
      <c r="F4314" s="260"/>
      <c r="G4314" s="282"/>
      <c r="I4314"/>
    </row>
    <row r="4315" spans="1:9" s="57" customFormat="1" ht="13" x14ac:dyDescent="0.3">
      <c r="A4315" s="296"/>
      <c r="B4315" s="269"/>
      <c r="C4315" s="268"/>
      <c r="D4315" s="311"/>
      <c r="E4315" s="216"/>
      <c r="F4315" s="260"/>
      <c r="G4315" s="282"/>
      <c r="I4315"/>
    </row>
    <row r="4316" spans="1:9" s="57" customFormat="1" ht="13" x14ac:dyDescent="0.3">
      <c r="A4316" s="296"/>
      <c r="B4316" s="269"/>
      <c r="C4316" s="268"/>
      <c r="D4316" s="311"/>
      <c r="E4316" s="216"/>
      <c r="F4316" s="260"/>
      <c r="G4316" s="282"/>
      <c r="I4316"/>
    </row>
    <row r="4317" spans="1:9" s="57" customFormat="1" ht="13" x14ac:dyDescent="0.3">
      <c r="A4317" s="296"/>
      <c r="B4317" s="269"/>
      <c r="C4317" s="268"/>
      <c r="D4317" s="311"/>
      <c r="E4317" s="216"/>
      <c r="F4317" s="260"/>
      <c r="G4317" s="282"/>
      <c r="I4317"/>
    </row>
    <row r="4318" spans="1:9" s="57" customFormat="1" ht="13" x14ac:dyDescent="0.3">
      <c r="A4318" s="296"/>
      <c r="B4318" s="269"/>
      <c r="C4318" s="268"/>
      <c r="D4318" s="311"/>
      <c r="E4318" s="216"/>
      <c r="F4318" s="260"/>
      <c r="G4318" s="282"/>
      <c r="I4318"/>
    </row>
    <row r="4319" spans="1:9" s="57" customFormat="1" ht="13" x14ac:dyDescent="0.3">
      <c r="A4319" s="296"/>
      <c r="B4319" s="269"/>
      <c r="C4319" s="268"/>
      <c r="D4319" s="311"/>
      <c r="E4319" s="216"/>
      <c r="F4319" s="260"/>
      <c r="G4319" s="282"/>
      <c r="I4319"/>
    </row>
    <row r="4320" spans="1:9" s="57" customFormat="1" ht="13" x14ac:dyDescent="0.3">
      <c r="A4320" s="296"/>
      <c r="B4320" s="269"/>
      <c r="C4320" s="268"/>
      <c r="D4320" s="311"/>
      <c r="E4320" s="216"/>
      <c r="F4320" s="260"/>
      <c r="G4320" s="282"/>
      <c r="I4320"/>
    </row>
    <row r="4321" spans="1:9" s="57" customFormat="1" ht="13" x14ac:dyDescent="0.3">
      <c r="A4321" s="296"/>
      <c r="B4321" s="269"/>
      <c r="C4321" s="268"/>
      <c r="D4321" s="311"/>
      <c r="E4321" s="216"/>
      <c r="F4321" s="260"/>
      <c r="G4321" s="282"/>
      <c r="I4321"/>
    </row>
    <row r="4322" spans="1:9" s="57" customFormat="1" ht="13" x14ac:dyDescent="0.3">
      <c r="A4322" s="296"/>
      <c r="B4322" s="269"/>
      <c r="C4322" s="268"/>
      <c r="D4322" s="311"/>
      <c r="E4322" s="216"/>
      <c r="F4322" s="260"/>
      <c r="G4322" s="282"/>
      <c r="I4322"/>
    </row>
    <row r="4323" spans="1:9" s="57" customFormat="1" ht="13" x14ac:dyDescent="0.3">
      <c r="A4323" s="296"/>
      <c r="B4323" s="269"/>
      <c r="C4323" s="268"/>
      <c r="D4323" s="311"/>
      <c r="E4323" s="216"/>
      <c r="F4323" s="260"/>
      <c r="G4323" s="282"/>
      <c r="I4323"/>
    </row>
    <row r="4324" spans="1:9" s="57" customFormat="1" ht="13" x14ac:dyDescent="0.3">
      <c r="A4324" s="296"/>
      <c r="B4324" s="269"/>
      <c r="C4324" s="268"/>
      <c r="D4324" s="311"/>
      <c r="E4324" s="216"/>
      <c r="F4324" s="260"/>
      <c r="G4324" s="282"/>
      <c r="I4324"/>
    </row>
    <row r="4325" spans="1:9" s="57" customFormat="1" ht="13" x14ac:dyDescent="0.3">
      <c r="A4325" s="296"/>
      <c r="B4325" s="269"/>
      <c r="C4325" s="268"/>
      <c r="D4325" s="311"/>
      <c r="E4325" s="216"/>
      <c r="F4325" s="260"/>
      <c r="G4325" s="282"/>
      <c r="I4325"/>
    </row>
    <row r="4326" spans="1:9" s="57" customFormat="1" ht="13" x14ac:dyDescent="0.3">
      <c r="A4326" s="296"/>
      <c r="B4326" s="269"/>
      <c r="C4326" s="268"/>
      <c r="D4326" s="311"/>
      <c r="E4326" s="216"/>
      <c r="F4326" s="260"/>
      <c r="G4326" s="282"/>
      <c r="I4326"/>
    </row>
    <row r="4327" spans="1:9" s="57" customFormat="1" ht="13" x14ac:dyDescent="0.3">
      <c r="A4327" s="296"/>
      <c r="B4327" s="269"/>
      <c r="C4327" s="268"/>
      <c r="D4327" s="311"/>
      <c r="E4327" s="216"/>
      <c r="F4327" s="260"/>
      <c r="G4327" s="282"/>
      <c r="I4327"/>
    </row>
    <row r="4328" spans="1:9" s="57" customFormat="1" ht="13" x14ac:dyDescent="0.3">
      <c r="A4328" s="296"/>
      <c r="B4328" s="269"/>
      <c r="C4328" s="268"/>
      <c r="D4328" s="311"/>
      <c r="E4328" s="216"/>
      <c r="F4328" s="260"/>
      <c r="G4328" s="282"/>
      <c r="I4328"/>
    </row>
    <row r="4329" spans="1:9" s="57" customFormat="1" ht="13" x14ac:dyDescent="0.3">
      <c r="A4329" s="296"/>
      <c r="B4329" s="269"/>
      <c r="C4329" s="268"/>
      <c r="D4329" s="311"/>
      <c r="E4329" s="216"/>
      <c r="F4329" s="260"/>
      <c r="G4329" s="282"/>
      <c r="I4329"/>
    </row>
    <row r="4330" spans="1:9" s="57" customFormat="1" ht="13" x14ac:dyDescent="0.3">
      <c r="A4330" s="296"/>
      <c r="B4330" s="269"/>
      <c r="C4330" s="268"/>
      <c r="D4330" s="311"/>
      <c r="E4330" s="216"/>
      <c r="F4330" s="260"/>
      <c r="G4330" s="282"/>
      <c r="I4330"/>
    </row>
    <row r="4331" spans="1:9" s="57" customFormat="1" ht="13" x14ac:dyDescent="0.3">
      <c r="A4331" s="296"/>
      <c r="B4331" s="269"/>
      <c r="C4331" s="268"/>
      <c r="D4331" s="311"/>
      <c r="E4331" s="216"/>
      <c r="F4331" s="260"/>
      <c r="G4331" s="282"/>
      <c r="I4331"/>
    </row>
    <row r="4332" spans="1:9" s="57" customFormat="1" ht="13" x14ac:dyDescent="0.3">
      <c r="A4332" s="296"/>
      <c r="B4332" s="269"/>
      <c r="C4332" s="268"/>
      <c r="D4332" s="311"/>
      <c r="E4332" s="216"/>
      <c r="F4332" s="260"/>
      <c r="G4332" s="282"/>
      <c r="I4332"/>
    </row>
    <row r="4333" spans="1:9" s="57" customFormat="1" ht="13" x14ac:dyDescent="0.3">
      <c r="A4333" s="296"/>
      <c r="B4333" s="269"/>
      <c r="C4333" s="268"/>
      <c r="D4333" s="311"/>
      <c r="E4333" s="216"/>
      <c r="F4333" s="260"/>
      <c r="G4333" s="282"/>
      <c r="I4333"/>
    </row>
    <row r="4334" spans="1:9" s="57" customFormat="1" ht="13" x14ac:dyDescent="0.3">
      <c r="A4334" s="296"/>
      <c r="B4334" s="269"/>
      <c r="C4334" s="268"/>
      <c r="D4334" s="311"/>
      <c r="E4334" s="216"/>
      <c r="F4334" s="260"/>
      <c r="G4334" s="282"/>
      <c r="I4334"/>
    </row>
    <row r="4335" spans="1:9" s="57" customFormat="1" ht="13" x14ac:dyDescent="0.3">
      <c r="A4335" s="296"/>
      <c r="B4335" s="269"/>
      <c r="C4335" s="268"/>
      <c r="D4335" s="311"/>
      <c r="E4335" s="216"/>
      <c r="F4335" s="260"/>
      <c r="G4335" s="282"/>
      <c r="I4335"/>
    </row>
    <row r="4336" spans="1:9" s="57" customFormat="1" ht="13" x14ac:dyDescent="0.3">
      <c r="A4336" s="296"/>
      <c r="B4336" s="269"/>
      <c r="C4336" s="268"/>
      <c r="D4336" s="311"/>
      <c r="E4336" s="216"/>
      <c r="F4336" s="260"/>
      <c r="G4336" s="282"/>
      <c r="I4336"/>
    </row>
    <row r="4337" spans="1:9" s="57" customFormat="1" ht="13" x14ac:dyDescent="0.3">
      <c r="A4337" s="296"/>
      <c r="B4337" s="269"/>
      <c r="C4337" s="268"/>
      <c r="D4337" s="311"/>
      <c r="E4337" s="216"/>
      <c r="F4337" s="260"/>
      <c r="G4337" s="282"/>
      <c r="I4337"/>
    </row>
    <row r="4338" spans="1:9" ht="13" x14ac:dyDescent="0.25">
      <c r="A4338" s="261"/>
      <c r="B4338" s="264" t="s">
        <v>2187</v>
      </c>
      <c r="C4338" s="226"/>
      <c r="D4338" s="304"/>
      <c r="E4338" s="255"/>
      <c r="F4338" s="266"/>
    </row>
    <row r="4339" spans="1:9" ht="13" x14ac:dyDescent="0.25">
      <c r="A4339" s="261"/>
      <c r="B4339" s="245" t="str">
        <f>B4266</f>
        <v>SECTION 4</v>
      </c>
      <c r="C4339" s="226"/>
      <c r="D4339" s="304"/>
      <c r="E4339" s="255"/>
      <c r="F4339" s="260"/>
    </row>
    <row r="4340" spans="1:9" ht="13" x14ac:dyDescent="0.25">
      <c r="A4340" s="261"/>
      <c r="B4340" s="245" t="s">
        <v>2463</v>
      </c>
      <c r="C4340" s="226"/>
      <c r="D4340" s="304"/>
      <c r="E4340" s="255"/>
      <c r="F4340" s="260"/>
    </row>
    <row r="4341" spans="1:9" s="239" customFormat="1" ht="13" x14ac:dyDescent="0.25">
      <c r="A4341" s="261"/>
      <c r="B4341" s="253"/>
      <c r="C4341" s="252"/>
      <c r="D4341" s="308"/>
      <c r="E4341" s="257"/>
      <c r="F4341" s="260"/>
      <c r="I4341"/>
    </row>
    <row r="4342" spans="1:9" s="239" customFormat="1" ht="13" x14ac:dyDescent="0.25">
      <c r="A4342" s="261"/>
      <c r="B4342" s="270" t="str">
        <f>B4339</f>
        <v>SECTION 4</v>
      </c>
      <c r="C4342" s="252"/>
      <c r="D4342" s="308"/>
      <c r="E4342" s="257"/>
      <c r="F4342" s="260"/>
      <c r="I4342"/>
    </row>
    <row r="4343" spans="1:9" s="239" customFormat="1" ht="13" x14ac:dyDescent="0.25">
      <c r="A4343" s="261"/>
      <c r="B4343" s="270" t="str">
        <f>B4340</f>
        <v>Block 2: 2 Classrooms and 1 School Hall - 4.9 - Glazing</v>
      </c>
      <c r="C4343" s="252"/>
      <c r="D4343" s="308"/>
      <c r="E4343" s="257"/>
      <c r="F4343" s="260"/>
      <c r="I4343"/>
    </row>
    <row r="4344" spans="1:9" s="239" customFormat="1" ht="13" x14ac:dyDescent="0.25">
      <c r="A4344" s="261"/>
      <c r="B4344" s="251" t="s">
        <v>2200</v>
      </c>
      <c r="C4344" s="252" t="s">
        <v>2192</v>
      </c>
      <c r="D4344" s="308"/>
      <c r="E4344" s="257"/>
      <c r="F4344" s="260"/>
      <c r="I4344"/>
    </row>
    <row r="4345" spans="1:9" s="239" customFormat="1" ht="13" x14ac:dyDescent="0.25">
      <c r="A4345" s="261"/>
      <c r="B4345" s="253"/>
      <c r="C4345" s="252"/>
      <c r="D4345" s="308"/>
      <c r="E4345" s="257"/>
      <c r="F4345" s="260"/>
      <c r="I4345"/>
    </row>
    <row r="4346" spans="1:9" s="239" customFormat="1" ht="13" x14ac:dyDescent="0.25">
      <c r="A4346" s="261"/>
      <c r="B4346" s="265" t="s">
        <v>2191</v>
      </c>
      <c r="C4346" s="252">
        <v>67</v>
      </c>
      <c r="D4346" s="308"/>
      <c r="E4346" s="257"/>
      <c r="F4346" s="260"/>
      <c r="I4346"/>
    </row>
    <row r="4347" spans="1:9" s="239" customFormat="1" ht="13" x14ac:dyDescent="0.25">
      <c r="A4347" s="261"/>
      <c r="B4347" s="265"/>
      <c r="C4347" s="252"/>
      <c r="D4347" s="308"/>
      <c r="E4347" s="257"/>
      <c r="F4347" s="260"/>
      <c r="I4347"/>
    </row>
    <row r="4348" spans="1:9" s="239" customFormat="1" ht="13" x14ac:dyDescent="0.25">
      <c r="A4348" s="261"/>
      <c r="B4348" s="253"/>
      <c r="C4348" s="252"/>
      <c r="D4348" s="308"/>
      <c r="E4348" s="257"/>
      <c r="F4348" s="260"/>
      <c r="I4348"/>
    </row>
    <row r="4349" spans="1:9" s="239" customFormat="1" ht="13" x14ac:dyDescent="0.25">
      <c r="A4349" s="261"/>
      <c r="B4349" s="253"/>
      <c r="C4349" s="252"/>
      <c r="D4349" s="308"/>
      <c r="E4349" s="257"/>
      <c r="F4349" s="260"/>
      <c r="I4349"/>
    </row>
    <row r="4350" spans="1:9" s="239" customFormat="1" ht="13" x14ac:dyDescent="0.25">
      <c r="A4350" s="261"/>
      <c r="B4350" s="253"/>
      <c r="C4350" s="252"/>
      <c r="D4350" s="308"/>
      <c r="E4350" s="257"/>
      <c r="F4350" s="260"/>
      <c r="I4350"/>
    </row>
    <row r="4351" spans="1:9" s="239" customFormat="1" ht="13" x14ac:dyDescent="0.25">
      <c r="A4351" s="261"/>
      <c r="B4351" s="253"/>
      <c r="C4351" s="252"/>
      <c r="D4351" s="308"/>
      <c r="E4351" s="257"/>
      <c r="F4351" s="260"/>
      <c r="I4351"/>
    </row>
    <row r="4352" spans="1:9" s="239" customFormat="1" ht="13" x14ac:dyDescent="0.25">
      <c r="A4352" s="261"/>
      <c r="B4352" s="253"/>
      <c r="C4352" s="252"/>
      <c r="D4352" s="308"/>
      <c r="E4352" s="257"/>
      <c r="F4352" s="260"/>
      <c r="I4352"/>
    </row>
    <row r="4353" spans="1:9" s="239" customFormat="1" ht="13" x14ac:dyDescent="0.25">
      <c r="A4353" s="261"/>
      <c r="B4353" s="253"/>
      <c r="C4353" s="252"/>
      <c r="D4353" s="308"/>
      <c r="E4353" s="257"/>
      <c r="F4353" s="260"/>
      <c r="I4353"/>
    </row>
    <row r="4354" spans="1:9" s="239" customFormat="1" ht="13" x14ac:dyDescent="0.25">
      <c r="A4354" s="261"/>
      <c r="B4354" s="253"/>
      <c r="C4354" s="252"/>
      <c r="D4354" s="308"/>
      <c r="E4354" s="257"/>
      <c r="F4354" s="260"/>
      <c r="I4354"/>
    </row>
    <row r="4355" spans="1:9" s="239" customFormat="1" ht="13" x14ac:dyDescent="0.25">
      <c r="A4355" s="261"/>
      <c r="B4355" s="253"/>
      <c r="C4355" s="252"/>
      <c r="D4355" s="308"/>
      <c r="E4355" s="257"/>
      <c r="F4355" s="260"/>
      <c r="I4355"/>
    </row>
    <row r="4356" spans="1:9" s="239" customFormat="1" ht="13" x14ac:dyDescent="0.25">
      <c r="A4356" s="261"/>
      <c r="B4356" s="253"/>
      <c r="C4356" s="252"/>
      <c r="D4356" s="308"/>
      <c r="E4356" s="257"/>
      <c r="F4356" s="260"/>
      <c r="I4356"/>
    </row>
    <row r="4357" spans="1:9" s="239" customFormat="1" ht="13" x14ac:dyDescent="0.25">
      <c r="A4357" s="261"/>
      <c r="B4357" s="253"/>
      <c r="C4357" s="252"/>
      <c r="D4357" s="308"/>
      <c r="E4357" s="257"/>
      <c r="F4357" s="260"/>
      <c r="I4357"/>
    </row>
    <row r="4358" spans="1:9" s="239" customFormat="1" ht="13" x14ac:dyDescent="0.25">
      <c r="A4358" s="261"/>
      <c r="B4358" s="253"/>
      <c r="C4358" s="252"/>
      <c r="D4358" s="308"/>
      <c r="E4358" s="257"/>
      <c r="F4358" s="260"/>
      <c r="I4358"/>
    </row>
    <row r="4359" spans="1:9" s="239" customFormat="1" ht="13" x14ac:dyDescent="0.25">
      <c r="A4359" s="261"/>
      <c r="B4359" s="253"/>
      <c r="C4359" s="252"/>
      <c r="D4359" s="308"/>
      <c r="E4359" s="257"/>
      <c r="F4359" s="260"/>
      <c r="I4359"/>
    </row>
    <row r="4360" spans="1:9" s="239" customFormat="1" ht="13" x14ac:dyDescent="0.25">
      <c r="A4360" s="261"/>
      <c r="B4360" s="253"/>
      <c r="C4360" s="252"/>
      <c r="D4360" s="308"/>
      <c r="E4360" s="257"/>
      <c r="F4360" s="260"/>
      <c r="I4360"/>
    </row>
    <row r="4361" spans="1:9" s="239" customFormat="1" ht="13" x14ac:dyDescent="0.25">
      <c r="A4361" s="261"/>
      <c r="B4361" s="253"/>
      <c r="C4361" s="252"/>
      <c r="D4361" s="308"/>
      <c r="E4361" s="257"/>
      <c r="F4361" s="260"/>
      <c r="I4361"/>
    </row>
    <row r="4362" spans="1:9" s="239" customFormat="1" ht="13" x14ac:dyDescent="0.25">
      <c r="A4362" s="261"/>
      <c r="B4362" s="253"/>
      <c r="C4362" s="252"/>
      <c r="D4362" s="308"/>
      <c r="E4362" s="257"/>
      <c r="F4362" s="260"/>
      <c r="I4362"/>
    </row>
    <row r="4363" spans="1:9" s="239" customFormat="1" ht="13" x14ac:dyDescent="0.25">
      <c r="A4363" s="261"/>
      <c r="B4363" s="253"/>
      <c r="C4363" s="252"/>
      <c r="D4363" s="308"/>
      <c r="E4363" s="257"/>
      <c r="F4363" s="260"/>
      <c r="I4363"/>
    </row>
    <row r="4364" spans="1:9" s="239" customFormat="1" ht="13" x14ac:dyDescent="0.25">
      <c r="A4364" s="261"/>
      <c r="B4364" s="253"/>
      <c r="C4364" s="252"/>
      <c r="D4364" s="308"/>
      <c r="E4364" s="257"/>
      <c r="F4364" s="260"/>
      <c r="I4364"/>
    </row>
    <row r="4365" spans="1:9" s="239" customFormat="1" ht="13" x14ac:dyDescent="0.25">
      <c r="A4365" s="261"/>
      <c r="B4365" s="253"/>
      <c r="C4365" s="252"/>
      <c r="D4365" s="308"/>
      <c r="E4365" s="257"/>
      <c r="F4365" s="260"/>
      <c r="I4365"/>
    </row>
    <row r="4366" spans="1:9" s="239" customFormat="1" ht="13" x14ac:dyDescent="0.25">
      <c r="A4366" s="261"/>
      <c r="B4366" s="253"/>
      <c r="C4366" s="252"/>
      <c r="D4366" s="308"/>
      <c r="E4366" s="257"/>
      <c r="F4366" s="260"/>
      <c r="I4366"/>
    </row>
    <row r="4367" spans="1:9" s="239" customFormat="1" ht="13" x14ac:dyDescent="0.25">
      <c r="A4367" s="261"/>
      <c r="B4367" s="253"/>
      <c r="C4367" s="252"/>
      <c r="D4367" s="308"/>
      <c r="E4367" s="257"/>
      <c r="F4367" s="260"/>
      <c r="I4367"/>
    </row>
    <row r="4368" spans="1:9" s="239" customFormat="1" ht="13" x14ac:dyDescent="0.25">
      <c r="A4368" s="261"/>
      <c r="B4368" s="253"/>
      <c r="C4368" s="252"/>
      <c r="D4368" s="308"/>
      <c r="E4368" s="257"/>
      <c r="F4368" s="260"/>
      <c r="I4368"/>
    </row>
    <row r="4369" spans="1:9" s="239" customFormat="1" ht="13" x14ac:dyDescent="0.25">
      <c r="A4369" s="261"/>
      <c r="B4369" s="253"/>
      <c r="C4369" s="252"/>
      <c r="D4369" s="308"/>
      <c r="E4369" s="257"/>
      <c r="F4369" s="260"/>
      <c r="I4369"/>
    </row>
    <row r="4370" spans="1:9" s="239" customFormat="1" ht="13" x14ac:dyDescent="0.25">
      <c r="A4370" s="261"/>
      <c r="B4370" s="253"/>
      <c r="C4370" s="252"/>
      <c r="D4370" s="308"/>
      <c r="E4370" s="257"/>
      <c r="F4370" s="260"/>
      <c r="I4370"/>
    </row>
    <row r="4371" spans="1:9" s="239" customFormat="1" ht="13" x14ac:dyDescent="0.25">
      <c r="A4371" s="261"/>
      <c r="B4371" s="253"/>
      <c r="C4371" s="252"/>
      <c r="D4371" s="308"/>
      <c r="E4371" s="257"/>
      <c r="F4371" s="260"/>
      <c r="I4371"/>
    </row>
    <row r="4372" spans="1:9" s="239" customFormat="1" ht="13" x14ac:dyDescent="0.25">
      <c r="A4372" s="261"/>
      <c r="B4372" s="253"/>
      <c r="C4372" s="252"/>
      <c r="D4372" s="308"/>
      <c r="E4372" s="257"/>
      <c r="F4372" s="260"/>
      <c r="I4372"/>
    </row>
    <row r="4373" spans="1:9" s="239" customFormat="1" ht="13" x14ac:dyDescent="0.25">
      <c r="A4373" s="261"/>
      <c r="B4373" s="253"/>
      <c r="C4373" s="252"/>
      <c r="D4373" s="308"/>
      <c r="E4373" s="257"/>
      <c r="F4373" s="260"/>
      <c r="I4373"/>
    </row>
    <row r="4374" spans="1:9" s="239" customFormat="1" ht="13" x14ac:dyDescent="0.25">
      <c r="A4374" s="261"/>
      <c r="B4374" s="253"/>
      <c r="C4374" s="252"/>
      <c r="D4374" s="308"/>
      <c r="E4374" s="257"/>
      <c r="F4374" s="260"/>
      <c r="I4374"/>
    </row>
    <row r="4375" spans="1:9" s="239" customFormat="1" ht="13" x14ac:dyDescent="0.25">
      <c r="A4375" s="261"/>
      <c r="B4375" s="253"/>
      <c r="C4375" s="252"/>
      <c r="D4375" s="308"/>
      <c r="E4375" s="257"/>
      <c r="F4375" s="260"/>
      <c r="I4375"/>
    </row>
    <row r="4376" spans="1:9" s="239" customFormat="1" ht="13" x14ac:dyDescent="0.25">
      <c r="A4376" s="261"/>
      <c r="B4376" s="253"/>
      <c r="C4376" s="252"/>
      <c r="D4376" s="308"/>
      <c r="E4376" s="257"/>
      <c r="F4376" s="260"/>
      <c r="I4376"/>
    </row>
    <row r="4377" spans="1:9" s="239" customFormat="1" ht="13" x14ac:dyDescent="0.25">
      <c r="A4377" s="261"/>
      <c r="B4377" s="253"/>
      <c r="C4377" s="252"/>
      <c r="D4377" s="308"/>
      <c r="E4377" s="257"/>
      <c r="F4377" s="260"/>
      <c r="I4377"/>
    </row>
    <row r="4378" spans="1:9" s="239" customFormat="1" ht="13" x14ac:dyDescent="0.25">
      <c r="A4378" s="261"/>
      <c r="B4378" s="253"/>
      <c r="C4378" s="252"/>
      <c r="D4378" s="308"/>
      <c r="E4378" s="257"/>
      <c r="F4378" s="260"/>
      <c r="I4378"/>
    </row>
    <row r="4379" spans="1:9" s="239" customFormat="1" ht="13" x14ac:dyDescent="0.25">
      <c r="A4379" s="261"/>
      <c r="B4379" s="253"/>
      <c r="C4379" s="252"/>
      <c r="D4379" s="308"/>
      <c r="E4379" s="257"/>
      <c r="F4379" s="260"/>
      <c r="I4379"/>
    </row>
    <row r="4380" spans="1:9" s="239" customFormat="1" ht="13" x14ac:dyDescent="0.25">
      <c r="A4380" s="261"/>
      <c r="B4380" s="253"/>
      <c r="C4380" s="252"/>
      <c r="D4380" s="308"/>
      <c r="E4380" s="257"/>
      <c r="F4380" s="260"/>
      <c r="I4380"/>
    </row>
    <row r="4381" spans="1:9" s="239" customFormat="1" ht="13" x14ac:dyDescent="0.25">
      <c r="A4381" s="261"/>
      <c r="B4381" s="253"/>
      <c r="C4381" s="252"/>
      <c r="D4381" s="308"/>
      <c r="E4381" s="257"/>
      <c r="F4381" s="260"/>
      <c r="I4381"/>
    </row>
    <row r="4382" spans="1:9" s="239" customFormat="1" ht="13" x14ac:dyDescent="0.25">
      <c r="A4382" s="261"/>
      <c r="B4382" s="253"/>
      <c r="C4382" s="252"/>
      <c r="D4382" s="308"/>
      <c r="E4382" s="257"/>
      <c r="F4382" s="260"/>
      <c r="I4382"/>
    </row>
    <row r="4383" spans="1:9" s="239" customFormat="1" ht="13" x14ac:dyDescent="0.25">
      <c r="A4383" s="261"/>
      <c r="B4383" s="253"/>
      <c r="C4383" s="252"/>
      <c r="D4383" s="308"/>
      <c r="E4383" s="257"/>
      <c r="F4383" s="260"/>
      <c r="I4383"/>
    </row>
    <row r="4384" spans="1:9" s="239" customFormat="1" ht="13" x14ac:dyDescent="0.25">
      <c r="A4384" s="261"/>
      <c r="B4384" s="253"/>
      <c r="C4384" s="252"/>
      <c r="D4384" s="308"/>
      <c r="E4384" s="257"/>
      <c r="F4384" s="260"/>
      <c r="I4384"/>
    </row>
    <row r="4385" spans="1:9" s="239" customFormat="1" ht="13" x14ac:dyDescent="0.25">
      <c r="A4385" s="261"/>
      <c r="B4385" s="253"/>
      <c r="C4385" s="252"/>
      <c r="D4385" s="308"/>
      <c r="E4385" s="257"/>
      <c r="F4385" s="260"/>
      <c r="I4385"/>
    </row>
    <row r="4386" spans="1:9" s="239" customFormat="1" ht="13" x14ac:dyDescent="0.25">
      <c r="A4386" s="261"/>
      <c r="B4386" s="253"/>
      <c r="C4386" s="252"/>
      <c r="D4386" s="308"/>
      <c r="E4386" s="257"/>
      <c r="F4386" s="260"/>
      <c r="I4386"/>
    </row>
    <row r="4387" spans="1:9" s="239" customFormat="1" ht="13" x14ac:dyDescent="0.25">
      <c r="A4387" s="261"/>
      <c r="B4387" s="253"/>
      <c r="C4387" s="252"/>
      <c r="D4387" s="308"/>
      <c r="E4387" s="257"/>
      <c r="F4387" s="260"/>
      <c r="I4387"/>
    </row>
    <row r="4388" spans="1:9" s="239" customFormat="1" ht="13" x14ac:dyDescent="0.25">
      <c r="A4388" s="261"/>
      <c r="B4388" s="253"/>
      <c r="C4388" s="252"/>
      <c r="D4388" s="308"/>
      <c r="E4388" s="257"/>
      <c r="F4388" s="260"/>
      <c r="I4388"/>
    </row>
    <row r="4389" spans="1:9" s="239" customFormat="1" ht="13" x14ac:dyDescent="0.25">
      <c r="A4389" s="261"/>
      <c r="B4389" s="253"/>
      <c r="C4389" s="252"/>
      <c r="D4389" s="308"/>
      <c r="E4389" s="257"/>
      <c r="F4389" s="260"/>
      <c r="I4389"/>
    </row>
    <row r="4390" spans="1:9" s="239" customFormat="1" ht="13" x14ac:dyDescent="0.25">
      <c r="A4390" s="261"/>
      <c r="B4390" s="253"/>
      <c r="C4390" s="252"/>
      <c r="D4390" s="308"/>
      <c r="E4390" s="257"/>
      <c r="F4390" s="260"/>
      <c r="I4390"/>
    </row>
    <row r="4391" spans="1:9" s="239" customFormat="1" ht="13" x14ac:dyDescent="0.25">
      <c r="A4391" s="261"/>
      <c r="B4391" s="253"/>
      <c r="C4391" s="252"/>
      <c r="D4391" s="308"/>
      <c r="E4391" s="257"/>
      <c r="F4391" s="260"/>
      <c r="I4391"/>
    </row>
    <row r="4392" spans="1:9" s="239" customFormat="1" ht="13" x14ac:dyDescent="0.25">
      <c r="A4392" s="261"/>
      <c r="B4392" s="253"/>
      <c r="C4392" s="252"/>
      <c r="D4392" s="308"/>
      <c r="E4392" s="257"/>
      <c r="F4392" s="260"/>
      <c r="I4392"/>
    </row>
    <row r="4393" spans="1:9" s="239" customFormat="1" ht="13" x14ac:dyDescent="0.25">
      <c r="A4393" s="261"/>
      <c r="B4393" s="253"/>
      <c r="C4393" s="252"/>
      <c r="D4393" s="308"/>
      <c r="E4393" s="257"/>
      <c r="F4393" s="260"/>
      <c r="I4393"/>
    </row>
    <row r="4394" spans="1:9" s="239" customFormat="1" ht="13" x14ac:dyDescent="0.25">
      <c r="A4394" s="261"/>
      <c r="B4394" s="253"/>
      <c r="C4394" s="252"/>
      <c r="D4394" s="308"/>
      <c r="E4394" s="257"/>
      <c r="F4394" s="260"/>
      <c r="I4394"/>
    </row>
    <row r="4395" spans="1:9" s="239" customFormat="1" ht="13" x14ac:dyDescent="0.25">
      <c r="A4395" s="261"/>
      <c r="B4395" s="253"/>
      <c r="C4395" s="252"/>
      <c r="D4395" s="308"/>
      <c r="E4395" s="257"/>
      <c r="F4395" s="260"/>
      <c r="I4395"/>
    </row>
    <row r="4396" spans="1:9" s="239" customFormat="1" ht="13" x14ac:dyDescent="0.25">
      <c r="A4396" s="261"/>
      <c r="B4396" s="253"/>
      <c r="C4396" s="252"/>
      <c r="D4396" s="308"/>
      <c r="E4396" s="257"/>
      <c r="F4396" s="260"/>
      <c r="I4396"/>
    </row>
    <row r="4397" spans="1:9" s="239" customFormat="1" ht="13" x14ac:dyDescent="0.25">
      <c r="A4397" s="261"/>
      <c r="B4397" s="253"/>
      <c r="C4397" s="252"/>
      <c r="D4397" s="308"/>
      <c r="E4397" s="257"/>
      <c r="F4397" s="260"/>
      <c r="I4397"/>
    </row>
    <row r="4398" spans="1:9" s="239" customFormat="1" ht="13" x14ac:dyDescent="0.25">
      <c r="A4398" s="261"/>
      <c r="B4398" s="253"/>
      <c r="C4398" s="252"/>
      <c r="D4398" s="308"/>
      <c r="E4398" s="257"/>
      <c r="F4398" s="260"/>
      <c r="I4398"/>
    </row>
    <row r="4399" spans="1:9" s="239" customFormat="1" ht="13" x14ac:dyDescent="0.25">
      <c r="A4399" s="261"/>
      <c r="B4399" s="253"/>
      <c r="C4399" s="252"/>
      <c r="D4399" s="308"/>
      <c r="E4399" s="257"/>
      <c r="F4399" s="260"/>
      <c r="I4399"/>
    </row>
    <row r="4400" spans="1:9" s="239" customFormat="1" ht="13" x14ac:dyDescent="0.25">
      <c r="A4400" s="261"/>
      <c r="B4400" s="253"/>
      <c r="C4400" s="252"/>
      <c r="D4400" s="308"/>
      <c r="E4400" s="257"/>
      <c r="F4400" s="260"/>
      <c r="I4400"/>
    </row>
    <row r="4401" spans="1:9" s="239" customFormat="1" ht="13" x14ac:dyDescent="0.25">
      <c r="A4401" s="261"/>
      <c r="B4401" s="253"/>
      <c r="C4401" s="252"/>
      <c r="D4401" s="308"/>
      <c r="E4401" s="257"/>
      <c r="F4401" s="260"/>
      <c r="I4401"/>
    </row>
    <row r="4402" spans="1:9" s="239" customFormat="1" ht="13" x14ac:dyDescent="0.25">
      <c r="A4402" s="261"/>
      <c r="B4402" s="253"/>
      <c r="C4402" s="252"/>
      <c r="D4402" s="308"/>
      <c r="E4402" s="257"/>
      <c r="F4402" s="260"/>
      <c r="I4402"/>
    </row>
    <row r="4403" spans="1:9" s="239" customFormat="1" ht="13" x14ac:dyDescent="0.25">
      <c r="A4403" s="261"/>
      <c r="B4403" s="253"/>
      <c r="C4403" s="252"/>
      <c r="D4403" s="308"/>
      <c r="E4403" s="257"/>
      <c r="F4403" s="260"/>
      <c r="I4403"/>
    </row>
    <row r="4404" spans="1:9" s="239" customFormat="1" ht="13" x14ac:dyDescent="0.25">
      <c r="A4404" s="261"/>
      <c r="B4404" s="253"/>
      <c r="C4404" s="252"/>
      <c r="D4404" s="308"/>
      <c r="E4404" s="257"/>
      <c r="F4404" s="260"/>
      <c r="I4404"/>
    </row>
    <row r="4405" spans="1:9" s="239" customFormat="1" ht="13" x14ac:dyDescent="0.25">
      <c r="A4405" s="261"/>
      <c r="B4405" s="253"/>
      <c r="C4405" s="252"/>
      <c r="D4405" s="308"/>
      <c r="E4405" s="257"/>
      <c r="F4405" s="260"/>
      <c r="I4405"/>
    </row>
    <row r="4406" spans="1:9" s="239" customFormat="1" ht="13" x14ac:dyDescent="0.25">
      <c r="A4406" s="261"/>
      <c r="B4406" s="253"/>
      <c r="C4406" s="252"/>
      <c r="D4406" s="308"/>
      <c r="E4406" s="257"/>
      <c r="F4406" s="260"/>
      <c r="I4406"/>
    </row>
    <row r="4407" spans="1:9" s="239" customFormat="1" ht="13" x14ac:dyDescent="0.25">
      <c r="A4407" s="261"/>
      <c r="B4407" s="253"/>
      <c r="C4407" s="252"/>
      <c r="D4407" s="308"/>
      <c r="E4407" s="257"/>
      <c r="F4407" s="260"/>
      <c r="I4407"/>
    </row>
    <row r="4408" spans="1:9" s="239" customFormat="1" ht="13" x14ac:dyDescent="0.25">
      <c r="A4408" s="261"/>
      <c r="B4408" s="253"/>
      <c r="C4408" s="252"/>
      <c r="D4408" s="308"/>
      <c r="E4408" s="257"/>
      <c r="F4408" s="260"/>
      <c r="I4408"/>
    </row>
    <row r="4409" spans="1:9" s="239" customFormat="1" ht="13" x14ac:dyDescent="0.25">
      <c r="A4409" s="261"/>
      <c r="B4409" s="253"/>
      <c r="C4409" s="252"/>
      <c r="D4409" s="308"/>
      <c r="E4409" s="257"/>
      <c r="F4409" s="260"/>
      <c r="I4409"/>
    </row>
    <row r="4410" spans="1:9" s="239" customFormat="1" ht="13" x14ac:dyDescent="0.25">
      <c r="A4410" s="261"/>
      <c r="B4410" s="253"/>
      <c r="C4410" s="252"/>
      <c r="D4410" s="308"/>
      <c r="E4410" s="257"/>
      <c r="F4410" s="260"/>
      <c r="I4410"/>
    </row>
    <row r="4411" spans="1:9" ht="13" x14ac:dyDescent="0.25">
      <c r="A4411" s="261"/>
      <c r="B4411" s="264" t="s">
        <v>1019</v>
      </c>
      <c r="C4411" s="226"/>
      <c r="D4411" s="304"/>
      <c r="E4411" s="255"/>
      <c r="F4411" s="266"/>
    </row>
    <row r="4412" spans="1:9" ht="13" x14ac:dyDescent="0.25">
      <c r="A4412" s="261"/>
      <c r="B4412" s="245" t="str">
        <f>B4339</f>
        <v>SECTION 4</v>
      </c>
      <c r="C4412" s="226"/>
      <c r="D4412" s="304"/>
      <c r="E4412" s="255"/>
      <c r="F4412" s="260"/>
    </row>
    <row r="4413" spans="1:9" ht="13" x14ac:dyDescent="0.25">
      <c r="A4413" s="261"/>
      <c r="B4413" s="245" t="str">
        <f>B4340</f>
        <v>Block 2: 2 Classrooms and 1 School Hall - 4.9 - Glazing</v>
      </c>
      <c r="C4413" s="226"/>
      <c r="D4413" s="304"/>
      <c r="E4413" s="255"/>
      <c r="F4413" s="260"/>
    </row>
    <row r="4414" spans="1:9" s="234" customFormat="1" x14ac:dyDescent="0.25">
      <c r="A4414" s="298"/>
      <c r="B4414" s="231"/>
      <c r="C4414" s="219"/>
      <c r="D4414" s="310"/>
      <c r="E4414" s="257"/>
      <c r="F4414" s="260"/>
      <c r="I4414"/>
    </row>
    <row r="4415" spans="1:9" s="234" customFormat="1" ht="13" x14ac:dyDescent="0.25">
      <c r="A4415" s="303" t="s">
        <v>2465</v>
      </c>
      <c r="B4415" s="227" t="s">
        <v>2464</v>
      </c>
      <c r="C4415" s="268"/>
      <c r="D4415" s="311"/>
      <c r="E4415" s="216"/>
      <c r="F4415" s="277"/>
      <c r="I4415"/>
    </row>
    <row r="4416" spans="1:9" s="234" customFormat="1" x14ac:dyDescent="0.25">
      <c r="A4416" s="296"/>
      <c r="B4416" s="269"/>
      <c r="C4416" s="268"/>
      <c r="D4416" s="311"/>
      <c r="E4416" s="216"/>
      <c r="F4416" s="277"/>
      <c r="I4416"/>
    </row>
    <row r="4417" spans="1:9" s="234" customFormat="1" ht="26" x14ac:dyDescent="0.25">
      <c r="A4417" s="296"/>
      <c r="B4417" s="227" t="s">
        <v>2096</v>
      </c>
      <c r="C4417" s="268"/>
      <c r="D4417" s="311"/>
      <c r="E4417" s="216"/>
      <c r="F4417" s="277"/>
      <c r="I4417"/>
    </row>
    <row r="4418" spans="1:9" s="234" customFormat="1" x14ac:dyDescent="0.25">
      <c r="A4418" s="296"/>
      <c r="B4418" s="269"/>
      <c r="C4418" s="268"/>
      <c r="D4418" s="311"/>
      <c r="E4418" s="216"/>
      <c r="F4418" s="277"/>
      <c r="I4418"/>
    </row>
    <row r="4419" spans="1:9" s="234" customFormat="1" ht="14.5" x14ac:dyDescent="0.25">
      <c r="A4419" s="296" t="s">
        <v>2466</v>
      </c>
      <c r="B4419" s="269" t="s">
        <v>526</v>
      </c>
      <c r="C4419" s="268" t="s">
        <v>621</v>
      </c>
      <c r="D4419" s="311">
        <v>290</v>
      </c>
      <c r="E4419" s="216"/>
      <c r="F4419" s="277"/>
      <c r="I4419"/>
    </row>
    <row r="4420" spans="1:9" s="234" customFormat="1" x14ac:dyDescent="0.25">
      <c r="A4420" s="296"/>
      <c r="B4420" s="269"/>
      <c r="C4420" s="268"/>
      <c r="D4420" s="311"/>
      <c r="E4420" s="216"/>
      <c r="F4420" s="277"/>
      <c r="I4420"/>
    </row>
    <row r="4421" spans="1:9" s="234" customFormat="1" ht="14.5" x14ac:dyDescent="0.25">
      <c r="A4421" s="296" t="s">
        <v>2467</v>
      </c>
      <c r="B4421" s="269" t="s">
        <v>1031</v>
      </c>
      <c r="C4421" s="268" t="s">
        <v>621</v>
      </c>
      <c r="D4421" s="311">
        <v>2</v>
      </c>
      <c r="E4421" s="216"/>
      <c r="F4421" s="277"/>
      <c r="I4421"/>
    </row>
    <row r="4422" spans="1:9" s="234" customFormat="1" x14ac:dyDescent="0.25">
      <c r="A4422" s="296"/>
      <c r="B4422" s="269"/>
      <c r="C4422" s="268"/>
      <c r="D4422" s="311"/>
      <c r="E4422" s="216"/>
      <c r="F4422" s="277"/>
      <c r="I4422"/>
    </row>
    <row r="4423" spans="1:9" s="234" customFormat="1" ht="14.5" x14ac:dyDescent="0.25">
      <c r="A4423" s="296" t="s">
        <v>2468</v>
      </c>
      <c r="B4423" s="269" t="s">
        <v>593</v>
      </c>
      <c r="C4423" s="268" t="s">
        <v>621</v>
      </c>
      <c r="D4423" s="311">
        <v>202</v>
      </c>
      <c r="E4423" s="216"/>
      <c r="F4423" s="277"/>
      <c r="I4423"/>
    </row>
    <row r="4424" spans="1:9" s="234" customFormat="1" x14ac:dyDescent="0.25">
      <c r="A4424" s="296"/>
      <c r="B4424" s="269"/>
      <c r="C4424" s="268"/>
      <c r="D4424" s="311"/>
      <c r="E4424" s="216"/>
      <c r="F4424" s="277"/>
      <c r="I4424"/>
    </row>
    <row r="4425" spans="1:9" s="234" customFormat="1" ht="26" x14ac:dyDescent="0.25">
      <c r="A4425" s="296"/>
      <c r="B4425" s="227" t="s">
        <v>2475</v>
      </c>
      <c r="C4425" s="268"/>
      <c r="D4425" s="311"/>
      <c r="E4425" s="216"/>
      <c r="F4425" s="277"/>
      <c r="I4425"/>
    </row>
    <row r="4426" spans="1:9" s="234" customFormat="1" x14ac:dyDescent="0.25">
      <c r="A4426" s="296"/>
      <c r="B4426" s="269"/>
      <c r="C4426" s="268"/>
      <c r="D4426" s="311"/>
      <c r="E4426" s="216"/>
      <c r="F4426" s="277"/>
      <c r="I4426"/>
    </row>
    <row r="4427" spans="1:9" s="234" customFormat="1" ht="14.5" x14ac:dyDescent="0.25">
      <c r="A4427" s="296" t="s">
        <v>2469</v>
      </c>
      <c r="B4427" s="269" t="s">
        <v>527</v>
      </c>
      <c r="C4427" s="268" t="s">
        <v>621</v>
      </c>
      <c r="D4427" s="311">
        <v>175</v>
      </c>
      <c r="E4427" s="216"/>
      <c r="F4427" s="277"/>
      <c r="I4427"/>
    </row>
    <row r="4428" spans="1:9" s="234" customFormat="1" x14ac:dyDescent="0.25">
      <c r="A4428" s="296"/>
      <c r="B4428" s="269"/>
      <c r="C4428" s="268"/>
      <c r="D4428" s="311"/>
      <c r="E4428" s="216"/>
      <c r="F4428" s="277"/>
      <c r="I4428"/>
    </row>
    <row r="4429" spans="1:9" s="234" customFormat="1" ht="26" x14ac:dyDescent="0.25">
      <c r="A4429" s="296"/>
      <c r="B4429" s="227" t="s">
        <v>2097</v>
      </c>
      <c r="C4429" s="268"/>
      <c r="D4429" s="311"/>
      <c r="E4429" s="216"/>
      <c r="F4429" s="277"/>
      <c r="I4429"/>
    </row>
    <row r="4430" spans="1:9" s="234" customFormat="1" ht="13" x14ac:dyDescent="0.25">
      <c r="A4430" s="296"/>
      <c r="B4430" s="227"/>
      <c r="C4430" s="268"/>
      <c r="D4430" s="311"/>
      <c r="E4430" s="216"/>
      <c r="F4430" s="277"/>
      <c r="I4430"/>
    </row>
    <row r="4431" spans="1:9" s="234" customFormat="1" x14ac:dyDescent="0.25">
      <c r="A4431" s="296" t="s">
        <v>2470</v>
      </c>
      <c r="B4431" s="269" t="s">
        <v>332</v>
      </c>
      <c r="C4431" s="268" t="s">
        <v>11</v>
      </c>
      <c r="D4431" s="311">
        <v>81</v>
      </c>
      <c r="E4431" s="216"/>
      <c r="F4431" s="277"/>
      <c r="I4431"/>
    </row>
    <row r="4432" spans="1:9" s="234" customFormat="1" x14ac:dyDescent="0.25">
      <c r="A4432" s="296"/>
      <c r="B4432" s="269"/>
      <c r="C4432" s="268"/>
      <c r="D4432" s="311"/>
      <c r="E4432" s="216"/>
      <c r="F4432" s="277"/>
      <c r="I4432"/>
    </row>
    <row r="4433" spans="1:9" s="234" customFormat="1" ht="39" x14ac:dyDescent="0.25">
      <c r="A4433" s="296"/>
      <c r="B4433" s="227" t="s">
        <v>2098</v>
      </c>
      <c r="C4433" s="268"/>
      <c r="D4433" s="311"/>
      <c r="E4433" s="216"/>
      <c r="F4433" s="277"/>
      <c r="I4433"/>
    </row>
    <row r="4434" spans="1:9" s="234" customFormat="1" x14ac:dyDescent="0.25">
      <c r="A4434" s="296"/>
      <c r="B4434" s="269"/>
      <c r="C4434" s="268"/>
      <c r="D4434" s="311"/>
      <c r="E4434" s="216"/>
      <c r="F4434" s="277"/>
      <c r="I4434"/>
    </row>
    <row r="4435" spans="1:9" s="234" customFormat="1" ht="14.5" x14ac:dyDescent="0.25">
      <c r="A4435" s="296" t="s">
        <v>2471</v>
      </c>
      <c r="B4435" s="269" t="s">
        <v>336</v>
      </c>
      <c r="C4435" s="268" t="s">
        <v>621</v>
      </c>
      <c r="D4435" s="311">
        <v>8</v>
      </c>
      <c r="E4435" s="216"/>
      <c r="F4435" s="277"/>
      <c r="I4435"/>
    </row>
    <row r="4436" spans="1:9" s="234" customFormat="1" ht="14.5" x14ac:dyDescent="0.25">
      <c r="A4436" s="296" t="s">
        <v>2472</v>
      </c>
      <c r="B4436" s="269" t="s">
        <v>287</v>
      </c>
      <c r="C4436" s="268" t="s">
        <v>621</v>
      </c>
      <c r="D4436" s="311">
        <v>18</v>
      </c>
      <c r="E4436" s="216"/>
      <c r="F4436" s="277"/>
      <c r="I4436"/>
    </row>
    <row r="4437" spans="1:9" s="234" customFormat="1" x14ac:dyDescent="0.25">
      <c r="A4437" s="296"/>
      <c r="B4437" s="269"/>
      <c r="C4437" s="268"/>
      <c r="D4437" s="311"/>
      <c r="E4437" s="216"/>
      <c r="F4437" s="277"/>
      <c r="I4437"/>
    </row>
    <row r="4438" spans="1:9" s="234" customFormat="1" ht="26" x14ac:dyDescent="0.25">
      <c r="A4438" s="296"/>
      <c r="B4438" s="227" t="s">
        <v>2099</v>
      </c>
      <c r="C4438" s="268"/>
      <c r="D4438" s="311"/>
      <c r="E4438" s="216"/>
      <c r="F4438" s="277"/>
      <c r="I4438"/>
    </row>
    <row r="4439" spans="1:9" s="234" customFormat="1" x14ac:dyDescent="0.25">
      <c r="A4439" s="296"/>
      <c r="B4439" s="269"/>
      <c r="C4439" s="268"/>
      <c r="D4439" s="311"/>
      <c r="E4439" s="216"/>
      <c r="F4439" s="277"/>
      <c r="I4439"/>
    </row>
    <row r="4440" spans="1:9" s="234" customFormat="1" ht="14.5" x14ac:dyDescent="0.25">
      <c r="A4440" s="296" t="s">
        <v>2473</v>
      </c>
      <c r="B4440" s="269" t="s">
        <v>285</v>
      </c>
      <c r="C4440" s="268" t="s">
        <v>621</v>
      </c>
      <c r="D4440" s="311">
        <v>16</v>
      </c>
      <c r="E4440" s="216"/>
      <c r="F4440" s="277"/>
      <c r="I4440"/>
    </row>
    <row r="4441" spans="1:9" s="234" customFormat="1" x14ac:dyDescent="0.25">
      <c r="A4441" s="296" t="s">
        <v>2474</v>
      </c>
      <c r="B4441" s="269" t="s">
        <v>531</v>
      </c>
      <c r="C4441" s="268" t="s">
        <v>11</v>
      </c>
      <c r="D4441" s="311">
        <v>101</v>
      </c>
      <c r="E4441" s="216"/>
      <c r="F4441" s="277"/>
      <c r="I4441"/>
    </row>
    <row r="4442" spans="1:9" s="234" customFormat="1" ht="13" x14ac:dyDescent="0.25">
      <c r="A4442" s="296"/>
      <c r="B4442" s="227"/>
      <c r="C4442" s="268"/>
      <c r="D4442" s="311"/>
      <c r="E4442" s="216"/>
      <c r="F4442" s="277"/>
      <c r="I4442"/>
    </row>
    <row r="4443" spans="1:9" s="234" customFormat="1" ht="26" x14ac:dyDescent="0.25">
      <c r="A4443" s="296"/>
      <c r="B4443" s="227" t="s">
        <v>2107</v>
      </c>
      <c r="C4443" s="268"/>
      <c r="D4443" s="311"/>
      <c r="E4443" s="216"/>
      <c r="F4443" s="277"/>
      <c r="I4443"/>
    </row>
    <row r="4444" spans="1:9" s="234" customFormat="1" ht="13" x14ac:dyDescent="0.3">
      <c r="A4444" s="296"/>
      <c r="B4444" s="269"/>
      <c r="C4444" s="268"/>
      <c r="D4444" s="311"/>
      <c r="E4444" s="216"/>
      <c r="F4444" s="277"/>
      <c r="G4444" s="241"/>
      <c r="I4444"/>
    </row>
    <row r="4445" spans="1:9" s="234" customFormat="1" x14ac:dyDescent="0.25">
      <c r="A4445" s="296" t="s">
        <v>2476</v>
      </c>
      <c r="B4445" s="269" t="s">
        <v>341</v>
      </c>
      <c r="C4445" s="268" t="s">
        <v>11</v>
      </c>
      <c r="D4445" s="311">
        <v>101</v>
      </c>
      <c r="E4445" s="216"/>
      <c r="F4445" s="277"/>
      <c r="I4445"/>
    </row>
    <row r="4446" spans="1:9" s="57" customFormat="1" ht="13" x14ac:dyDescent="0.3">
      <c r="A4446" s="296"/>
      <c r="B4446" s="269"/>
      <c r="C4446" s="268"/>
      <c r="D4446" s="311"/>
      <c r="E4446" s="216"/>
      <c r="F4446" s="260"/>
      <c r="G4446" s="282"/>
      <c r="I4446"/>
    </row>
    <row r="4447" spans="1:9" s="57" customFormat="1" ht="13" x14ac:dyDescent="0.3">
      <c r="A4447" s="296"/>
      <c r="B4447" s="269"/>
      <c r="C4447" s="268"/>
      <c r="D4447" s="311"/>
      <c r="E4447" s="216"/>
      <c r="F4447" s="260"/>
      <c r="G4447" s="282"/>
      <c r="I4447"/>
    </row>
    <row r="4448" spans="1:9" s="57" customFormat="1" ht="13" x14ac:dyDescent="0.3">
      <c r="A4448" s="296"/>
      <c r="B4448" s="269"/>
      <c r="C4448" s="268"/>
      <c r="D4448" s="311"/>
      <c r="E4448" s="216"/>
      <c r="F4448" s="260"/>
      <c r="G4448" s="282"/>
      <c r="I4448"/>
    </row>
    <row r="4449" spans="1:9" s="57" customFormat="1" ht="13" x14ac:dyDescent="0.3">
      <c r="A4449" s="296"/>
      <c r="B4449" s="269"/>
      <c r="C4449" s="268"/>
      <c r="D4449" s="311"/>
      <c r="E4449" s="216"/>
      <c r="F4449" s="260"/>
      <c r="G4449" s="282"/>
      <c r="I4449"/>
    </row>
    <row r="4450" spans="1:9" s="57" customFormat="1" ht="13" x14ac:dyDescent="0.3">
      <c r="A4450" s="296"/>
      <c r="B4450" s="269"/>
      <c r="C4450" s="268"/>
      <c r="D4450" s="311"/>
      <c r="E4450" s="216"/>
      <c r="F4450" s="260"/>
      <c r="G4450" s="282"/>
      <c r="I4450"/>
    </row>
    <row r="4451" spans="1:9" s="57" customFormat="1" ht="13" x14ac:dyDescent="0.3">
      <c r="A4451" s="296"/>
      <c r="B4451" s="269"/>
      <c r="C4451" s="268"/>
      <c r="D4451" s="311"/>
      <c r="E4451" s="216"/>
      <c r="F4451" s="260"/>
      <c r="G4451" s="282"/>
      <c r="I4451"/>
    </row>
    <row r="4452" spans="1:9" s="57" customFormat="1" ht="13" x14ac:dyDescent="0.3">
      <c r="A4452" s="296"/>
      <c r="B4452" s="269"/>
      <c r="C4452" s="268"/>
      <c r="D4452" s="311"/>
      <c r="E4452" s="216"/>
      <c r="F4452" s="260"/>
      <c r="G4452" s="282"/>
      <c r="I4452"/>
    </row>
    <row r="4453" spans="1:9" s="57" customFormat="1" ht="13" x14ac:dyDescent="0.3">
      <c r="A4453" s="296"/>
      <c r="B4453" s="269"/>
      <c r="C4453" s="268"/>
      <c r="D4453" s="311"/>
      <c r="E4453" s="216"/>
      <c r="F4453" s="260"/>
      <c r="G4453" s="282"/>
      <c r="I4453"/>
    </row>
    <row r="4454" spans="1:9" s="57" customFormat="1" ht="13" x14ac:dyDescent="0.3">
      <c r="A4454" s="296"/>
      <c r="B4454" s="269"/>
      <c r="C4454" s="268"/>
      <c r="D4454" s="311"/>
      <c r="E4454" s="216"/>
      <c r="F4454" s="260"/>
      <c r="G4454" s="282"/>
      <c r="I4454"/>
    </row>
    <row r="4455" spans="1:9" s="57" customFormat="1" ht="13" x14ac:dyDescent="0.3">
      <c r="A4455" s="296"/>
      <c r="B4455" s="269"/>
      <c r="C4455" s="268"/>
      <c r="D4455" s="311"/>
      <c r="E4455" s="216"/>
      <c r="F4455" s="260"/>
      <c r="G4455" s="282"/>
      <c r="I4455"/>
    </row>
    <row r="4456" spans="1:9" s="57" customFormat="1" ht="13" x14ac:dyDescent="0.3">
      <c r="A4456" s="296"/>
      <c r="B4456" s="269"/>
      <c r="C4456" s="268"/>
      <c r="D4456" s="311"/>
      <c r="E4456" s="216"/>
      <c r="F4456" s="260"/>
      <c r="G4456" s="282"/>
      <c r="I4456"/>
    </row>
    <row r="4457" spans="1:9" s="57" customFormat="1" ht="13" x14ac:dyDescent="0.3">
      <c r="A4457" s="296"/>
      <c r="B4457" s="269"/>
      <c r="C4457" s="268"/>
      <c r="D4457" s="311"/>
      <c r="E4457" s="216"/>
      <c r="F4457" s="260"/>
      <c r="G4457" s="282"/>
      <c r="I4457"/>
    </row>
    <row r="4458" spans="1:9" s="57" customFormat="1" ht="13" x14ac:dyDescent="0.3">
      <c r="A4458" s="296"/>
      <c r="B4458" s="269"/>
      <c r="C4458" s="268"/>
      <c r="D4458" s="311"/>
      <c r="E4458" s="216"/>
      <c r="F4458" s="260"/>
      <c r="G4458" s="282"/>
      <c r="I4458"/>
    </row>
    <row r="4459" spans="1:9" s="57" customFormat="1" ht="13" x14ac:dyDescent="0.3">
      <c r="A4459" s="296"/>
      <c r="B4459" s="269"/>
      <c r="C4459" s="268"/>
      <c r="D4459" s="311"/>
      <c r="E4459" s="216"/>
      <c r="F4459" s="260"/>
      <c r="G4459" s="282"/>
      <c r="I4459"/>
    </row>
    <row r="4460" spans="1:9" s="57" customFormat="1" ht="13" x14ac:dyDescent="0.3">
      <c r="A4460" s="296"/>
      <c r="B4460" s="269"/>
      <c r="C4460" s="268"/>
      <c r="D4460" s="311"/>
      <c r="E4460" s="216"/>
      <c r="F4460" s="260"/>
      <c r="G4460" s="282"/>
      <c r="I4460"/>
    </row>
    <row r="4461" spans="1:9" s="57" customFormat="1" ht="13" x14ac:dyDescent="0.3">
      <c r="A4461" s="296"/>
      <c r="B4461" s="269"/>
      <c r="C4461" s="268"/>
      <c r="D4461" s="311"/>
      <c r="E4461" s="216"/>
      <c r="F4461" s="260"/>
      <c r="G4461" s="282"/>
      <c r="I4461"/>
    </row>
    <row r="4462" spans="1:9" s="57" customFormat="1" ht="13" x14ac:dyDescent="0.3">
      <c r="A4462" s="296"/>
      <c r="B4462" s="269"/>
      <c r="C4462" s="268"/>
      <c r="D4462" s="311"/>
      <c r="E4462" s="216"/>
      <c r="F4462" s="260"/>
      <c r="G4462" s="282"/>
      <c r="I4462"/>
    </row>
    <row r="4463" spans="1:9" s="57" customFormat="1" ht="13" x14ac:dyDescent="0.3">
      <c r="A4463" s="296"/>
      <c r="B4463" s="269"/>
      <c r="C4463" s="268"/>
      <c r="D4463" s="311"/>
      <c r="E4463" s="216"/>
      <c r="F4463" s="260"/>
      <c r="G4463" s="282"/>
      <c r="I4463"/>
    </row>
    <row r="4464" spans="1:9" s="57" customFormat="1" ht="13" x14ac:dyDescent="0.3">
      <c r="A4464" s="296"/>
      <c r="B4464" s="269"/>
      <c r="C4464" s="268"/>
      <c r="D4464" s="311"/>
      <c r="E4464" s="216"/>
      <c r="F4464" s="260"/>
      <c r="G4464" s="282"/>
      <c r="I4464"/>
    </row>
    <row r="4465" spans="1:9" s="57" customFormat="1" ht="13" x14ac:dyDescent="0.3">
      <c r="A4465" s="296"/>
      <c r="B4465" s="269"/>
      <c r="C4465" s="268"/>
      <c r="D4465" s="311"/>
      <c r="E4465" s="216"/>
      <c r="F4465" s="260"/>
      <c r="G4465" s="282"/>
      <c r="I4465"/>
    </row>
    <row r="4466" spans="1:9" s="57" customFormat="1" ht="13" x14ac:dyDescent="0.3">
      <c r="A4466" s="296"/>
      <c r="B4466" s="269"/>
      <c r="C4466" s="268"/>
      <c r="D4466" s="311"/>
      <c r="E4466" s="216"/>
      <c r="F4466" s="260"/>
      <c r="G4466" s="282"/>
      <c r="I4466"/>
    </row>
    <row r="4467" spans="1:9" s="57" customFormat="1" ht="13" x14ac:dyDescent="0.3">
      <c r="A4467" s="296"/>
      <c r="B4467" s="269"/>
      <c r="C4467" s="268"/>
      <c r="D4467" s="311"/>
      <c r="E4467" s="216"/>
      <c r="F4467" s="260"/>
      <c r="G4467" s="282"/>
      <c r="I4467"/>
    </row>
    <row r="4468" spans="1:9" s="57" customFormat="1" ht="13" x14ac:dyDescent="0.3">
      <c r="A4468" s="296"/>
      <c r="B4468" s="269"/>
      <c r="C4468" s="268"/>
      <c r="D4468" s="311"/>
      <c r="E4468" s="216"/>
      <c r="F4468" s="260"/>
      <c r="G4468" s="282"/>
      <c r="I4468"/>
    </row>
    <row r="4469" spans="1:9" s="57" customFormat="1" ht="13" x14ac:dyDescent="0.3">
      <c r="A4469" s="296"/>
      <c r="B4469" s="269"/>
      <c r="C4469" s="268"/>
      <c r="D4469" s="311"/>
      <c r="E4469" s="216"/>
      <c r="F4469" s="260"/>
      <c r="G4469" s="282"/>
      <c r="I4469"/>
    </row>
    <row r="4470" spans="1:9" s="57" customFormat="1" ht="13" x14ac:dyDescent="0.3">
      <c r="A4470" s="296"/>
      <c r="B4470" s="269"/>
      <c r="C4470" s="268"/>
      <c r="D4470" s="311"/>
      <c r="E4470" s="216"/>
      <c r="F4470" s="260"/>
      <c r="G4470" s="282"/>
      <c r="I4470"/>
    </row>
    <row r="4471" spans="1:9" s="57" customFormat="1" ht="13" x14ac:dyDescent="0.3">
      <c r="A4471" s="296"/>
      <c r="B4471" s="269"/>
      <c r="C4471" s="268"/>
      <c r="D4471" s="311"/>
      <c r="E4471" s="216"/>
      <c r="F4471" s="260"/>
      <c r="G4471" s="282"/>
      <c r="I4471"/>
    </row>
    <row r="4472" spans="1:9" s="57" customFormat="1" ht="13" x14ac:dyDescent="0.3">
      <c r="A4472" s="296"/>
      <c r="B4472" s="269"/>
      <c r="C4472" s="268"/>
      <c r="D4472" s="311"/>
      <c r="E4472" s="216"/>
      <c r="F4472" s="260"/>
      <c r="G4472" s="282"/>
      <c r="I4472"/>
    </row>
    <row r="4473" spans="1:9" s="57" customFormat="1" ht="13" x14ac:dyDescent="0.3">
      <c r="A4473" s="296"/>
      <c r="B4473" s="269"/>
      <c r="C4473" s="268"/>
      <c r="D4473" s="311"/>
      <c r="E4473" s="216"/>
      <c r="F4473" s="260"/>
      <c r="G4473" s="282"/>
      <c r="I4473"/>
    </row>
    <row r="4474" spans="1:9" s="57" customFormat="1" ht="13" x14ac:dyDescent="0.3">
      <c r="A4474" s="296"/>
      <c r="B4474" s="269"/>
      <c r="C4474" s="268"/>
      <c r="D4474" s="311"/>
      <c r="E4474" s="216"/>
      <c r="F4474" s="260"/>
      <c r="G4474" s="282"/>
      <c r="I4474"/>
    </row>
    <row r="4475" spans="1:9" ht="13" x14ac:dyDescent="0.25">
      <c r="A4475" s="261"/>
      <c r="B4475" s="264" t="s">
        <v>2187</v>
      </c>
      <c r="C4475" s="226"/>
      <c r="D4475" s="304"/>
      <c r="E4475" s="255"/>
      <c r="F4475" s="266"/>
    </row>
    <row r="4476" spans="1:9" ht="13" x14ac:dyDescent="0.25">
      <c r="A4476" s="261"/>
      <c r="B4476" s="245" t="str">
        <f>B4412</f>
        <v>SECTION 4</v>
      </c>
      <c r="C4476" s="226"/>
      <c r="D4476" s="304"/>
      <c r="E4476" s="255"/>
      <c r="F4476" s="260"/>
    </row>
    <row r="4477" spans="1:9" ht="13" x14ac:dyDescent="0.25">
      <c r="A4477" s="261"/>
      <c r="B4477" s="245" t="s">
        <v>2477</v>
      </c>
      <c r="C4477" s="226"/>
      <c r="D4477" s="304"/>
      <c r="E4477" s="255"/>
      <c r="F4477" s="260"/>
    </row>
    <row r="4478" spans="1:9" s="239" customFormat="1" ht="13" x14ac:dyDescent="0.25">
      <c r="A4478" s="261"/>
      <c r="B4478" s="253"/>
      <c r="C4478" s="252"/>
      <c r="D4478" s="308"/>
      <c r="E4478" s="257"/>
      <c r="F4478" s="260"/>
      <c r="I4478"/>
    </row>
    <row r="4479" spans="1:9" s="239" customFormat="1" ht="13" x14ac:dyDescent="0.25">
      <c r="A4479" s="261"/>
      <c r="B4479" s="270" t="str">
        <f>B4476</f>
        <v>SECTION 4</v>
      </c>
      <c r="C4479" s="252"/>
      <c r="D4479" s="308"/>
      <c r="E4479" s="257"/>
      <c r="F4479" s="260"/>
      <c r="I4479"/>
    </row>
    <row r="4480" spans="1:9" s="239" customFormat="1" ht="13" x14ac:dyDescent="0.25">
      <c r="A4480" s="261"/>
      <c r="B4480" s="270" t="str">
        <f>B4477</f>
        <v>Block 2: 2 Classrooms and 1 School Hall - 4.10 - Painting</v>
      </c>
      <c r="C4480" s="252"/>
      <c r="D4480" s="308"/>
      <c r="E4480" s="257"/>
      <c r="F4480" s="260"/>
      <c r="I4480"/>
    </row>
    <row r="4481" spans="1:9" s="239" customFormat="1" ht="13" x14ac:dyDescent="0.25">
      <c r="A4481" s="261"/>
      <c r="B4481" s="251" t="s">
        <v>2200</v>
      </c>
      <c r="C4481" s="252" t="s">
        <v>2192</v>
      </c>
      <c r="D4481" s="308"/>
      <c r="E4481" s="257"/>
      <c r="F4481" s="260"/>
      <c r="I4481"/>
    </row>
    <row r="4482" spans="1:9" s="239" customFormat="1" ht="13" x14ac:dyDescent="0.25">
      <c r="A4482" s="261"/>
      <c r="B4482" s="253"/>
      <c r="C4482" s="252"/>
      <c r="D4482" s="308"/>
      <c r="E4482" s="257"/>
      <c r="F4482" s="260"/>
      <c r="I4482"/>
    </row>
    <row r="4483" spans="1:9" s="239" customFormat="1" ht="13" x14ac:dyDescent="0.25">
      <c r="A4483" s="261"/>
      <c r="B4483" s="265" t="s">
        <v>2191</v>
      </c>
      <c r="C4483" s="252">
        <v>69</v>
      </c>
      <c r="D4483" s="308"/>
      <c r="E4483" s="257"/>
      <c r="F4483" s="260"/>
      <c r="I4483"/>
    </row>
    <row r="4484" spans="1:9" s="239" customFormat="1" ht="13" x14ac:dyDescent="0.25">
      <c r="A4484" s="261"/>
      <c r="B4484" s="265"/>
      <c r="C4484" s="252"/>
      <c r="D4484" s="308"/>
      <c r="E4484" s="257"/>
      <c r="F4484" s="260"/>
      <c r="I4484"/>
    </row>
    <row r="4485" spans="1:9" s="239" customFormat="1" ht="13" x14ac:dyDescent="0.25">
      <c r="A4485" s="261"/>
      <c r="B4485" s="253"/>
      <c r="C4485" s="252"/>
      <c r="D4485" s="308"/>
      <c r="E4485" s="257"/>
      <c r="F4485" s="260"/>
      <c r="I4485"/>
    </row>
    <row r="4486" spans="1:9" s="239" customFormat="1" ht="13" x14ac:dyDescent="0.25">
      <c r="A4486" s="261"/>
      <c r="B4486" s="253"/>
      <c r="C4486" s="252"/>
      <c r="D4486" s="308"/>
      <c r="E4486" s="257"/>
      <c r="F4486" s="260"/>
      <c r="I4486"/>
    </row>
    <row r="4487" spans="1:9" s="239" customFormat="1" ht="13" x14ac:dyDescent="0.25">
      <c r="A4487" s="261"/>
      <c r="B4487" s="253"/>
      <c r="C4487" s="252"/>
      <c r="D4487" s="308"/>
      <c r="E4487" s="257"/>
      <c r="F4487" s="260"/>
      <c r="I4487"/>
    </row>
    <row r="4488" spans="1:9" s="239" customFormat="1" ht="13" x14ac:dyDescent="0.25">
      <c r="A4488" s="261"/>
      <c r="B4488" s="253"/>
      <c r="C4488" s="252"/>
      <c r="D4488" s="308"/>
      <c r="E4488" s="257"/>
      <c r="F4488" s="260"/>
      <c r="I4488"/>
    </row>
    <row r="4489" spans="1:9" s="239" customFormat="1" ht="13" x14ac:dyDescent="0.25">
      <c r="A4489" s="261"/>
      <c r="B4489" s="253"/>
      <c r="C4489" s="252"/>
      <c r="D4489" s="308"/>
      <c r="E4489" s="257"/>
      <c r="F4489" s="260"/>
      <c r="I4489"/>
    </row>
    <row r="4490" spans="1:9" s="239" customFormat="1" ht="13" x14ac:dyDescent="0.25">
      <c r="A4490" s="261"/>
      <c r="B4490" s="253"/>
      <c r="C4490" s="252"/>
      <c r="D4490" s="308"/>
      <c r="E4490" s="257"/>
      <c r="F4490" s="260"/>
      <c r="I4490"/>
    </row>
    <row r="4491" spans="1:9" s="239" customFormat="1" ht="13" x14ac:dyDescent="0.25">
      <c r="A4491" s="261"/>
      <c r="B4491" s="253"/>
      <c r="C4491" s="252"/>
      <c r="D4491" s="308"/>
      <c r="E4491" s="257"/>
      <c r="F4491" s="260"/>
      <c r="I4491"/>
    </row>
    <row r="4492" spans="1:9" s="239" customFormat="1" ht="13" x14ac:dyDescent="0.25">
      <c r="A4492" s="261"/>
      <c r="B4492" s="253"/>
      <c r="C4492" s="252"/>
      <c r="D4492" s="308"/>
      <c r="E4492" s="257"/>
      <c r="F4492" s="260"/>
      <c r="I4492"/>
    </row>
    <row r="4493" spans="1:9" s="239" customFormat="1" ht="13" x14ac:dyDescent="0.25">
      <c r="A4493" s="261"/>
      <c r="B4493" s="253"/>
      <c r="C4493" s="252"/>
      <c r="D4493" s="308"/>
      <c r="E4493" s="257"/>
      <c r="F4493" s="260"/>
      <c r="I4493"/>
    </row>
    <row r="4494" spans="1:9" s="239" customFormat="1" ht="13" x14ac:dyDescent="0.25">
      <c r="A4494" s="261"/>
      <c r="B4494" s="253"/>
      <c r="C4494" s="252"/>
      <c r="D4494" s="308"/>
      <c r="E4494" s="257"/>
      <c r="F4494" s="260"/>
      <c r="I4494"/>
    </row>
    <row r="4495" spans="1:9" s="239" customFormat="1" ht="13" x14ac:dyDescent="0.25">
      <c r="A4495" s="261"/>
      <c r="B4495" s="253"/>
      <c r="C4495" s="252"/>
      <c r="D4495" s="308"/>
      <c r="E4495" s="257"/>
      <c r="F4495" s="260"/>
      <c r="I4495"/>
    </row>
    <row r="4496" spans="1:9" s="239" customFormat="1" ht="13" x14ac:dyDescent="0.25">
      <c r="A4496" s="261"/>
      <c r="B4496" s="253"/>
      <c r="C4496" s="252"/>
      <c r="D4496" s="308"/>
      <c r="E4496" s="257"/>
      <c r="F4496" s="260"/>
      <c r="I4496"/>
    </row>
    <row r="4497" spans="1:9" s="239" customFormat="1" ht="13" x14ac:dyDescent="0.25">
      <c r="A4497" s="261"/>
      <c r="B4497" s="253"/>
      <c r="C4497" s="252"/>
      <c r="D4497" s="308"/>
      <c r="E4497" s="257"/>
      <c r="F4497" s="260"/>
      <c r="I4497"/>
    </row>
    <row r="4498" spans="1:9" s="239" customFormat="1" ht="13" x14ac:dyDescent="0.25">
      <c r="A4498" s="261"/>
      <c r="B4498" s="253"/>
      <c r="C4498" s="252"/>
      <c r="D4498" s="308"/>
      <c r="E4498" s="257"/>
      <c r="F4498" s="260"/>
      <c r="I4498"/>
    </row>
    <row r="4499" spans="1:9" s="239" customFormat="1" ht="13" x14ac:dyDescent="0.25">
      <c r="A4499" s="261"/>
      <c r="B4499" s="253"/>
      <c r="C4499" s="252"/>
      <c r="D4499" s="308"/>
      <c r="E4499" s="257"/>
      <c r="F4499" s="260"/>
      <c r="I4499"/>
    </row>
    <row r="4500" spans="1:9" s="239" customFormat="1" ht="13" x14ac:dyDescent="0.25">
      <c r="A4500" s="261"/>
      <c r="B4500" s="253"/>
      <c r="C4500" s="252"/>
      <c r="D4500" s="308"/>
      <c r="E4500" s="257"/>
      <c r="F4500" s="260"/>
      <c r="I4500"/>
    </row>
    <row r="4501" spans="1:9" s="239" customFormat="1" ht="13" x14ac:dyDescent="0.25">
      <c r="A4501" s="261"/>
      <c r="B4501" s="253"/>
      <c r="C4501" s="252"/>
      <c r="D4501" s="308"/>
      <c r="E4501" s="257"/>
      <c r="F4501" s="260"/>
      <c r="I4501"/>
    </row>
    <row r="4502" spans="1:9" s="239" customFormat="1" ht="13" x14ac:dyDescent="0.25">
      <c r="A4502" s="261"/>
      <c r="B4502" s="253"/>
      <c r="C4502" s="252"/>
      <c r="D4502" s="308"/>
      <c r="E4502" s="257"/>
      <c r="F4502" s="260"/>
      <c r="I4502"/>
    </row>
    <row r="4503" spans="1:9" s="239" customFormat="1" ht="13" x14ac:dyDescent="0.25">
      <c r="A4503" s="261"/>
      <c r="B4503" s="253"/>
      <c r="C4503" s="252"/>
      <c r="D4503" s="308"/>
      <c r="E4503" s="257"/>
      <c r="F4503" s="260"/>
      <c r="I4503"/>
    </row>
    <row r="4504" spans="1:9" s="239" customFormat="1" ht="13" x14ac:dyDescent="0.25">
      <c r="A4504" s="261"/>
      <c r="B4504" s="253"/>
      <c r="C4504" s="252"/>
      <c r="D4504" s="308"/>
      <c r="E4504" s="257"/>
      <c r="F4504" s="260"/>
      <c r="I4504"/>
    </row>
    <row r="4505" spans="1:9" s="239" customFormat="1" ht="13" x14ac:dyDescent="0.25">
      <c r="A4505" s="261"/>
      <c r="B4505" s="253"/>
      <c r="C4505" s="252"/>
      <c r="D4505" s="308"/>
      <c r="E4505" s="257"/>
      <c r="F4505" s="260"/>
      <c r="I4505"/>
    </row>
    <row r="4506" spans="1:9" s="239" customFormat="1" ht="13" x14ac:dyDescent="0.25">
      <c r="A4506" s="261"/>
      <c r="B4506" s="253"/>
      <c r="C4506" s="252"/>
      <c r="D4506" s="308"/>
      <c r="E4506" s="257"/>
      <c r="F4506" s="260"/>
      <c r="I4506"/>
    </row>
    <row r="4507" spans="1:9" s="239" customFormat="1" ht="13" x14ac:dyDescent="0.25">
      <c r="A4507" s="261"/>
      <c r="B4507" s="253"/>
      <c r="C4507" s="252"/>
      <c r="D4507" s="308"/>
      <c r="E4507" s="257"/>
      <c r="F4507" s="260"/>
      <c r="I4507"/>
    </row>
    <row r="4508" spans="1:9" s="239" customFormat="1" ht="13" x14ac:dyDescent="0.25">
      <c r="A4508" s="261"/>
      <c r="B4508" s="253"/>
      <c r="C4508" s="252"/>
      <c r="D4508" s="308"/>
      <c r="E4508" s="257"/>
      <c r="F4508" s="260"/>
      <c r="I4508"/>
    </row>
    <row r="4509" spans="1:9" s="239" customFormat="1" ht="13" x14ac:dyDescent="0.25">
      <c r="A4509" s="261"/>
      <c r="B4509" s="253"/>
      <c r="C4509" s="252"/>
      <c r="D4509" s="308"/>
      <c r="E4509" s="257"/>
      <c r="F4509" s="260"/>
      <c r="I4509"/>
    </row>
    <row r="4510" spans="1:9" s="239" customFormat="1" ht="13" x14ac:dyDescent="0.25">
      <c r="A4510" s="261"/>
      <c r="B4510" s="253"/>
      <c r="C4510" s="252"/>
      <c r="D4510" s="308"/>
      <c r="E4510" s="257"/>
      <c r="F4510" s="260"/>
      <c r="I4510"/>
    </row>
    <row r="4511" spans="1:9" s="239" customFormat="1" ht="13" x14ac:dyDescent="0.25">
      <c r="A4511" s="261"/>
      <c r="B4511" s="253"/>
      <c r="C4511" s="252"/>
      <c r="D4511" s="308"/>
      <c r="E4511" s="257"/>
      <c r="F4511" s="260"/>
      <c r="I4511"/>
    </row>
    <row r="4512" spans="1:9" s="239" customFormat="1" ht="13" x14ac:dyDescent="0.25">
      <c r="A4512" s="261"/>
      <c r="B4512" s="253"/>
      <c r="C4512" s="252"/>
      <c r="D4512" s="308"/>
      <c r="E4512" s="257"/>
      <c r="F4512" s="260"/>
      <c r="I4512"/>
    </row>
    <row r="4513" spans="1:9" s="239" customFormat="1" ht="13" x14ac:dyDescent="0.25">
      <c r="A4513" s="261"/>
      <c r="B4513" s="253"/>
      <c r="C4513" s="252"/>
      <c r="D4513" s="308"/>
      <c r="E4513" s="257"/>
      <c r="F4513" s="260"/>
      <c r="I4513"/>
    </row>
    <row r="4514" spans="1:9" s="239" customFormat="1" ht="13" x14ac:dyDescent="0.25">
      <c r="A4514" s="261"/>
      <c r="B4514" s="253"/>
      <c r="C4514" s="252"/>
      <c r="D4514" s="308"/>
      <c r="E4514" s="257"/>
      <c r="F4514" s="260"/>
      <c r="I4514"/>
    </row>
    <row r="4515" spans="1:9" s="239" customFormat="1" ht="13" x14ac:dyDescent="0.25">
      <c r="A4515" s="261"/>
      <c r="B4515" s="253"/>
      <c r="C4515" s="252"/>
      <c r="D4515" s="308"/>
      <c r="E4515" s="257"/>
      <c r="F4515" s="260"/>
      <c r="I4515"/>
    </row>
    <row r="4516" spans="1:9" s="239" customFormat="1" ht="13" x14ac:dyDescent="0.25">
      <c r="A4516" s="261"/>
      <c r="B4516" s="253"/>
      <c r="C4516" s="252"/>
      <c r="D4516" s="308"/>
      <c r="E4516" s="257"/>
      <c r="F4516" s="260"/>
      <c r="I4516"/>
    </row>
    <row r="4517" spans="1:9" s="239" customFormat="1" ht="13" x14ac:dyDescent="0.25">
      <c r="A4517" s="261"/>
      <c r="B4517" s="253"/>
      <c r="C4517" s="252"/>
      <c r="D4517" s="308"/>
      <c r="E4517" s="257"/>
      <c r="F4517" s="260"/>
      <c r="I4517"/>
    </row>
    <row r="4518" spans="1:9" s="239" customFormat="1" ht="13" x14ac:dyDescent="0.25">
      <c r="A4518" s="261"/>
      <c r="B4518" s="253"/>
      <c r="C4518" s="252"/>
      <c r="D4518" s="308"/>
      <c r="E4518" s="257"/>
      <c r="F4518" s="260"/>
      <c r="I4518"/>
    </row>
    <row r="4519" spans="1:9" s="239" customFormat="1" ht="13" x14ac:dyDescent="0.25">
      <c r="A4519" s="261"/>
      <c r="B4519" s="253"/>
      <c r="C4519" s="252"/>
      <c r="D4519" s="308"/>
      <c r="E4519" s="257"/>
      <c r="F4519" s="260"/>
      <c r="I4519"/>
    </row>
    <row r="4520" spans="1:9" s="239" customFormat="1" ht="13" x14ac:dyDescent="0.25">
      <c r="A4520" s="261"/>
      <c r="B4520" s="253"/>
      <c r="C4520" s="252"/>
      <c r="D4520" s="308"/>
      <c r="E4520" s="257"/>
      <c r="F4520" s="260"/>
      <c r="I4520"/>
    </row>
    <row r="4521" spans="1:9" s="239" customFormat="1" ht="13" x14ac:dyDescent="0.25">
      <c r="A4521" s="261"/>
      <c r="B4521" s="253"/>
      <c r="C4521" s="252"/>
      <c r="D4521" s="308"/>
      <c r="E4521" s="257"/>
      <c r="F4521" s="260"/>
      <c r="I4521"/>
    </row>
    <row r="4522" spans="1:9" s="239" customFormat="1" ht="13" x14ac:dyDescent="0.25">
      <c r="A4522" s="261"/>
      <c r="B4522" s="253"/>
      <c r="C4522" s="252"/>
      <c r="D4522" s="308"/>
      <c r="E4522" s="257"/>
      <c r="F4522" s="260"/>
      <c r="I4522"/>
    </row>
    <row r="4523" spans="1:9" s="239" customFormat="1" ht="13" x14ac:dyDescent="0.25">
      <c r="A4523" s="261"/>
      <c r="B4523" s="253"/>
      <c r="C4523" s="252"/>
      <c r="D4523" s="308"/>
      <c r="E4523" s="257"/>
      <c r="F4523" s="260"/>
      <c r="I4523"/>
    </row>
    <row r="4524" spans="1:9" s="239" customFormat="1" ht="13" x14ac:dyDescent="0.25">
      <c r="A4524" s="261"/>
      <c r="B4524" s="253"/>
      <c r="C4524" s="252"/>
      <c r="D4524" s="308"/>
      <c r="E4524" s="257"/>
      <c r="F4524" s="260"/>
      <c r="I4524"/>
    </row>
    <row r="4525" spans="1:9" s="239" customFormat="1" ht="13" x14ac:dyDescent="0.25">
      <c r="A4525" s="261"/>
      <c r="B4525" s="253"/>
      <c r="C4525" s="252"/>
      <c r="D4525" s="308"/>
      <c r="E4525" s="257"/>
      <c r="F4525" s="260"/>
      <c r="I4525"/>
    </row>
    <row r="4526" spans="1:9" s="239" customFormat="1" ht="13" x14ac:dyDescent="0.25">
      <c r="A4526" s="261"/>
      <c r="B4526" s="253"/>
      <c r="C4526" s="252"/>
      <c r="D4526" s="308"/>
      <c r="E4526" s="257"/>
      <c r="F4526" s="260"/>
      <c r="I4526"/>
    </row>
    <row r="4527" spans="1:9" s="239" customFormat="1" ht="13" x14ac:dyDescent="0.25">
      <c r="A4527" s="261"/>
      <c r="B4527" s="253"/>
      <c r="C4527" s="252"/>
      <c r="D4527" s="308"/>
      <c r="E4527" s="257"/>
      <c r="F4527" s="260"/>
      <c r="I4527"/>
    </row>
    <row r="4528" spans="1:9" s="239" customFormat="1" ht="13" x14ac:dyDescent="0.25">
      <c r="A4528" s="261"/>
      <c r="B4528" s="253"/>
      <c r="C4528" s="252"/>
      <c r="D4528" s="308"/>
      <c r="E4528" s="257"/>
      <c r="F4528" s="260"/>
      <c r="I4528"/>
    </row>
    <row r="4529" spans="1:9" s="239" customFormat="1" ht="13" x14ac:dyDescent="0.25">
      <c r="A4529" s="261"/>
      <c r="B4529" s="253"/>
      <c r="C4529" s="252"/>
      <c r="D4529" s="308"/>
      <c r="E4529" s="257"/>
      <c r="F4529" s="260"/>
      <c r="I4529"/>
    </row>
    <row r="4530" spans="1:9" s="239" customFormat="1" ht="13" x14ac:dyDescent="0.25">
      <c r="A4530" s="261"/>
      <c r="B4530" s="253"/>
      <c r="C4530" s="252"/>
      <c r="D4530" s="308"/>
      <c r="E4530" s="257"/>
      <c r="F4530" s="260"/>
      <c r="I4530"/>
    </row>
    <row r="4531" spans="1:9" s="239" customFormat="1" ht="13" x14ac:dyDescent="0.25">
      <c r="A4531" s="261"/>
      <c r="B4531" s="253"/>
      <c r="C4531" s="252"/>
      <c r="D4531" s="308"/>
      <c r="E4531" s="257"/>
      <c r="F4531" s="260"/>
      <c r="I4531"/>
    </row>
    <row r="4532" spans="1:9" s="239" customFormat="1" ht="13" x14ac:dyDescent="0.25">
      <c r="A4532" s="261"/>
      <c r="B4532" s="253"/>
      <c r="C4532" s="252"/>
      <c r="D4532" s="308"/>
      <c r="E4532" s="257"/>
      <c r="F4532" s="260"/>
      <c r="I4532"/>
    </row>
    <row r="4533" spans="1:9" s="239" customFormat="1" ht="13" x14ac:dyDescent="0.25">
      <c r="A4533" s="261"/>
      <c r="B4533" s="253"/>
      <c r="C4533" s="252"/>
      <c r="D4533" s="308"/>
      <c r="E4533" s="257"/>
      <c r="F4533" s="260"/>
      <c r="I4533"/>
    </row>
    <row r="4534" spans="1:9" s="239" customFormat="1" ht="13" x14ac:dyDescent="0.25">
      <c r="A4534" s="261"/>
      <c r="B4534" s="253"/>
      <c r="C4534" s="252"/>
      <c r="D4534" s="308"/>
      <c r="E4534" s="257"/>
      <c r="F4534" s="260"/>
      <c r="I4534"/>
    </row>
    <row r="4535" spans="1:9" s="239" customFormat="1" ht="13" x14ac:dyDescent="0.25">
      <c r="A4535" s="261"/>
      <c r="B4535" s="253"/>
      <c r="C4535" s="252"/>
      <c r="D4535" s="308"/>
      <c r="E4535" s="257"/>
      <c r="F4535" s="260"/>
      <c r="I4535"/>
    </row>
    <row r="4536" spans="1:9" s="239" customFormat="1" ht="13" x14ac:dyDescent="0.25">
      <c r="A4536" s="261"/>
      <c r="B4536" s="253"/>
      <c r="C4536" s="252"/>
      <c r="D4536" s="308"/>
      <c r="E4536" s="257"/>
      <c r="F4536" s="260"/>
      <c r="I4536"/>
    </row>
    <row r="4537" spans="1:9" s="239" customFormat="1" ht="13" x14ac:dyDescent="0.25">
      <c r="A4537" s="261"/>
      <c r="B4537" s="253"/>
      <c r="C4537" s="252"/>
      <c r="D4537" s="308"/>
      <c r="E4537" s="257"/>
      <c r="F4537" s="260"/>
      <c r="I4537"/>
    </row>
    <row r="4538" spans="1:9" s="239" customFormat="1" ht="13" x14ac:dyDescent="0.25">
      <c r="A4538" s="261"/>
      <c r="B4538" s="253"/>
      <c r="C4538" s="252"/>
      <c r="D4538" s="308"/>
      <c r="E4538" s="257"/>
      <c r="F4538" s="260"/>
      <c r="I4538"/>
    </row>
    <row r="4539" spans="1:9" s="239" customFormat="1" ht="13" x14ac:dyDescent="0.25">
      <c r="A4539" s="261"/>
      <c r="B4539" s="253"/>
      <c r="C4539" s="252"/>
      <c r="D4539" s="308"/>
      <c r="E4539" s="257"/>
      <c r="F4539" s="260"/>
      <c r="I4539"/>
    </row>
    <row r="4540" spans="1:9" s="239" customFormat="1" ht="13" x14ac:dyDescent="0.25">
      <c r="A4540" s="261"/>
      <c r="B4540" s="253"/>
      <c r="C4540" s="252"/>
      <c r="D4540" s="308"/>
      <c r="E4540" s="257"/>
      <c r="F4540" s="260"/>
      <c r="I4540"/>
    </row>
    <row r="4541" spans="1:9" s="239" customFormat="1" ht="13" x14ac:dyDescent="0.25">
      <c r="A4541" s="261"/>
      <c r="B4541" s="253"/>
      <c r="C4541" s="252"/>
      <c r="D4541" s="308"/>
      <c r="E4541" s="257"/>
      <c r="F4541" s="260"/>
      <c r="I4541"/>
    </row>
    <row r="4542" spans="1:9" s="239" customFormat="1" ht="13" x14ac:dyDescent="0.25">
      <c r="A4542" s="261"/>
      <c r="B4542" s="253"/>
      <c r="C4542" s="252"/>
      <c r="D4542" s="308"/>
      <c r="E4542" s="257"/>
      <c r="F4542" s="260"/>
      <c r="I4542"/>
    </row>
    <row r="4543" spans="1:9" s="239" customFormat="1" ht="13" x14ac:dyDescent="0.25">
      <c r="A4543" s="261"/>
      <c r="B4543" s="253"/>
      <c r="C4543" s="252"/>
      <c r="D4543" s="308"/>
      <c r="E4543" s="257"/>
      <c r="F4543" s="260"/>
      <c r="I4543"/>
    </row>
    <row r="4544" spans="1:9" s="239" customFormat="1" ht="13" x14ac:dyDescent="0.25">
      <c r="A4544" s="261"/>
      <c r="B4544" s="253"/>
      <c r="C4544" s="252"/>
      <c r="D4544" s="308"/>
      <c r="E4544" s="257"/>
      <c r="F4544" s="260"/>
      <c r="I4544"/>
    </row>
    <row r="4545" spans="1:9" s="239" customFormat="1" ht="13" x14ac:dyDescent="0.25">
      <c r="A4545" s="261"/>
      <c r="B4545" s="253"/>
      <c r="C4545" s="252"/>
      <c r="D4545" s="308"/>
      <c r="E4545" s="257"/>
      <c r="F4545" s="260"/>
      <c r="I4545"/>
    </row>
    <row r="4546" spans="1:9" s="239" customFormat="1" ht="13" x14ac:dyDescent="0.25">
      <c r="A4546" s="261"/>
      <c r="B4546" s="253"/>
      <c r="C4546" s="252"/>
      <c r="D4546" s="308"/>
      <c r="E4546" s="257"/>
      <c r="F4546" s="260"/>
      <c r="I4546"/>
    </row>
    <row r="4547" spans="1:9" s="239" customFormat="1" ht="13" x14ac:dyDescent="0.25">
      <c r="A4547" s="261"/>
      <c r="B4547" s="253"/>
      <c r="C4547" s="252"/>
      <c r="D4547" s="308"/>
      <c r="E4547" s="257"/>
      <c r="F4547" s="260"/>
      <c r="I4547"/>
    </row>
    <row r="4548" spans="1:9" s="234" customFormat="1" ht="13" x14ac:dyDescent="0.25">
      <c r="A4548" s="261"/>
      <c r="B4548" s="264" t="s">
        <v>1019</v>
      </c>
      <c r="C4548" s="226"/>
      <c r="D4548" s="304"/>
      <c r="E4548" s="255"/>
      <c r="F4548" s="266"/>
      <c r="I4548"/>
    </row>
    <row r="4549" spans="1:9" s="234" customFormat="1" ht="13" x14ac:dyDescent="0.25">
      <c r="A4549" s="261"/>
      <c r="B4549" s="245" t="str">
        <f>B4476</f>
        <v>SECTION 4</v>
      </c>
      <c r="C4549" s="226"/>
      <c r="D4549" s="304"/>
      <c r="E4549" s="255"/>
      <c r="F4549" s="260"/>
      <c r="I4549"/>
    </row>
    <row r="4550" spans="1:9" s="234" customFormat="1" ht="13" x14ac:dyDescent="0.25">
      <c r="A4550" s="261"/>
      <c r="B4550" s="245" t="str">
        <f>B4477</f>
        <v>Block 2: 2 Classrooms and 1 School Hall - 4.10 - Painting</v>
      </c>
      <c r="C4550" s="226"/>
      <c r="D4550" s="304"/>
      <c r="E4550" s="255"/>
      <c r="F4550" s="260"/>
      <c r="I4550"/>
    </row>
    <row r="4551" spans="1:9" s="239" customFormat="1" ht="13" x14ac:dyDescent="0.25">
      <c r="A4551" s="261"/>
      <c r="B4551" s="253"/>
      <c r="C4551" s="252"/>
      <c r="D4551" s="308"/>
      <c r="E4551" s="257"/>
      <c r="F4551" s="260"/>
      <c r="I4551"/>
    </row>
    <row r="4552" spans="1:9" s="239" customFormat="1" ht="13" x14ac:dyDescent="0.25">
      <c r="A4552" s="261"/>
      <c r="B4552" s="270" t="str">
        <f>B4549</f>
        <v>SECTION 4</v>
      </c>
      <c r="C4552" s="252"/>
      <c r="D4552" s="308"/>
      <c r="E4552" s="257"/>
      <c r="F4552" s="260"/>
      <c r="I4552"/>
    </row>
    <row r="4553" spans="1:9" s="239" customFormat="1" ht="13" x14ac:dyDescent="0.25">
      <c r="A4553" s="261"/>
      <c r="B4553" s="270"/>
      <c r="C4553" s="252"/>
      <c r="D4553" s="308"/>
      <c r="E4553" s="257"/>
      <c r="F4553" s="260"/>
      <c r="I4553"/>
    </row>
    <row r="4554" spans="1:9" s="239" customFormat="1" ht="13" x14ac:dyDescent="0.25">
      <c r="A4554" s="261"/>
      <c r="B4554" s="251" t="s">
        <v>2405</v>
      </c>
      <c r="C4554" s="252"/>
      <c r="D4554" s="308"/>
      <c r="E4554" s="257"/>
      <c r="F4554" s="260"/>
      <c r="I4554"/>
    </row>
    <row r="4555" spans="1:9" s="239" customFormat="1" ht="13" x14ac:dyDescent="0.25">
      <c r="A4555" s="261"/>
      <c r="B4555" s="251" t="s">
        <v>2201</v>
      </c>
      <c r="C4555" s="252" t="s">
        <v>2192</v>
      </c>
      <c r="D4555" s="308"/>
      <c r="E4555" s="257"/>
      <c r="F4555" s="260"/>
      <c r="I4555"/>
    </row>
    <row r="4556" spans="1:9" s="239" customFormat="1" ht="13" x14ac:dyDescent="0.25">
      <c r="A4556" s="261"/>
      <c r="B4556" s="253"/>
      <c r="C4556" s="252"/>
      <c r="D4556" s="308"/>
      <c r="E4556" s="257"/>
      <c r="F4556" s="260"/>
      <c r="I4556"/>
    </row>
    <row r="4557" spans="1:9" s="239" customFormat="1" ht="13" x14ac:dyDescent="0.25">
      <c r="A4557" s="261"/>
      <c r="B4557" s="265"/>
      <c r="C4557" s="252"/>
      <c r="D4557" s="308"/>
      <c r="E4557" s="257"/>
      <c r="F4557" s="260"/>
      <c r="I4557"/>
    </row>
    <row r="4558" spans="1:9" s="239" customFormat="1" x14ac:dyDescent="0.25">
      <c r="A4558" s="298">
        <v>1</v>
      </c>
      <c r="B4558" s="271" t="s">
        <v>2195</v>
      </c>
      <c r="C4558" s="252">
        <v>52</v>
      </c>
      <c r="D4558" s="308"/>
      <c r="E4558" s="257"/>
      <c r="F4558" s="260"/>
      <c r="I4558"/>
    </row>
    <row r="4559" spans="1:9" s="239" customFormat="1" x14ac:dyDescent="0.25">
      <c r="A4559" s="298"/>
      <c r="B4559" s="271"/>
      <c r="C4559" s="252"/>
      <c r="D4559" s="308"/>
      <c r="E4559" s="257"/>
      <c r="F4559" s="260"/>
      <c r="I4559"/>
    </row>
    <row r="4560" spans="1:9" s="239" customFormat="1" x14ac:dyDescent="0.25">
      <c r="A4560" s="298">
        <v>2</v>
      </c>
      <c r="B4560" s="271" t="s">
        <v>1072</v>
      </c>
      <c r="C4560" s="252">
        <v>54</v>
      </c>
      <c r="D4560" s="308"/>
      <c r="E4560" s="257"/>
      <c r="F4560" s="260"/>
      <c r="I4560"/>
    </row>
    <row r="4561" spans="1:9" s="239" customFormat="1" x14ac:dyDescent="0.25">
      <c r="A4561" s="298"/>
      <c r="B4561" s="271"/>
      <c r="C4561" s="252"/>
      <c r="D4561" s="308"/>
      <c r="E4561" s="257"/>
      <c r="F4561" s="260"/>
      <c r="I4561"/>
    </row>
    <row r="4562" spans="1:9" s="239" customFormat="1" x14ac:dyDescent="0.25">
      <c r="A4562" s="298">
        <v>3</v>
      </c>
      <c r="B4562" s="271" t="s">
        <v>1639</v>
      </c>
      <c r="C4562" s="252">
        <v>56</v>
      </c>
      <c r="D4562" s="308"/>
      <c r="E4562" s="257"/>
      <c r="F4562" s="260"/>
      <c r="I4562"/>
    </row>
    <row r="4563" spans="1:9" s="239" customFormat="1" x14ac:dyDescent="0.25">
      <c r="A4563" s="298"/>
      <c r="B4563" s="271"/>
      <c r="C4563" s="252"/>
      <c r="D4563" s="308"/>
      <c r="E4563" s="257"/>
      <c r="F4563" s="260"/>
      <c r="I4563"/>
    </row>
    <row r="4564" spans="1:9" s="239" customFormat="1" x14ac:dyDescent="0.25">
      <c r="A4564" s="298">
        <v>4</v>
      </c>
      <c r="B4564" s="271" t="s">
        <v>1638</v>
      </c>
      <c r="C4564" s="252">
        <v>58</v>
      </c>
      <c r="D4564" s="308"/>
      <c r="E4564" s="257"/>
      <c r="F4564" s="260"/>
      <c r="I4564"/>
    </row>
    <row r="4565" spans="1:9" s="239" customFormat="1" x14ac:dyDescent="0.25">
      <c r="A4565" s="298"/>
      <c r="B4565" s="271"/>
      <c r="C4565" s="252"/>
      <c r="D4565" s="308"/>
      <c r="E4565" s="257"/>
      <c r="F4565" s="260"/>
      <c r="I4565"/>
    </row>
    <row r="4566" spans="1:9" s="239" customFormat="1" x14ac:dyDescent="0.25">
      <c r="A4566" s="298">
        <v>5</v>
      </c>
      <c r="B4566" s="271" t="s">
        <v>2284</v>
      </c>
      <c r="C4566" s="252">
        <v>60</v>
      </c>
      <c r="D4566" s="308"/>
      <c r="E4566" s="257"/>
      <c r="F4566" s="260"/>
      <c r="I4566"/>
    </row>
    <row r="4567" spans="1:9" s="239" customFormat="1" x14ac:dyDescent="0.25">
      <c r="A4567" s="298"/>
      <c r="B4567" s="271"/>
      <c r="C4567" s="252"/>
      <c r="D4567" s="308"/>
      <c r="E4567" s="257"/>
      <c r="F4567" s="260"/>
      <c r="I4567"/>
    </row>
    <row r="4568" spans="1:9" s="239" customFormat="1" x14ac:dyDescent="0.25">
      <c r="A4568" s="298">
        <v>6</v>
      </c>
      <c r="B4568" s="271" t="s">
        <v>1062</v>
      </c>
      <c r="C4568" s="252">
        <v>62</v>
      </c>
      <c r="D4568" s="308"/>
      <c r="E4568" s="257"/>
      <c r="F4568" s="260"/>
      <c r="I4568"/>
    </row>
    <row r="4569" spans="1:9" s="239" customFormat="1" x14ac:dyDescent="0.25">
      <c r="A4569" s="298"/>
      <c r="B4569" s="271"/>
      <c r="C4569" s="252"/>
      <c r="D4569" s="308"/>
      <c r="E4569" s="257"/>
      <c r="F4569" s="260"/>
      <c r="I4569"/>
    </row>
    <row r="4570" spans="1:9" s="239" customFormat="1" x14ac:dyDescent="0.25">
      <c r="A4570" s="298">
        <v>7</v>
      </c>
      <c r="B4570" s="271" t="s">
        <v>1637</v>
      </c>
      <c r="C4570" s="252">
        <v>64</v>
      </c>
      <c r="D4570" s="308"/>
      <c r="E4570" s="257"/>
      <c r="F4570" s="260"/>
      <c r="I4570"/>
    </row>
    <row r="4571" spans="1:9" s="239" customFormat="1" x14ac:dyDescent="0.25">
      <c r="A4571" s="298"/>
      <c r="B4571" s="271"/>
      <c r="C4571" s="252"/>
      <c r="D4571" s="308"/>
      <c r="E4571" s="257"/>
      <c r="F4571" s="260"/>
      <c r="I4571"/>
    </row>
    <row r="4572" spans="1:9" s="239" customFormat="1" x14ac:dyDescent="0.25">
      <c r="A4572" s="298">
        <v>8</v>
      </c>
      <c r="B4572" s="271" t="s">
        <v>1635</v>
      </c>
      <c r="C4572" s="252">
        <v>66</v>
      </c>
      <c r="D4572" s="308"/>
      <c r="E4572" s="257"/>
      <c r="F4572" s="260"/>
      <c r="I4572"/>
    </row>
    <row r="4573" spans="1:9" s="239" customFormat="1" x14ac:dyDescent="0.25">
      <c r="A4573" s="298"/>
      <c r="B4573" s="271"/>
      <c r="C4573" s="252"/>
      <c r="D4573" s="308"/>
      <c r="E4573" s="257"/>
      <c r="F4573" s="260"/>
      <c r="I4573"/>
    </row>
    <row r="4574" spans="1:9" s="239" customFormat="1" x14ac:dyDescent="0.25">
      <c r="A4574" s="298">
        <v>9</v>
      </c>
      <c r="B4574" s="271" t="s">
        <v>1634</v>
      </c>
      <c r="C4574" s="252">
        <v>68</v>
      </c>
      <c r="D4574" s="308"/>
      <c r="E4574" s="257"/>
      <c r="F4574" s="260"/>
      <c r="I4574"/>
    </row>
    <row r="4575" spans="1:9" s="239" customFormat="1" x14ac:dyDescent="0.25">
      <c r="A4575" s="298"/>
      <c r="B4575" s="271"/>
      <c r="C4575" s="252"/>
      <c r="D4575" s="308"/>
      <c r="E4575" s="257"/>
      <c r="F4575" s="260"/>
      <c r="I4575"/>
    </row>
    <row r="4576" spans="1:9" s="239" customFormat="1" x14ac:dyDescent="0.25">
      <c r="A4576" s="298">
        <v>10</v>
      </c>
      <c r="B4576" s="271" t="s">
        <v>2478</v>
      </c>
      <c r="C4576" s="252">
        <v>70</v>
      </c>
      <c r="D4576" s="308"/>
      <c r="E4576" s="257"/>
      <c r="F4576" s="260"/>
      <c r="I4576"/>
    </row>
    <row r="4577" spans="1:9" s="239" customFormat="1" x14ac:dyDescent="0.25">
      <c r="A4577" s="298"/>
      <c r="B4577" s="271"/>
      <c r="C4577" s="252"/>
      <c r="D4577" s="308"/>
      <c r="E4577" s="257"/>
      <c r="F4577" s="260"/>
      <c r="I4577"/>
    </row>
    <row r="4578" spans="1:9" s="239" customFormat="1" x14ac:dyDescent="0.25">
      <c r="A4578" s="298"/>
      <c r="B4578" s="271"/>
      <c r="C4578" s="252"/>
      <c r="D4578" s="308"/>
      <c r="E4578" s="257"/>
      <c r="F4578" s="260"/>
      <c r="I4578"/>
    </row>
    <row r="4579" spans="1:9" s="239" customFormat="1" x14ac:dyDescent="0.25">
      <c r="A4579" s="298"/>
      <c r="B4579" s="271"/>
      <c r="C4579" s="252"/>
      <c r="D4579" s="308"/>
      <c r="E4579" s="257"/>
      <c r="F4579" s="260"/>
      <c r="I4579"/>
    </row>
    <row r="4580" spans="1:9" s="239" customFormat="1" x14ac:dyDescent="0.25">
      <c r="A4580" s="298"/>
      <c r="B4580" s="271"/>
      <c r="C4580" s="252"/>
      <c r="D4580" s="308"/>
      <c r="E4580" s="257"/>
      <c r="F4580" s="260"/>
      <c r="I4580"/>
    </row>
    <row r="4581" spans="1:9" s="239" customFormat="1" x14ac:dyDescent="0.25">
      <c r="A4581" s="298"/>
      <c r="B4581" s="271"/>
      <c r="C4581" s="252"/>
      <c r="D4581" s="308"/>
      <c r="E4581" s="257"/>
      <c r="F4581" s="260"/>
      <c r="I4581"/>
    </row>
    <row r="4582" spans="1:9" s="239" customFormat="1" x14ac:dyDescent="0.25">
      <c r="A4582" s="298"/>
      <c r="B4582" s="271"/>
      <c r="C4582" s="252"/>
      <c r="D4582" s="308"/>
      <c r="E4582" s="257"/>
      <c r="F4582" s="260"/>
      <c r="I4582"/>
    </row>
    <row r="4583" spans="1:9" s="239" customFormat="1" x14ac:dyDescent="0.25">
      <c r="A4583" s="298"/>
      <c r="B4583" s="271"/>
      <c r="C4583" s="252"/>
      <c r="D4583" s="308"/>
      <c r="E4583" s="257"/>
      <c r="F4583" s="260"/>
      <c r="I4583"/>
    </row>
    <row r="4584" spans="1:9" s="239" customFormat="1" x14ac:dyDescent="0.25">
      <c r="A4584" s="298"/>
      <c r="B4584" s="271"/>
      <c r="C4584" s="252"/>
      <c r="D4584" s="308"/>
      <c r="E4584" s="257"/>
      <c r="F4584" s="260"/>
      <c r="I4584"/>
    </row>
    <row r="4585" spans="1:9" s="239" customFormat="1" x14ac:dyDescent="0.25">
      <c r="A4585" s="298"/>
      <c r="B4585" s="271"/>
      <c r="C4585" s="252"/>
      <c r="D4585" s="308"/>
      <c r="E4585" s="257"/>
      <c r="F4585" s="260"/>
      <c r="I4585"/>
    </row>
    <row r="4586" spans="1:9" s="239" customFormat="1" x14ac:dyDescent="0.25">
      <c r="A4586" s="298"/>
      <c r="B4586" s="271"/>
      <c r="C4586" s="252"/>
      <c r="D4586" s="308"/>
      <c r="E4586" s="257"/>
      <c r="F4586" s="260"/>
      <c r="I4586"/>
    </row>
    <row r="4587" spans="1:9" s="239" customFormat="1" x14ac:dyDescent="0.25">
      <c r="A4587" s="298"/>
      <c r="B4587" s="271"/>
      <c r="C4587" s="252"/>
      <c r="D4587" s="308"/>
      <c r="E4587" s="257"/>
      <c r="F4587" s="260"/>
      <c r="I4587"/>
    </row>
    <row r="4588" spans="1:9" s="239" customFormat="1" x14ac:dyDescent="0.25">
      <c r="A4588" s="298"/>
      <c r="B4588" s="271"/>
      <c r="C4588" s="252"/>
      <c r="D4588" s="308"/>
      <c r="E4588" s="257"/>
      <c r="F4588" s="260"/>
      <c r="I4588"/>
    </row>
    <row r="4589" spans="1:9" s="239" customFormat="1" x14ac:dyDescent="0.25">
      <c r="A4589" s="298"/>
      <c r="B4589" s="271"/>
      <c r="C4589" s="252"/>
      <c r="D4589" s="308"/>
      <c r="E4589" s="257"/>
      <c r="F4589" s="260"/>
      <c r="I4589"/>
    </row>
    <row r="4590" spans="1:9" s="239" customFormat="1" x14ac:dyDescent="0.25">
      <c r="A4590" s="298"/>
      <c r="B4590" s="271"/>
      <c r="C4590" s="252"/>
      <c r="D4590" s="308"/>
      <c r="E4590" s="257"/>
      <c r="F4590" s="260"/>
      <c r="I4590"/>
    </row>
    <row r="4591" spans="1:9" s="239" customFormat="1" x14ac:dyDescent="0.25">
      <c r="A4591" s="298"/>
      <c r="B4591" s="271"/>
      <c r="C4591" s="252"/>
      <c r="D4591" s="308"/>
      <c r="E4591" s="257"/>
      <c r="F4591" s="260"/>
      <c r="I4591"/>
    </row>
    <row r="4592" spans="1:9" s="239" customFormat="1" x14ac:dyDescent="0.25">
      <c r="A4592" s="298"/>
      <c r="B4592" s="271"/>
      <c r="C4592" s="252"/>
      <c r="D4592" s="308"/>
      <c r="E4592" s="257"/>
      <c r="F4592" s="260"/>
      <c r="I4592"/>
    </row>
    <row r="4593" spans="1:9" s="239" customFormat="1" x14ac:dyDescent="0.25">
      <c r="A4593" s="298"/>
      <c r="B4593" s="271"/>
      <c r="C4593" s="252"/>
      <c r="D4593" s="308"/>
      <c r="E4593" s="257"/>
      <c r="F4593" s="260"/>
      <c r="I4593"/>
    </row>
    <row r="4594" spans="1:9" s="239" customFormat="1" x14ac:dyDescent="0.25">
      <c r="A4594" s="298"/>
      <c r="B4594" s="271"/>
      <c r="C4594" s="252"/>
      <c r="D4594" s="308"/>
      <c r="E4594" s="257"/>
      <c r="F4594" s="260"/>
      <c r="I4594"/>
    </row>
    <row r="4595" spans="1:9" s="239" customFormat="1" x14ac:dyDescent="0.25">
      <c r="A4595" s="298"/>
      <c r="B4595" s="271"/>
      <c r="C4595" s="252"/>
      <c r="D4595" s="308"/>
      <c r="E4595" s="257"/>
      <c r="F4595" s="260"/>
      <c r="I4595"/>
    </row>
    <row r="4596" spans="1:9" s="239" customFormat="1" x14ac:dyDescent="0.25">
      <c r="A4596" s="298"/>
      <c r="B4596" s="271"/>
      <c r="C4596" s="252"/>
      <c r="D4596" s="308"/>
      <c r="E4596" s="257"/>
      <c r="F4596" s="260"/>
      <c r="I4596"/>
    </row>
    <row r="4597" spans="1:9" s="239" customFormat="1" x14ac:dyDescent="0.25">
      <c r="A4597" s="298"/>
      <c r="B4597" s="271"/>
      <c r="C4597" s="252"/>
      <c r="D4597" s="308"/>
      <c r="E4597" s="257"/>
      <c r="F4597" s="260"/>
      <c r="I4597"/>
    </row>
    <row r="4598" spans="1:9" s="239" customFormat="1" x14ac:dyDescent="0.25">
      <c r="A4598" s="298"/>
      <c r="B4598" s="271"/>
      <c r="C4598" s="252"/>
      <c r="D4598" s="308"/>
      <c r="E4598" s="257"/>
      <c r="F4598" s="260"/>
      <c r="I4598"/>
    </row>
    <row r="4599" spans="1:9" s="239" customFormat="1" x14ac:dyDescent="0.25">
      <c r="A4599" s="298"/>
      <c r="B4599" s="271"/>
      <c r="C4599" s="252"/>
      <c r="D4599" s="308"/>
      <c r="E4599" s="257"/>
      <c r="F4599" s="260"/>
      <c r="I4599"/>
    </row>
    <row r="4600" spans="1:9" s="239" customFormat="1" x14ac:dyDescent="0.25">
      <c r="A4600" s="298"/>
      <c r="B4600" s="271"/>
      <c r="C4600" s="252"/>
      <c r="D4600" s="308"/>
      <c r="E4600" s="257"/>
      <c r="F4600" s="260"/>
      <c r="I4600"/>
    </row>
    <row r="4601" spans="1:9" s="239" customFormat="1" x14ac:dyDescent="0.25">
      <c r="A4601" s="298"/>
      <c r="B4601" s="271"/>
      <c r="C4601" s="252"/>
      <c r="D4601" s="308"/>
      <c r="E4601" s="257"/>
      <c r="F4601" s="260"/>
      <c r="I4601"/>
    </row>
    <row r="4602" spans="1:9" s="239" customFormat="1" x14ac:dyDescent="0.25">
      <c r="A4602" s="298"/>
      <c r="B4602" s="271"/>
      <c r="C4602" s="252"/>
      <c r="D4602" s="308"/>
      <c r="E4602" s="257"/>
      <c r="F4602" s="260"/>
      <c r="I4602"/>
    </row>
    <row r="4603" spans="1:9" s="239" customFormat="1" x14ac:dyDescent="0.25">
      <c r="A4603" s="298"/>
      <c r="B4603" s="271"/>
      <c r="C4603" s="252"/>
      <c r="D4603" s="308"/>
      <c r="E4603" s="257"/>
      <c r="F4603" s="260"/>
      <c r="I4603"/>
    </row>
    <row r="4604" spans="1:9" s="239" customFormat="1" x14ac:dyDescent="0.25">
      <c r="A4604" s="298"/>
      <c r="B4604" s="271"/>
      <c r="C4604" s="252"/>
      <c r="D4604" s="308"/>
      <c r="E4604" s="257"/>
      <c r="F4604" s="260"/>
      <c r="I4604"/>
    </row>
    <row r="4605" spans="1:9" s="239" customFormat="1" x14ac:dyDescent="0.25">
      <c r="A4605" s="298"/>
      <c r="B4605" s="271"/>
      <c r="C4605" s="252"/>
      <c r="D4605" s="308"/>
      <c r="E4605" s="257"/>
      <c r="F4605" s="260"/>
      <c r="I4605"/>
    </row>
    <row r="4606" spans="1:9" s="239" customFormat="1" x14ac:dyDescent="0.25">
      <c r="A4606" s="298"/>
      <c r="B4606" s="271"/>
      <c r="C4606" s="252"/>
      <c r="D4606" s="308"/>
      <c r="E4606" s="257"/>
      <c r="F4606" s="260"/>
      <c r="I4606"/>
    </row>
    <row r="4607" spans="1:9" s="239" customFormat="1" x14ac:dyDescent="0.25">
      <c r="A4607" s="298"/>
      <c r="B4607" s="271"/>
      <c r="C4607" s="252"/>
      <c r="D4607" s="308"/>
      <c r="E4607" s="257"/>
      <c r="F4607" s="260"/>
      <c r="I4607"/>
    </row>
    <row r="4608" spans="1:9" s="239" customFormat="1" x14ac:dyDescent="0.25">
      <c r="A4608" s="298"/>
      <c r="B4608" s="271"/>
      <c r="C4608" s="252"/>
      <c r="D4608" s="308"/>
      <c r="E4608" s="257"/>
      <c r="F4608" s="260"/>
      <c r="I4608"/>
    </row>
    <row r="4609" spans="1:9" s="239" customFormat="1" x14ac:dyDescent="0.25">
      <c r="A4609" s="298"/>
      <c r="B4609" s="271"/>
      <c r="C4609" s="252"/>
      <c r="D4609" s="308"/>
      <c r="E4609" s="257"/>
      <c r="F4609" s="260"/>
      <c r="I4609"/>
    </row>
    <row r="4610" spans="1:9" s="239" customFormat="1" x14ac:dyDescent="0.25">
      <c r="A4610" s="298"/>
      <c r="B4610" s="271"/>
      <c r="C4610" s="252"/>
      <c r="D4610" s="308"/>
      <c r="E4610" s="257"/>
      <c r="F4610" s="260"/>
      <c r="I4610"/>
    </row>
    <row r="4611" spans="1:9" s="239" customFormat="1" x14ac:dyDescent="0.25">
      <c r="A4611" s="298"/>
      <c r="B4611" s="271"/>
      <c r="C4611" s="252"/>
      <c r="D4611" s="308"/>
      <c r="E4611" s="257"/>
      <c r="F4611" s="260"/>
      <c r="I4611"/>
    </row>
    <row r="4612" spans="1:9" s="239" customFormat="1" x14ac:dyDescent="0.25">
      <c r="A4612" s="298"/>
      <c r="B4612" s="271"/>
      <c r="C4612" s="252"/>
      <c r="D4612" s="308"/>
      <c r="E4612" s="257"/>
      <c r="F4612" s="260"/>
      <c r="I4612"/>
    </row>
    <row r="4613" spans="1:9" s="239" customFormat="1" x14ac:dyDescent="0.25">
      <c r="A4613" s="298"/>
      <c r="B4613" s="271"/>
      <c r="C4613" s="252"/>
      <c r="D4613" s="308"/>
      <c r="E4613" s="257"/>
      <c r="F4613" s="260"/>
      <c r="I4613"/>
    </row>
    <row r="4614" spans="1:9" s="239" customFormat="1" x14ac:dyDescent="0.25">
      <c r="A4614" s="298"/>
      <c r="B4614" s="271"/>
      <c r="C4614" s="252"/>
      <c r="D4614" s="308"/>
      <c r="E4614" s="257"/>
      <c r="F4614" s="260"/>
      <c r="I4614"/>
    </row>
    <row r="4615" spans="1:9" s="239" customFormat="1" x14ac:dyDescent="0.25">
      <c r="A4615" s="298"/>
      <c r="B4615" s="271"/>
      <c r="C4615" s="252"/>
      <c r="D4615" s="308"/>
      <c r="E4615" s="257"/>
      <c r="F4615" s="260"/>
      <c r="I4615"/>
    </row>
    <row r="4616" spans="1:9" s="239" customFormat="1" x14ac:dyDescent="0.25">
      <c r="A4616" s="298"/>
      <c r="B4616" s="271"/>
      <c r="C4616" s="252"/>
      <c r="D4616" s="308"/>
      <c r="E4616" s="257"/>
      <c r="F4616" s="260"/>
      <c r="I4616"/>
    </row>
    <row r="4617" spans="1:9" s="239" customFormat="1" x14ac:dyDescent="0.25">
      <c r="A4617" s="298"/>
      <c r="B4617" s="271"/>
      <c r="C4617" s="252"/>
      <c r="D4617" s="308"/>
      <c r="E4617" s="257"/>
      <c r="F4617" s="260"/>
      <c r="I4617"/>
    </row>
    <row r="4618" spans="1:9" s="239" customFormat="1" x14ac:dyDescent="0.25">
      <c r="A4618" s="298"/>
      <c r="B4618" s="271"/>
      <c r="C4618" s="252"/>
      <c r="D4618" s="308"/>
      <c r="E4618" s="257"/>
      <c r="F4618" s="260"/>
      <c r="I4618"/>
    </row>
    <row r="4619" spans="1:9" s="239" customFormat="1" x14ac:dyDescent="0.25">
      <c r="A4619" s="298"/>
      <c r="B4619" s="271"/>
      <c r="C4619" s="252"/>
      <c r="D4619" s="308"/>
      <c r="E4619" s="257"/>
      <c r="F4619" s="260"/>
      <c r="I4619"/>
    </row>
    <row r="4620" spans="1:9" s="239" customFormat="1" ht="13" x14ac:dyDescent="0.25">
      <c r="A4620" s="261"/>
      <c r="B4620" s="253"/>
      <c r="C4620" s="252"/>
      <c r="D4620" s="308"/>
      <c r="E4620" s="257"/>
      <c r="F4620" s="260"/>
      <c r="I4620"/>
    </row>
    <row r="4621" spans="1:9" ht="13" x14ac:dyDescent="0.25">
      <c r="A4621" s="261"/>
      <c r="B4621" s="264" t="s">
        <v>1631</v>
      </c>
      <c r="C4621" s="226"/>
      <c r="D4621" s="304"/>
      <c r="E4621" s="255"/>
      <c r="F4621" s="266"/>
    </row>
    <row r="4622" spans="1:9" ht="13" x14ac:dyDescent="0.25">
      <c r="A4622" s="261"/>
      <c r="B4622" s="245" t="str">
        <f>B4552</f>
        <v>SECTION 4</v>
      </c>
      <c r="C4622" s="226"/>
      <c r="D4622" s="304"/>
      <c r="E4622" s="255"/>
      <c r="F4622" s="260"/>
    </row>
    <row r="4623" spans="1:9" ht="13" x14ac:dyDescent="0.25">
      <c r="A4623" s="261"/>
      <c r="B4623" s="245" t="s">
        <v>2405</v>
      </c>
      <c r="C4623" s="226"/>
      <c r="D4623" s="304"/>
      <c r="E4623" s="255"/>
      <c r="F4623" s="260"/>
    </row>
    <row r="4624" spans="1:9" s="234" customFormat="1" ht="13" x14ac:dyDescent="0.25">
      <c r="A4624" s="261"/>
      <c r="B4624" s="244"/>
      <c r="C4624" s="246"/>
      <c r="D4624" s="305"/>
      <c r="E4624" s="257"/>
      <c r="F4624" s="260"/>
      <c r="I4624"/>
    </row>
    <row r="4625" spans="1:9" s="234" customFormat="1" ht="13" x14ac:dyDescent="0.25">
      <c r="A4625" s="261"/>
      <c r="B4625" s="242" t="s">
        <v>2479</v>
      </c>
      <c r="C4625" s="246"/>
      <c r="D4625" s="305"/>
      <c r="E4625" s="257"/>
      <c r="F4625" s="260"/>
      <c r="I4625"/>
    </row>
    <row r="4626" spans="1:9" s="234" customFormat="1" ht="13" x14ac:dyDescent="0.25">
      <c r="A4626" s="261"/>
      <c r="B4626" s="244"/>
      <c r="C4626" s="246"/>
      <c r="D4626" s="305"/>
      <c r="E4626" s="257"/>
      <c r="F4626" s="260"/>
      <c r="I4626"/>
    </row>
    <row r="4627" spans="1:9" s="234" customFormat="1" ht="13" x14ac:dyDescent="0.25">
      <c r="A4627" s="261"/>
      <c r="B4627" s="228" t="s">
        <v>2480</v>
      </c>
      <c r="C4627" s="246"/>
      <c r="D4627" s="305"/>
      <c r="E4627" s="257"/>
      <c r="F4627" s="260"/>
      <c r="I4627"/>
    </row>
    <row r="4628" spans="1:9" s="234" customFormat="1" ht="13" x14ac:dyDescent="0.25">
      <c r="A4628" s="261"/>
      <c r="B4628" s="228"/>
      <c r="C4628" s="219"/>
      <c r="D4628" s="305"/>
      <c r="E4628" s="257"/>
      <c r="F4628" s="260"/>
      <c r="I4628"/>
    </row>
    <row r="4629" spans="1:9" s="234" customFormat="1" ht="13" x14ac:dyDescent="0.25">
      <c r="A4629" s="261">
        <v>5.0999999999999996</v>
      </c>
      <c r="B4629" s="228" t="s">
        <v>2100</v>
      </c>
      <c r="C4629" s="219"/>
      <c r="D4629" s="305"/>
      <c r="E4629" s="257"/>
      <c r="F4629" s="260"/>
      <c r="I4629"/>
    </row>
    <row r="4630" spans="1:9" s="234" customFormat="1" ht="13" x14ac:dyDescent="0.25">
      <c r="A4630" s="297"/>
      <c r="B4630" s="227"/>
      <c r="C4630" s="268"/>
      <c r="D4630" s="305"/>
      <c r="E4630" s="257"/>
      <c r="F4630" s="260"/>
      <c r="I4630"/>
    </row>
    <row r="4631" spans="1:9" s="234" customFormat="1" ht="13" x14ac:dyDescent="0.25">
      <c r="A4631" s="297"/>
      <c r="B4631" s="290" t="s">
        <v>382</v>
      </c>
      <c r="C4631" s="289"/>
      <c r="D4631" s="305"/>
      <c r="E4631" s="257"/>
      <c r="F4631" s="260"/>
      <c r="I4631"/>
    </row>
    <row r="4632" spans="1:9" s="234" customFormat="1" ht="13" x14ac:dyDescent="0.25">
      <c r="A4632" s="297"/>
      <c r="B4632" s="291"/>
      <c r="C4632" s="289"/>
      <c r="D4632" s="305"/>
      <c r="E4632" s="257"/>
      <c r="F4632" s="260"/>
      <c r="I4632"/>
    </row>
    <row r="4633" spans="1:9" s="234" customFormat="1" ht="26" x14ac:dyDescent="0.25">
      <c r="A4633" s="297"/>
      <c r="B4633" s="292" t="s">
        <v>2108</v>
      </c>
      <c r="C4633" s="289"/>
      <c r="D4633" s="305"/>
      <c r="E4633" s="257"/>
      <c r="F4633" s="260"/>
      <c r="I4633"/>
    </row>
    <row r="4634" spans="1:9" s="234" customFormat="1" ht="13" x14ac:dyDescent="0.25">
      <c r="A4634" s="297"/>
      <c r="B4634" s="288"/>
      <c r="C4634" s="289"/>
      <c r="D4634" s="305"/>
      <c r="E4634" s="257"/>
      <c r="F4634" s="260"/>
      <c r="I4634"/>
    </row>
    <row r="4635" spans="1:9" s="234" customFormat="1" x14ac:dyDescent="0.25">
      <c r="A4635" s="296" t="s">
        <v>2481</v>
      </c>
      <c r="B4635" s="288" t="s">
        <v>516</v>
      </c>
      <c r="C4635" s="289" t="s">
        <v>2</v>
      </c>
      <c r="D4635" s="305">
        <v>2</v>
      </c>
      <c r="E4635" s="257"/>
      <c r="F4635" s="260"/>
      <c r="I4635"/>
    </row>
    <row r="4636" spans="1:9" s="234" customFormat="1" ht="13" x14ac:dyDescent="0.25">
      <c r="A4636" s="297"/>
      <c r="B4636" s="288"/>
      <c r="C4636" s="289"/>
      <c r="D4636" s="305"/>
      <c r="E4636" s="257"/>
      <c r="F4636" s="260"/>
      <c r="G4636" s="240"/>
      <c r="I4636"/>
    </row>
    <row r="4637" spans="1:9" s="234" customFormat="1" ht="13" x14ac:dyDescent="0.25">
      <c r="A4637" s="297"/>
      <c r="B4637" s="290" t="s">
        <v>404</v>
      </c>
      <c r="C4637" s="289"/>
      <c r="D4637" s="305"/>
      <c r="E4637" s="257"/>
      <c r="F4637" s="260"/>
      <c r="G4637" s="240"/>
      <c r="I4637"/>
    </row>
    <row r="4638" spans="1:9" s="234" customFormat="1" ht="13" x14ac:dyDescent="0.25">
      <c r="A4638" s="297"/>
      <c r="B4638" s="288"/>
      <c r="C4638" s="289"/>
      <c r="D4638" s="305"/>
      <c r="E4638" s="257"/>
      <c r="F4638" s="260"/>
      <c r="G4638" s="240"/>
      <c r="I4638"/>
    </row>
    <row r="4639" spans="1:9" s="234" customFormat="1" x14ac:dyDescent="0.25">
      <c r="A4639" s="296" t="s">
        <v>2482</v>
      </c>
      <c r="B4639" s="288" t="s">
        <v>405</v>
      </c>
      <c r="C4639" s="289" t="s">
        <v>2</v>
      </c>
      <c r="D4639" s="305">
        <v>2</v>
      </c>
      <c r="E4639" s="257"/>
      <c r="F4639" s="260"/>
      <c r="G4639" s="240"/>
      <c r="I4639"/>
    </row>
    <row r="4640" spans="1:9" s="234" customFormat="1" x14ac:dyDescent="0.25">
      <c r="A4640" s="296"/>
      <c r="B4640" s="288"/>
      <c r="C4640" s="289"/>
      <c r="D4640" s="305"/>
      <c r="E4640" s="257"/>
      <c r="F4640" s="260"/>
      <c r="G4640" s="240"/>
      <c r="I4640"/>
    </row>
    <row r="4641" spans="1:9" s="234" customFormat="1" x14ac:dyDescent="0.25">
      <c r="A4641" s="296" t="s">
        <v>2483</v>
      </c>
      <c r="B4641" s="288" t="s">
        <v>523</v>
      </c>
      <c r="C4641" s="289" t="s">
        <v>2</v>
      </c>
      <c r="D4641" s="305">
        <v>2</v>
      </c>
      <c r="E4641" s="257"/>
      <c r="F4641" s="260"/>
      <c r="I4641"/>
    </row>
    <row r="4642" spans="1:9" s="234" customFormat="1" ht="13" x14ac:dyDescent="0.25">
      <c r="A4642" s="297"/>
      <c r="B4642" s="288"/>
      <c r="C4642" s="289"/>
      <c r="D4642" s="305"/>
      <c r="E4642" s="257"/>
      <c r="F4642" s="260"/>
      <c r="I4642"/>
    </row>
    <row r="4643" spans="1:9" s="234" customFormat="1" ht="13" x14ac:dyDescent="0.25">
      <c r="A4643" s="297"/>
      <c r="B4643" s="290" t="s">
        <v>420</v>
      </c>
      <c r="C4643" s="289"/>
      <c r="D4643" s="305"/>
      <c r="E4643" s="257"/>
      <c r="F4643" s="260"/>
      <c r="I4643"/>
    </row>
    <row r="4644" spans="1:9" s="234" customFormat="1" ht="13" x14ac:dyDescent="0.25">
      <c r="A4644" s="297"/>
      <c r="B4644" s="288"/>
      <c r="C4644" s="289"/>
      <c r="D4644" s="305"/>
      <c r="E4644" s="257"/>
      <c r="F4644" s="260"/>
      <c r="I4644"/>
    </row>
    <row r="4645" spans="1:9" s="234" customFormat="1" ht="14.5" x14ac:dyDescent="0.25">
      <c r="A4645" s="296" t="s">
        <v>2484</v>
      </c>
      <c r="B4645" s="288" t="s">
        <v>2117</v>
      </c>
      <c r="C4645" s="268" t="s">
        <v>621</v>
      </c>
      <c r="D4645" s="305">
        <v>29</v>
      </c>
      <c r="E4645" s="257"/>
      <c r="F4645" s="260"/>
      <c r="H4645" s="234">
        <f>8.027*3.619</f>
        <v>29.049713000000001</v>
      </c>
      <c r="I4645"/>
    </row>
    <row r="4646" spans="1:9" s="234" customFormat="1" x14ac:dyDescent="0.25">
      <c r="A4646" s="296"/>
      <c r="B4646" s="288"/>
      <c r="C4646" s="268"/>
      <c r="D4646" s="305"/>
      <c r="E4646" s="257"/>
      <c r="F4646" s="260"/>
      <c r="I4646"/>
    </row>
    <row r="4647" spans="1:9" s="234" customFormat="1" ht="14.5" x14ac:dyDescent="0.25">
      <c r="A4647" s="296" t="s">
        <v>2485</v>
      </c>
      <c r="B4647" s="288" t="s">
        <v>2118</v>
      </c>
      <c r="C4647" s="268" t="s">
        <v>621</v>
      </c>
      <c r="D4647" s="305">
        <v>72</v>
      </c>
      <c r="E4647" s="257"/>
      <c r="F4647" s="260"/>
      <c r="H4647" s="234">
        <f>26.911*2.6</f>
        <v>69.968600000000009</v>
      </c>
      <c r="I4647"/>
    </row>
    <row r="4648" spans="1:9" s="234" customFormat="1" x14ac:dyDescent="0.25">
      <c r="A4648" s="296"/>
      <c r="B4648" s="288"/>
      <c r="C4648" s="268"/>
      <c r="D4648" s="305"/>
      <c r="E4648" s="257"/>
      <c r="F4648" s="260"/>
      <c r="I4648"/>
    </row>
    <row r="4649" spans="1:9" s="234" customFormat="1" ht="14.5" x14ac:dyDescent="0.25">
      <c r="A4649" s="296" t="s">
        <v>2486</v>
      </c>
      <c r="B4649" s="288" t="s">
        <v>2119</v>
      </c>
      <c r="C4649" s="268" t="s">
        <v>621</v>
      </c>
      <c r="D4649" s="305">
        <v>70</v>
      </c>
      <c r="E4649" s="257"/>
      <c r="F4649" s="260"/>
      <c r="I4649"/>
    </row>
    <row r="4650" spans="1:9" s="234" customFormat="1" x14ac:dyDescent="0.25">
      <c r="A4650" s="296"/>
      <c r="B4650" s="288"/>
      <c r="C4650" s="268"/>
      <c r="D4650" s="305"/>
      <c r="E4650" s="257"/>
      <c r="F4650" s="260"/>
      <c r="I4650"/>
    </row>
    <row r="4651" spans="1:9" s="234" customFormat="1" ht="14.5" x14ac:dyDescent="0.25">
      <c r="A4651" s="296" t="s">
        <v>2487</v>
      </c>
      <c r="B4651" s="288" t="s">
        <v>1026</v>
      </c>
      <c r="C4651" s="268" t="s">
        <v>621</v>
      </c>
      <c r="D4651" s="305">
        <f>D4647</f>
        <v>72</v>
      </c>
      <c r="E4651" s="257"/>
      <c r="F4651" s="260"/>
      <c r="I4651"/>
    </row>
    <row r="4652" spans="1:9" s="234" customFormat="1" x14ac:dyDescent="0.25">
      <c r="A4652" s="296"/>
      <c r="B4652" s="288"/>
      <c r="C4652" s="268"/>
      <c r="D4652" s="305"/>
      <c r="E4652" s="257"/>
      <c r="F4652" s="260"/>
      <c r="I4652"/>
    </row>
    <row r="4653" spans="1:9" s="234" customFormat="1" ht="14.5" x14ac:dyDescent="0.25">
      <c r="A4653" s="296" t="s">
        <v>2488</v>
      </c>
      <c r="B4653" s="288" t="s">
        <v>524</v>
      </c>
      <c r="C4653" s="268" t="s">
        <v>621</v>
      </c>
      <c r="D4653" s="305">
        <v>2</v>
      </c>
      <c r="E4653" s="257"/>
      <c r="F4653" s="260"/>
      <c r="I4653"/>
    </row>
    <row r="4654" spans="1:9" s="234" customFormat="1" x14ac:dyDescent="0.25">
      <c r="A4654" s="296"/>
      <c r="B4654" s="288"/>
      <c r="C4654" s="268"/>
      <c r="D4654" s="305"/>
      <c r="E4654" s="257"/>
      <c r="F4654" s="260"/>
      <c r="I4654"/>
    </row>
    <row r="4655" spans="1:9" s="234" customFormat="1" x14ac:dyDescent="0.25">
      <c r="A4655" s="296"/>
      <c r="B4655" s="288"/>
      <c r="C4655" s="268"/>
      <c r="D4655" s="305"/>
      <c r="E4655" s="257"/>
      <c r="F4655" s="260"/>
      <c r="I4655"/>
    </row>
    <row r="4656" spans="1:9" s="234" customFormat="1" x14ac:dyDescent="0.25">
      <c r="A4656" s="296"/>
      <c r="B4656" s="288"/>
      <c r="C4656" s="268"/>
      <c r="D4656" s="305"/>
      <c r="E4656" s="257"/>
      <c r="F4656" s="260"/>
      <c r="I4656"/>
    </row>
    <row r="4657" spans="1:9" s="234" customFormat="1" x14ac:dyDescent="0.25">
      <c r="A4657" s="296"/>
      <c r="B4657" s="288"/>
      <c r="C4657" s="268"/>
      <c r="D4657" s="305"/>
      <c r="E4657" s="257"/>
      <c r="F4657" s="260"/>
      <c r="I4657"/>
    </row>
    <row r="4658" spans="1:9" s="234" customFormat="1" x14ac:dyDescent="0.25">
      <c r="A4658" s="296"/>
      <c r="B4658" s="288"/>
      <c r="C4658" s="268"/>
      <c r="D4658" s="305"/>
      <c r="E4658" s="257"/>
      <c r="F4658" s="260"/>
      <c r="I4658"/>
    </row>
    <row r="4659" spans="1:9" s="234" customFormat="1" x14ac:dyDescent="0.25">
      <c r="A4659" s="296"/>
      <c r="B4659" s="288"/>
      <c r="C4659" s="268"/>
      <c r="D4659" s="305"/>
      <c r="E4659" s="257"/>
      <c r="F4659" s="260"/>
      <c r="I4659"/>
    </row>
    <row r="4660" spans="1:9" s="234" customFormat="1" x14ac:dyDescent="0.25">
      <c r="A4660" s="296"/>
      <c r="B4660" s="288"/>
      <c r="C4660" s="268"/>
      <c r="D4660" s="305"/>
      <c r="E4660" s="257"/>
      <c r="F4660" s="260"/>
      <c r="I4660"/>
    </row>
    <row r="4661" spans="1:9" s="234" customFormat="1" x14ac:dyDescent="0.25">
      <c r="A4661" s="296"/>
      <c r="B4661" s="288"/>
      <c r="C4661" s="268"/>
      <c r="D4661" s="305"/>
      <c r="E4661" s="257"/>
      <c r="F4661" s="260"/>
      <c r="I4661"/>
    </row>
    <row r="4662" spans="1:9" s="234" customFormat="1" x14ac:dyDescent="0.25">
      <c r="A4662" s="296"/>
      <c r="B4662" s="288"/>
      <c r="C4662" s="268"/>
      <c r="D4662" s="305"/>
      <c r="E4662" s="257"/>
      <c r="F4662" s="260"/>
      <c r="I4662"/>
    </row>
    <row r="4663" spans="1:9" s="234" customFormat="1" x14ac:dyDescent="0.25">
      <c r="A4663" s="296"/>
      <c r="B4663" s="288"/>
      <c r="C4663" s="268"/>
      <c r="D4663" s="305"/>
      <c r="E4663" s="257"/>
      <c r="F4663" s="260"/>
      <c r="I4663"/>
    </row>
    <row r="4664" spans="1:9" s="234" customFormat="1" x14ac:dyDescent="0.25">
      <c r="A4664" s="296"/>
      <c r="B4664" s="288"/>
      <c r="C4664" s="268"/>
      <c r="D4664" s="305"/>
      <c r="E4664" s="257"/>
      <c r="F4664" s="260"/>
      <c r="I4664"/>
    </row>
    <row r="4665" spans="1:9" s="234" customFormat="1" x14ac:dyDescent="0.25">
      <c r="A4665" s="296"/>
      <c r="B4665" s="288"/>
      <c r="C4665" s="268"/>
      <c r="D4665" s="305"/>
      <c r="E4665" s="257"/>
      <c r="F4665" s="260"/>
      <c r="I4665"/>
    </row>
    <row r="4666" spans="1:9" s="234" customFormat="1" x14ac:dyDescent="0.25">
      <c r="A4666" s="296"/>
      <c r="B4666" s="288"/>
      <c r="C4666" s="268"/>
      <c r="D4666" s="305"/>
      <c r="E4666" s="257"/>
      <c r="F4666" s="260"/>
      <c r="I4666"/>
    </row>
    <row r="4667" spans="1:9" s="234" customFormat="1" x14ac:dyDescent="0.25">
      <c r="A4667" s="296"/>
      <c r="B4667" s="288"/>
      <c r="C4667" s="268"/>
      <c r="D4667" s="305"/>
      <c r="E4667" s="257"/>
      <c r="F4667" s="260"/>
      <c r="I4667"/>
    </row>
    <row r="4668" spans="1:9" s="234" customFormat="1" x14ac:dyDescent="0.25">
      <c r="A4668" s="296"/>
      <c r="B4668" s="288"/>
      <c r="C4668" s="268"/>
      <c r="D4668" s="305"/>
      <c r="E4668" s="257"/>
      <c r="F4668" s="260"/>
      <c r="I4668"/>
    </row>
    <row r="4669" spans="1:9" s="234" customFormat="1" x14ac:dyDescent="0.25">
      <c r="A4669" s="296"/>
      <c r="B4669" s="288"/>
      <c r="C4669" s="268"/>
      <c r="D4669" s="305"/>
      <c r="E4669" s="257"/>
      <c r="F4669" s="260"/>
      <c r="I4669"/>
    </row>
    <row r="4670" spans="1:9" s="234" customFormat="1" x14ac:dyDescent="0.25">
      <c r="A4670" s="296"/>
      <c r="B4670" s="288"/>
      <c r="C4670" s="268"/>
      <c r="D4670" s="305"/>
      <c r="E4670" s="257"/>
      <c r="F4670" s="260"/>
      <c r="I4670"/>
    </row>
    <row r="4671" spans="1:9" s="234" customFormat="1" x14ac:dyDescent="0.25">
      <c r="A4671" s="296"/>
      <c r="B4671" s="288"/>
      <c r="C4671" s="268"/>
      <c r="D4671" s="305"/>
      <c r="E4671" s="257"/>
      <c r="F4671" s="260"/>
      <c r="I4671"/>
    </row>
    <row r="4672" spans="1:9" s="234" customFormat="1" x14ac:dyDescent="0.25">
      <c r="A4672" s="296"/>
      <c r="B4672" s="288"/>
      <c r="C4672" s="268"/>
      <c r="D4672" s="305"/>
      <c r="E4672" s="257"/>
      <c r="F4672" s="260"/>
      <c r="I4672"/>
    </row>
    <row r="4673" spans="1:9" s="234" customFormat="1" x14ac:dyDescent="0.25">
      <c r="A4673" s="296"/>
      <c r="B4673" s="288"/>
      <c r="C4673" s="268"/>
      <c r="D4673" s="305"/>
      <c r="E4673" s="257"/>
      <c r="F4673" s="260"/>
      <c r="I4673"/>
    </row>
    <row r="4674" spans="1:9" s="234" customFormat="1" x14ac:dyDescent="0.25">
      <c r="A4674" s="296"/>
      <c r="B4674" s="288"/>
      <c r="C4674" s="268"/>
      <c r="D4674" s="305"/>
      <c r="E4674" s="257"/>
      <c r="F4674" s="260"/>
      <c r="I4674"/>
    </row>
    <row r="4675" spans="1:9" s="234" customFormat="1" x14ac:dyDescent="0.25">
      <c r="A4675" s="296"/>
      <c r="B4675" s="288"/>
      <c r="C4675" s="268"/>
      <c r="D4675" s="305"/>
      <c r="E4675" s="257"/>
      <c r="F4675" s="260"/>
      <c r="I4675"/>
    </row>
    <row r="4676" spans="1:9" s="234" customFormat="1" x14ac:dyDescent="0.25">
      <c r="A4676" s="296"/>
      <c r="B4676" s="288"/>
      <c r="C4676" s="268"/>
      <c r="D4676" s="305"/>
      <c r="E4676" s="257"/>
      <c r="F4676" s="260"/>
      <c r="I4676"/>
    </row>
    <row r="4677" spans="1:9" s="234" customFormat="1" x14ac:dyDescent="0.25">
      <c r="A4677" s="296"/>
      <c r="B4677" s="288"/>
      <c r="C4677" s="268"/>
      <c r="D4677" s="305"/>
      <c r="E4677" s="257"/>
      <c r="F4677" s="260"/>
      <c r="I4677"/>
    </row>
    <row r="4678" spans="1:9" s="234" customFormat="1" x14ac:dyDescent="0.25">
      <c r="A4678" s="296"/>
      <c r="B4678" s="288"/>
      <c r="C4678" s="268"/>
      <c r="D4678" s="305"/>
      <c r="E4678" s="257"/>
      <c r="F4678" s="260"/>
      <c r="I4678"/>
    </row>
    <row r="4679" spans="1:9" s="234" customFormat="1" x14ac:dyDescent="0.25">
      <c r="A4679" s="296"/>
      <c r="B4679" s="288"/>
      <c r="C4679" s="268"/>
      <c r="D4679" s="305"/>
      <c r="E4679" s="257"/>
      <c r="F4679" s="260"/>
      <c r="I4679"/>
    </row>
    <row r="4680" spans="1:9" s="234" customFormat="1" x14ac:dyDescent="0.25">
      <c r="A4680" s="296"/>
      <c r="B4680" s="288"/>
      <c r="C4680" s="268"/>
      <c r="D4680" s="305"/>
      <c r="E4680" s="257"/>
      <c r="F4680" s="260"/>
      <c r="I4680"/>
    </row>
    <row r="4681" spans="1:9" s="234" customFormat="1" x14ac:dyDescent="0.25">
      <c r="A4681" s="296"/>
      <c r="B4681" s="288"/>
      <c r="C4681" s="268"/>
      <c r="D4681" s="305"/>
      <c r="E4681" s="257"/>
      <c r="F4681" s="260"/>
      <c r="I4681"/>
    </row>
    <row r="4682" spans="1:9" s="234" customFormat="1" x14ac:dyDescent="0.25">
      <c r="A4682" s="296"/>
      <c r="B4682" s="288"/>
      <c r="C4682" s="268"/>
      <c r="D4682" s="305"/>
      <c r="E4682" s="257"/>
      <c r="F4682" s="260"/>
      <c r="I4682"/>
    </row>
    <row r="4683" spans="1:9" s="234" customFormat="1" x14ac:dyDescent="0.25">
      <c r="A4683" s="296"/>
      <c r="B4683" s="269"/>
      <c r="C4683" s="268"/>
      <c r="D4683" s="305"/>
      <c r="E4683" s="257"/>
      <c r="F4683" s="260"/>
      <c r="I4683"/>
    </row>
    <row r="4684" spans="1:9" s="234" customFormat="1" ht="13" x14ac:dyDescent="0.25">
      <c r="A4684" s="261"/>
      <c r="B4684" s="232"/>
      <c r="C4684" s="222"/>
      <c r="D4684" s="310"/>
      <c r="E4684" s="257"/>
      <c r="F4684" s="260"/>
      <c r="I4684"/>
    </row>
    <row r="4685" spans="1:9" s="234" customFormat="1" ht="13" x14ac:dyDescent="0.25">
      <c r="A4685" s="261"/>
      <c r="B4685" s="232"/>
      <c r="C4685" s="222"/>
      <c r="D4685" s="310"/>
      <c r="E4685" s="257"/>
      <c r="F4685" s="260"/>
      <c r="I4685"/>
    </row>
    <row r="4686" spans="1:9" s="234" customFormat="1" ht="13" x14ac:dyDescent="0.25">
      <c r="A4686" s="261"/>
      <c r="B4686" s="232"/>
      <c r="C4686" s="222"/>
      <c r="D4686" s="310"/>
      <c r="E4686" s="257"/>
      <c r="F4686" s="260"/>
      <c r="I4686"/>
    </row>
    <row r="4687" spans="1:9" s="234" customFormat="1" ht="13" x14ac:dyDescent="0.25">
      <c r="A4687" s="261"/>
      <c r="B4687" s="232"/>
      <c r="C4687" s="222"/>
      <c r="D4687" s="310"/>
      <c r="E4687" s="257"/>
      <c r="F4687" s="260"/>
      <c r="I4687"/>
    </row>
    <row r="4688" spans="1:9" s="234" customFormat="1" ht="13" x14ac:dyDescent="0.25">
      <c r="A4688" s="261"/>
      <c r="B4688" s="232"/>
      <c r="C4688" s="222"/>
      <c r="D4688" s="310"/>
      <c r="E4688" s="257"/>
      <c r="F4688" s="260"/>
      <c r="I4688"/>
    </row>
    <row r="4689" spans="1:9" s="234" customFormat="1" ht="13" x14ac:dyDescent="0.25">
      <c r="A4689" s="261"/>
      <c r="B4689" s="232"/>
      <c r="C4689" s="222"/>
      <c r="D4689" s="310"/>
      <c r="E4689" s="257"/>
      <c r="F4689" s="260"/>
      <c r="I4689"/>
    </row>
    <row r="4690" spans="1:9" s="234" customFormat="1" ht="13" x14ac:dyDescent="0.25">
      <c r="A4690" s="261"/>
      <c r="B4690" s="232"/>
      <c r="C4690" s="222"/>
      <c r="D4690" s="310"/>
      <c r="E4690" s="257"/>
      <c r="F4690" s="260"/>
      <c r="I4690"/>
    </row>
    <row r="4691" spans="1:9" s="234" customFormat="1" ht="13" x14ac:dyDescent="0.25">
      <c r="A4691" s="261"/>
      <c r="B4691" s="232"/>
      <c r="C4691" s="222"/>
      <c r="D4691" s="310"/>
      <c r="E4691" s="257"/>
      <c r="F4691" s="260"/>
      <c r="I4691"/>
    </row>
    <row r="4692" spans="1:9" s="239" customFormat="1" ht="13" x14ac:dyDescent="0.25">
      <c r="A4692" s="261"/>
      <c r="B4692" s="253"/>
      <c r="C4692" s="252"/>
      <c r="D4692" s="308"/>
      <c r="E4692" s="257"/>
      <c r="F4692" s="260"/>
      <c r="I4692"/>
    </row>
    <row r="4693" spans="1:9" ht="13" x14ac:dyDescent="0.25">
      <c r="A4693" s="261"/>
      <c r="B4693" s="264" t="s">
        <v>2187</v>
      </c>
      <c r="C4693" s="226"/>
      <c r="D4693" s="304"/>
      <c r="E4693" s="255"/>
      <c r="F4693" s="266"/>
    </row>
    <row r="4694" spans="1:9" ht="13" x14ac:dyDescent="0.25">
      <c r="A4694" s="261"/>
      <c r="B4694" s="245" t="str">
        <f>B4625</f>
        <v>SECTION 5</v>
      </c>
      <c r="C4694" s="226"/>
      <c r="D4694" s="304"/>
      <c r="E4694" s="255"/>
      <c r="F4694" s="260"/>
    </row>
    <row r="4695" spans="1:9" ht="13" x14ac:dyDescent="0.25">
      <c r="A4695" s="261"/>
      <c r="B4695" s="245" t="s">
        <v>2496</v>
      </c>
      <c r="C4695" s="226"/>
      <c r="D4695" s="304"/>
      <c r="E4695" s="255"/>
      <c r="F4695" s="260"/>
    </row>
    <row r="4696" spans="1:9" s="239" customFormat="1" ht="13" x14ac:dyDescent="0.25">
      <c r="A4696" s="261"/>
      <c r="B4696" s="253"/>
      <c r="C4696" s="252"/>
      <c r="D4696" s="308"/>
      <c r="E4696" s="257"/>
      <c r="F4696" s="260"/>
      <c r="I4696"/>
    </row>
    <row r="4697" spans="1:9" s="239" customFormat="1" ht="13" x14ac:dyDescent="0.25">
      <c r="A4697" s="261"/>
      <c r="B4697" s="270" t="str">
        <f>B4694</f>
        <v>SECTION 5</v>
      </c>
      <c r="C4697" s="252"/>
      <c r="D4697" s="308"/>
      <c r="E4697" s="257"/>
      <c r="F4697" s="260"/>
      <c r="I4697"/>
    </row>
    <row r="4698" spans="1:9" s="239" customFormat="1" ht="13" x14ac:dyDescent="0.25">
      <c r="A4698" s="261"/>
      <c r="B4698" s="270" t="str">
        <f>B4695</f>
        <v>Block 3: 1 Tuckshop and 1 Store Room: 5.1- Alterations</v>
      </c>
      <c r="C4698" s="252"/>
      <c r="D4698" s="308"/>
      <c r="E4698" s="257"/>
      <c r="F4698" s="260"/>
      <c r="I4698"/>
    </row>
    <row r="4699" spans="1:9" s="239" customFormat="1" ht="13" x14ac:dyDescent="0.25">
      <c r="A4699" s="261"/>
      <c r="B4699" s="251" t="s">
        <v>2200</v>
      </c>
      <c r="C4699" s="252" t="s">
        <v>2192</v>
      </c>
      <c r="D4699" s="308"/>
      <c r="E4699" s="257"/>
      <c r="F4699" s="260"/>
      <c r="I4699"/>
    </row>
    <row r="4700" spans="1:9" s="239" customFormat="1" ht="13" x14ac:dyDescent="0.25">
      <c r="A4700" s="261"/>
      <c r="B4700" s="253"/>
      <c r="C4700" s="252"/>
      <c r="D4700" s="308"/>
      <c r="E4700" s="257"/>
      <c r="F4700" s="260"/>
      <c r="I4700"/>
    </row>
    <row r="4701" spans="1:9" s="239" customFormat="1" ht="13" x14ac:dyDescent="0.25">
      <c r="A4701" s="261"/>
      <c r="B4701" s="265" t="s">
        <v>2191</v>
      </c>
      <c r="C4701" s="252">
        <v>72</v>
      </c>
      <c r="D4701" s="308"/>
      <c r="E4701" s="257"/>
      <c r="F4701" s="260"/>
      <c r="I4701"/>
    </row>
    <row r="4702" spans="1:9" s="239" customFormat="1" ht="13" x14ac:dyDescent="0.25">
      <c r="A4702" s="261"/>
      <c r="B4702" s="265"/>
      <c r="C4702" s="252"/>
      <c r="D4702" s="308"/>
      <c r="E4702" s="257"/>
      <c r="F4702" s="260"/>
      <c r="I4702"/>
    </row>
    <row r="4703" spans="1:9" s="239" customFormat="1" ht="13" x14ac:dyDescent="0.25">
      <c r="A4703" s="261"/>
      <c r="B4703" s="253"/>
      <c r="C4703" s="252"/>
      <c r="D4703" s="308"/>
      <c r="E4703" s="257"/>
      <c r="F4703" s="260"/>
      <c r="I4703"/>
    </row>
    <row r="4704" spans="1:9" s="239" customFormat="1" ht="13" x14ac:dyDescent="0.25">
      <c r="A4704" s="261"/>
      <c r="B4704" s="253"/>
      <c r="C4704" s="252"/>
      <c r="D4704" s="308"/>
      <c r="E4704" s="257"/>
      <c r="F4704" s="260"/>
      <c r="I4704"/>
    </row>
    <row r="4705" spans="1:9" s="239" customFormat="1" ht="13" x14ac:dyDescent="0.25">
      <c r="A4705" s="261"/>
      <c r="B4705" s="253"/>
      <c r="C4705" s="252"/>
      <c r="D4705" s="308"/>
      <c r="E4705" s="257"/>
      <c r="F4705" s="260"/>
      <c r="I4705"/>
    </row>
    <row r="4706" spans="1:9" s="239" customFormat="1" ht="13" x14ac:dyDescent="0.25">
      <c r="A4706" s="261"/>
      <c r="B4706" s="253"/>
      <c r="C4706" s="252"/>
      <c r="D4706" s="308"/>
      <c r="E4706" s="257"/>
      <c r="F4706" s="260"/>
      <c r="I4706"/>
    </row>
    <row r="4707" spans="1:9" s="239" customFormat="1" ht="13" x14ac:dyDescent="0.25">
      <c r="A4707" s="261"/>
      <c r="B4707" s="253"/>
      <c r="C4707" s="252"/>
      <c r="D4707" s="308"/>
      <c r="E4707" s="257"/>
      <c r="F4707" s="260"/>
      <c r="I4707"/>
    </row>
    <row r="4708" spans="1:9" s="239" customFormat="1" ht="13" x14ac:dyDescent="0.25">
      <c r="A4708" s="261"/>
      <c r="B4708" s="253"/>
      <c r="C4708" s="252"/>
      <c r="D4708" s="308"/>
      <c r="E4708" s="257"/>
      <c r="F4708" s="260"/>
      <c r="I4708"/>
    </row>
    <row r="4709" spans="1:9" s="239" customFormat="1" ht="13" x14ac:dyDescent="0.25">
      <c r="A4709" s="261"/>
      <c r="B4709" s="253"/>
      <c r="C4709" s="252"/>
      <c r="D4709" s="308"/>
      <c r="E4709" s="257"/>
      <c r="F4709" s="260"/>
      <c r="I4709"/>
    </row>
    <row r="4710" spans="1:9" s="239" customFormat="1" ht="13" x14ac:dyDescent="0.25">
      <c r="A4710" s="261"/>
      <c r="B4710" s="253"/>
      <c r="C4710" s="252"/>
      <c r="D4710" s="308"/>
      <c r="E4710" s="257"/>
      <c r="F4710" s="260"/>
      <c r="I4710"/>
    </row>
    <row r="4711" spans="1:9" s="239" customFormat="1" ht="13" x14ac:dyDescent="0.25">
      <c r="A4711" s="261"/>
      <c r="B4711" s="253"/>
      <c r="C4711" s="252"/>
      <c r="D4711" s="308"/>
      <c r="E4711" s="257"/>
      <c r="F4711" s="260"/>
      <c r="I4711"/>
    </row>
    <row r="4712" spans="1:9" s="239" customFormat="1" ht="13" x14ac:dyDescent="0.25">
      <c r="A4712" s="261"/>
      <c r="B4712" s="253"/>
      <c r="C4712" s="252"/>
      <c r="D4712" s="308"/>
      <c r="E4712" s="257"/>
      <c r="F4712" s="260"/>
      <c r="I4712"/>
    </row>
    <row r="4713" spans="1:9" s="239" customFormat="1" ht="13" x14ac:dyDescent="0.25">
      <c r="A4713" s="261"/>
      <c r="B4713" s="253"/>
      <c r="C4713" s="252"/>
      <c r="D4713" s="308"/>
      <c r="E4713" s="257"/>
      <c r="F4713" s="260"/>
      <c r="I4713"/>
    </row>
    <row r="4714" spans="1:9" s="239" customFormat="1" ht="13" x14ac:dyDescent="0.25">
      <c r="A4714" s="261"/>
      <c r="B4714" s="253"/>
      <c r="C4714" s="252"/>
      <c r="D4714" s="308"/>
      <c r="E4714" s="257"/>
      <c r="F4714" s="260"/>
      <c r="I4714"/>
    </row>
    <row r="4715" spans="1:9" s="239" customFormat="1" ht="13" x14ac:dyDescent="0.25">
      <c r="A4715" s="261"/>
      <c r="B4715" s="253"/>
      <c r="C4715" s="252"/>
      <c r="D4715" s="308"/>
      <c r="E4715" s="257"/>
      <c r="F4715" s="260"/>
      <c r="I4715"/>
    </row>
    <row r="4716" spans="1:9" s="239" customFormat="1" ht="13" x14ac:dyDescent="0.25">
      <c r="A4716" s="261"/>
      <c r="B4716" s="253"/>
      <c r="C4716" s="252"/>
      <c r="D4716" s="308"/>
      <c r="E4716" s="257"/>
      <c r="F4716" s="260"/>
      <c r="I4716"/>
    </row>
    <row r="4717" spans="1:9" s="239" customFormat="1" ht="13" x14ac:dyDescent="0.25">
      <c r="A4717" s="261"/>
      <c r="B4717" s="253"/>
      <c r="C4717" s="252"/>
      <c r="D4717" s="308"/>
      <c r="E4717" s="257"/>
      <c r="F4717" s="260"/>
      <c r="I4717"/>
    </row>
    <row r="4718" spans="1:9" s="239" customFormat="1" ht="13" x14ac:dyDescent="0.25">
      <c r="A4718" s="261"/>
      <c r="B4718" s="253"/>
      <c r="C4718" s="252"/>
      <c r="D4718" s="308"/>
      <c r="E4718" s="257"/>
      <c r="F4718" s="260"/>
      <c r="I4718"/>
    </row>
    <row r="4719" spans="1:9" s="239" customFormat="1" ht="13" x14ac:dyDescent="0.25">
      <c r="A4719" s="261"/>
      <c r="B4719" s="253"/>
      <c r="C4719" s="252"/>
      <c r="D4719" s="308"/>
      <c r="E4719" s="257"/>
      <c r="F4719" s="260"/>
      <c r="I4719"/>
    </row>
    <row r="4720" spans="1:9" s="239" customFormat="1" ht="13" x14ac:dyDescent="0.25">
      <c r="A4720" s="261"/>
      <c r="B4720" s="253"/>
      <c r="C4720" s="252"/>
      <c r="D4720" s="308"/>
      <c r="E4720" s="257"/>
      <c r="F4720" s="260"/>
      <c r="I4720"/>
    </row>
    <row r="4721" spans="1:9" s="239" customFormat="1" ht="13" x14ac:dyDescent="0.25">
      <c r="A4721" s="261"/>
      <c r="B4721" s="253"/>
      <c r="C4721" s="252"/>
      <c r="D4721" s="308"/>
      <c r="E4721" s="257"/>
      <c r="F4721" s="260"/>
      <c r="I4721"/>
    </row>
    <row r="4722" spans="1:9" s="239" customFormat="1" ht="13" x14ac:dyDescent="0.25">
      <c r="A4722" s="261"/>
      <c r="B4722" s="253"/>
      <c r="C4722" s="252"/>
      <c r="D4722" s="308"/>
      <c r="E4722" s="257"/>
      <c r="F4722" s="260"/>
      <c r="I4722"/>
    </row>
    <row r="4723" spans="1:9" s="239" customFormat="1" ht="13" x14ac:dyDescent="0.25">
      <c r="A4723" s="261"/>
      <c r="B4723" s="253"/>
      <c r="C4723" s="252"/>
      <c r="D4723" s="308"/>
      <c r="E4723" s="257"/>
      <c r="F4723" s="260"/>
      <c r="I4723"/>
    </row>
    <row r="4724" spans="1:9" s="239" customFormat="1" ht="13" x14ac:dyDescent="0.25">
      <c r="A4724" s="261"/>
      <c r="B4724" s="253"/>
      <c r="C4724" s="252"/>
      <c r="D4724" s="308"/>
      <c r="E4724" s="257"/>
      <c r="F4724" s="260"/>
      <c r="I4724"/>
    </row>
    <row r="4725" spans="1:9" s="239" customFormat="1" ht="13" x14ac:dyDescent="0.25">
      <c r="A4725" s="261"/>
      <c r="B4725" s="253"/>
      <c r="C4725" s="252"/>
      <c r="D4725" s="308"/>
      <c r="E4725" s="257"/>
      <c r="F4725" s="260"/>
      <c r="I4725"/>
    </row>
    <row r="4726" spans="1:9" s="239" customFormat="1" ht="13" x14ac:dyDescent="0.25">
      <c r="A4726" s="261"/>
      <c r="B4726" s="253"/>
      <c r="C4726" s="252"/>
      <c r="D4726" s="308"/>
      <c r="E4726" s="257"/>
      <c r="F4726" s="260"/>
      <c r="I4726"/>
    </row>
    <row r="4727" spans="1:9" s="239" customFormat="1" ht="13" x14ac:dyDescent="0.25">
      <c r="A4727" s="261"/>
      <c r="B4727" s="253"/>
      <c r="C4727" s="252"/>
      <c r="D4727" s="308"/>
      <c r="E4727" s="257"/>
      <c r="F4727" s="260"/>
      <c r="I4727"/>
    </row>
    <row r="4728" spans="1:9" s="239" customFormat="1" ht="13" x14ac:dyDescent="0.25">
      <c r="A4728" s="261"/>
      <c r="B4728" s="253"/>
      <c r="C4728" s="252"/>
      <c r="D4728" s="308"/>
      <c r="E4728" s="257"/>
      <c r="F4728" s="260"/>
      <c r="I4728"/>
    </row>
    <row r="4729" spans="1:9" s="239" customFormat="1" ht="13" x14ac:dyDescent="0.25">
      <c r="A4729" s="261"/>
      <c r="B4729" s="253"/>
      <c r="C4729" s="252"/>
      <c r="D4729" s="308"/>
      <c r="E4729" s="257"/>
      <c r="F4729" s="260"/>
      <c r="I4729"/>
    </row>
    <row r="4730" spans="1:9" s="239" customFormat="1" ht="13" x14ac:dyDescent="0.25">
      <c r="A4730" s="261"/>
      <c r="B4730" s="253"/>
      <c r="C4730" s="252"/>
      <c r="D4730" s="308"/>
      <c r="E4730" s="257"/>
      <c r="F4730" s="260"/>
      <c r="I4730"/>
    </row>
    <row r="4731" spans="1:9" s="239" customFormat="1" ht="13" x14ac:dyDescent="0.25">
      <c r="A4731" s="261"/>
      <c r="B4731" s="253"/>
      <c r="C4731" s="252"/>
      <c r="D4731" s="308"/>
      <c r="E4731" s="257"/>
      <c r="F4731" s="260"/>
      <c r="I4731"/>
    </row>
    <row r="4732" spans="1:9" s="239" customFormat="1" ht="13" x14ac:dyDescent="0.25">
      <c r="A4732" s="261"/>
      <c r="B4732" s="253"/>
      <c r="C4732" s="252"/>
      <c r="D4732" s="308"/>
      <c r="E4732" s="257"/>
      <c r="F4732" s="260"/>
      <c r="I4732"/>
    </row>
    <row r="4733" spans="1:9" s="239" customFormat="1" ht="13" x14ac:dyDescent="0.25">
      <c r="A4733" s="261"/>
      <c r="B4733" s="253"/>
      <c r="C4733" s="252"/>
      <c r="D4733" s="308"/>
      <c r="E4733" s="257"/>
      <c r="F4733" s="260"/>
      <c r="I4733"/>
    </row>
    <row r="4734" spans="1:9" s="239" customFormat="1" ht="13" x14ac:dyDescent="0.25">
      <c r="A4734" s="261"/>
      <c r="B4734" s="253"/>
      <c r="C4734" s="252"/>
      <c r="D4734" s="308"/>
      <c r="E4734" s="257"/>
      <c r="F4734" s="260"/>
      <c r="I4734"/>
    </row>
    <row r="4735" spans="1:9" s="239" customFormat="1" ht="13" x14ac:dyDescent="0.25">
      <c r="A4735" s="261"/>
      <c r="B4735" s="253"/>
      <c r="C4735" s="252"/>
      <c r="D4735" s="308"/>
      <c r="E4735" s="257"/>
      <c r="F4735" s="260"/>
      <c r="I4735"/>
    </row>
    <row r="4736" spans="1:9" s="239" customFormat="1" ht="13" x14ac:dyDescent="0.25">
      <c r="A4736" s="261"/>
      <c r="B4736" s="253"/>
      <c r="C4736" s="252"/>
      <c r="D4736" s="308"/>
      <c r="E4736" s="257"/>
      <c r="F4736" s="260"/>
      <c r="I4736"/>
    </row>
    <row r="4737" spans="1:9" s="239" customFormat="1" ht="13" x14ac:dyDescent="0.25">
      <c r="A4737" s="261"/>
      <c r="B4737" s="253"/>
      <c r="C4737" s="252"/>
      <c r="D4737" s="308"/>
      <c r="E4737" s="257"/>
      <c r="F4737" s="260"/>
      <c r="I4737"/>
    </row>
    <row r="4738" spans="1:9" s="239" customFormat="1" ht="13" x14ac:dyDescent="0.25">
      <c r="A4738" s="261"/>
      <c r="B4738" s="253"/>
      <c r="C4738" s="252"/>
      <c r="D4738" s="308"/>
      <c r="E4738" s="257"/>
      <c r="F4738" s="260"/>
      <c r="I4738"/>
    </row>
    <row r="4739" spans="1:9" s="239" customFormat="1" ht="13" x14ac:dyDescent="0.25">
      <c r="A4739" s="261"/>
      <c r="B4739" s="253"/>
      <c r="C4739" s="252"/>
      <c r="D4739" s="308"/>
      <c r="E4739" s="257"/>
      <c r="F4739" s="260"/>
      <c r="I4739"/>
    </row>
    <row r="4740" spans="1:9" s="239" customFormat="1" ht="13" x14ac:dyDescent="0.25">
      <c r="A4740" s="261"/>
      <c r="B4740" s="253"/>
      <c r="C4740" s="252"/>
      <c r="D4740" s="308"/>
      <c r="E4740" s="257"/>
      <c r="F4740" s="260"/>
      <c r="I4740"/>
    </row>
    <row r="4741" spans="1:9" s="239" customFormat="1" ht="13" x14ac:dyDescent="0.25">
      <c r="A4741" s="261"/>
      <c r="B4741" s="253"/>
      <c r="C4741" s="252"/>
      <c r="D4741" s="308"/>
      <c r="E4741" s="257"/>
      <c r="F4741" s="260"/>
      <c r="I4741"/>
    </row>
    <row r="4742" spans="1:9" s="239" customFormat="1" ht="13" x14ac:dyDescent="0.25">
      <c r="A4742" s="261"/>
      <c r="B4742" s="253"/>
      <c r="C4742" s="252"/>
      <c r="D4742" s="308"/>
      <c r="E4742" s="257"/>
      <c r="F4742" s="260"/>
      <c r="I4742"/>
    </row>
    <row r="4743" spans="1:9" s="239" customFormat="1" ht="13" x14ac:dyDescent="0.25">
      <c r="A4743" s="261"/>
      <c r="B4743" s="253"/>
      <c r="C4743" s="252"/>
      <c r="D4743" s="308"/>
      <c r="E4743" s="257"/>
      <c r="F4743" s="260"/>
      <c r="I4743"/>
    </row>
    <row r="4744" spans="1:9" s="239" customFormat="1" ht="13" x14ac:dyDescent="0.25">
      <c r="A4744" s="261"/>
      <c r="B4744" s="253"/>
      <c r="C4744" s="252"/>
      <c r="D4744" s="308"/>
      <c r="E4744" s="257"/>
      <c r="F4744" s="260"/>
      <c r="I4744"/>
    </row>
    <row r="4745" spans="1:9" s="239" customFormat="1" ht="13" x14ac:dyDescent="0.25">
      <c r="A4745" s="261"/>
      <c r="B4745" s="253"/>
      <c r="C4745" s="252"/>
      <c r="D4745" s="308"/>
      <c r="E4745" s="257"/>
      <c r="F4745" s="260"/>
      <c r="I4745"/>
    </row>
    <row r="4746" spans="1:9" s="239" customFormat="1" ht="13" x14ac:dyDescent="0.25">
      <c r="A4746" s="261"/>
      <c r="B4746" s="253"/>
      <c r="C4746" s="252"/>
      <c r="D4746" s="308"/>
      <c r="E4746" s="257"/>
      <c r="F4746" s="260"/>
      <c r="I4746"/>
    </row>
    <row r="4747" spans="1:9" s="239" customFormat="1" ht="13" x14ac:dyDescent="0.25">
      <c r="A4747" s="261"/>
      <c r="B4747" s="253"/>
      <c r="C4747" s="252"/>
      <c r="D4747" s="308"/>
      <c r="E4747" s="257"/>
      <c r="F4747" s="260"/>
      <c r="I4747"/>
    </row>
    <row r="4748" spans="1:9" s="239" customFormat="1" ht="13" x14ac:dyDescent="0.25">
      <c r="A4748" s="261"/>
      <c r="B4748" s="253"/>
      <c r="C4748" s="252"/>
      <c r="D4748" s="308"/>
      <c r="E4748" s="257"/>
      <c r="F4748" s="260"/>
      <c r="I4748"/>
    </row>
    <row r="4749" spans="1:9" s="239" customFormat="1" ht="13" x14ac:dyDescent="0.25">
      <c r="A4749" s="261"/>
      <c r="B4749" s="253"/>
      <c r="C4749" s="252"/>
      <c r="D4749" s="308"/>
      <c r="E4749" s="257"/>
      <c r="F4749" s="260"/>
      <c r="I4749"/>
    </row>
    <row r="4750" spans="1:9" s="239" customFormat="1" ht="13" x14ac:dyDescent="0.25">
      <c r="A4750" s="261"/>
      <c r="B4750" s="253"/>
      <c r="C4750" s="252"/>
      <c r="D4750" s="308"/>
      <c r="E4750" s="257"/>
      <c r="F4750" s="260"/>
      <c r="I4750"/>
    </row>
    <row r="4751" spans="1:9" s="239" customFormat="1" ht="13" x14ac:dyDescent="0.25">
      <c r="A4751" s="261"/>
      <c r="B4751" s="253"/>
      <c r="C4751" s="252"/>
      <c r="D4751" s="308"/>
      <c r="E4751" s="257"/>
      <c r="F4751" s="260"/>
      <c r="I4751"/>
    </row>
    <row r="4752" spans="1:9" s="239" customFormat="1" ht="13" x14ac:dyDescent="0.25">
      <c r="A4752" s="261"/>
      <c r="B4752" s="253"/>
      <c r="C4752" s="252"/>
      <c r="D4752" s="308"/>
      <c r="E4752" s="257"/>
      <c r="F4752" s="260"/>
      <c r="I4752"/>
    </row>
    <row r="4753" spans="1:9" s="239" customFormat="1" ht="13" x14ac:dyDescent="0.25">
      <c r="A4753" s="261"/>
      <c r="B4753" s="253"/>
      <c r="C4753" s="252"/>
      <c r="D4753" s="308"/>
      <c r="E4753" s="257"/>
      <c r="F4753" s="260"/>
      <c r="I4753"/>
    </row>
    <row r="4754" spans="1:9" s="239" customFormat="1" ht="13" x14ac:dyDescent="0.25">
      <c r="A4754" s="261"/>
      <c r="B4754" s="253"/>
      <c r="C4754" s="252"/>
      <c r="D4754" s="308"/>
      <c r="E4754" s="257"/>
      <c r="F4754" s="260"/>
      <c r="I4754"/>
    </row>
    <row r="4755" spans="1:9" s="239" customFormat="1" ht="13" x14ac:dyDescent="0.25">
      <c r="A4755" s="261"/>
      <c r="B4755" s="253"/>
      <c r="C4755" s="252"/>
      <c r="D4755" s="308"/>
      <c r="E4755" s="257"/>
      <c r="F4755" s="260"/>
      <c r="I4755"/>
    </row>
    <row r="4756" spans="1:9" s="239" customFormat="1" ht="13" x14ac:dyDescent="0.25">
      <c r="A4756" s="261"/>
      <c r="B4756" s="253"/>
      <c r="C4756" s="252"/>
      <c r="D4756" s="308"/>
      <c r="E4756" s="257"/>
      <c r="F4756" s="260"/>
      <c r="I4756"/>
    </row>
    <row r="4757" spans="1:9" s="239" customFormat="1" ht="13" x14ac:dyDescent="0.25">
      <c r="A4757" s="261"/>
      <c r="B4757" s="253"/>
      <c r="C4757" s="252"/>
      <c r="D4757" s="308"/>
      <c r="E4757" s="257"/>
      <c r="F4757" s="260"/>
      <c r="I4757"/>
    </row>
    <row r="4758" spans="1:9" s="239" customFormat="1" ht="13" x14ac:dyDescent="0.25">
      <c r="A4758" s="261"/>
      <c r="B4758" s="253"/>
      <c r="C4758" s="252"/>
      <c r="D4758" s="308"/>
      <c r="E4758" s="257"/>
      <c r="F4758" s="260"/>
      <c r="I4758"/>
    </row>
    <row r="4759" spans="1:9" s="239" customFormat="1" ht="13" x14ac:dyDescent="0.25">
      <c r="A4759" s="261"/>
      <c r="B4759" s="253"/>
      <c r="C4759" s="252"/>
      <c r="D4759" s="308"/>
      <c r="E4759" s="257"/>
      <c r="F4759" s="260"/>
      <c r="I4759"/>
    </row>
    <row r="4760" spans="1:9" s="239" customFormat="1" ht="13" x14ac:dyDescent="0.25">
      <c r="A4760" s="261"/>
      <c r="B4760" s="253"/>
      <c r="C4760" s="252"/>
      <c r="D4760" s="308"/>
      <c r="E4760" s="257"/>
      <c r="F4760" s="260"/>
      <c r="I4760"/>
    </row>
    <row r="4761" spans="1:9" s="239" customFormat="1" ht="13" x14ac:dyDescent="0.25">
      <c r="A4761" s="261"/>
      <c r="B4761" s="253"/>
      <c r="C4761" s="252"/>
      <c r="D4761" s="308"/>
      <c r="E4761" s="257"/>
      <c r="F4761" s="260"/>
      <c r="I4761"/>
    </row>
    <row r="4762" spans="1:9" s="239" customFormat="1" ht="13" x14ac:dyDescent="0.25">
      <c r="A4762" s="261"/>
      <c r="B4762" s="253"/>
      <c r="C4762" s="252"/>
      <c r="D4762" s="308"/>
      <c r="E4762" s="257"/>
      <c r="F4762" s="260"/>
      <c r="I4762"/>
    </row>
    <row r="4763" spans="1:9" s="239" customFormat="1" ht="13" x14ac:dyDescent="0.25">
      <c r="A4763" s="261"/>
      <c r="B4763" s="253"/>
      <c r="C4763" s="252"/>
      <c r="D4763" s="308"/>
      <c r="E4763" s="257"/>
      <c r="F4763" s="260"/>
      <c r="I4763"/>
    </row>
    <row r="4764" spans="1:9" s="239" customFormat="1" ht="13" x14ac:dyDescent="0.25">
      <c r="A4764" s="261"/>
      <c r="B4764" s="253"/>
      <c r="C4764" s="252"/>
      <c r="D4764" s="308"/>
      <c r="E4764" s="257"/>
      <c r="F4764" s="260"/>
      <c r="I4764"/>
    </row>
    <row r="4765" spans="1:9" s="239" customFormat="1" ht="13" x14ac:dyDescent="0.25">
      <c r="A4765" s="261"/>
      <c r="B4765" s="253"/>
      <c r="C4765" s="252"/>
      <c r="D4765" s="308"/>
      <c r="E4765" s="257"/>
      <c r="F4765" s="260"/>
      <c r="I4765"/>
    </row>
    <row r="4766" spans="1:9" ht="13" x14ac:dyDescent="0.25">
      <c r="A4766" s="261"/>
      <c r="B4766" s="264" t="s">
        <v>1019</v>
      </c>
      <c r="C4766" s="226"/>
      <c r="D4766" s="304"/>
      <c r="E4766" s="255"/>
      <c r="F4766" s="266"/>
    </row>
    <row r="4767" spans="1:9" ht="13" x14ac:dyDescent="0.25">
      <c r="A4767" s="261"/>
      <c r="B4767" s="245" t="str">
        <f>B4694</f>
        <v>SECTION 5</v>
      </c>
      <c r="C4767" s="226"/>
      <c r="D4767" s="304"/>
      <c r="E4767" s="255"/>
      <c r="F4767" s="260"/>
    </row>
    <row r="4768" spans="1:9" ht="13" x14ac:dyDescent="0.25">
      <c r="A4768" s="261"/>
      <c r="B4768" s="245" t="str">
        <f>B4695</f>
        <v>Block 3: 1 Tuckshop and 1 Store Room: 5.1- Alterations</v>
      </c>
      <c r="C4768" s="226"/>
      <c r="D4768" s="304"/>
      <c r="E4768" s="255"/>
      <c r="F4768" s="260"/>
    </row>
    <row r="4769" spans="1:9" ht="13" x14ac:dyDescent="0.25">
      <c r="A4769" s="261"/>
      <c r="B4769" s="245"/>
      <c r="C4769" s="226"/>
      <c r="D4769" s="304"/>
      <c r="E4769" s="255"/>
      <c r="F4769" s="260"/>
    </row>
    <row r="4770" spans="1:9" s="234" customFormat="1" ht="13" x14ac:dyDescent="0.25">
      <c r="A4770" s="261"/>
      <c r="B4770" s="228" t="s">
        <v>459</v>
      </c>
      <c r="C4770" s="219"/>
      <c r="D4770" s="310"/>
      <c r="E4770" s="257"/>
      <c r="F4770" s="260"/>
      <c r="I4770"/>
    </row>
    <row r="4771" spans="1:9" s="234" customFormat="1" ht="13" x14ac:dyDescent="0.25">
      <c r="A4771" s="261"/>
      <c r="B4771" s="228"/>
      <c r="C4771" s="219"/>
      <c r="D4771" s="310"/>
      <c r="E4771" s="257"/>
      <c r="F4771" s="260"/>
      <c r="I4771"/>
    </row>
    <row r="4772" spans="1:9" s="234" customFormat="1" ht="13" x14ac:dyDescent="0.25">
      <c r="A4772" s="261">
        <v>5.2</v>
      </c>
      <c r="B4772" s="228" t="s">
        <v>358</v>
      </c>
      <c r="C4772" s="219"/>
      <c r="D4772" s="310"/>
      <c r="E4772" s="257"/>
      <c r="F4772" s="260"/>
      <c r="I4772"/>
    </row>
    <row r="4773" spans="1:9" s="234" customFormat="1" ht="13" x14ac:dyDescent="0.25">
      <c r="A4773" s="261"/>
      <c r="B4773" s="228"/>
      <c r="C4773" s="219"/>
      <c r="D4773" s="310"/>
      <c r="E4773" s="257"/>
      <c r="F4773" s="260"/>
      <c r="I4773"/>
    </row>
    <row r="4774" spans="1:9" s="234" customFormat="1" ht="13" x14ac:dyDescent="0.25">
      <c r="A4774" s="261"/>
      <c r="B4774" s="228" t="s">
        <v>281</v>
      </c>
      <c r="C4774" s="219"/>
      <c r="D4774" s="310"/>
      <c r="E4774" s="257"/>
      <c r="F4774" s="260"/>
      <c r="I4774"/>
    </row>
    <row r="4775" spans="1:9" s="234" customFormat="1" ht="13" x14ac:dyDescent="0.25">
      <c r="A4775" s="261"/>
      <c r="B4775" s="228"/>
      <c r="C4775" s="219"/>
      <c r="D4775" s="310"/>
      <c r="E4775" s="257"/>
      <c r="F4775" s="260"/>
      <c r="I4775"/>
    </row>
    <row r="4776" spans="1:9" s="234" customFormat="1" ht="25" x14ac:dyDescent="0.25">
      <c r="A4776" s="298" t="s">
        <v>2491</v>
      </c>
      <c r="B4776" s="231" t="s">
        <v>2489</v>
      </c>
      <c r="C4776" s="268" t="s">
        <v>621</v>
      </c>
      <c r="D4776" s="311">
        <v>35</v>
      </c>
      <c r="E4776" s="257"/>
      <c r="F4776" s="260"/>
      <c r="H4776" s="234">
        <f>23.292*1.5</f>
        <v>34.938000000000002</v>
      </c>
      <c r="I4776"/>
    </row>
    <row r="4777" spans="1:9" s="234" customFormat="1" ht="13" x14ac:dyDescent="0.25">
      <c r="A4777" s="298"/>
      <c r="B4777" s="228"/>
      <c r="C4777" s="268"/>
      <c r="D4777" s="311"/>
      <c r="E4777" s="257"/>
      <c r="F4777" s="260"/>
      <c r="I4777"/>
    </row>
    <row r="4778" spans="1:9" s="234" customFormat="1" ht="14.5" x14ac:dyDescent="0.25">
      <c r="A4778" s="298" t="s">
        <v>2492</v>
      </c>
      <c r="B4778" s="231" t="s">
        <v>2490</v>
      </c>
      <c r="C4778" s="268" t="s">
        <v>621</v>
      </c>
      <c r="D4778" s="311">
        <v>35</v>
      </c>
      <c r="E4778" s="257"/>
      <c r="F4778" s="260"/>
      <c r="I4778"/>
    </row>
    <row r="4779" spans="1:9" s="234" customFormat="1" ht="13" x14ac:dyDescent="0.25">
      <c r="A4779" s="261"/>
      <c r="B4779" s="228"/>
      <c r="C4779" s="219"/>
      <c r="D4779" s="310"/>
      <c r="E4779" s="257"/>
      <c r="F4779" s="260"/>
      <c r="I4779"/>
    </row>
    <row r="4780" spans="1:9" s="234" customFormat="1" ht="13" x14ac:dyDescent="0.25">
      <c r="A4780" s="261"/>
      <c r="B4780" s="228" t="s">
        <v>276</v>
      </c>
      <c r="C4780" s="219"/>
      <c r="D4780" s="310"/>
      <c r="E4780" s="257"/>
      <c r="F4780" s="260"/>
      <c r="I4780"/>
    </row>
    <row r="4781" spans="1:9" s="234" customFormat="1" ht="13" x14ac:dyDescent="0.25">
      <c r="A4781" s="261"/>
      <c r="B4781" s="228"/>
      <c r="C4781" s="219"/>
      <c r="D4781" s="310"/>
      <c r="E4781" s="257"/>
      <c r="F4781" s="260"/>
      <c r="I4781"/>
    </row>
    <row r="4782" spans="1:9" s="234" customFormat="1" ht="13" x14ac:dyDescent="0.25">
      <c r="A4782" s="261"/>
      <c r="B4782" s="228" t="s">
        <v>274</v>
      </c>
      <c r="C4782" s="219"/>
      <c r="D4782" s="310"/>
      <c r="E4782" s="257"/>
      <c r="F4782" s="260"/>
      <c r="I4782"/>
    </row>
    <row r="4783" spans="1:9" s="234" customFormat="1" ht="13" x14ac:dyDescent="0.25">
      <c r="A4783" s="261"/>
      <c r="B4783" s="228"/>
      <c r="C4783" s="219"/>
      <c r="D4783" s="310"/>
      <c r="E4783" s="257"/>
      <c r="F4783" s="260"/>
      <c r="I4783"/>
    </row>
    <row r="4784" spans="1:9" s="234" customFormat="1" ht="14.5" x14ac:dyDescent="0.25">
      <c r="A4784" s="261"/>
      <c r="B4784" s="231" t="s">
        <v>462</v>
      </c>
      <c r="C4784" s="268" t="s">
        <v>2051</v>
      </c>
      <c r="D4784" s="310">
        <v>3</v>
      </c>
      <c r="E4784" s="257"/>
      <c r="F4784" s="260"/>
      <c r="H4784" s="234">
        <f>H4776*0.075</f>
        <v>2.6203500000000002</v>
      </c>
      <c r="I4784"/>
    </row>
    <row r="4785" spans="1:9" s="234" customFormat="1" ht="13" x14ac:dyDescent="0.25">
      <c r="A4785" s="261"/>
      <c r="B4785" s="228"/>
      <c r="C4785" s="219"/>
      <c r="D4785" s="310"/>
      <c r="E4785" s="257"/>
      <c r="F4785" s="260"/>
      <c r="I4785"/>
    </row>
    <row r="4786" spans="1:9" s="234" customFormat="1" ht="13" x14ac:dyDescent="0.25">
      <c r="A4786" s="296"/>
      <c r="B4786" s="227" t="s">
        <v>269</v>
      </c>
      <c r="C4786" s="268"/>
      <c r="D4786" s="311"/>
      <c r="E4786" s="216"/>
      <c r="F4786" s="277"/>
      <c r="I4786"/>
    </row>
    <row r="4787" spans="1:9" s="234" customFormat="1" ht="13" x14ac:dyDescent="0.25">
      <c r="A4787" s="296"/>
      <c r="B4787" s="227"/>
      <c r="C4787" s="268"/>
      <c r="D4787" s="311"/>
      <c r="E4787" s="216"/>
      <c r="F4787" s="277"/>
      <c r="I4787"/>
    </row>
    <row r="4788" spans="1:9" s="234" customFormat="1" ht="25" x14ac:dyDescent="0.25">
      <c r="A4788" s="296" t="s">
        <v>2493</v>
      </c>
      <c r="B4788" s="269" t="s">
        <v>2069</v>
      </c>
      <c r="C4788" s="268" t="s">
        <v>2051</v>
      </c>
      <c r="D4788" s="311">
        <v>3</v>
      </c>
      <c r="E4788" s="216"/>
      <c r="F4788" s="277"/>
      <c r="I4788"/>
    </row>
    <row r="4789" spans="1:9" s="234" customFormat="1" x14ac:dyDescent="0.25">
      <c r="A4789" s="296"/>
      <c r="B4789" s="269"/>
      <c r="C4789" s="268"/>
      <c r="D4789" s="311"/>
      <c r="E4789" s="216"/>
      <c r="F4789" s="277"/>
      <c r="I4789"/>
    </row>
    <row r="4790" spans="1:9" s="234" customFormat="1" ht="13" x14ac:dyDescent="0.25">
      <c r="A4790" s="296"/>
      <c r="B4790" s="227" t="s">
        <v>257</v>
      </c>
      <c r="C4790" s="268"/>
      <c r="D4790" s="311"/>
      <c r="E4790" s="216"/>
      <c r="F4790" s="277"/>
      <c r="I4790"/>
    </row>
    <row r="4791" spans="1:9" s="234" customFormat="1" x14ac:dyDescent="0.25">
      <c r="A4791" s="296"/>
      <c r="B4791" s="269"/>
      <c r="C4791" s="268"/>
      <c r="D4791" s="311"/>
      <c r="E4791" s="216"/>
      <c r="F4791" s="277"/>
      <c r="I4791"/>
    </row>
    <row r="4792" spans="1:9" s="234" customFormat="1" ht="37.5" x14ac:dyDescent="0.25">
      <c r="A4792" s="296" t="s">
        <v>2494</v>
      </c>
      <c r="B4792" s="269" t="s">
        <v>2071</v>
      </c>
      <c r="C4792" s="268" t="s">
        <v>621</v>
      </c>
      <c r="D4792" s="311">
        <f>D4776</f>
        <v>35</v>
      </c>
      <c r="E4792" s="216"/>
      <c r="F4792" s="277"/>
      <c r="I4792"/>
    </row>
    <row r="4793" spans="1:9" s="234" customFormat="1" x14ac:dyDescent="0.25">
      <c r="A4793" s="296"/>
      <c r="B4793" s="269"/>
      <c r="C4793" s="268"/>
      <c r="D4793" s="311"/>
      <c r="E4793" s="216"/>
      <c r="F4793" s="277"/>
      <c r="I4793"/>
    </row>
    <row r="4794" spans="1:9" s="234" customFormat="1" ht="13" x14ac:dyDescent="0.25">
      <c r="A4794" s="296"/>
      <c r="B4794" s="227" t="s">
        <v>252</v>
      </c>
      <c r="C4794" s="268"/>
      <c r="D4794" s="311"/>
      <c r="E4794" s="216"/>
      <c r="F4794" s="277"/>
      <c r="I4794"/>
    </row>
    <row r="4795" spans="1:9" s="234" customFormat="1" ht="13" x14ac:dyDescent="0.25">
      <c r="A4795" s="296"/>
      <c r="B4795" s="227"/>
      <c r="C4795" s="268"/>
      <c r="D4795" s="311"/>
      <c r="E4795" s="216"/>
      <c r="F4795" s="277"/>
      <c r="I4795"/>
    </row>
    <row r="4796" spans="1:9" s="234" customFormat="1" ht="13" x14ac:dyDescent="0.25">
      <c r="A4796" s="296"/>
      <c r="B4796" s="227" t="s">
        <v>251</v>
      </c>
      <c r="C4796" s="268"/>
      <c r="D4796" s="311"/>
      <c r="E4796" s="216"/>
      <c r="F4796" s="277"/>
      <c r="I4796"/>
    </row>
    <row r="4797" spans="1:9" s="234" customFormat="1" x14ac:dyDescent="0.25">
      <c r="A4797" s="296"/>
      <c r="B4797" s="269"/>
      <c r="C4797" s="268"/>
      <c r="D4797" s="311"/>
      <c r="E4797" s="216"/>
      <c r="F4797" s="277"/>
      <c r="I4797"/>
    </row>
    <row r="4798" spans="1:9" s="234" customFormat="1" ht="25" x14ac:dyDescent="0.25">
      <c r="A4798" s="296" t="s">
        <v>2495</v>
      </c>
      <c r="B4798" s="269" t="s">
        <v>2053</v>
      </c>
      <c r="C4798" s="268" t="s">
        <v>621</v>
      </c>
      <c r="D4798" s="311">
        <f>D4792</f>
        <v>35</v>
      </c>
      <c r="E4798" s="216"/>
      <c r="F4798" s="277"/>
      <c r="I4798"/>
    </row>
    <row r="4799" spans="1:9" s="234" customFormat="1" x14ac:dyDescent="0.25">
      <c r="A4799" s="296"/>
      <c r="B4799" s="269"/>
      <c r="C4799" s="268"/>
      <c r="D4799" s="311"/>
      <c r="E4799" s="216"/>
      <c r="F4799" s="277"/>
      <c r="I4799"/>
    </row>
    <row r="4800" spans="1:9" s="234" customFormat="1" x14ac:dyDescent="0.25">
      <c r="A4800" s="298"/>
      <c r="B4800" s="231"/>
      <c r="C4800" s="219"/>
      <c r="D4800" s="310"/>
      <c r="E4800" s="257"/>
      <c r="F4800" s="260"/>
      <c r="I4800"/>
    </row>
    <row r="4801" spans="1:9" s="234" customFormat="1" ht="13" x14ac:dyDescent="0.25">
      <c r="A4801" s="298"/>
      <c r="B4801" s="228"/>
      <c r="C4801" s="219"/>
      <c r="D4801" s="310"/>
      <c r="E4801" s="257"/>
      <c r="F4801" s="260"/>
      <c r="I4801"/>
    </row>
    <row r="4802" spans="1:9" s="234" customFormat="1" x14ac:dyDescent="0.25">
      <c r="A4802" s="298"/>
      <c r="B4802" s="231"/>
      <c r="C4802" s="219"/>
      <c r="D4802" s="310"/>
      <c r="E4802" s="257"/>
      <c r="F4802" s="260"/>
      <c r="I4802"/>
    </row>
    <row r="4803" spans="1:9" s="234" customFormat="1" x14ac:dyDescent="0.25">
      <c r="A4803" s="298"/>
      <c r="B4803" s="231"/>
      <c r="C4803" s="219"/>
      <c r="D4803" s="310"/>
      <c r="E4803" s="257"/>
      <c r="F4803" s="260"/>
      <c r="I4803"/>
    </row>
    <row r="4804" spans="1:9" s="234" customFormat="1" x14ac:dyDescent="0.25">
      <c r="A4804" s="298"/>
      <c r="B4804" s="231"/>
      <c r="C4804" s="219"/>
      <c r="D4804" s="310"/>
      <c r="E4804" s="257"/>
      <c r="F4804" s="260"/>
      <c r="I4804"/>
    </row>
    <row r="4805" spans="1:9" s="234" customFormat="1" x14ac:dyDescent="0.25">
      <c r="A4805" s="298"/>
      <c r="B4805" s="231"/>
      <c r="C4805" s="219"/>
      <c r="D4805" s="310"/>
      <c r="E4805" s="257"/>
      <c r="F4805" s="260"/>
      <c r="I4805"/>
    </row>
    <row r="4806" spans="1:9" s="234" customFormat="1" x14ac:dyDescent="0.25">
      <c r="A4806" s="298"/>
      <c r="B4806" s="231"/>
      <c r="C4806" s="219"/>
      <c r="D4806" s="310"/>
      <c r="E4806" s="257"/>
      <c r="F4806" s="260"/>
      <c r="I4806"/>
    </row>
    <row r="4807" spans="1:9" s="234" customFormat="1" x14ac:dyDescent="0.25">
      <c r="A4807" s="298"/>
      <c r="B4807" s="231"/>
      <c r="C4807" s="219"/>
      <c r="D4807" s="310"/>
      <c r="E4807" s="257"/>
      <c r="F4807" s="260"/>
      <c r="I4807"/>
    </row>
    <row r="4808" spans="1:9" s="234" customFormat="1" x14ac:dyDescent="0.25">
      <c r="A4808" s="298"/>
      <c r="B4808" s="231"/>
      <c r="C4808" s="219"/>
      <c r="D4808" s="310"/>
      <c r="E4808" s="257"/>
      <c r="F4808" s="260"/>
      <c r="I4808"/>
    </row>
    <row r="4809" spans="1:9" s="234" customFormat="1" x14ac:dyDescent="0.25">
      <c r="A4809" s="298"/>
      <c r="B4809" s="231"/>
      <c r="C4809" s="219"/>
      <c r="D4809" s="310"/>
      <c r="E4809" s="257"/>
      <c r="F4809" s="260"/>
      <c r="I4809"/>
    </row>
    <row r="4810" spans="1:9" s="234" customFormat="1" x14ac:dyDescent="0.25">
      <c r="A4810" s="298"/>
      <c r="B4810" s="231"/>
      <c r="C4810" s="219"/>
      <c r="D4810" s="310"/>
      <c r="E4810" s="257"/>
      <c r="F4810" s="260"/>
      <c r="I4810"/>
    </row>
    <row r="4811" spans="1:9" s="234" customFormat="1" x14ac:dyDescent="0.25">
      <c r="A4811" s="298"/>
      <c r="B4811" s="231"/>
      <c r="C4811" s="219"/>
      <c r="D4811" s="310"/>
      <c r="E4811" s="257"/>
      <c r="F4811" s="260"/>
      <c r="I4811"/>
    </row>
    <row r="4812" spans="1:9" s="234" customFormat="1" x14ac:dyDescent="0.25">
      <c r="A4812" s="298"/>
      <c r="B4812" s="231"/>
      <c r="C4812" s="219"/>
      <c r="D4812" s="310"/>
      <c r="E4812" s="257"/>
      <c r="F4812" s="260"/>
      <c r="I4812"/>
    </row>
    <row r="4813" spans="1:9" s="234" customFormat="1" x14ac:dyDescent="0.25">
      <c r="A4813" s="298"/>
      <c r="B4813" s="231"/>
      <c r="C4813" s="219"/>
      <c r="D4813" s="310"/>
      <c r="E4813" s="257"/>
      <c r="F4813" s="260"/>
      <c r="I4813"/>
    </row>
    <row r="4814" spans="1:9" s="234" customFormat="1" x14ac:dyDescent="0.25">
      <c r="A4814" s="298"/>
      <c r="B4814" s="231"/>
      <c r="C4814" s="219"/>
      <c r="D4814" s="310"/>
      <c r="E4814" s="257"/>
      <c r="F4814" s="260"/>
      <c r="I4814"/>
    </row>
    <row r="4815" spans="1:9" s="234" customFormat="1" x14ac:dyDescent="0.25">
      <c r="A4815" s="298"/>
      <c r="B4815" s="231"/>
      <c r="C4815" s="219"/>
      <c r="D4815" s="310"/>
      <c r="E4815" s="257"/>
      <c r="F4815" s="260"/>
      <c r="I4815"/>
    </row>
    <row r="4816" spans="1:9" s="234" customFormat="1" x14ac:dyDescent="0.25">
      <c r="A4816" s="298"/>
      <c r="B4816" s="231"/>
      <c r="C4816" s="219"/>
      <c r="D4816" s="310"/>
      <c r="E4816" s="257"/>
      <c r="F4816" s="260"/>
      <c r="I4816"/>
    </row>
    <row r="4817" spans="1:9" s="234" customFormat="1" x14ac:dyDescent="0.25">
      <c r="A4817" s="298"/>
      <c r="B4817" s="231"/>
      <c r="C4817" s="219"/>
      <c r="D4817" s="310"/>
      <c r="E4817" s="257"/>
      <c r="F4817" s="260"/>
      <c r="I4817"/>
    </row>
    <row r="4818" spans="1:9" s="234" customFormat="1" x14ac:dyDescent="0.25">
      <c r="A4818" s="298"/>
      <c r="B4818" s="231"/>
      <c r="C4818" s="219"/>
      <c r="D4818" s="310"/>
      <c r="E4818" s="257"/>
      <c r="F4818" s="260"/>
      <c r="I4818"/>
    </row>
    <row r="4819" spans="1:9" s="234" customFormat="1" x14ac:dyDescent="0.25">
      <c r="A4819" s="298"/>
      <c r="B4819" s="231"/>
      <c r="C4819" s="219"/>
      <c r="D4819" s="310"/>
      <c r="E4819" s="257"/>
      <c r="F4819" s="260"/>
      <c r="I4819"/>
    </row>
    <row r="4820" spans="1:9" s="234" customFormat="1" x14ac:dyDescent="0.25">
      <c r="A4820" s="298"/>
      <c r="B4820" s="231"/>
      <c r="C4820" s="219"/>
      <c r="D4820" s="310"/>
      <c r="E4820" s="257"/>
      <c r="F4820" s="260"/>
      <c r="I4820"/>
    </row>
    <row r="4821" spans="1:9" s="234" customFormat="1" x14ac:dyDescent="0.25">
      <c r="A4821" s="298"/>
      <c r="B4821" s="231"/>
      <c r="C4821" s="219"/>
      <c r="D4821" s="310"/>
      <c r="E4821" s="257"/>
      <c r="F4821" s="260"/>
      <c r="I4821"/>
    </row>
    <row r="4822" spans="1:9" s="234" customFormat="1" x14ac:dyDescent="0.25">
      <c r="A4822" s="298"/>
      <c r="B4822" s="231"/>
      <c r="C4822" s="219"/>
      <c r="D4822" s="310"/>
      <c r="E4822" s="257"/>
      <c r="F4822" s="260"/>
      <c r="I4822"/>
    </row>
    <row r="4823" spans="1:9" s="234" customFormat="1" x14ac:dyDescent="0.25">
      <c r="A4823" s="298"/>
      <c r="B4823" s="231"/>
      <c r="C4823" s="219"/>
      <c r="D4823" s="310"/>
      <c r="E4823" s="257"/>
      <c r="F4823" s="260"/>
      <c r="I4823"/>
    </row>
    <row r="4824" spans="1:9" s="234" customFormat="1" x14ac:dyDescent="0.25">
      <c r="A4824" s="298"/>
      <c r="B4824" s="231"/>
      <c r="C4824" s="219"/>
      <c r="D4824" s="310"/>
      <c r="E4824" s="257"/>
      <c r="F4824" s="260"/>
      <c r="I4824"/>
    </row>
    <row r="4825" spans="1:9" s="234" customFormat="1" ht="13" x14ac:dyDescent="0.25">
      <c r="A4825" s="261"/>
      <c r="B4825" s="232"/>
      <c r="C4825" s="222"/>
      <c r="D4825" s="310"/>
      <c r="E4825" s="257"/>
      <c r="F4825" s="260"/>
      <c r="I4825"/>
    </row>
    <row r="4826" spans="1:9" s="234" customFormat="1" ht="13" x14ac:dyDescent="0.25">
      <c r="A4826" s="261"/>
      <c r="B4826" s="232"/>
      <c r="C4826" s="222"/>
      <c r="D4826" s="310"/>
      <c r="E4826" s="257"/>
      <c r="F4826" s="260"/>
      <c r="I4826"/>
    </row>
    <row r="4827" spans="1:9" s="234" customFormat="1" ht="13" x14ac:dyDescent="0.25">
      <c r="A4827" s="261"/>
      <c r="B4827" s="232"/>
      <c r="C4827" s="222"/>
      <c r="D4827" s="310"/>
      <c r="E4827" s="257"/>
      <c r="F4827" s="260"/>
      <c r="I4827"/>
    </row>
    <row r="4828" spans="1:9" s="234" customFormat="1" ht="13" x14ac:dyDescent="0.25">
      <c r="A4828" s="261"/>
      <c r="B4828" s="232"/>
      <c r="C4828" s="222"/>
      <c r="D4828" s="310"/>
      <c r="E4828" s="257"/>
      <c r="F4828" s="260"/>
      <c r="I4828"/>
    </row>
    <row r="4829" spans="1:9" s="234" customFormat="1" ht="13" x14ac:dyDescent="0.25">
      <c r="A4829" s="261"/>
      <c r="B4829" s="232"/>
      <c r="C4829" s="222"/>
      <c r="D4829" s="310"/>
      <c r="E4829" s="257"/>
      <c r="F4829" s="260"/>
      <c r="I4829"/>
    </row>
    <row r="4830" spans="1:9" s="234" customFormat="1" ht="13" x14ac:dyDescent="0.25">
      <c r="A4830" s="261"/>
      <c r="B4830" s="232"/>
      <c r="C4830" s="222"/>
      <c r="D4830" s="310"/>
      <c r="E4830" s="257"/>
      <c r="F4830" s="260"/>
      <c r="I4830"/>
    </row>
    <row r="4831" spans="1:9" s="234" customFormat="1" ht="13" x14ac:dyDescent="0.25">
      <c r="A4831" s="261"/>
      <c r="B4831" s="232"/>
      <c r="C4831" s="222"/>
      <c r="D4831" s="310"/>
      <c r="E4831" s="257"/>
      <c r="F4831" s="260"/>
      <c r="I4831"/>
    </row>
    <row r="4832" spans="1:9" s="234" customFormat="1" ht="13" x14ac:dyDescent="0.25">
      <c r="A4832" s="261"/>
      <c r="B4832" s="232"/>
      <c r="C4832" s="222"/>
      <c r="D4832" s="310"/>
      <c r="E4832" s="257"/>
      <c r="F4832" s="260"/>
      <c r="I4832"/>
    </row>
    <row r="4833" spans="1:9" s="239" customFormat="1" ht="13" x14ac:dyDescent="0.25">
      <c r="A4833" s="261"/>
      <c r="B4833" s="253"/>
      <c r="C4833" s="252"/>
      <c r="D4833" s="308"/>
      <c r="E4833" s="257"/>
      <c r="F4833" s="260"/>
      <c r="I4833"/>
    </row>
    <row r="4834" spans="1:9" ht="13" x14ac:dyDescent="0.25">
      <c r="A4834" s="261"/>
      <c r="B4834" s="264" t="s">
        <v>2187</v>
      </c>
      <c r="C4834" s="226"/>
      <c r="D4834" s="304"/>
      <c r="E4834" s="255"/>
      <c r="F4834" s="266"/>
    </row>
    <row r="4835" spans="1:9" ht="13" x14ac:dyDescent="0.25">
      <c r="A4835" s="261"/>
      <c r="B4835" s="245" t="str">
        <f>B4766</f>
        <v>Carried to Summary</v>
      </c>
      <c r="C4835" s="226"/>
      <c r="D4835" s="304"/>
      <c r="E4835" s="255"/>
      <c r="F4835" s="260"/>
    </row>
    <row r="4836" spans="1:9" ht="13" x14ac:dyDescent="0.25">
      <c r="A4836" s="261"/>
      <c r="B4836" s="245" t="s">
        <v>2497</v>
      </c>
      <c r="C4836" s="226"/>
      <c r="D4836" s="304"/>
      <c r="E4836" s="255"/>
      <c r="F4836" s="260"/>
    </row>
    <row r="4837" spans="1:9" s="239" customFormat="1" ht="13" x14ac:dyDescent="0.25">
      <c r="A4837" s="261"/>
      <c r="B4837" s="253"/>
      <c r="C4837" s="252"/>
      <c r="D4837" s="308"/>
      <c r="E4837" s="257"/>
      <c r="F4837" s="260"/>
      <c r="I4837"/>
    </row>
    <row r="4838" spans="1:9" s="239" customFormat="1" ht="13" x14ac:dyDescent="0.25">
      <c r="A4838" s="261"/>
      <c r="B4838" s="270" t="str">
        <f>B4835</f>
        <v>Carried to Summary</v>
      </c>
      <c r="C4838" s="252"/>
      <c r="D4838" s="308"/>
      <c r="E4838" s="257"/>
      <c r="F4838" s="260"/>
      <c r="I4838"/>
    </row>
    <row r="4839" spans="1:9" s="239" customFormat="1" ht="13" x14ac:dyDescent="0.25">
      <c r="A4839" s="261"/>
      <c r="B4839" s="270" t="str">
        <f>B4836</f>
        <v>Block 3: 1 Tuckshop and 1 Store Room: 5.2- Earthworks</v>
      </c>
      <c r="C4839" s="252"/>
      <c r="D4839" s="308"/>
      <c r="E4839" s="257"/>
      <c r="F4839" s="260"/>
      <c r="I4839"/>
    </row>
    <row r="4840" spans="1:9" s="239" customFormat="1" ht="13" x14ac:dyDescent="0.25">
      <c r="A4840" s="261"/>
      <c r="B4840" s="251" t="s">
        <v>2200</v>
      </c>
      <c r="C4840" s="252" t="s">
        <v>2192</v>
      </c>
      <c r="D4840" s="308"/>
      <c r="E4840" s="257"/>
      <c r="F4840" s="260"/>
      <c r="I4840"/>
    </row>
    <row r="4841" spans="1:9" s="239" customFormat="1" ht="13" x14ac:dyDescent="0.25">
      <c r="A4841" s="261"/>
      <c r="B4841" s="253"/>
      <c r="C4841" s="252"/>
      <c r="D4841" s="308"/>
      <c r="E4841" s="257"/>
      <c r="F4841" s="260"/>
      <c r="I4841"/>
    </row>
    <row r="4842" spans="1:9" s="239" customFormat="1" ht="13" x14ac:dyDescent="0.25">
      <c r="A4842" s="261"/>
      <c r="B4842" s="265" t="s">
        <v>2191</v>
      </c>
      <c r="C4842" s="252">
        <v>74</v>
      </c>
      <c r="D4842" s="308"/>
      <c r="E4842" s="257"/>
      <c r="F4842" s="260"/>
      <c r="I4842"/>
    </row>
    <row r="4843" spans="1:9" s="239" customFormat="1" ht="13" x14ac:dyDescent="0.25">
      <c r="A4843" s="261"/>
      <c r="B4843" s="265"/>
      <c r="C4843" s="252"/>
      <c r="D4843" s="308"/>
      <c r="E4843" s="257"/>
      <c r="F4843" s="260"/>
      <c r="I4843"/>
    </row>
    <row r="4844" spans="1:9" s="239" customFormat="1" ht="13" x14ac:dyDescent="0.25">
      <c r="A4844" s="261"/>
      <c r="B4844" s="253"/>
      <c r="C4844" s="252"/>
      <c r="D4844" s="308"/>
      <c r="E4844" s="257"/>
      <c r="F4844" s="260"/>
      <c r="I4844"/>
    </row>
    <row r="4845" spans="1:9" s="239" customFormat="1" ht="13" x14ac:dyDescent="0.25">
      <c r="A4845" s="261"/>
      <c r="B4845" s="253"/>
      <c r="C4845" s="252"/>
      <c r="D4845" s="308"/>
      <c r="E4845" s="257"/>
      <c r="F4845" s="260"/>
      <c r="I4845"/>
    </row>
    <row r="4846" spans="1:9" s="239" customFormat="1" ht="13" x14ac:dyDescent="0.25">
      <c r="A4846" s="261"/>
      <c r="B4846" s="253"/>
      <c r="C4846" s="252"/>
      <c r="D4846" s="308"/>
      <c r="E4846" s="257"/>
      <c r="F4846" s="260"/>
      <c r="I4846"/>
    </row>
    <row r="4847" spans="1:9" s="239" customFormat="1" ht="13" x14ac:dyDescent="0.25">
      <c r="A4847" s="261"/>
      <c r="B4847" s="253"/>
      <c r="C4847" s="252"/>
      <c r="D4847" s="308"/>
      <c r="E4847" s="257"/>
      <c r="F4847" s="260"/>
      <c r="I4847"/>
    </row>
    <row r="4848" spans="1:9" s="239" customFormat="1" ht="13" x14ac:dyDescent="0.25">
      <c r="A4848" s="261"/>
      <c r="B4848" s="253"/>
      <c r="C4848" s="252"/>
      <c r="D4848" s="308"/>
      <c r="E4848" s="257"/>
      <c r="F4848" s="260"/>
      <c r="I4848"/>
    </row>
    <row r="4849" spans="1:9" s="239" customFormat="1" ht="13" x14ac:dyDescent="0.25">
      <c r="A4849" s="261"/>
      <c r="B4849" s="253"/>
      <c r="C4849" s="252"/>
      <c r="D4849" s="308"/>
      <c r="E4849" s="257"/>
      <c r="F4849" s="260"/>
      <c r="I4849"/>
    </row>
    <row r="4850" spans="1:9" s="239" customFormat="1" ht="13" x14ac:dyDescent="0.25">
      <c r="A4850" s="261"/>
      <c r="B4850" s="253"/>
      <c r="C4850" s="252"/>
      <c r="D4850" s="308"/>
      <c r="E4850" s="257"/>
      <c r="F4850" s="260"/>
      <c r="I4850"/>
    </row>
    <row r="4851" spans="1:9" s="239" customFormat="1" ht="13" x14ac:dyDescent="0.25">
      <c r="A4851" s="261"/>
      <c r="B4851" s="253"/>
      <c r="C4851" s="252"/>
      <c r="D4851" s="308"/>
      <c r="E4851" s="257"/>
      <c r="F4851" s="260"/>
      <c r="I4851"/>
    </row>
    <row r="4852" spans="1:9" s="239" customFormat="1" ht="13" x14ac:dyDescent="0.25">
      <c r="A4852" s="261"/>
      <c r="B4852" s="253"/>
      <c r="C4852" s="252"/>
      <c r="D4852" s="308"/>
      <c r="E4852" s="257"/>
      <c r="F4852" s="260"/>
      <c r="I4852"/>
    </row>
    <row r="4853" spans="1:9" s="239" customFormat="1" ht="13" x14ac:dyDescent="0.25">
      <c r="A4853" s="261"/>
      <c r="B4853" s="253"/>
      <c r="C4853" s="252"/>
      <c r="D4853" s="308"/>
      <c r="E4853" s="257"/>
      <c r="F4853" s="260"/>
      <c r="I4853"/>
    </row>
    <row r="4854" spans="1:9" s="239" customFormat="1" ht="13" x14ac:dyDescent="0.25">
      <c r="A4854" s="261"/>
      <c r="B4854" s="253"/>
      <c r="C4854" s="252"/>
      <c r="D4854" s="308"/>
      <c r="E4854" s="257"/>
      <c r="F4854" s="260"/>
      <c r="I4854"/>
    </row>
    <row r="4855" spans="1:9" s="239" customFormat="1" ht="13" x14ac:dyDescent="0.25">
      <c r="A4855" s="261"/>
      <c r="B4855" s="253"/>
      <c r="C4855" s="252"/>
      <c r="D4855" s="308"/>
      <c r="E4855" s="257"/>
      <c r="F4855" s="260"/>
      <c r="I4855"/>
    </row>
    <row r="4856" spans="1:9" s="239" customFormat="1" ht="13" x14ac:dyDescent="0.25">
      <c r="A4856" s="261"/>
      <c r="B4856" s="253"/>
      <c r="C4856" s="252"/>
      <c r="D4856" s="308"/>
      <c r="E4856" s="257"/>
      <c r="F4856" s="260"/>
      <c r="I4856"/>
    </row>
    <row r="4857" spans="1:9" s="239" customFormat="1" ht="13" x14ac:dyDescent="0.25">
      <c r="A4857" s="261"/>
      <c r="B4857" s="253"/>
      <c r="C4857" s="252"/>
      <c r="D4857" s="308"/>
      <c r="E4857" s="257"/>
      <c r="F4857" s="260"/>
      <c r="I4857"/>
    </row>
    <row r="4858" spans="1:9" s="239" customFormat="1" ht="13" x14ac:dyDescent="0.25">
      <c r="A4858" s="261"/>
      <c r="B4858" s="253"/>
      <c r="C4858" s="252"/>
      <c r="D4858" s="308"/>
      <c r="E4858" s="257"/>
      <c r="F4858" s="260"/>
      <c r="I4858"/>
    </row>
    <row r="4859" spans="1:9" s="239" customFormat="1" ht="13" x14ac:dyDescent="0.25">
      <c r="A4859" s="261"/>
      <c r="B4859" s="253"/>
      <c r="C4859" s="252"/>
      <c r="D4859" s="308"/>
      <c r="E4859" s="257"/>
      <c r="F4859" s="260"/>
      <c r="I4859"/>
    </row>
    <row r="4860" spans="1:9" s="239" customFormat="1" ht="13" x14ac:dyDescent="0.25">
      <c r="A4860" s="261"/>
      <c r="B4860" s="253"/>
      <c r="C4860" s="252"/>
      <c r="D4860" s="308"/>
      <c r="E4860" s="257"/>
      <c r="F4860" s="260"/>
      <c r="I4860"/>
    </row>
    <row r="4861" spans="1:9" s="239" customFormat="1" ht="13" x14ac:dyDescent="0.25">
      <c r="A4861" s="261"/>
      <c r="B4861" s="253"/>
      <c r="C4861" s="252"/>
      <c r="D4861" s="308"/>
      <c r="E4861" s="257"/>
      <c r="F4861" s="260"/>
      <c r="I4861"/>
    </row>
    <row r="4862" spans="1:9" s="239" customFormat="1" ht="13" x14ac:dyDescent="0.25">
      <c r="A4862" s="261"/>
      <c r="B4862" s="253"/>
      <c r="C4862" s="252"/>
      <c r="D4862" s="308"/>
      <c r="E4862" s="257"/>
      <c r="F4862" s="260"/>
      <c r="I4862"/>
    </row>
    <row r="4863" spans="1:9" s="239" customFormat="1" ht="13" x14ac:dyDescent="0.25">
      <c r="A4863" s="261"/>
      <c r="B4863" s="253"/>
      <c r="C4863" s="252"/>
      <c r="D4863" s="308"/>
      <c r="E4863" s="257"/>
      <c r="F4863" s="260"/>
      <c r="I4863"/>
    </row>
    <row r="4864" spans="1:9" s="239" customFormat="1" ht="13" x14ac:dyDescent="0.25">
      <c r="A4864" s="261"/>
      <c r="B4864" s="253"/>
      <c r="C4864" s="252"/>
      <c r="D4864" s="308"/>
      <c r="E4864" s="257"/>
      <c r="F4864" s="260"/>
      <c r="I4864"/>
    </row>
    <row r="4865" spans="1:9" s="239" customFormat="1" ht="13" x14ac:dyDescent="0.25">
      <c r="A4865" s="261"/>
      <c r="B4865" s="253"/>
      <c r="C4865" s="252"/>
      <c r="D4865" s="308"/>
      <c r="E4865" s="257"/>
      <c r="F4865" s="260"/>
      <c r="I4865"/>
    </row>
    <row r="4866" spans="1:9" s="239" customFormat="1" ht="13" x14ac:dyDescent="0.25">
      <c r="A4866" s="261"/>
      <c r="B4866" s="253"/>
      <c r="C4866" s="252"/>
      <c r="D4866" s="308"/>
      <c r="E4866" s="257"/>
      <c r="F4866" s="260"/>
      <c r="I4866"/>
    </row>
    <row r="4867" spans="1:9" s="239" customFormat="1" ht="13" x14ac:dyDescent="0.25">
      <c r="A4867" s="261"/>
      <c r="B4867" s="253"/>
      <c r="C4867" s="252"/>
      <c r="D4867" s="308"/>
      <c r="E4867" s="257"/>
      <c r="F4867" s="260"/>
      <c r="I4867"/>
    </row>
    <row r="4868" spans="1:9" s="239" customFormat="1" ht="13" x14ac:dyDescent="0.25">
      <c r="A4868" s="261"/>
      <c r="B4868" s="253"/>
      <c r="C4868" s="252"/>
      <c r="D4868" s="308"/>
      <c r="E4868" s="257"/>
      <c r="F4868" s="260"/>
      <c r="I4868"/>
    </row>
    <row r="4869" spans="1:9" s="239" customFormat="1" ht="13" x14ac:dyDescent="0.25">
      <c r="A4869" s="261"/>
      <c r="B4869" s="253"/>
      <c r="C4869" s="252"/>
      <c r="D4869" s="308"/>
      <c r="E4869" s="257"/>
      <c r="F4869" s="260"/>
      <c r="I4869"/>
    </row>
    <row r="4870" spans="1:9" s="239" customFormat="1" ht="13" x14ac:dyDescent="0.25">
      <c r="A4870" s="261"/>
      <c r="B4870" s="253"/>
      <c r="C4870" s="252"/>
      <c r="D4870" s="308"/>
      <c r="E4870" s="257"/>
      <c r="F4870" s="260"/>
      <c r="I4870"/>
    </row>
    <row r="4871" spans="1:9" s="239" customFormat="1" ht="13" x14ac:dyDescent="0.25">
      <c r="A4871" s="261"/>
      <c r="B4871" s="253"/>
      <c r="C4871" s="252"/>
      <c r="D4871" s="308"/>
      <c r="E4871" s="257"/>
      <c r="F4871" s="260"/>
      <c r="I4871"/>
    </row>
    <row r="4872" spans="1:9" s="239" customFormat="1" ht="13" x14ac:dyDescent="0.25">
      <c r="A4872" s="261"/>
      <c r="B4872" s="253"/>
      <c r="C4872" s="252"/>
      <c r="D4872" s="308"/>
      <c r="E4872" s="257"/>
      <c r="F4872" s="260"/>
      <c r="I4872"/>
    </row>
    <row r="4873" spans="1:9" s="239" customFormat="1" ht="13" x14ac:dyDescent="0.25">
      <c r="A4873" s="261"/>
      <c r="B4873" s="253"/>
      <c r="C4873" s="252"/>
      <c r="D4873" s="308"/>
      <c r="E4873" s="257"/>
      <c r="F4873" s="260"/>
      <c r="I4873"/>
    </row>
    <row r="4874" spans="1:9" s="239" customFormat="1" ht="13" x14ac:dyDescent="0.25">
      <c r="A4874" s="261"/>
      <c r="B4874" s="253"/>
      <c r="C4874" s="252"/>
      <c r="D4874" s="308"/>
      <c r="E4874" s="257"/>
      <c r="F4874" s="260"/>
      <c r="I4874"/>
    </row>
    <row r="4875" spans="1:9" s="239" customFormat="1" ht="13" x14ac:dyDescent="0.25">
      <c r="A4875" s="261"/>
      <c r="B4875" s="253"/>
      <c r="C4875" s="252"/>
      <c r="D4875" s="308"/>
      <c r="E4875" s="257"/>
      <c r="F4875" s="260"/>
      <c r="I4875"/>
    </row>
    <row r="4876" spans="1:9" s="239" customFormat="1" ht="13" x14ac:dyDescent="0.25">
      <c r="A4876" s="261"/>
      <c r="B4876" s="253"/>
      <c r="C4876" s="252"/>
      <c r="D4876" s="308"/>
      <c r="E4876" s="257"/>
      <c r="F4876" s="260"/>
      <c r="I4876"/>
    </row>
    <row r="4877" spans="1:9" s="239" customFormat="1" ht="13" x14ac:dyDescent="0.25">
      <c r="A4877" s="261"/>
      <c r="B4877" s="253"/>
      <c r="C4877" s="252"/>
      <c r="D4877" s="308"/>
      <c r="E4877" s="257"/>
      <c r="F4877" s="260"/>
      <c r="I4877"/>
    </row>
    <row r="4878" spans="1:9" s="239" customFormat="1" ht="13" x14ac:dyDescent="0.25">
      <c r="A4878" s="261"/>
      <c r="B4878" s="253"/>
      <c r="C4878" s="252"/>
      <c r="D4878" s="308"/>
      <c r="E4878" s="257"/>
      <c r="F4878" s="260"/>
      <c r="I4878"/>
    </row>
    <row r="4879" spans="1:9" s="239" customFormat="1" ht="13" x14ac:dyDescent="0.25">
      <c r="A4879" s="261"/>
      <c r="B4879" s="253"/>
      <c r="C4879" s="252"/>
      <c r="D4879" s="308"/>
      <c r="E4879" s="257"/>
      <c r="F4879" s="260"/>
      <c r="I4879"/>
    </row>
    <row r="4880" spans="1:9" s="239" customFormat="1" ht="13" x14ac:dyDescent="0.25">
      <c r="A4880" s="261"/>
      <c r="B4880" s="253"/>
      <c r="C4880" s="252"/>
      <c r="D4880" s="308"/>
      <c r="E4880" s="257"/>
      <c r="F4880" s="260"/>
      <c r="I4880"/>
    </row>
    <row r="4881" spans="1:9" s="239" customFormat="1" ht="13" x14ac:dyDescent="0.25">
      <c r="A4881" s="261"/>
      <c r="B4881" s="253"/>
      <c r="C4881" s="252"/>
      <c r="D4881" s="308"/>
      <c r="E4881" s="257"/>
      <c r="F4881" s="260"/>
      <c r="I4881"/>
    </row>
    <row r="4882" spans="1:9" s="239" customFormat="1" ht="13" x14ac:dyDescent="0.25">
      <c r="A4882" s="261"/>
      <c r="B4882" s="253"/>
      <c r="C4882" s="252"/>
      <c r="D4882" s="308"/>
      <c r="E4882" s="257"/>
      <c r="F4882" s="260"/>
      <c r="I4882"/>
    </row>
    <row r="4883" spans="1:9" s="239" customFormat="1" ht="13" x14ac:dyDescent="0.25">
      <c r="A4883" s="261"/>
      <c r="B4883" s="253"/>
      <c r="C4883" s="252"/>
      <c r="D4883" s="308"/>
      <c r="E4883" s="257"/>
      <c r="F4883" s="260"/>
      <c r="I4883"/>
    </row>
    <row r="4884" spans="1:9" s="239" customFormat="1" ht="13" x14ac:dyDescent="0.25">
      <c r="A4884" s="261"/>
      <c r="B4884" s="253"/>
      <c r="C4884" s="252"/>
      <c r="D4884" s="308"/>
      <c r="E4884" s="257"/>
      <c r="F4884" s="260"/>
      <c r="I4884"/>
    </row>
    <row r="4885" spans="1:9" s="239" customFormat="1" ht="13" x14ac:dyDescent="0.25">
      <c r="A4885" s="261"/>
      <c r="B4885" s="253"/>
      <c r="C4885" s="252"/>
      <c r="D4885" s="308"/>
      <c r="E4885" s="257"/>
      <c r="F4885" s="260"/>
      <c r="I4885"/>
    </row>
    <row r="4886" spans="1:9" s="239" customFormat="1" ht="13" x14ac:dyDescent="0.25">
      <c r="A4886" s="261"/>
      <c r="B4886" s="253"/>
      <c r="C4886" s="252"/>
      <c r="D4886" s="308"/>
      <c r="E4886" s="257"/>
      <c r="F4886" s="260"/>
      <c r="I4886"/>
    </row>
    <row r="4887" spans="1:9" s="239" customFormat="1" ht="13" x14ac:dyDescent="0.25">
      <c r="A4887" s="261"/>
      <c r="B4887" s="253"/>
      <c r="C4887" s="252"/>
      <c r="D4887" s="308"/>
      <c r="E4887" s="257"/>
      <c r="F4887" s="260"/>
      <c r="I4887"/>
    </row>
    <row r="4888" spans="1:9" s="239" customFormat="1" ht="13" x14ac:dyDescent="0.25">
      <c r="A4888" s="261"/>
      <c r="B4888" s="253"/>
      <c r="C4888" s="252"/>
      <c r="D4888" s="308"/>
      <c r="E4888" s="257"/>
      <c r="F4888" s="260"/>
      <c r="I4888"/>
    </row>
    <row r="4889" spans="1:9" s="239" customFormat="1" ht="13" x14ac:dyDescent="0.25">
      <c r="A4889" s="261"/>
      <c r="B4889" s="253"/>
      <c r="C4889" s="252"/>
      <c r="D4889" s="308"/>
      <c r="E4889" s="257"/>
      <c r="F4889" s="260"/>
      <c r="I4889"/>
    </row>
    <row r="4890" spans="1:9" s="239" customFormat="1" ht="13" x14ac:dyDescent="0.25">
      <c r="A4890" s="261"/>
      <c r="B4890" s="253"/>
      <c r="C4890" s="252"/>
      <c r="D4890" s="308"/>
      <c r="E4890" s="257"/>
      <c r="F4890" s="260"/>
      <c r="I4890"/>
    </row>
    <row r="4891" spans="1:9" s="239" customFormat="1" ht="13" x14ac:dyDescent="0.25">
      <c r="A4891" s="261"/>
      <c r="B4891" s="253"/>
      <c r="C4891" s="252"/>
      <c r="D4891" s="308"/>
      <c r="E4891" s="257"/>
      <c r="F4891" s="260"/>
      <c r="I4891"/>
    </row>
    <row r="4892" spans="1:9" s="239" customFormat="1" ht="13" x14ac:dyDescent="0.25">
      <c r="A4892" s="261"/>
      <c r="B4892" s="253"/>
      <c r="C4892" s="252"/>
      <c r="D4892" s="308"/>
      <c r="E4892" s="257"/>
      <c r="F4892" s="260"/>
      <c r="I4892"/>
    </row>
    <row r="4893" spans="1:9" s="239" customFormat="1" ht="13" x14ac:dyDescent="0.25">
      <c r="A4893" s="261"/>
      <c r="B4893" s="253"/>
      <c r="C4893" s="252"/>
      <c r="D4893" s="308"/>
      <c r="E4893" s="257"/>
      <c r="F4893" s="260"/>
      <c r="I4893"/>
    </row>
    <row r="4894" spans="1:9" s="239" customFormat="1" ht="13" x14ac:dyDescent="0.25">
      <c r="A4894" s="261"/>
      <c r="B4894" s="253"/>
      <c r="C4894" s="252"/>
      <c r="D4894" s="308"/>
      <c r="E4894" s="257"/>
      <c r="F4894" s="260"/>
      <c r="I4894"/>
    </row>
    <row r="4895" spans="1:9" s="239" customFormat="1" ht="13" x14ac:dyDescent="0.25">
      <c r="A4895" s="261"/>
      <c r="B4895" s="253"/>
      <c r="C4895" s="252"/>
      <c r="D4895" s="308"/>
      <c r="E4895" s="257"/>
      <c r="F4895" s="260"/>
      <c r="I4895"/>
    </row>
    <row r="4896" spans="1:9" s="239" customFormat="1" ht="13" x14ac:dyDescent="0.25">
      <c r="A4896" s="261"/>
      <c r="B4896" s="253"/>
      <c r="C4896" s="252"/>
      <c r="D4896" s="308"/>
      <c r="E4896" s="257"/>
      <c r="F4896" s="260"/>
      <c r="I4896"/>
    </row>
    <row r="4897" spans="1:9" s="239" customFormat="1" ht="13" x14ac:dyDescent="0.25">
      <c r="A4897" s="261"/>
      <c r="B4897" s="253"/>
      <c r="C4897" s="252"/>
      <c r="D4897" s="308"/>
      <c r="E4897" s="257"/>
      <c r="F4897" s="260"/>
      <c r="I4897"/>
    </row>
    <row r="4898" spans="1:9" s="239" customFormat="1" ht="13" x14ac:dyDescent="0.25">
      <c r="A4898" s="261"/>
      <c r="B4898" s="253"/>
      <c r="C4898" s="252"/>
      <c r="D4898" s="308"/>
      <c r="E4898" s="257"/>
      <c r="F4898" s="260"/>
      <c r="I4898"/>
    </row>
    <row r="4899" spans="1:9" s="239" customFormat="1" ht="13" x14ac:dyDescent="0.25">
      <c r="A4899" s="261"/>
      <c r="B4899" s="253"/>
      <c r="C4899" s="252"/>
      <c r="D4899" s="308"/>
      <c r="E4899" s="257"/>
      <c r="F4899" s="260"/>
      <c r="I4899"/>
    </row>
    <row r="4900" spans="1:9" s="239" customFormat="1" ht="13" x14ac:dyDescent="0.25">
      <c r="A4900" s="261"/>
      <c r="B4900" s="253"/>
      <c r="C4900" s="252"/>
      <c r="D4900" s="308"/>
      <c r="E4900" s="257"/>
      <c r="F4900" s="260"/>
      <c r="I4900"/>
    </row>
    <row r="4901" spans="1:9" s="239" customFormat="1" ht="13" x14ac:dyDescent="0.25">
      <c r="A4901" s="261"/>
      <c r="B4901" s="253"/>
      <c r="C4901" s="252"/>
      <c r="D4901" s="308"/>
      <c r="E4901" s="257"/>
      <c r="F4901" s="260"/>
      <c r="I4901"/>
    </row>
    <row r="4902" spans="1:9" s="239" customFormat="1" ht="13" x14ac:dyDescent="0.25">
      <c r="A4902" s="261"/>
      <c r="B4902" s="253"/>
      <c r="C4902" s="252"/>
      <c r="D4902" s="308"/>
      <c r="E4902" s="257"/>
      <c r="F4902" s="260"/>
      <c r="I4902"/>
    </row>
    <row r="4903" spans="1:9" s="239" customFormat="1" ht="13" x14ac:dyDescent="0.25">
      <c r="A4903" s="261"/>
      <c r="B4903" s="253"/>
      <c r="C4903" s="252"/>
      <c r="D4903" s="308"/>
      <c r="E4903" s="257"/>
      <c r="F4903" s="260"/>
      <c r="I4903"/>
    </row>
    <row r="4904" spans="1:9" s="239" customFormat="1" ht="13" x14ac:dyDescent="0.25">
      <c r="A4904" s="261"/>
      <c r="B4904" s="253"/>
      <c r="C4904" s="252"/>
      <c r="D4904" s="308"/>
      <c r="E4904" s="257"/>
      <c r="F4904" s="260"/>
      <c r="I4904"/>
    </row>
    <row r="4905" spans="1:9" s="239" customFormat="1" ht="13" x14ac:dyDescent="0.25">
      <c r="A4905" s="261"/>
      <c r="B4905" s="253"/>
      <c r="C4905" s="252"/>
      <c r="D4905" s="308"/>
      <c r="E4905" s="257"/>
      <c r="F4905" s="260"/>
      <c r="I4905"/>
    </row>
    <row r="4906" spans="1:9" s="239" customFormat="1" ht="13" x14ac:dyDescent="0.25">
      <c r="A4906" s="261"/>
      <c r="B4906" s="253"/>
      <c r="C4906" s="252"/>
      <c r="D4906" s="308"/>
      <c r="E4906" s="257"/>
      <c r="F4906" s="260"/>
      <c r="I4906"/>
    </row>
    <row r="4907" spans="1:9" s="234" customFormat="1" ht="13" x14ac:dyDescent="0.25">
      <c r="A4907" s="261"/>
      <c r="B4907" s="264" t="s">
        <v>1019</v>
      </c>
      <c r="C4907" s="226"/>
      <c r="D4907" s="304"/>
      <c r="E4907" s="255"/>
      <c r="F4907" s="266"/>
      <c r="I4907"/>
    </row>
    <row r="4908" spans="1:9" ht="13" x14ac:dyDescent="0.25">
      <c r="A4908" s="261"/>
      <c r="B4908" s="245" t="str">
        <f>B4835</f>
        <v>Carried to Summary</v>
      </c>
      <c r="C4908" s="226"/>
      <c r="D4908" s="304"/>
      <c r="E4908" s="255"/>
      <c r="F4908" s="260"/>
    </row>
    <row r="4909" spans="1:9" ht="13" x14ac:dyDescent="0.25">
      <c r="A4909" s="261"/>
      <c r="B4909" s="245" t="str">
        <f>B4836</f>
        <v>Block 3: 1 Tuckshop and 1 Store Room: 5.2- Earthworks</v>
      </c>
      <c r="C4909" s="226"/>
      <c r="D4909" s="304"/>
      <c r="E4909" s="255"/>
      <c r="F4909" s="260"/>
    </row>
    <row r="4910" spans="1:9" s="234" customFormat="1" x14ac:dyDescent="0.25">
      <c r="A4910" s="298"/>
      <c r="B4910" s="231"/>
      <c r="C4910" s="219"/>
      <c r="D4910" s="310"/>
      <c r="E4910" s="257"/>
      <c r="F4910" s="260"/>
      <c r="I4910"/>
    </row>
    <row r="4911" spans="1:9" s="234" customFormat="1" ht="13" x14ac:dyDescent="0.25">
      <c r="A4911" s="261">
        <v>5.3</v>
      </c>
      <c r="B4911" s="228" t="s">
        <v>637</v>
      </c>
      <c r="C4911" s="219"/>
      <c r="D4911" s="310"/>
      <c r="E4911" s="257"/>
      <c r="F4911" s="260"/>
      <c r="I4911"/>
    </row>
    <row r="4912" spans="1:9" s="234" customFormat="1" x14ac:dyDescent="0.25">
      <c r="A4912" s="296"/>
      <c r="B4912" s="269"/>
      <c r="C4912" s="268"/>
      <c r="D4912" s="311"/>
      <c r="E4912" s="216"/>
      <c r="F4912" s="277"/>
      <c r="I4912"/>
    </row>
    <row r="4913" spans="1:9" s="234" customFormat="1" ht="13" x14ac:dyDescent="0.25">
      <c r="A4913" s="296"/>
      <c r="B4913" s="227" t="s">
        <v>1142</v>
      </c>
      <c r="C4913" s="268"/>
      <c r="D4913" s="311"/>
      <c r="E4913" s="216"/>
      <c r="F4913" s="277"/>
      <c r="I4913"/>
    </row>
    <row r="4914" spans="1:9" s="234" customFormat="1" x14ac:dyDescent="0.25">
      <c r="A4914" s="296"/>
      <c r="B4914" s="269"/>
      <c r="C4914" s="268"/>
      <c r="D4914" s="311"/>
      <c r="E4914" s="216"/>
      <c r="F4914" s="277"/>
      <c r="I4914"/>
    </row>
    <row r="4915" spans="1:9" s="234" customFormat="1" ht="13" x14ac:dyDescent="0.25">
      <c r="A4915" s="296"/>
      <c r="B4915" s="227" t="s">
        <v>2339</v>
      </c>
      <c r="C4915" s="220"/>
      <c r="D4915" s="312"/>
      <c r="E4915" s="216"/>
      <c r="F4915" s="277"/>
      <c r="I4915"/>
    </row>
    <row r="4916" spans="1:9" s="234" customFormat="1" x14ac:dyDescent="0.25">
      <c r="A4916" s="296"/>
      <c r="B4916" s="229"/>
      <c r="C4916" s="220"/>
      <c r="D4916" s="312"/>
      <c r="E4916" s="216"/>
      <c r="F4916" s="277"/>
      <c r="I4916"/>
    </row>
    <row r="4917" spans="1:9" s="234" customFormat="1" ht="25" x14ac:dyDescent="0.25">
      <c r="A4917" s="296" t="s">
        <v>2504</v>
      </c>
      <c r="B4917" s="269" t="s">
        <v>2072</v>
      </c>
      <c r="C4917" s="268" t="s">
        <v>2051</v>
      </c>
      <c r="D4917" s="311">
        <v>3</v>
      </c>
      <c r="E4917" s="216"/>
      <c r="F4917" s="277"/>
      <c r="I4917"/>
    </row>
    <row r="4918" spans="1:9" s="234" customFormat="1" x14ac:dyDescent="0.25">
      <c r="A4918" s="296"/>
      <c r="B4918" s="269"/>
      <c r="C4918" s="268"/>
      <c r="D4918" s="311"/>
      <c r="E4918" s="216"/>
      <c r="F4918" s="277"/>
      <c r="I4918"/>
    </row>
    <row r="4919" spans="1:9" s="234" customFormat="1" ht="25" x14ac:dyDescent="0.25">
      <c r="A4919" s="296" t="s">
        <v>2505</v>
      </c>
      <c r="B4919" s="269" t="s">
        <v>2498</v>
      </c>
      <c r="C4919" s="268" t="s">
        <v>2051</v>
      </c>
      <c r="D4919" s="311">
        <v>3</v>
      </c>
      <c r="E4919" s="216"/>
      <c r="F4919" s="277"/>
      <c r="I4919"/>
    </row>
    <row r="4920" spans="1:9" s="234" customFormat="1" x14ac:dyDescent="0.25">
      <c r="A4920" s="296"/>
      <c r="B4920" s="269"/>
      <c r="C4920" s="268"/>
      <c r="D4920" s="311"/>
      <c r="E4920" s="216"/>
      <c r="F4920" s="277"/>
      <c r="I4920"/>
    </row>
    <row r="4921" spans="1:9" s="234" customFormat="1" ht="13" x14ac:dyDescent="0.25">
      <c r="A4921" s="296"/>
      <c r="B4921" s="227" t="s">
        <v>234</v>
      </c>
      <c r="C4921" s="268"/>
      <c r="D4921" s="311"/>
      <c r="E4921" s="216"/>
      <c r="F4921" s="277"/>
      <c r="I4921"/>
    </row>
    <row r="4922" spans="1:9" s="234" customFormat="1" x14ac:dyDescent="0.25">
      <c r="A4922" s="296"/>
      <c r="B4922" s="269"/>
      <c r="C4922" s="268"/>
      <c r="D4922" s="311"/>
      <c r="E4922" s="216"/>
      <c r="F4922" s="277"/>
      <c r="I4922"/>
    </row>
    <row r="4923" spans="1:9" s="234" customFormat="1" x14ac:dyDescent="0.25">
      <c r="A4923" s="296" t="s">
        <v>2506</v>
      </c>
      <c r="B4923" s="269" t="s">
        <v>2073</v>
      </c>
      <c r="C4923" s="268" t="s">
        <v>2</v>
      </c>
      <c r="D4923" s="311">
        <v>3</v>
      </c>
      <c r="E4923" s="216"/>
      <c r="F4923" s="277"/>
      <c r="I4923"/>
    </row>
    <row r="4924" spans="1:9" s="234" customFormat="1" x14ac:dyDescent="0.25">
      <c r="A4924" s="296"/>
      <c r="B4924" s="269"/>
      <c r="C4924" s="268"/>
      <c r="D4924" s="311"/>
      <c r="E4924" s="216"/>
      <c r="F4924" s="277"/>
      <c r="I4924"/>
    </row>
    <row r="4925" spans="1:9" s="234" customFormat="1" ht="13" x14ac:dyDescent="0.25">
      <c r="A4925" s="296"/>
      <c r="B4925" s="227" t="s">
        <v>231</v>
      </c>
      <c r="C4925" s="268"/>
      <c r="D4925" s="311"/>
      <c r="E4925" s="216"/>
      <c r="F4925" s="277"/>
      <c r="I4925"/>
    </row>
    <row r="4926" spans="1:9" s="234" customFormat="1" x14ac:dyDescent="0.25">
      <c r="A4926" s="296"/>
      <c r="B4926" s="269"/>
      <c r="C4926" s="268"/>
      <c r="D4926" s="311"/>
      <c r="E4926" s="216"/>
      <c r="F4926" s="277"/>
      <c r="I4926"/>
    </row>
    <row r="4927" spans="1:9" s="234" customFormat="1" ht="13" x14ac:dyDescent="0.25">
      <c r="A4927" s="296"/>
      <c r="B4927" s="227" t="s">
        <v>2074</v>
      </c>
      <c r="C4927" s="268"/>
      <c r="D4927" s="311"/>
      <c r="E4927" s="216"/>
      <c r="F4927" s="277"/>
      <c r="I4927"/>
    </row>
    <row r="4928" spans="1:9" s="234" customFormat="1" x14ac:dyDescent="0.25">
      <c r="A4928" s="296"/>
      <c r="B4928" s="269"/>
      <c r="C4928" s="268"/>
      <c r="D4928" s="311"/>
      <c r="E4928" s="216"/>
      <c r="F4928" s="277"/>
      <c r="I4928"/>
    </row>
    <row r="4929" spans="1:9" s="234" customFormat="1" ht="14.5" x14ac:dyDescent="0.25">
      <c r="A4929" s="296" t="s">
        <v>2507</v>
      </c>
      <c r="B4929" s="269" t="s">
        <v>228</v>
      </c>
      <c r="C4929" s="268" t="s">
        <v>621</v>
      </c>
      <c r="D4929" s="311">
        <f>D4776</f>
        <v>35</v>
      </c>
      <c r="E4929" s="216"/>
      <c r="F4929" s="277"/>
      <c r="I4929"/>
    </row>
    <row r="4930" spans="1:9" s="234" customFormat="1" x14ac:dyDescent="0.25">
      <c r="A4930" s="296"/>
      <c r="B4930" s="269"/>
      <c r="C4930" s="268"/>
      <c r="D4930" s="311"/>
      <c r="E4930" s="216"/>
      <c r="F4930" s="277"/>
      <c r="I4930"/>
    </row>
    <row r="4931" spans="1:9" s="234" customFormat="1" ht="13" x14ac:dyDescent="0.25">
      <c r="A4931" s="296"/>
      <c r="B4931" s="227" t="s">
        <v>227</v>
      </c>
      <c r="C4931" s="268"/>
      <c r="D4931" s="311"/>
      <c r="E4931" s="216"/>
      <c r="F4931" s="277"/>
      <c r="I4931"/>
    </row>
    <row r="4932" spans="1:9" s="234" customFormat="1" x14ac:dyDescent="0.25">
      <c r="A4932" s="296"/>
      <c r="B4932" s="269"/>
      <c r="C4932" s="268"/>
      <c r="D4932" s="311"/>
      <c r="E4932" s="216"/>
      <c r="F4932" s="277"/>
      <c r="I4932"/>
    </row>
    <row r="4933" spans="1:9" s="234" customFormat="1" ht="14.5" x14ac:dyDescent="0.25">
      <c r="A4933" s="296" t="s">
        <v>2508</v>
      </c>
      <c r="B4933" s="269" t="s">
        <v>2499</v>
      </c>
      <c r="C4933" s="268" t="s">
        <v>621</v>
      </c>
      <c r="D4933" s="311">
        <v>2</v>
      </c>
      <c r="E4933" s="216"/>
      <c r="F4933" s="277"/>
      <c r="I4933"/>
    </row>
    <row r="4934" spans="1:9" s="234" customFormat="1" x14ac:dyDescent="0.25">
      <c r="A4934" s="296"/>
      <c r="B4934" s="269"/>
      <c r="C4934" s="268"/>
      <c r="D4934" s="311"/>
      <c r="E4934" s="216"/>
      <c r="F4934" s="277"/>
      <c r="I4934"/>
    </row>
    <row r="4935" spans="1:9" s="234" customFormat="1" ht="13" x14ac:dyDescent="0.25">
      <c r="A4935" s="296"/>
      <c r="B4935" s="227" t="s">
        <v>224</v>
      </c>
      <c r="C4935" s="268"/>
      <c r="D4935" s="311"/>
      <c r="E4935" s="216"/>
      <c r="F4935" s="277"/>
      <c r="I4935"/>
    </row>
    <row r="4936" spans="1:9" s="234" customFormat="1" ht="13" x14ac:dyDescent="0.25">
      <c r="A4936" s="296"/>
      <c r="B4936" s="227"/>
      <c r="C4936" s="268"/>
      <c r="D4936" s="311"/>
      <c r="E4936" s="216"/>
      <c r="F4936" s="277"/>
      <c r="I4936"/>
    </row>
    <row r="4937" spans="1:9" s="234" customFormat="1" ht="13" x14ac:dyDescent="0.25">
      <c r="A4937" s="296"/>
      <c r="B4937" s="227" t="s">
        <v>2075</v>
      </c>
      <c r="C4937" s="268"/>
      <c r="D4937" s="311"/>
      <c r="E4937" s="216"/>
      <c r="F4937" s="277"/>
      <c r="I4937"/>
    </row>
    <row r="4938" spans="1:9" s="234" customFormat="1" x14ac:dyDescent="0.25">
      <c r="A4938" s="296"/>
      <c r="B4938" s="269"/>
      <c r="C4938" s="268"/>
      <c r="D4938" s="311"/>
      <c r="E4938" s="216"/>
      <c r="F4938" s="277"/>
      <c r="I4938"/>
    </row>
    <row r="4939" spans="1:9" s="234" customFormat="1" x14ac:dyDescent="0.25">
      <c r="A4939" s="296" t="s">
        <v>2509</v>
      </c>
      <c r="B4939" s="269" t="s">
        <v>221</v>
      </c>
      <c r="C4939" s="268" t="s">
        <v>11</v>
      </c>
      <c r="D4939" s="311">
        <f>8*1.5</f>
        <v>12</v>
      </c>
      <c r="E4939" s="216"/>
      <c r="F4939" s="277"/>
      <c r="I4939"/>
    </row>
    <row r="4940" spans="1:9" s="234" customFormat="1" x14ac:dyDescent="0.25">
      <c r="A4940" s="296"/>
      <c r="B4940" s="269"/>
      <c r="C4940" s="268"/>
      <c r="D4940" s="311"/>
      <c r="E4940" s="216"/>
      <c r="F4940" s="277"/>
      <c r="I4940"/>
    </row>
    <row r="4941" spans="1:9" s="234" customFormat="1" ht="26" x14ac:dyDescent="0.25">
      <c r="A4941" s="296"/>
      <c r="B4941" s="227" t="s">
        <v>2076</v>
      </c>
      <c r="C4941" s="268"/>
      <c r="D4941" s="311"/>
      <c r="E4941" s="216"/>
      <c r="F4941" s="277"/>
      <c r="I4941"/>
    </row>
    <row r="4942" spans="1:9" s="234" customFormat="1" x14ac:dyDescent="0.25">
      <c r="A4942" s="296"/>
      <c r="B4942" s="269"/>
      <c r="C4942" s="268"/>
      <c r="D4942" s="311"/>
      <c r="E4942" s="216"/>
      <c r="F4942" s="277"/>
      <c r="I4942"/>
    </row>
    <row r="4943" spans="1:9" s="234" customFormat="1" x14ac:dyDescent="0.25">
      <c r="A4943" s="296" t="s">
        <v>2510</v>
      </c>
      <c r="B4943" s="269" t="s">
        <v>218</v>
      </c>
      <c r="C4943" s="268" t="s">
        <v>11</v>
      </c>
      <c r="D4943" s="311">
        <v>23</v>
      </c>
      <c r="E4943" s="216"/>
      <c r="F4943" s="277"/>
      <c r="I4943"/>
    </row>
    <row r="4944" spans="1:9" s="234" customFormat="1" x14ac:dyDescent="0.25">
      <c r="A4944" s="296"/>
      <c r="B4944" s="269"/>
      <c r="C4944" s="268"/>
      <c r="D4944" s="311"/>
      <c r="E4944" s="216"/>
      <c r="F4944" s="277"/>
      <c r="I4944"/>
    </row>
    <row r="4945" spans="1:9" s="234" customFormat="1" ht="13" x14ac:dyDescent="0.25">
      <c r="A4945" s="296"/>
      <c r="B4945" s="227" t="s">
        <v>217</v>
      </c>
      <c r="C4945" s="268"/>
      <c r="D4945" s="311"/>
      <c r="E4945" s="216"/>
      <c r="F4945" s="277"/>
      <c r="I4945"/>
    </row>
    <row r="4946" spans="1:9" s="234" customFormat="1" ht="13" x14ac:dyDescent="0.25">
      <c r="A4946" s="296"/>
      <c r="B4946" s="227"/>
      <c r="C4946" s="268"/>
      <c r="D4946" s="311"/>
      <c r="E4946" s="216"/>
      <c r="F4946" s="277"/>
      <c r="I4946"/>
    </row>
    <row r="4947" spans="1:9" s="234" customFormat="1" x14ac:dyDescent="0.25">
      <c r="A4947" s="296" t="s">
        <v>2511</v>
      </c>
      <c r="B4947" s="269" t="s">
        <v>216</v>
      </c>
      <c r="C4947" s="268" t="s">
        <v>11</v>
      </c>
      <c r="D4947" s="311">
        <f>8*1.5</f>
        <v>12</v>
      </c>
      <c r="E4947" s="216"/>
      <c r="F4947" s="277"/>
      <c r="I4947"/>
    </row>
    <row r="4948" spans="1:9" s="234" customFormat="1" x14ac:dyDescent="0.25">
      <c r="A4948" s="296"/>
      <c r="B4948" s="269"/>
      <c r="C4948" s="268"/>
      <c r="D4948" s="311"/>
      <c r="E4948" s="216"/>
      <c r="F4948" s="277"/>
      <c r="I4948"/>
    </row>
    <row r="4949" spans="1:9" s="234" customFormat="1" ht="13" x14ac:dyDescent="0.25">
      <c r="A4949" s="296"/>
      <c r="B4949" s="227" t="s">
        <v>209</v>
      </c>
      <c r="C4949" s="268"/>
      <c r="D4949" s="311"/>
      <c r="E4949" s="216"/>
      <c r="F4949" s="277"/>
      <c r="I4949"/>
    </row>
    <row r="4950" spans="1:9" s="234" customFormat="1" ht="13" x14ac:dyDescent="0.25">
      <c r="A4950" s="296"/>
      <c r="B4950" s="227"/>
      <c r="C4950" s="268"/>
      <c r="D4950" s="311"/>
      <c r="E4950" s="216"/>
      <c r="F4950" s="277"/>
      <c r="I4950"/>
    </row>
    <row r="4951" spans="1:9" s="234" customFormat="1" ht="14.5" x14ac:dyDescent="0.3">
      <c r="A4951" s="296" t="s">
        <v>2512</v>
      </c>
      <c r="B4951" s="269" t="s">
        <v>2077</v>
      </c>
      <c r="C4951" s="268" t="s">
        <v>621</v>
      </c>
      <c r="D4951" s="311">
        <f>D4929</f>
        <v>35</v>
      </c>
      <c r="E4951" s="216"/>
      <c r="F4951" s="277"/>
      <c r="G4951" s="241">
        <f>SUM(G4915:G4950)</f>
        <v>0</v>
      </c>
      <c r="I4951"/>
    </row>
    <row r="4952" spans="1:9" s="234" customFormat="1" x14ac:dyDescent="0.25">
      <c r="A4952" s="298"/>
      <c r="B4952" s="231"/>
      <c r="C4952" s="219"/>
      <c r="D4952" s="310"/>
      <c r="E4952" s="257"/>
      <c r="F4952" s="260"/>
      <c r="I4952"/>
    </row>
    <row r="4953" spans="1:9" s="234" customFormat="1" ht="13" x14ac:dyDescent="0.25">
      <c r="A4953" s="298"/>
      <c r="B4953" s="228"/>
      <c r="C4953" s="219"/>
      <c r="D4953" s="310"/>
      <c r="E4953" s="257"/>
      <c r="F4953" s="260"/>
      <c r="I4953"/>
    </row>
    <row r="4954" spans="1:9" s="234" customFormat="1" ht="13" x14ac:dyDescent="0.25">
      <c r="A4954" s="298"/>
      <c r="B4954" s="228"/>
      <c r="C4954" s="219"/>
      <c r="D4954" s="310"/>
      <c r="E4954" s="257"/>
      <c r="F4954" s="260"/>
      <c r="I4954"/>
    </row>
    <row r="4955" spans="1:9" s="234" customFormat="1" ht="13" x14ac:dyDescent="0.25">
      <c r="A4955" s="298"/>
      <c r="B4955" s="228"/>
      <c r="C4955" s="219"/>
      <c r="D4955" s="310"/>
      <c r="E4955" s="257"/>
      <c r="F4955" s="260"/>
      <c r="I4955"/>
    </row>
    <row r="4956" spans="1:9" s="234" customFormat="1" ht="13" x14ac:dyDescent="0.25">
      <c r="A4956" s="298"/>
      <c r="B4956" s="228"/>
      <c r="C4956" s="219"/>
      <c r="D4956" s="310"/>
      <c r="E4956" s="257"/>
      <c r="F4956" s="260"/>
      <c r="I4956"/>
    </row>
    <row r="4957" spans="1:9" s="234" customFormat="1" ht="13" x14ac:dyDescent="0.25">
      <c r="A4957" s="298"/>
      <c r="B4957" s="228"/>
      <c r="C4957" s="219"/>
      <c r="D4957" s="310"/>
      <c r="E4957" s="257"/>
      <c r="F4957" s="260"/>
      <c r="I4957"/>
    </row>
    <row r="4958" spans="1:9" s="234" customFormat="1" ht="13" x14ac:dyDescent="0.25">
      <c r="A4958" s="298"/>
      <c r="B4958" s="228"/>
      <c r="C4958" s="219"/>
      <c r="D4958" s="310"/>
      <c r="E4958" s="257"/>
      <c r="F4958" s="260"/>
      <c r="I4958"/>
    </row>
    <row r="4959" spans="1:9" s="234" customFormat="1" ht="13" x14ac:dyDescent="0.25">
      <c r="A4959" s="298"/>
      <c r="B4959" s="228"/>
      <c r="C4959" s="219"/>
      <c r="D4959" s="310"/>
      <c r="E4959" s="257"/>
      <c r="F4959" s="260"/>
      <c r="I4959"/>
    </row>
    <row r="4960" spans="1:9" s="234" customFormat="1" ht="13" x14ac:dyDescent="0.25">
      <c r="A4960" s="298"/>
      <c r="B4960" s="228"/>
      <c r="C4960" s="219"/>
      <c r="D4960" s="310"/>
      <c r="E4960" s="257"/>
      <c r="F4960" s="260"/>
      <c r="I4960"/>
    </row>
    <row r="4961" spans="1:9" s="234" customFormat="1" ht="13" x14ac:dyDescent="0.25">
      <c r="A4961" s="298"/>
      <c r="B4961" s="228"/>
      <c r="C4961" s="219"/>
      <c r="D4961" s="310"/>
      <c r="E4961" s="257"/>
      <c r="F4961" s="260"/>
      <c r="I4961"/>
    </row>
    <row r="4962" spans="1:9" s="234" customFormat="1" ht="13" x14ac:dyDescent="0.25">
      <c r="A4962" s="298"/>
      <c r="B4962" s="228"/>
      <c r="C4962" s="219"/>
      <c r="D4962" s="310"/>
      <c r="E4962" s="257"/>
      <c r="F4962" s="260"/>
      <c r="I4962"/>
    </row>
    <row r="4963" spans="1:9" s="234" customFormat="1" ht="13" x14ac:dyDescent="0.25">
      <c r="A4963" s="298"/>
      <c r="B4963" s="228"/>
      <c r="C4963" s="219"/>
      <c r="D4963" s="310"/>
      <c r="E4963" s="257"/>
      <c r="F4963" s="260"/>
      <c r="I4963"/>
    </row>
    <row r="4964" spans="1:9" s="234" customFormat="1" ht="13" x14ac:dyDescent="0.25">
      <c r="A4964" s="298"/>
      <c r="B4964" s="228"/>
      <c r="C4964" s="219"/>
      <c r="D4964" s="310"/>
      <c r="E4964" s="257"/>
      <c r="F4964" s="260"/>
      <c r="I4964"/>
    </row>
    <row r="4965" spans="1:9" s="234" customFormat="1" ht="13" x14ac:dyDescent="0.25">
      <c r="A4965" s="298"/>
      <c r="B4965" s="228"/>
      <c r="C4965" s="219"/>
      <c r="D4965" s="310"/>
      <c r="E4965" s="257"/>
      <c r="F4965" s="260"/>
      <c r="I4965"/>
    </row>
    <row r="4966" spans="1:9" s="234" customFormat="1" ht="13" x14ac:dyDescent="0.25">
      <c r="A4966" s="298"/>
      <c r="B4966" s="228"/>
      <c r="C4966" s="219"/>
      <c r="D4966" s="310"/>
      <c r="E4966" s="257"/>
      <c r="F4966" s="260"/>
      <c r="I4966"/>
    </row>
    <row r="4967" spans="1:9" s="234" customFormat="1" ht="13" x14ac:dyDescent="0.25">
      <c r="A4967" s="298"/>
      <c r="B4967" s="228"/>
      <c r="C4967" s="219"/>
      <c r="D4967" s="310"/>
      <c r="E4967" s="257"/>
      <c r="F4967" s="260"/>
      <c r="I4967"/>
    </row>
    <row r="4968" spans="1:9" s="234" customFormat="1" ht="13" x14ac:dyDescent="0.25">
      <c r="A4968" s="298"/>
      <c r="B4968" s="228"/>
      <c r="C4968" s="219"/>
      <c r="D4968" s="310"/>
      <c r="E4968" s="257"/>
      <c r="F4968" s="260"/>
      <c r="I4968"/>
    </row>
    <row r="4969" spans="1:9" s="234" customFormat="1" ht="13" x14ac:dyDescent="0.25">
      <c r="A4969" s="298"/>
      <c r="B4969" s="228"/>
      <c r="C4969" s="219"/>
      <c r="D4969" s="310"/>
      <c r="E4969" s="257"/>
      <c r="F4969" s="260"/>
      <c r="I4969"/>
    </row>
    <row r="4970" spans="1:9" s="234" customFormat="1" x14ac:dyDescent="0.25">
      <c r="A4970" s="298"/>
      <c r="B4970" s="231"/>
      <c r="C4970" s="219"/>
      <c r="D4970" s="310"/>
      <c r="E4970" s="257"/>
      <c r="F4970" s="260"/>
      <c r="I4970"/>
    </row>
    <row r="4971" spans="1:9" s="234" customFormat="1" ht="13" x14ac:dyDescent="0.25">
      <c r="A4971" s="298"/>
      <c r="B4971" s="228"/>
      <c r="C4971" s="219"/>
      <c r="D4971" s="310"/>
      <c r="E4971" s="257"/>
      <c r="F4971" s="260"/>
      <c r="I4971"/>
    </row>
    <row r="4972" spans="1:9" s="234" customFormat="1" ht="13" x14ac:dyDescent="0.25">
      <c r="A4972" s="298"/>
      <c r="B4972" s="228"/>
      <c r="C4972" s="219"/>
      <c r="D4972" s="310"/>
      <c r="E4972" s="257"/>
      <c r="F4972" s="260"/>
      <c r="I4972"/>
    </row>
    <row r="4973" spans="1:9" s="234" customFormat="1" ht="13" x14ac:dyDescent="0.25">
      <c r="A4973" s="298"/>
      <c r="B4973" s="228"/>
      <c r="C4973" s="219"/>
      <c r="D4973" s="310"/>
      <c r="E4973" s="257"/>
      <c r="F4973" s="260"/>
      <c r="I4973"/>
    </row>
    <row r="4974" spans="1:9" s="234" customFormat="1" ht="13" x14ac:dyDescent="0.25">
      <c r="A4974" s="298"/>
      <c r="B4974" s="228"/>
      <c r="C4974" s="219"/>
      <c r="D4974" s="310"/>
      <c r="E4974" s="257"/>
      <c r="F4974" s="260"/>
      <c r="I4974"/>
    </row>
    <row r="4975" spans="1:9" ht="13" x14ac:dyDescent="0.25">
      <c r="A4975" s="261"/>
      <c r="B4975" s="264" t="s">
        <v>2187</v>
      </c>
      <c r="C4975" s="226"/>
      <c r="D4975" s="304"/>
      <c r="E4975" s="255"/>
      <c r="F4975" s="266"/>
    </row>
    <row r="4976" spans="1:9" ht="13" x14ac:dyDescent="0.25">
      <c r="A4976" s="261"/>
      <c r="B4976" s="245" t="str">
        <f>B4908</f>
        <v>Carried to Summary</v>
      </c>
      <c r="C4976" s="226"/>
      <c r="D4976" s="304"/>
      <c r="E4976" s="255"/>
      <c r="F4976" s="260"/>
    </row>
    <row r="4977" spans="1:9" ht="25" x14ac:dyDescent="0.25">
      <c r="A4977" s="261"/>
      <c r="B4977" s="245" t="s">
        <v>2500</v>
      </c>
      <c r="C4977" s="226"/>
      <c r="D4977" s="304"/>
      <c r="E4977" s="255"/>
      <c r="F4977" s="260"/>
    </row>
    <row r="4978" spans="1:9" s="239" customFormat="1" ht="13" x14ac:dyDescent="0.25">
      <c r="A4978" s="261"/>
      <c r="B4978" s="253"/>
      <c r="C4978" s="252"/>
      <c r="D4978" s="308"/>
      <c r="E4978" s="257"/>
      <c r="F4978" s="260"/>
      <c r="I4978"/>
    </row>
    <row r="4979" spans="1:9" s="239" customFormat="1" ht="13" x14ac:dyDescent="0.25">
      <c r="A4979" s="261"/>
      <c r="B4979" s="270" t="str">
        <f>B4976</f>
        <v>Carried to Summary</v>
      </c>
      <c r="C4979" s="252"/>
      <c r="D4979" s="308"/>
      <c r="E4979" s="257"/>
      <c r="F4979" s="260"/>
      <c r="I4979"/>
    </row>
    <row r="4980" spans="1:9" s="239" customFormat="1" ht="26" x14ac:dyDescent="0.25">
      <c r="A4980" s="261"/>
      <c r="B4980" s="270" t="str">
        <f>B4977</f>
        <v>Block 3: 1 Tuckshop and 1 Store Room: 5.3 - Concrete, Formwork and Reinforcement</v>
      </c>
      <c r="C4980" s="252"/>
      <c r="D4980" s="308"/>
      <c r="E4980" s="257"/>
      <c r="F4980" s="260"/>
      <c r="I4980"/>
    </row>
    <row r="4981" spans="1:9" s="239" customFormat="1" ht="13" x14ac:dyDescent="0.25">
      <c r="A4981" s="261"/>
      <c r="B4981" s="251" t="s">
        <v>2200</v>
      </c>
      <c r="C4981" s="252" t="s">
        <v>2192</v>
      </c>
      <c r="D4981" s="308"/>
      <c r="E4981" s="257"/>
      <c r="F4981" s="260"/>
      <c r="I4981"/>
    </row>
    <row r="4982" spans="1:9" s="239" customFormat="1" ht="13" x14ac:dyDescent="0.25">
      <c r="A4982" s="261"/>
      <c r="B4982" s="253"/>
      <c r="C4982" s="252"/>
      <c r="D4982" s="308"/>
      <c r="E4982" s="257"/>
      <c r="F4982" s="260"/>
      <c r="I4982"/>
    </row>
    <row r="4983" spans="1:9" s="239" customFormat="1" ht="13" x14ac:dyDescent="0.25">
      <c r="A4983" s="261"/>
      <c r="B4983" s="265" t="s">
        <v>2191</v>
      </c>
      <c r="C4983" s="252">
        <v>76</v>
      </c>
      <c r="D4983" s="308"/>
      <c r="E4983" s="257"/>
      <c r="F4983" s="260"/>
      <c r="I4983"/>
    </row>
    <row r="4984" spans="1:9" s="239" customFormat="1" ht="13" x14ac:dyDescent="0.25">
      <c r="A4984" s="261"/>
      <c r="B4984" s="265"/>
      <c r="C4984" s="252"/>
      <c r="D4984" s="308"/>
      <c r="E4984" s="257"/>
      <c r="F4984" s="260"/>
      <c r="I4984"/>
    </row>
    <row r="4985" spans="1:9" s="239" customFormat="1" ht="13" x14ac:dyDescent="0.25">
      <c r="A4985" s="261"/>
      <c r="B4985" s="253"/>
      <c r="C4985" s="252"/>
      <c r="D4985" s="308"/>
      <c r="E4985" s="257"/>
      <c r="F4985" s="260"/>
      <c r="I4985"/>
    </row>
    <row r="4986" spans="1:9" s="239" customFormat="1" ht="13" x14ac:dyDescent="0.25">
      <c r="A4986" s="261"/>
      <c r="B4986" s="253"/>
      <c r="C4986" s="252"/>
      <c r="D4986" s="308"/>
      <c r="E4986" s="257"/>
      <c r="F4986" s="260"/>
      <c r="I4986"/>
    </row>
    <row r="4987" spans="1:9" s="239" customFormat="1" ht="13" x14ac:dyDescent="0.25">
      <c r="A4987" s="261"/>
      <c r="B4987" s="253"/>
      <c r="C4987" s="252"/>
      <c r="D4987" s="308"/>
      <c r="E4987" s="257"/>
      <c r="F4987" s="260"/>
      <c r="I4987"/>
    </row>
    <row r="4988" spans="1:9" s="239" customFormat="1" ht="13" x14ac:dyDescent="0.25">
      <c r="A4988" s="261"/>
      <c r="B4988" s="253"/>
      <c r="C4988" s="252"/>
      <c r="D4988" s="308"/>
      <c r="E4988" s="257"/>
      <c r="F4988" s="260"/>
      <c r="I4988"/>
    </row>
    <row r="4989" spans="1:9" s="239" customFormat="1" ht="13" x14ac:dyDescent="0.25">
      <c r="A4989" s="261"/>
      <c r="B4989" s="253"/>
      <c r="C4989" s="252"/>
      <c r="D4989" s="308"/>
      <c r="E4989" s="257"/>
      <c r="F4989" s="260"/>
      <c r="I4989"/>
    </row>
    <row r="4990" spans="1:9" s="239" customFormat="1" ht="13" x14ac:dyDescent="0.25">
      <c r="A4990" s="261"/>
      <c r="B4990" s="253"/>
      <c r="C4990" s="252"/>
      <c r="D4990" s="308"/>
      <c r="E4990" s="257"/>
      <c r="F4990" s="260"/>
      <c r="I4990"/>
    </row>
    <row r="4991" spans="1:9" s="239" customFormat="1" ht="13" x14ac:dyDescent="0.25">
      <c r="A4991" s="261"/>
      <c r="B4991" s="253"/>
      <c r="C4991" s="252"/>
      <c r="D4991" s="308"/>
      <c r="E4991" s="257"/>
      <c r="F4991" s="260"/>
      <c r="I4991"/>
    </row>
    <row r="4992" spans="1:9" s="239" customFormat="1" ht="13" x14ac:dyDescent="0.25">
      <c r="A4992" s="261"/>
      <c r="B4992" s="253"/>
      <c r="C4992" s="252"/>
      <c r="D4992" s="308"/>
      <c r="E4992" s="257"/>
      <c r="F4992" s="260"/>
      <c r="I4992"/>
    </row>
    <row r="4993" spans="1:9" s="239" customFormat="1" ht="13" x14ac:dyDescent="0.25">
      <c r="A4993" s="261"/>
      <c r="B4993" s="253"/>
      <c r="C4993" s="252"/>
      <c r="D4993" s="308"/>
      <c r="E4993" s="257"/>
      <c r="F4993" s="260"/>
      <c r="I4993"/>
    </row>
    <row r="4994" spans="1:9" s="239" customFormat="1" ht="13" x14ac:dyDescent="0.25">
      <c r="A4994" s="261"/>
      <c r="B4994" s="253"/>
      <c r="C4994" s="252"/>
      <c r="D4994" s="308"/>
      <c r="E4994" s="257"/>
      <c r="F4994" s="260"/>
      <c r="I4994"/>
    </row>
    <row r="4995" spans="1:9" s="239" customFormat="1" ht="13" x14ac:dyDescent="0.25">
      <c r="A4995" s="261"/>
      <c r="B4995" s="253"/>
      <c r="C4995" s="252"/>
      <c r="D4995" s="308"/>
      <c r="E4995" s="257"/>
      <c r="F4995" s="260"/>
      <c r="I4995"/>
    </row>
    <row r="4996" spans="1:9" s="239" customFormat="1" ht="13" x14ac:dyDescent="0.25">
      <c r="A4996" s="261"/>
      <c r="B4996" s="253"/>
      <c r="C4996" s="252"/>
      <c r="D4996" s="308"/>
      <c r="E4996" s="257"/>
      <c r="F4996" s="260"/>
      <c r="I4996"/>
    </row>
    <row r="4997" spans="1:9" s="239" customFormat="1" ht="13" x14ac:dyDescent="0.25">
      <c r="A4997" s="261"/>
      <c r="B4997" s="253"/>
      <c r="C4997" s="252"/>
      <c r="D4997" s="308"/>
      <c r="E4997" s="257"/>
      <c r="F4997" s="260"/>
      <c r="I4997"/>
    </row>
    <row r="4998" spans="1:9" s="239" customFormat="1" ht="13" x14ac:dyDescent="0.25">
      <c r="A4998" s="261"/>
      <c r="B4998" s="253"/>
      <c r="C4998" s="252"/>
      <c r="D4998" s="308"/>
      <c r="E4998" s="257"/>
      <c r="F4998" s="260"/>
      <c r="I4998"/>
    </row>
    <row r="4999" spans="1:9" s="239" customFormat="1" ht="13" x14ac:dyDescent="0.25">
      <c r="A4999" s="261"/>
      <c r="B4999" s="253"/>
      <c r="C4999" s="252"/>
      <c r="D4999" s="308"/>
      <c r="E4999" s="257"/>
      <c r="F4999" s="260"/>
      <c r="I4999"/>
    </row>
    <row r="5000" spans="1:9" s="239" customFormat="1" ht="13" x14ac:dyDescent="0.25">
      <c r="A5000" s="261"/>
      <c r="B5000" s="253"/>
      <c r="C5000" s="252"/>
      <c r="D5000" s="308"/>
      <c r="E5000" s="257"/>
      <c r="F5000" s="260"/>
      <c r="I5000"/>
    </row>
    <row r="5001" spans="1:9" s="239" customFormat="1" ht="13" x14ac:dyDescent="0.25">
      <c r="A5001" s="261"/>
      <c r="B5001" s="253"/>
      <c r="C5001" s="252"/>
      <c r="D5001" s="308"/>
      <c r="E5001" s="257"/>
      <c r="F5001" s="260"/>
      <c r="I5001"/>
    </row>
    <row r="5002" spans="1:9" s="239" customFormat="1" ht="13" x14ac:dyDescent="0.25">
      <c r="A5002" s="261"/>
      <c r="B5002" s="253"/>
      <c r="C5002" s="252"/>
      <c r="D5002" s="308"/>
      <c r="E5002" s="257"/>
      <c r="F5002" s="260"/>
      <c r="I5002"/>
    </row>
    <row r="5003" spans="1:9" s="239" customFormat="1" ht="13" x14ac:dyDescent="0.25">
      <c r="A5003" s="261"/>
      <c r="B5003" s="253"/>
      <c r="C5003" s="252"/>
      <c r="D5003" s="308"/>
      <c r="E5003" s="257"/>
      <c r="F5003" s="260"/>
      <c r="I5003"/>
    </row>
    <row r="5004" spans="1:9" s="239" customFormat="1" ht="13" x14ac:dyDescent="0.25">
      <c r="A5004" s="261"/>
      <c r="B5004" s="253"/>
      <c r="C5004" s="252"/>
      <c r="D5004" s="308"/>
      <c r="E5004" s="257"/>
      <c r="F5004" s="260"/>
      <c r="I5004"/>
    </row>
    <row r="5005" spans="1:9" s="239" customFormat="1" ht="13" x14ac:dyDescent="0.25">
      <c r="A5005" s="261"/>
      <c r="B5005" s="253"/>
      <c r="C5005" s="252"/>
      <c r="D5005" s="308"/>
      <c r="E5005" s="257"/>
      <c r="F5005" s="260"/>
      <c r="I5005"/>
    </row>
    <row r="5006" spans="1:9" s="239" customFormat="1" ht="13" x14ac:dyDescent="0.25">
      <c r="A5006" s="261"/>
      <c r="B5006" s="253"/>
      <c r="C5006" s="252"/>
      <c r="D5006" s="308"/>
      <c r="E5006" s="257"/>
      <c r="F5006" s="260"/>
      <c r="I5006"/>
    </row>
    <row r="5007" spans="1:9" s="239" customFormat="1" ht="13" x14ac:dyDescent="0.25">
      <c r="A5007" s="261"/>
      <c r="B5007" s="253"/>
      <c r="C5007" s="252"/>
      <c r="D5007" s="308"/>
      <c r="E5007" s="257"/>
      <c r="F5007" s="260"/>
      <c r="I5007"/>
    </row>
    <row r="5008" spans="1:9" s="239" customFormat="1" ht="13" x14ac:dyDescent="0.25">
      <c r="A5008" s="261"/>
      <c r="B5008" s="253"/>
      <c r="C5008" s="252"/>
      <c r="D5008" s="308"/>
      <c r="E5008" s="257"/>
      <c r="F5008" s="260"/>
      <c r="I5008"/>
    </row>
    <row r="5009" spans="1:9" s="239" customFormat="1" ht="13" x14ac:dyDescent="0.25">
      <c r="A5009" s="261"/>
      <c r="B5009" s="253"/>
      <c r="C5009" s="252"/>
      <c r="D5009" s="308"/>
      <c r="E5009" s="257"/>
      <c r="F5009" s="260"/>
      <c r="I5009"/>
    </row>
    <row r="5010" spans="1:9" s="239" customFormat="1" ht="13" x14ac:dyDescent="0.25">
      <c r="A5010" s="261"/>
      <c r="B5010" s="253"/>
      <c r="C5010" s="252"/>
      <c r="D5010" s="308"/>
      <c r="E5010" s="257"/>
      <c r="F5010" s="260"/>
      <c r="I5010"/>
    </row>
    <row r="5011" spans="1:9" s="239" customFormat="1" ht="13" x14ac:dyDescent="0.25">
      <c r="A5011" s="261"/>
      <c r="B5011" s="253"/>
      <c r="C5011" s="252"/>
      <c r="D5011" s="308"/>
      <c r="E5011" s="257"/>
      <c r="F5011" s="260"/>
      <c r="I5011"/>
    </row>
    <row r="5012" spans="1:9" s="239" customFormat="1" ht="13" x14ac:dyDescent="0.25">
      <c r="A5012" s="261"/>
      <c r="B5012" s="253"/>
      <c r="C5012" s="252"/>
      <c r="D5012" s="308"/>
      <c r="E5012" s="257"/>
      <c r="F5012" s="260"/>
      <c r="I5012"/>
    </row>
    <row r="5013" spans="1:9" s="239" customFormat="1" ht="13" x14ac:dyDescent="0.25">
      <c r="A5013" s="261"/>
      <c r="B5013" s="253"/>
      <c r="C5013" s="252"/>
      <c r="D5013" s="308"/>
      <c r="E5013" s="257"/>
      <c r="F5013" s="260"/>
      <c r="I5013"/>
    </row>
    <row r="5014" spans="1:9" s="239" customFormat="1" ht="13" x14ac:dyDescent="0.25">
      <c r="A5014" s="261"/>
      <c r="B5014" s="253"/>
      <c r="C5014" s="252"/>
      <c r="D5014" s="308"/>
      <c r="E5014" s="257"/>
      <c r="F5014" s="260"/>
      <c r="I5014"/>
    </row>
    <row r="5015" spans="1:9" s="239" customFormat="1" ht="13" x14ac:dyDescent="0.25">
      <c r="A5015" s="261"/>
      <c r="B5015" s="253"/>
      <c r="C5015" s="252"/>
      <c r="D5015" s="308"/>
      <c r="E5015" s="257"/>
      <c r="F5015" s="260"/>
      <c r="I5015"/>
    </row>
    <row r="5016" spans="1:9" s="239" customFormat="1" ht="13" x14ac:dyDescent="0.25">
      <c r="A5016" s="261"/>
      <c r="B5016" s="253"/>
      <c r="C5016" s="252"/>
      <c r="D5016" s="308"/>
      <c r="E5016" s="257"/>
      <c r="F5016" s="260"/>
      <c r="I5016"/>
    </row>
    <row r="5017" spans="1:9" s="239" customFormat="1" ht="13" x14ac:dyDescent="0.25">
      <c r="A5017" s="261"/>
      <c r="B5017" s="253"/>
      <c r="C5017" s="252"/>
      <c r="D5017" s="308"/>
      <c r="E5017" s="257"/>
      <c r="F5017" s="260"/>
      <c r="I5017"/>
    </row>
    <row r="5018" spans="1:9" s="239" customFormat="1" ht="13" x14ac:dyDescent="0.25">
      <c r="A5018" s="261"/>
      <c r="B5018" s="253"/>
      <c r="C5018" s="252"/>
      <c r="D5018" s="308"/>
      <c r="E5018" s="257"/>
      <c r="F5018" s="260"/>
      <c r="I5018"/>
    </row>
    <row r="5019" spans="1:9" s="239" customFormat="1" ht="13" x14ac:dyDescent="0.25">
      <c r="A5019" s="261"/>
      <c r="B5019" s="253"/>
      <c r="C5019" s="252"/>
      <c r="D5019" s="308"/>
      <c r="E5019" s="257"/>
      <c r="F5019" s="260"/>
      <c r="I5019"/>
    </row>
    <row r="5020" spans="1:9" s="239" customFormat="1" ht="13" x14ac:dyDescent="0.25">
      <c r="A5020" s="261"/>
      <c r="B5020" s="253"/>
      <c r="C5020" s="252"/>
      <c r="D5020" s="308"/>
      <c r="E5020" s="257"/>
      <c r="F5020" s="260"/>
      <c r="I5020"/>
    </row>
    <row r="5021" spans="1:9" s="239" customFormat="1" ht="13" x14ac:dyDescent="0.25">
      <c r="A5021" s="261"/>
      <c r="B5021" s="253"/>
      <c r="C5021" s="252"/>
      <c r="D5021" s="308"/>
      <c r="E5021" s="257"/>
      <c r="F5021" s="260"/>
      <c r="I5021"/>
    </row>
    <row r="5022" spans="1:9" s="239" customFormat="1" ht="13" x14ac:dyDescent="0.25">
      <c r="A5022" s="261"/>
      <c r="B5022" s="253"/>
      <c r="C5022" s="252"/>
      <c r="D5022" s="308"/>
      <c r="E5022" s="257"/>
      <c r="F5022" s="260"/>
      <c r="I5022"/>
    </row>
    <row r="5023" spans="1:9" s="239" customFormat="1" ht="13" x14ac:dyDescent="0.25">
      <c r="A5023" s="261"/>
      <c r="B5023" s="253"/>
      <c r="C5023" s="252"/>
      <c r="D5023" s="308"/>
      <c r="E5023" s="257"/>
      <c r="F5023" s="260"/>
      <c r="I5023"/>
    </row>
    <row r="5024" spans="1:9" s="239" customFormat="1" ht="13" x14ac:dyDescent="0.25">
      <c r="A5024" s="261"/>
      <c r="B5024" s="253"/>
      <c r="C5024" s="252"/>
      <c r="D5024" s="308"/>
      <c r="E5024" s="257"/>
      <c r="F5024" s="260"/>
      <c r="I5024"/>
    </row>
    <row r="5025" spans="1:9" s="239" customFormat="1" ht="13" x14ac:dyDescent="0.25">
      <c r="A5025" s="261"/>
      <c r="B5025" s="253"/>
      <c r="C5025" s="252"/>
      <c r="D5025" s="308"/>
      <c r="E5025" s="257"/>
      <c r="F5025" s="260"/>
      <c r="I5025"/>
    </row>
    <row r="5026" spans="1:9" s="239" customFormat="1" ht="13" x14ac:dyDescent="0.25">
      <c r="A5026" s="261"/>
      <c r="B5026" s="253"/>
      <c r="C5026" s="252"/>
      <c r="D5026" s="308"/>
      <c r="E5026" s="257"/>
      <c r="F5026" s="260"/>
      <c r="I5026"/>
    </row>
    <row r="5027" spans="1:9" s="239" customFormat="1" ht="13" x14ac:dyDescent="0.25">
      <c r="A5027" s="261"/>
      <c r="B5027" s="253"/>
      <c r="C5027" s="252"/>
      <c r="D5027" s="308"/>
      <c r="E5027" s="257"/>
      <c r="F5027" s="260"/>
      <c r="I5027"/>
    </row>
    <row r="5028" spans="1:9" s="239" customFormat="1" ht="13" x14ac:dyDescent="0.25">
      <c r="A5028" s="261"/>
      <c r="B5028" s="253"/>
      <c r="C5028" s="252"/>
      <c r="D5028" s="308"/>
      <c r="E5028" s="257"/>
      <c r="F5028" s="260"/>
      <c r="I5028"/>
    </row>
    <row r="5029" spans="1:9" s="239" customFormat="1" ht="13" x14ac:dyDescent="0.25">
      <c r="A5029" s="261"/>
      <c r="B5029" s="253"/>
      <c r="C5029" s="252"/>
      <c r="D5029" s="308"/>
      <c r="E5029" s="257"/>
      <c r="F5029" s="260"/>
      <c r="I5029"/>
    </row>
    <row r="5030" spans="1:9" s="239" customFormat="1" ht="13" x14ac:dyDescent="0.25">
      <c r="A5030" s="261"/>
      <c r="B5030" s="253"/>
      <c r="C5030" s="252"/>
      <c r="D5030" s="308"/>
      <c r="E5030" s="257"/>
      <c r="F5030" s="260"/>
      <c r="I5030"/>
    </row>
    <row r="5031" spans="1:9" s="239" customFormat="1" ht="13" x14ac:dyDescent="0.25">
      <c r="A5031" s="261"/>
      <c r="B5031" s="253"/>
      <c r="C5031" s="252"/>
      <c r="D5031" s="308"/>
      <c r="E5031" s="257"/>
      <c r="F5031" s="260"/>
      <c r="I5031"/>
    </row>
    <row r="5032" spans="1:9" s="239" customFormat="1" ht="13" x14ac:dyDescent="0.25">
      <c r="A5032" s="261"/>
      <c r="B5032" s="253"/>
      <c r="C5032" s="252"/>
      <c r="D5032" s="308"/>
      <c r="E5032" s="257"/>
      <c r="F5032" s="260"/>
      <c r="I5032"/>
    </row>
    <row r="5033" spans="1:9" s="239" customFormat="1" ht="13" x14ac:dyDescent="0.25">
      <c r="A5033" s="261"/>
      <c r="B5033" s="253"/>
      <c r="C5033" s="252"/>
      <c r="D5033" s="308"/>
      <c r="E5033" s="257"/>
      <c r="F5033" s="260"/>
      <c r="I5033"/>
    </row>
    <row r="5034" spans="1:9" s="239" customFormat="1" ht="13" x14ac:dyDescent="0.25">
      <c r="A5034" s="261"/>
      <c r="B5034" s="253"/>
      <c r="C5034" s="252"/>
      <c r="D5034" s="308"/>
      <c r="E5034" s="257"/>
      <c r="F5034" s="260"/>
      <c r="I5034"/>
    </row>
    <row r="5035" spans="1:9" s="239" customFormat="1" ht="13" x14ac:dyDescent="0.25">
      <c r="A5035" s="261"/>
      <c r="B5035" s="253"/>
      <c r="C5035" s="252"/>
      <c r="D5035" s="308"/>
      <c r="E5035" s="257"/>
      <c r="F5035" s="260"/>
      <c r="I5035"/>
    </row>
    <row r="5036" spans="1:9" s="239" customFormat="1" ht="13" x14ac:dyDescent="0.25">
      <c r="A5036" s="261"/>
      <c r="B5036" s="253"/>
      <c r="C5036" s="252"/>
      <c r="D5036" s="308"/>
      <c r="E5036" s="257"/>
      <c r="F5036" s="260"/>
      <c r="I5036"/>
    </row>
    <row r="5037" spans="1:9" s="239" customFormat="1" ht="13" x14ac:dyDescent="0.25">
      <c r="A5037" s="261"/>
      <c r="B5037" s="253"/>
      <c r="C5037" s="252"/>
      <c r="D5037" s="308"/>
      <c r="E5037" s="257"/>
      <c r="F5037" s="260"/>
      <c r="I5037"/>
    </row>
    <row r="5038" spans="1:9" s="239" customFormat="1" ht="13" x14ac:dyDescent="0.25">
      <c r="A5038" s="261"/>
      <c r="B5038" s="253"/>
      <c r="C5038" s="252"/>
      <c r="D5038" s="308"/>
      <c r="E5038" s="257"/>
      <c r="F5038" s="260"/>
      <c r="I5038"/>
    </row>
    <row r="5039" spans="1:9" s="239" customFormat="1" ht="13" x14ac:dyDescent="0.25">
      <c r="A5039" s="261"/>
      <c r="B5039" s="253"/>
      <c r="C5039" s="252"/>
      <c r="D5039" s="308"/>
      <c r="E5039" s="257"/>
      <c r="F5039" s="260"/>
      <c r="I5039"/>
    </row>
    <row r="5040" spans="1:9" s="239" customFormat="1" ht="13" x14ac:dyDescent="0.25">
      <c r="A5040" s="261"/>
      <c r="B5040" s="253"/>
      <c r="C5040" s="252"/>
      <c r="D5040" s="308"/>
      <c r="E5040" s="257"/>
      <c r="F5040" s="260"/>
      <c r="I5040"/>
    </row>
    <row r="5041" spans="1:9" s="239" customFormat="1" ht="13" x14ac:dyDescent="0.25">
      <c r="A5041" s="261"/>
      <c r="B5041" s="253"/>
      <c r="C5041" s="252"/>
      <c r="D5041" s="308"/>
      <c r="E5041" s="257"/>
      <c r="F5041" s="260"/>
      <c r="I5041"/>
    </row>
    <row r="5042" spans="1:9" s="239" customFormat="1" ht="13" x14ac:dyDescent="0.25">
      <c r="A5042" s="261"/>
      <c r="B5042" s="253"/>
      <c r="C5042" s="252"/>
      <c r="D5042" s="308"/>
      <c r="E5042" s="257"/>
      <c r="F5042" s="260"/>
      <c r="I5042"/>
    </row>
    <row r="5043" spans="1:9" s="239" customFormat="1" ht="13" x14ac:dyDescent="0.25">
      <c r="A5043" s="261"/>
      <c r="B5043" s="253"/>
      <c r="C5043" s="252"/>
      <c r="D5043" s="308"/>
      <c r="E5043" s="257"/>
      <c r="F5043" s="260"/>
      <c r="I5043"/>
    </row>
    <row r="5044" spans="1:9" s="239" customFormat="1" ht="13" x14ac:dyDescent="0.25">
      <c r="A5044" s="261"/>
      <c r="B5044" s="253"/>
      <c r="C5044" s="252"/>
      <c r="D5044" s="308"/>
      <c r="E5044" s="257"/>
      <c r="F5044" s="260"/>
      <c r="I5044"/>
    </row>
    <row r="5045" spans="1:9" s="239" customFormat="1" ht="13" x14ac:dyDescent="0.25">
      <c r="A5045" s="261"/>
      <c r="B5045" s="253"/>
      <c r="C5045" s="252"/>
      <c r="D5045" s="308"/>
      <c r="E5045" s="257"/>
      <c r="F5045" s="260"/>
      <c r="I5045"/>
    </row>
    <row r="5046" spans="1:9" s="234" customFormat="1" ht="13" x14ac:dyDescent="0.25">
      <c r="A5046" s="261"/>
      <c r="B5046" s="264" t="s">
        <v>1019</v>
      </c>
      <c r="C5046" s="226"/>
      <c r="D5046" s="304"/>
      <c r="E5046" s="255"/>
      <c r="F5046" s="266"/>
      <c r="I5046"/>
    </row>
    <row r="5047" spans="1:9" s="234" customFormat="1" ht="13" x14ac:dyDescent="0.25">
      <c r="A5047" s="261"/>
      <c r="B5047" s="245" t="str">
        <f>B4976</f>
        <v>Carried to Summary</v>
      </c>
      <c r="C5047" s="226"/>
      <c r="D5047" s="304"/>
      <c r="E5047" s="255"/>
      <c r="F5047" s="260"/>
      <c r="I5047"/>
    </row>
    <row r="5048" spans="1:9" s="234" customFormat="1" ht="25" x14ac:dyDescent="0.25">
      <c r="A5048" s="261"/>
      <c r="B5048" s="245" t="str">
        <f>B4977</f>
        <v>Block 3: 1 Tuckshop and 1 Store Room: 5.3 - Concrete, Formwork and Reinforcement</v>
      </c>
      <c r="C5048" s="226"/>
      <c r="D5048" s="304"/>
      <c r="E5048" s="255"/>
      <c r="F5048" s="260"/>
      <c r="I5048"/>
    </row>
    <row r="5049" spans="1:9" x14ac:dyDescent="0.25">
      <c r="A5049" s="298"/>
      <c r="B5049" s="231"/>
      <c r="C5049" s="219"/>
      <c r="D5049" s="310"/>
      <c r="E5049" s="257"/>
      <c r="F5049" s="260"/>
    </row>
    <row r="5050" spans="1:9" s="57" customFormat="1" ht="13" x14ac:dyDescent="0.25">
      <c r="A5050" s="297">
        <v>5.4</v>
      </c>
      <c r="B5050" s="227" t="s">
        <v>200</v>
      </c>
      <c r="C5050" s="268"/>
      <c r="D5050" s="311"/>
      <c r="E5050" s="216"/>
      <c r="F5050" s="260"/>
      <c r="G5050" s="179"/>
      <c r="I5050"/>
    </row>
    <row r="5051" spans="1:9" s="57" customFormat="1" x14ac:dyDescent="0.25">
      <c r="A5051" s="296"/>
      <c r="B5051" s="269"/>
      <c r="C5051" s="268"/>
      <c r="D5051" s="311"/>
      <c r="E5051" s="216"/>
      <c r="F5051" s="277"/>
      <c r="G5051" s="179"/>
      <c r="I5051"/>
    </row>
    <row r="5052" spans="1:9" s="57" customFormat="1" ht="13" x14ac:dyDescent="0.3">
      <c r="A5052" s="296"/>
      <c r="B5052" s="227" t="s">
        <v>195</v>
      </c>
      <c r="C5052" s="268"/>
      <c r="D5052" s="311"/>
      <c r="E5052" s="216"/>
      <c r="F5052" s="260"/>
      <c r="G5052" s="282"/>
      <c r="I5052"/>
    </row>
    <row r="5053" spans="1:9" s="57" customFormat="1" ht="13" x14ac:dyDescent="0.3">
      <c r="A5053" s="296"/>
      <c r="B5053" s="269"/>
      <c r="C5053" s="268"/>
      <c r="D5053" s="311"/>
      <c r="E5053" s="216"/>
      <c r="F5053" s="260"/>
      <c r="G5053" s="282"/>
      <c r="I5053"/>
    </row>
    <row r="5054" spans="1:9" s="57" customFormat="1" ht="28" x14ac:dyDescent="0.3">
      <c r="A5054" s="296"/>
      <c r="B5054" s="227" t="s">
        <v>2078</v>
      </c>
      <c r="C5054" s="268"/>
      <c r="D5054" s="311"/>
      <c r="E5054" s="216"/>
      <c r="F5054" s="260"/>
      <c r="G5054" s="282"/>
      <c r="I5054"/>
    </row>
    <row r="5055" spans="1:9" s="57" customFormat="1" ht="13" x14ac:dyDescent="0.3">
      <c r="A5055" s="296"/>
      <c r="B5055" s="269"/>
      <c r="C5055" s="268"/>
      <c r="D5055" s="311"/>
      <c r="E5055" s="216"/>
      <c r="F5055" s="260"/>
      <c r="G5055" s="282"/>
      <c r="I5055"/>
    </row>
    <row r="5056" spans="1:9" s="57" customFormat="1" ht="14.5" x14ac:dyDescent="0.3">
      <c r="A5056" s="296" t="s">
        <v>2501</v>
      </c>
      <c r="B5056" s="269" t="s">
        <v>192</v>
      </c>
      <c r="C5056" s="268" t="s">
        <v>621</v>
      </c>
      <c r="D5056" s="311">
        <v>2</v>
      </c>
      <c r="E5056" s="216"/>
      <c r="F5056" s="260"/>
      <c r="G5056" s="282"/>
      <c r="H5056" s="57">
        <f>23.29*0.03</f>
        <v>0.69869999999999999</v>
      </c>
      <c r="I5056"/>
    </row>
    <row r="5057" spans="1:9" s="57" customFormat="1" ht="13" x14ac:dyDescent="0.3">
      <c r="A5057" s="296"/>
      <c r="B5057" s="269"/>
      <c r="C5057" s="268"/>
      <c r="D5057" s="311"/>
      <c r="E5057" s="216"/>
      <c r="F5057" s="260"/>
      <c r="G5057" s="282"/>
      <c r="I5057"/>
    </row>
    <row r="5058" spans="1:9" s="57" customFormat="1" ht="13" x14ac:dyDescent="0.3">
      <c r="A5058" s="296"/>
      <c r="B5058" s="227" t="s">
        <v>184</v>
      </c>
      <c r="C5058" s="268"/>
      <c r="D5058" s="311"/>
      <c r="E5058" s="216"/>
      <c r="F5058" s="260"/>
      <c r="G5058" s="282"/>
      <c r="I5058"/>
    </row>
    <row r="5059" spans="1:9" s="57" customFormat="1" ht="13" x14ac:dyDescent="0.3">
      <c r="A5059" s="296"/>
      <c r="B5059" s="227"/>
      <c r="C5059" s="268"/>
      <c r="D5059" s="311"/>
      <c r="E5059" s="216"/>
      <c r="F5059" s="260"/>
      <c r="G5059" s="282"/>
      <c r="I5059"/>
    </row>
    <row r="5060" spans="1:9" s="57" customFormat="1" ht="25" x14ac:dyDescent="0.3">
      <c r="A5060" s="296" t="s">
        <v>2502</v>
      </c>
      <c r="B5060" s="269" t="s">
        <v>2079</v>
      </c>
      <c r="C5060" s="268" t="s">
        <v>2</v>
      </c>
      <c r="D5060" s="311">
        <v>16</v>
      </c>
      <c r="E5060" s="216"/>
      <c r="F5060" s="277"/>
      <c r="G5060" s="282"/>
      <c r="I5060"/>
    </row>
    <row r="5061" spans="1:9" s="57" customFormat="1" ht="13" x14ac:dyDescent="0.3">
      <c r="A5061" s="296"/>
      <c r="B5061" s="269"/>
      <c r="C5061" s="268"/>
      <c r="D5061" s="311"/>
      <c r="E5061" s="216"/>
      <c r="F5061" s="260"/>
      <c r="G5061" s="282"/>
      <c r="I5061"/>
    </row>
    <row r="5062" spans="1:9" s="57" customFormat="1" ht="13" x14ac:dyDescent="0.3">
      <c r="A5062" s="296"/>
      <c r="B5062" s="269"/>
      <c r="C5062" s="268"/>
      <c r="D5062" s="311"/>
      <c r="E5062" s="216"/>
      <c r="F5062" s="260"/>
      <c r="G5062" s="282"/>
      <c r="I5062"/>
    </row>
    <row r="5063" spans="1:9" s="57" customFormat="1" ht="13" x14ac:dyDescent="0.3">
      <c r="A5063" s="296"/>
      <c r="B5063" s="269"/>
      <c r="C5063" s="268"/>
      <c r="D5063" s="311"/>
      <c r="E5063" s="216"/>
      <c r="F5063" s="260"/>
      <c r="G5063" s="282"/>
      <c r="I5063"/>
    </row>
    <row r="5064" spans="1:9" s="57" customFormat="1" ht="13" x14ac:dyDescent="0.3">
      <c r="A5064" s="296"/>
      <c r="B5064" s="269"/>
      <c r="C5064" s="268"/>
      <c r="D5064" s="311"/>
      <c r="E5064" s="216"/>
      <c r="F5064" s="260"/>
      <c r="G5064" s="282"/>
      <c r="I5064"/>
    </row>
    <row r="5065" spans="1:9" s="57" customFormat="1" ht="13" x14ac:dyDescent="0.3">
      <c r="A5065" s="296"/>
      <c r="B5065" s="269"/>
      <c r="C5065" s="268"/>
      <c r="D5065" s="311"/>
      <c r="E5065" s="216"/>
      <c r="F5065" s="260"/>
      <c r="G5065" s="282"/>
      <c r="I5065"/>
    </row>
    <row r="5066" spans="1:9" s="57" customFormat="1" ht="13" x14ac:dyDescent="0.3">
      <c r="A5066" s="296"/>
      <c r="B5066" s="269"/>
      <c r="C5066" s="268"/>
      <c r="D5066" s="311"/>
      <c r="E5066" s="216"/>
      <c r="F5066" s="260"/>
      <c r="G5066" s="282"/>
      <c r="I5066"/>
    </row>
    <row r="5067" spans="1:9" s="57" customFormat="1" ht="13" x14ac:dyDescent="0.3">
      <c r="A5067" s="296"/>
      <c r="B5067" s="269"/>
      <c r="C5067" s="268"/>
      <c r="D5067" s="311"/>
      <c r="E5067" s="216"/>
      <c r="F5067" s="260"/>
      <c r="G5067" s="282"/>
      <c r="I5067"/>
    </row>
    <row r="5068" spans="1:9" s="57" customFormat="1" ht="13" x14ac:dyDescent="0.3">
      <c r="A5068" s="296"/>
      <c r="B5068" s="269"/>
      <c r="C5068" s="268"/>
      <c r="D5068" s="311"/>
      <c r="E5068" s="216"/>
      <c r="F5068" s="260"/>
      <c r="G5068" s="282"/>
      <c r="I5068"/>
    </row>
    <row r="5069" spans="1:9" s="57" customFormat="1" ht="13" x14ac:dyDescent="0.3">
      <c r="A5069" s="296"/>
      <c r="B5069" s="269"/>
      <c r="C5069" s="268"/>
      <c r="D5069" s="311"/>
      <c r="E5069" s="216"/>
      <c r="F5069" s="260"/>
      <c r="G5069" s="282"/>
      <c r="I5069"/>
    </row>
    <row r="5070" spans="1:9" s="57" customFormat="1" ht="13" x14ac:dyDescent="0.3">
      <c r="A5070" s="296"/>
      <c r="B5070" s="269"/>
      <c r="C5070" s="268"/>
      <c r="D5070" s="311"/>
      <c r="E5070" s="216"/>
      <c r="F5070" s="260"/>
      <c r="G5070" s="282"/>
      <c r="I5070"/>
    </row>
    <row r="5071" spans="1:9" s="57" customFormat="1" ht="13" x14ac:dyDescent="0.3">
      <c r="A5071" s="296"/>
      <c r="B5071" s="269"/>
      <c r="C5071" s="268"/>
      <c r="D5071" s="311"/>
      <c r="E5071" s="216"/>
      <c r="F5071" s="260"/>
      <c r="G5071" s="282"/>
      <c r="I5071"/>
    </row>
    <row r="5072" spans="1:9" s="57" customFormat="1" ht="13" x14ac:dyDescent="0.3">
      <c r="A5072" s="296"/>
      <c r="B5072" s="269"/>
      <c r="C5072" s="268"/>
      <c r="D5072" s="311"/>
      <c r="E5072" s="216"/>
      <c r="F5072" s="260"/>
      <c r="G5072" s="282"/>
      <c r="I5072"/>
    </row>
    <row r="5073" spans="1:9" s="57" customFormat="1" ht="13" x14ac:dyDescent="0.3">
      <c r="A5073" s="296"/>
      <c r="B5073" s="269"/>
      <c r="C5073" s="268"/>
      <c r="D5073" s="311"/>
      <c r="E5073" s="216"/>
      <c r="F5073" s="260"/>
      <c r="G5073" s="282"/>
      <c r="I5073"/>
    </row>
    <row r="5074" spans="1:9" s="57" customFormat="1" ht="13" x14ac:dyDescent="0.3">
      <c r="A5074" s="296"/>
      <c r="B5074" s="269"/>
      <c r="C5074" s="268"/>
      <c r="D5074" s="311"/>
      <c r="E5074" s="216"/>
      <c r="F5074" s="260"/>
      <c r="G5074" s="282"/>
      <c r="I5074"/>
    </row>
    <row r="5075" spans="1:9" s="57" customFormat="1" ht="13" x14ac:dyDescent="0.3">
      <c r="A5075" s="296"/>
      <c r="B5075" s="269"/>
      <c r="C5075" s="268"/>
      <c r="D5075" s="311"/>
      <c r="E5075" s="216"/>
      <c r="F5075" s="260"/>
      <c r="G5075" s="282"/>
      <c r="I5075"/>
    </row>
    <row r="5076" spans="1:9" s="57" customFormat="1" ht="13" x14ac:dyDescent="0.3">
      <c r="A5076" s="296"/>
      <c r="B5076" s="269"/>
      <c r="C5076" s="268"/>
      <c r="D5076" s="311"/>
      <c r="E5076" s="216"/>
      <c r="F5076" s="260"/>
      <c r="G5076" s="282"/>
      <c r="I5076"/>
    </row>
    <row r="5077" spans="1:9" s="57" customFormat="1" ht="13" x14ac:dyDescent="0.3">
      <c r="A5077" s="296"/>
      <c r="B5077" s="269"/>
      <c r="C5077" s="268"/>
      <c r="D5077" s="311"/>
      <c r="E5077" s="216"/>
      <c r="F5077" s="260"/>
      <c r="G5077" s="282"/>
      <c r="I5077"/>
    </row>
    <row r="5078" spans="1:9" s="57" customFormat="1" ht="13" x14ac:dyDescent="0.3">
      <c r="A5078" s="296"/>
      <c r="B5078" s="269"/>
      <c r="C5078" s="268"/>
      <c r="D5078" s="311"/>
      <c r="E5078" s="216"/>
      <c r="F5078" s="260"/>
      <c r="G5078" s="282"/>
      <c r="I5078"/>
    </row>
    <row r="5079" spans="1:9" s="57" customFormat="1" ht="13" x14ac:dyDescent="0.3">
      <c r="A5079" s="296"/>
      <c r="B5079" s="269"/>
      <c r="C5079" s="268"/>
      <c r="D5079" s="311"/>
      <c r="E5079" s="216"/>
      <c r="F5079" s="260"/>
      <c r="G5079" s="282"/>
      <c r="I5079"/>
    </row>
    <row r="5080" spans="1:9" s="57" customFormat="1" ht="13" x14ac:dyDescent="0.3">
      <c r="A5080" s="296"/>
      <c r="B5080" s="269"/>
      <c r="C5080" s="268"/>
      <c r="D5080" s="311"/>
      <c r="E5080" s="216"/>
      <c r="F5080" s="260"/>
      <c r="G5080" s="282"/>
      <c r="I5080"/>
    </row>
    <row r="5081" spans="1:9" s="57" customFormat="1" ht="13" x14ac:dyDescent="0.3">
      <c r="A5081" s="296"/>
      <c r="B5081" s="269"/>
      <c r="C5081" s="268"/>
      <c r="D5081" s="311"/>
      <c r="E5081" s="216"/>
      <c r="F5081" s="260"/>
      <c r="G5081" s="282"/>
      <c r="I5081"/>
    </row>
    <row r="5082" spans="1:9" s="57" customFormat="1" ht="13" x14ac:dyDescent="0.3">
      <c r="A5082" s="296"/>
      <c r="B5082" s="269"/>
      <c r="C5082" s="268"/>
      <c r="D5082" s="311"/>
      <c r="E5082" s="216"/>
      <c r="F5082" s="260"/>
      <c r="G5082" s="282"/>
      <c r="I5082"/>
    </row>
    <row r="5083" spans="1:9" s="57" customFormat="1" ht="13" x14ac:dyDescent="0.3">
      <c r="A5083" s="296"/>
      <c r="B5083" s="269"/>
      <c r="C5083" s="268"/>
      <c r="D5083" s="311"/>
      <c r="E5083" s="216"/>
      <c r="F5083" s="260"/>
      <c r="G5083" s="282"/>
      <c r="I5083"/>
    </row>
    <row r="5084" spans="1:9" s="57" customFormat="1" ht="13" x14ac:dyDescent="0.3">
      <c r="A5084" s="296"/>
      <c r="B5084" s="269"/>
      <c r="C5084" s="268"/>
      <c r="D5084" s="311"/>
      <c r="E5084" s="216"/>
      <c r="F5084" s="260"/>
      <c r="G5084" s="282"/>
      <c r="I5084"/>
    </row>
    <row r="5085" spans="1:9" s="57" customFormat="1" ht="13" x14ac:dyDescent="0.3">
      <c r="A5085" s="296"/>
      <c r="B5085" s="269"/>
      <c r="C5085" s="268"/>
      <c r="D5085" s="311"/>
      <c r="E5085" s="216"/>
      <c r="F5085" s="260"/>
      <c r="G5085" s="282"/>
      <c r="I5085"/>
    </row>
    <row r="5086" spans="1:9" s="57" customFormat="1" ht="13" x14ac:dyDescent="0.3">
      <c r="A5086" s="296"/>
      <c r="B5086" s="269"/>
      <c r="C5086" s="268"/>
      <c r="D5086" s="311"/>
      <c r="E5086" s="216"/>
      <c r="F5086" s="260"/>
      <c r="G5086" s="282"/>
      <c r="I5086"/>
    </row>
    <row r="5087" spans="1:9" s="57" customFormat="1" ht="13" x14ac:dyDescent="0.3">
      <c r="A5087" s="296"/>
      <c r="B5087" s="269"/>
      <c r="C5087" s="268"/>
      <c r="D5087" s="311"/>
      <c r="E5087" s="216"/>
      <c r="F5087" s="260"/>
      <c r="G5087" s="282"/>
      <c r="I5087"/>
    </row>
    <row r="5088" spans="1:9" s="57" customFormat="1" ht="13" x14ac:dyDescent="0.3">
      <c r="A5088" s="296"/>
      <c r="B5088" s="269"/>
      <c r="C5088" s="268"/>
      <c r="D5088" s="311"/>
      <c r="E5088" s="216"/>
      <c r="F5088" s="260"/>
      <c r="G5088" s="282"/>
      <c r="I5088"/>
    </row>
    <row r="5089" spans="1:9" s="57" customFormat="1" ht="13" x14ac:dyDescent="0.3">
      <c r="A5089" s="296"/>
      <c r="B5089" s="269"/>
      <c r="C5089" s="268"/>
      <c r="D5089" s="311"/>
      <c r="E5089" s="216"/>
      <c r="F5089" s="260"/>
      <c r="G5089" s="282"/>
      <c r="I5089"/>
    </row>
    <row r="5090" spans="1:9" s="57" customFormat="1" ht="13" x14ac:dyDescent="0.3">
      <c r="A5090" s="296"/>
      <c r="B5090" s="269"/>
      <c r="C5090" s="268"/>
      <c r="D5090" s="311"/>
      <c r="E5090" s="216"/>
      <c r="F5090" s="260"/>
      <c r="G5090" s="282"/>
      <c r="I5090"/>
    </row>
    <row r="5091" spans="1:9" s="57" customFormat="1" ht="13" x14ac:dyDescent="0.3">
      <c r="A5091" s="296"/>
      <c r="B5091" s="269"/>
      <c r="C5091" s="268"/>
      <c r="D5091" s="311"/>
      <c r="E5091" s="216"/>
      <c r="F5091" s="260"/>
      <c r="G5091" s="282"/>
      <c r="I5091"/>
    </row>
    <row r="5092" spans="1:9" s="57" customFormat="1" ht="13" x14ac:dyDescent="0.3">
      <c r="A5092" s="296"/>
      <c r="B5092" s="269"/>
      <c r="C5092" s="268"/>
      <c r="D5092" s="311"/>
      <c r="E5092" s="216"/>
      <c r="F5092" s="260"/>
      <c r="G5092" s="282"/>
      <c r="I5092"/>
    </row>
    <row r="5093" spans="1:9" s="57" customFormat="1" ht="13" x14ac:dyDescent="0.3">
      <c r="A5093" s="296"/>
      <c r="B5093" s="269"/>
      <c r="C5093" s="268"/>
      <c r="D5093" s="311"/>
      <c r="E5093" s="216"/>
      <c r="F5093" s="260"/>
      <c r="G5093" s="282"/>
      <c r="I5093"/>
    </row>
    <row r="5094" spans="1:9" s="57" customFormat="1" ht="13" x14ac:dyDescent="0.3">
      <c r="A5094" s="296"/>
      <c r="B5094" s="269"/>
      <c r="C5094" s="268"/>
      <c r="D5094" s="311"/>
      <c r="E5094" s="216"/>
      <c r="F5094" s="260"/>
      <c r="G5094" s="282"/>
      <c r="I5094"/>
    </row>
    <row r="5095" spans="1:9" s="57" customFormat="1" ht="13" x14ac:dyDescent="0.3">
      <c r="A5095" s="296"/>
      <c r="B5095" s="269"/>
      <c r="C5095" s="268"/>
      <c r="D5095" s="311"/>
      <c r="E5095" s="216"/>
      <c r="F5095" s="260"/>
      <c r="G5095" s="282"/>
      <c r="I5095"/>
    </row>
    <row r="5096" spans="1:9" s="57" customFormat="1" ht="13" x14ac:dyDescent="0.3">
      <c r="A5096" s="296"/>
      <c r="B5096" s="269"/>
      <c r="C5096" s="268"/>
      <c r="D5096" s="311"/>
      <c r="E5096" s="216"/>
      <c r="F5096" s="260"/>
      <c r="G5096" s="282"/>
      <c r="I5096"/>
    </row>
    <row r="5097" spans="1:9" s="57" customFormat="1" ht="13" x14ac:dyDescent="0.3">
      <c r="A5097" s="296"/>
      <c r="B5097" s="269"/>
      <c r="C5097" s="268"/>
      <c r="D5097" s="311"/>
      <c r="E5097" s="216"/>
      <c r="F5097" s="260"/>
      <c r="G5097" s="282"/>
      <c r="I5097"/>
    </row>
    <row r="5098" spans="1:9" s="57" customFormat="1" ht="13" x14ac:dyDescent="0.3">
      <c r="A5098" s="296"/>
      <c r="B5098" s="269"/>
      <c r="C5098" s="268"/>
      <c r="D5098" s="311"/>
      <c r="E5098" s="216"/>
      <c r="F5098" s="260"/>
      <c r="G5098" s="282"/>
      <c r="I5098"/>
    </row>
    <row r="5099" spans="1:9" s="57" customFormat="1" ht="13" x14ac:dyDescent="0.3">
      <c r="A5099" s="296"/>
      <c r="B5099" s="269"/>
      <c r="C5099" s="268"/>
      <c r="D5099" s="311"/>
      <c r="E5099" s="216"/>
      <c r="F5099" s="260"/>
      <c r="G5099" s="282"/>
      <c r="I5099"/>
    </row>
    <row r="5100" spans="1:9" s="57" customFormat="1" ht="13" x14ac:dyDescent="0.3">
      <c r="A5100" s="296"/>
      <c r="B5100" s="269"/>
      <c r="C5100" s="268"/>
      <c r="D5100" s="311"/>
      <c r="E5100" s="216"/>
      <c r="F5100" s="260"/>
      <c r="G5100" s="282"/>
      <c r="I5100"/>
    </row>
    <row r="5101" spans="1:9" s="57" customFormat="1" ht="13" x14ac:dyDescent="0.3">
      <c r="A5101" s="296"/>
      <c r="B5101" s="269"/>
      <c r="C5101" s="268"/>
      <c r="D5101" s="311"/>
      <c r="E5101" s="216"/>
      <c r="F5101" s="260"/>
      <c r="G5101" s="282"/>
      <c r="I5101"/>
    </row>
    <row r="5102" spans="1:9" s="57" customFormat="1" ht="13" x14ac:dyDescent="0.3">
      <c r="A5102" s="296"/>
      <c r="B5102" s="269"/>
      <c r="C5102" s="268"/>
      <c r="D5102" s="311"/>
      <c r="E5102" s="216"/>
      <c r="F5102" s="260"/>
      <c r="G5102" s="282"/>
      <c r="I5102"/>
    </row>
    <row r="5103" spans="1:9" s="57" customFormat="1" ht="13" x14ac:dyDescent="0.3">
      <c r="A5103" s="296"/>
      <c r="B5103" s="269"/>
      <c r="C5103" s="268"/>
      <c r="D5103" s="311"/>
      <c r="E5103" s="216"/>
      <c r="F5103" s="260"/>
      <c r="G5103" s="282"/>
      <c r="I5103"/>
    </row>
    <row r="5104" spans="1:9" s="57" customFormat="1" ht="13" x14ac:dyDescent="0.3">
      <c r="A5104" s="296"/>
      <c r="B5104" s="269"/>
      <c r="C5104" s="268"/>
      <c r="D5104" s="311"/>
      <c r="E5104" s="216"/>
      <c r="F5104" s="260"/>
      <c r="G5104" s="282"/>
      <c r="I5104"/>
    </row>
    <row r="5105" spans="1:9" s="57" customFormat="1" ht="13" x14ac:dyDescent="0.3">
      <c r="A5105" s="296"/>
      <c r="B5105" s="269"/>
      <c r="C5105" s="268"/>
      <c r="D5105" s="311"/>
      <c r="E5105" s="216"/>
      <c r="F5105" s="260"/>
      <c r="G5105" s="282"/>
      <c r="I5105"/>
    </row>
    <row r="5106" spans="1:9" s="57" customFormat="1" ht="13" x14ac:dyDescent="0.3">
      <c r="A5106" s="296"/>
      <c r="B5106" s="269"/>
      <c r="C5106" s="268"/>
      <c r="D5106" s="311"/>
      <c r="E5106" s="216"/>
      <c r="F5106" s="260"/>
      <c r="G5106" s="282"/>
      <c r="I5106"/>
    </row>
    <row r="5107" spans="1:9" s="57" customFormat="1" ht="13" x14ac:dyDescent="0.3">
      <c r="A5107" s="296"/>
      <c r="B5107" s="269"/>
      <c r="C5107" s="268"/>
      <c r="D5107" s="311"/>
      <c r="E5107" s="216"/>
      <c r="F5107" s="260"/>
      <c r="G5107" s="282"/>
      <c r="I5107"/>
    </row>
    <row r="5108" spans="1:9" s="57" customFormat="1" ht="13" x14ac:dyDescent="0.3">
      <c r="A5108" s="296"/>
      <c r="B5108" s="269"/>
      <c r="C5108" s="268"/>
      <c r="D5108" s="311"/>
      <c r="E5108" s="216"/>
      <c r="F5108" s="260"/>
      <c r="G5108" s="282"/>
      <c r="I5108"/>
    </row>
    <row r="5109" spans="1:9" s="57" customFormat="1" ht="13" x14ac:dyDescent="0.3">
      <c r="A5109" s="296"/>
      <c r="B5109" s="269"/>
      <c r="C5109" s="268"/>
      <c r="D5109" s="311"/>
      <c r="E5109" s="216"/>
      <c r="F5109" s="260"/>
      <c r="G5109" s="282"/>
      <c r="I5109"/>
    </row>
    <row r="5110" spans="1:9" s="57" customFormat="1" ht="13" x14ac:dyDescent="0.3">
      <c r="A5110" s="296"/>
      <c r="B5110" s="269"/>
      <c r="C5110" s="268"/>
      <c r="D5110" s="311"/>
      <c r="E5110" s="216"/>
      <c r="F5110" s="260"/>
      <c r="G5110" s="282"/>
      <c r="I5110"/>
    </row>
    <row r="5111" spans="1:9" s="57" customFormat="1" ht="13" x14ac:dyDescent="0.3">
      <c r="A5111" s="296"/>
      <c r="B5111" s="269"/>
      <c r="C5111" s="268"/>
      <c r="D5111" s="311"/>
      <c r="E5111" s="216"/>
      <c r="F5111" s="260"/>
      <c r="G5111" s="282"/>
      <c r="I5111"/>
    </row>
    <row r="5112" spans="1:9" s="57" customFormat="1" ht="13" x14ac:dyDescent="0.3">
      <c r="A5112" s="296"/>
      <c r="B5112" s="269"/>
      <c r="C5112" s="268"/>
      <c r="D5112" s="311"/>
      <c r="E5112" s="216"/>
      <c r="F5112" s="260"/>
      <c r="G5112" s="282"/>
      <c r="I5112"/>
    </row>
    <row r="5113" spans="1:9" s="57" customFormat="1" ht="13" x14ac:dyDescent="0.3">
      <c r="A5113" s="296"/>
      <c r="B5113" s="269"/>
      <c r="C5113" s="268"/>
      <c r="D5113" s="311"/>
      <c r="E5113" s="216"/>
      <c r="F5113" s="260"/>
      <c r="G5113" s="282"/>
      <c r="I5113"/>
    </row>
    <row r="5114" spans="1:9" s="57" customFormat="1" ht="13" x14ac:dyDescent="0.25">
      <c r="A5114" s="296"/>
      <c r="B5114" s="227"/>
      <c r="C5114" s="268"/>
      <c r="D5114" s="311"/>
      <c r="E5114" s="257"/>
      <c r="F5114" s="260"/>
      <c r="G5114" s="179"/>
      <c r="I5114"/>
    </row>
    <row r="5115" spans="1:9" s="57" customFormat="1" ht="13" x14ac:dyDescent="0.25">
      <c r="A5115" s="296"/>
      <c r="B5115" s="227"/>
      <c r="C5115" s="268"/>
      <c r="D5115" s="311"/>
      <c r="E5115" s="257"/>
      <c r="F5115" s="260"/>
      <c r="G5115" s="179"/>
      <c r="I5115"/>
    </row>
    <row r="5116" spans="1:9" s="234" customFormat="1" ht="13" x14ac:dyDescent="0.25">
      <c r="A5116" s="298"/>
      <c r="B5116" s="228"/>
      <c r="C5116" s="219"/>
      <c r="D5116" s="310"/>
      <c r="E5116" s="257"/>
      <c r="F5116" s="260"/>
      <c r="I5116"/>
    </row>
    <row r="5117" spans="1:9" ht="13" x14ac:dyDescent="0.25">
      <c r="A5117" s="261"/>
      <c r="B5117" s="264" t="s">
        <v>2187</v>
      </c>
      <c r="C5117" s="226"/>
      <c r="D5117" s="304"/>
      <c r="E5117" s="255"/>
      <c r="F5117" s="266"/>
    </row>
    <row r="5118" spans="1:9" ht="13" x14ac:dyDescent="0.25">
      <c r="A5118" s="261"/>
      <c r="B5118" s="245" t="str">
        <f>B5047</f>
        <v>Carried to Summary</v>
      </c>
      <c r="C5118" s="226"/>
      <c r="D5118" s="304"/>
      <c r="E5118" s="255"/>
      <c r="F5118" s="260"/>
    </row>
    <row r="5119" spans="1:9" ht="13" x14ac:dyDescent="0.25">
      <c r="A5119" s="261"/>
      <c r="B5119" s="245" t="s">
        <v>2503</v>
      </c>
      <c r="C5119" s="226"/>
      <c r="D5119" s="304"/>
      <c r="E5119" s="255"/>
      <c r="F5119" s="260"/>
    </row>
    <row r="5120" spans="1:9" s="239" customFormat="1" ht="13" x14ac:dyDescent="0.25">
      <c r="A5120" s="261"/>
      <c r="B5120" s="253"/>
      <c r="C5120" s="252"/>
      <c r="D5120" s="308"/>
      <c r="E5120" s="257"/>
      <c r="F5120" s="260"/>
      <c r="I5120"/>
    </row>
    <row r="5121" spans="1:9" s="239" customFormat="1" ht="13" x14ac:dyDescent="0.25">
      <c r="A5121" s="261"/>
      <c r="B5121" s="270" t="str">
        <f>B5118</f>
        <v>Carried to Summary</v>
      </c>
      <c r="C5121" s="252"/>
      <c r="D5121" s="308"/>
      <c r="E5121" s="257"/>
      <c r="F5121" s="260"/>
      <c r="I5121"/>
    </row>
    <row r="5122" spans="1:9" s="239" customFormat="1" ht="13" x14ac:dyDescent="0.25">
      <c r="A5122" s="261"/>
      <c r="B5122" s="270" t="str">
        <f>B5119</f>
        <v>Block 3: 1 Tuckshop and 1 Store Room: 5.4 - Masonry</v>
      </c>
      <c r="C5122" s="252"/>
      <c r="D5122" s="308"/>
      <c r="E5122" s="257"/>
      <c r="F5122" s="260"/>
      <c r="I5122"/>
    </row>
    <row r="5123" spans="1:9" s="239" customFormat="1" ht="13" x14ac:dyDescent="0.25">
      <c r="A5123" s="261"/>
      <c r="B5123" s="251" t="s">
        <v>2200</v>
      </c>
      <c r="C5123" s="252" t="s">
        <v>2192</v>
      </c>
      <c r="D5123" s="308"/>
      <c r="E5123" s="257"/>
      <c r="F5123" s="260"/>
      <c r="I5123"/>
    </row>
    <row r="5124" spans="1:9" s="239" customFormat="1" ht="13" x14ac:dyDescent="0.25">
      <c r="A5124" s="261"/>
      <c r="B5124" s="253"/>
      <c r="C5124" s="252"/>
      <c r="D5124" s="308"/>
      <c r="E5124" s="257"/>
      <c r="F5124" s="260"/>
      <c r="I5124"/>
    </row>
    <row r="5125" spans="1:9" s="239" customFormat="1" ht="13" x14ac:dyDescent="0.25">
      <c r="A5125" s="261"/>
      <c r="B5125" s="265" t="s">
        <v>2191</v>
      </c>
      <c r="C5125" s="252">
        <v>78</v>
      </c>
      <c r="D5125" s="308"/>
      <c r="E5125" s="257"/>
      <c r="F5125" s="260"/>
      <c r="I5125"/>
    </row>
    <row r="5126" spans="1:9" s="239" customFormat="1" ht="13" x14ac:dyDescent="0.25">
      <c r="A5126" s="261"/>
      <c r="B5126" s="265"/>
      <c r="C5126" s="252"/>
      <c r="D5126" s="308"/>
      <c r="E5126" s="257"/>
      <c r="F5126" s="260"/>
      <c r="I5126"/>
    </row>
    <row r="5127" spans="1:9" s="239" customFormat="1" ht="13" x14ac:dyDescent="0.25">
      <c r="A5127" s="261"/>
      <c r="B5127" s="253"/>
      <c r="C5127" s="252"/>
      <c r="D5127" s="308"/>
      <c r="E5127" s="257"/>
      <c r="F5127" s="260"/>
      <c r="I5127"/>
    </row>
    <row r="5128" spans="1:9" s="239" customFormat="1" ht="13" x14ac:dyDescent="0.25">
      <c r="A5128" s="261"/>
      <c r="B5128" s="253"/>
      <c r="C5128" s="252"/>
      <c r="D5128" s="308"/>
      <c r="E5128" s="257"/>
      <c r="F5128" s="260"/>
      <c r="I5128"/>
    </row>
    <row r="5129" spans="1:9" s="239" customFormat="1" ht="13" x14ac:dyDescent="0.25">
      <c r="A5129" s="261"/>
      <c r="B5129" s="253"/>
      <c r="C5129" s="252"/>
      <c r="D5129" s="308"/>
      <c r="E5129" s="257"/>
      <c r="F5129" s="260"/>
      <c r="I5129"/>
    </row>
    <row r="5130" spans="1:9" s="239" customFormat="1" ht="13" x14ac:dyDescent="0.25">
      <c r="A5130" s="261"/>
      <c r="B5130" s="253"/>
      <c r="C5130" s="252"/>
      <c r="D5130" s="308"/>
      <c r="E5130" s="257"/>
      <c r="F5130" s="260"/>
      <c r="I5130"/>
    </row>
    <row r="5131" spans="1:9" s="239" customFormat="1" ht="13" x14ac:dyDescent="0.25">
      <c r="A5131" s="261"/>
      <c r="B5131" s="253"/>
      <c r="C5131" s="252"/>
      <c r="D5131" s="308"/>
      <c r="E5131" s="257"/>
      <c r="F5131" s="260"/>
      <c r="I5131"/>
    </row>
    <row r="5132" spans="1:9" s="239" customFormat="1" ht="13" x14ac:dyDescent="0.25">
      <c r="A5132" s="261"/>
      <c r="B5132" s="253"/>
      <c r="C5132" s="252"/>
      <c r="D5132" s="308"/>
      <c r="E5132" s="257"/>
      <c r="F5132" s="260"/>
      <c r="I5132"/>
    </row>
    <row r="5133" spans="1:9" s="239" customFormat="1" ht="13" x14ac:dyDescent="0.25">
      <c r="A5133" s="261"/>
      <c r="B5133" s="253"/>
      <c r="C5133" s="252"/>
      <c r="D5133" s="308"/>
      <c r="E5133" s="257"/>
      <c r="F5133" s="260"/>
      <c r="I5133"/>
    </row>
    <row r="5134" spans="1:9" s="239" customFormat="1" ht="13" x14ac:dyDescent="0.25">
      <c r="A5134" s="261"/>
      <c r="B5134" s="253"/>
      <c r="C5134" s="252"/>
      <c r="D5134" s="308"/>
      <c r="E5134" s="257"/>
      <c r="F5134" s="260"/>
      <c r="I5134"/>
    </row>
    <row r="5135" spans="1:9" s="239" customFormat="1" ht="13" x14ac:dyDescent="0.25">
      <c r="A5135" s="261"/>
      <c r="B5135" s="253"/>
      <c r="C5135" s="252"/>
      <c r="D5135" s="308"/>
      <c r="E5135" s="257"/>
      <c r="F5135" s="260"/>
      <c r="I5135"/>
    </row>
    <row r="5136" spans="1:9" s="239" customFormat="1" ht="13" x14ac:dyDescent="0.25">
      <c r="A5136" s="261"/>
      <c r="B5136" s="253"/>
      <c r="C5136" s="252"/>
      <c r="D5136" s="308"/>
      <c r="E5136" s="257"/>
      <c r="F5136" s="260"/>
      <c r="I5136"/>
    </row>
    <row r="5137" spans="1:9" s="239" customFormat="1" ht="13" x14ac:dyDescent="0.25">
      <c r="A5137" s="261"/>
      <c r="B5137" s="253"/>
      <c r="C5137" s="252"/>
      <c r="D5137" s="308"/>
      <c r="E5137" s="257"/>
      <c r="F5137" s="260"/>
      <c r="I5137"/>
    </row>
    <row r="5138" spans="1:9" s="239" customFormat="1" ht="13" x14ac:dyDescent="0.25">
      <c r="A5138" s="261"/>
      <c r="B5138" s="253"/>
      <c r="C5138" s="252"/>
      <c r="D5138" s="308"/>
      <c r="E5138" s="257"/>
      <c r="F5138" s="260"/>
      <c r="I5138"/>
    </row>
    <row r="5139" spans="1:9" s="239" customFormat="1" ht="13" x14ac:dyDescent="0.25">
      <c r="A5139" s="261"/>
      <c r="B5139" s="253"/>
      <c r="C5139" s="252"/>
      <c r="D5139" s="308"/>
      <c r="E5139" s="257"/>
      <c r="F5139" s="260"/>
      <c r="I5139"/>
    </row>
    <row r="5140" spans="1:9" s="239" customFormat="1" ht="13" x14ac:dyDescent="0.25">
      <c r="A5140" s="261"/>
      <c r="B5140" s="253"/>
      <c r="C5140" s="252"/>
      <c r="D5140" s="308"/>
      <c r="E5140" s="257"/>
      <c r="F5140" s="260"/>
      <c r="I5140"/>
    </row>
    <row r="5141" spans="1:9" s="239" customFormat="1" ht="13" x14ac:dyDescent="0.25">
      <c r="A5141" s="261"/>
      <c r="B5141" s="253"/>
      <c r="C5141" s="252"/>
      <c r="D5141" s="308"/>
      <c r="E5141" s="257"/>
      <c r="F5141" s="260"/>
      <c r="I5141"/>
    </row>
    <row r="5142" spans="1:9" s="239" customFormat="1" ht="13" x14ac:dyDescent="0.25">
      <c r="A5142" s="261"/>
      <c r="B5142" s="253"/>
      <c r="C5142" s="252"/>
      <c r="D5142" s="308"/>
      <c r="E5142" s="257"/>
      <c r="F5142" s="260"/>
      <c r="I5142"/>
    </row>
    <row r="5143" spans="1:9" s="239" customFormat="1" ht="13" x14ac:dyDescent="0.25">
      <c r="A5143" s="261"/>
      <c r="B5143" s="253"/>
      <c r="C5143" s="252"/>
      <c r="D5143" s="308"/>
      <c r="E5143" s="257"/>
      <c r="F5143" s="260"/>
      <c r="I5143"/>
    </row>
    <row r="5144" spans="1:9" s="239" customFormat="1" ht="13" x14ac:dyDescent="0.25">
      <c r="A5144" s="261"/>
      <c r="B5144" s="253"/>
      <c r="C5144" s="252"/>
      <c r="D5144" s="308"/>
      <c r="E5144" s="257"/>
      <c r="F5144" s="260"/>
      <c r="I5144"/>
    </row>
    <row r="5145" spans="1:9" s="239" customFormat="1" ht="13" x14ac:dyDescent="0.25">
      <c r="A5145" s="261"/>
      <c r="B5145" s="253"/>
      <c r="C5145" s="252"/>
      <c r="D5145" s="308"/>
      <c r="E5145" s="257"/>
      <c r="F5145" s="260"/>
      <c r="I5145"/>
    </row>
    <row r="5146" spans="1:9" s="239" customFormat="1" ht="13" x14ac:dyDescent="0.25">
      <c r="A5146" s="261"/>
      <c r="B5146" s="253"/>
      <c r="C5146" s="252"/>
      <c r="D5146" s="308"/>
      <c r="E5146" s="257"/>
      <c r="F5146" s="260"/>
      <c r="I5146"/>
    </row>
    <row r="5147" spans="1:9" s="239" customFormat="1" ht="13" x14ac:dyDescent="0.25">
      <c r="A5147" s="261"/>
      <c r="B5147" s="253"/>
      <c r="C5147" s="252"/>
      <c r="D5147" s="308"/>
      <c r="E5147" s="257"/>
      <c r="F5147" s="260"/>
      <c r="I5147"/>
    </row>
    <row r="5148" spans="1:9" s="239" customFormat="1" ht="13" x14ac:dyDescent="0.25">
      <c r="A5148" s="261"/>
      <c r="B5148" s="253"/>
      <c r="C5148" s="252"/>
      <c r="D5148" s="308"/>
      <c r="E5148" s="257"/>
      <c r="F5148" s="260"/>
      <c r="I5148"/>
    </row>
    <row r="5149" spans="1:9" s="239" customFormat="1" ht="13" x14ac:dyDescent="0.25">
      <c r="A5149" s="261"/>
      <c r="B5149" s="253"/>
      <c r="C5149" s="252"/>
      <c r="D5149" s="308"/>
      <c r="E5149" s="257"/>
      <c r="F5149" s="260"/>
      <c r="I5149"/>
    </row>
    <row r="5150" spans="1:9" s="239" customFormat="1" ht="13" x14ac:dyDescent="0.25">
      <c r="A5150" s="261"/>
      <c r="B5150" s="253"/>
      <c r="C5150" s="252"/>
      <c r="D5150" s="308"/>
      <c r="E5150" s="257"/>
      <c r="F5150" s="260"/>
      <c r="I5150"/>
    </row>
    <row r="5151" spans="1:9" s="239" customFormat="1" ht="13" x14ac:dyDescent="0.25">
      <c r="A5151" s="261"/>
      <c r="B5151" s="253"/>
      <c r="C5151" s="252"/>
      <c r="D5151" s="308"/>
      <c r="E5151" s="257"/>
      <c r="F5151" s="260"/>
      <c r="I5151"/>
    </row>
    <row r="5152" spans="1:9" s="239" customFormat="1" ht="13" x14ac:dyDescent="0.25">
      <c r="A5152" s="261"/>
      <c r="B5152" s="253"/>
      <c r="C5152" s="252"/>
      <c r="D5152" s="308"/>
      <c r="E5152" s="257"/>
      <c r="F5152" s="260"/>
      <c r="I5152"/>
    </row>
    <row r="5153" spans="1:9" s="239" customFormat="1" ht="13" x14ac:dyDescent="0.25">
      <c r="A5153" s="261"/>
      <c r="B5153" s="253"/>
      <c r="C5153" s="252"/>
      <c r="D5153" s="308"/>
      <c r="E5153" s="257"/>
      <c r="F5153" s="260"/>
      <c r="I5153"/>
    </row>
    <row r="5154" spans="1:9" s="239" customFormat="1" ht="13" x14ac:dyDescent="0.25">
      <c r="A5154" s="261"/>
      <c r="B5154" s="253"/>
      <c r="C5154" s="252"/>
      <c r="D5154" s="308"/>
      <c r="E5154" s="257"/>
      <c r="F5154" s="260"/>
      <c r="I5154"/>
    </row>
    <row r="5155" spans="1:9" s="239" customFormat="1" ht="13" x14ac:dyDescent="0.25">
      <c r="A5155" s="261"/>
      <c r="B5155" s="253"/>
      <c r="C5155" s="252"/>
      <c r="D5155" s="308"/>
      <c r="E5155" s="257"/>
      <c r="F5155" s="260"/>
      <c r="I5155"/>
    </row>
    <row r="5156" spans="1:9" s="239" customFormat="1" ht="13" x14ac:dyDescent="0.25">
      <c r="A5156" s="261"/>
      <c r="B5156" s="253"/>
      <c r="C5156" s="252"/>
      <c r="D5156" s="308"/>
      <c r="E5156" s="257"/>
      <c r="F5156" s="260"/>
      <c r="I5156"/>
    </row>
    <row r="5157" spans="1:9" s="239" customFormat="1" ht="13" x14ac:dyDescent="0.25">
      <c r="A5157" s="261"/>
      <c r="B5157" s="253"/>
      <c r="C5157" s="252"/>
      <c r="D5157" s="308"/>
      <c r="E5157" s="257"/>
      <c r="F5157" s="260"/>
      <c r="I5157"/>
    </row>
    <row r="5158" spans="1:9" s="239" customFormat="1" ht="13" x14ac:dyDescent="0.25">
      <c r="A5158" s="261"/>
      <c r="B5158" s="253"/>
      <c r="C5158" s="252"/>
      <c r="D5158" s="308"/>
      <c r="E5158" s="257"/>
      <c r="F5158" s="260"/>
      <c r="I5158"/>
    </row>
    <row r="5159" spans="1:9" s="239" customFormat="1" ht="13" x14ac:dyDescent="0.25">
      <c r="A5159" s="261"/>
      <c r="B5159" s="253"/>
      <c r="C5159" s="252"/>
      <c r="D5159" s="308"/>
      <c r="E5159" s="257"/>
      <c r="F5159" s="260"/>
      <c r="I5159"/>
    </row>
    <row r="5160" spans="1:9" s="239" customFormat="1" ht="13" x14ac:dyDescent="0.25">
      <c r="A5160" s="261"/>
      <c r="B5160" s="253"/>
      <c r="C5160" s="252"/>
      <c r="D5160" s="308"/>
      <c r="E5160" s="257"/>
      <c r="F5160" s="260"/>
      <c r="I5160"/>
    </row>
    <row r="5161" spans="1:9" s="239" customFormat="1" ht="13" x14ac:dyDescent="0.25">
      <c r="A5161" s="261"/>
      <c r="B5161" s="253"/>
      <c r="C5161" s="252"/>
      <c r="D5161" s="308"/>
      <c r="E5161" s="257"/>
      <c r="F5161" s="260"/>
      <c r="I5161"/>
    </row>
    <row r="5162" spans="1:9" s="239" customFormat="1" ht="13" x14ac:dyDescent="0.25">
      <c r="A5162" s="261"/>
      <c r="B5162" s="253"/>
      <c r="C5162" s="252"/>
      <c r="D5162" s="308"/>
      <c r="E5162" s="257"/>
      <c r="F5162" s="260"/>
      <c r="I5162"/>
    </row>
    <row r="5163" spans="1:9" s="239" customFormat="1" ht="13" x14ac:dyDescent="0.25">
      <c r="A5163" s="261"/>
      <c r="B5163" s="253"/>
      <c r="C5163" s="252"/>
      <c r="D5163" s="308"/>
      <c r="E5163" s="257"/>
      <c r="F5163" s="260"/>
      <c r="I5163"/>
    </row>
    <row r="5164" spans="1:9" s="239" customFormat="1" ht="13" x14ac:dyDescent="0.25">
      <c r="A5164" s="261"/>
      <c r="B5164" s="253"/>
      <c r="C5164" s="252"/>
      <c r="D5164" s="308"/>
      <c r="E5164" s="257"/>
      <c r="F5164" s="260"/>
      <c r="I5164"/>
    </row>
    <row r="5165" spans="1:9" s="239" customFormat="1" ht="13" x14ac:dyDescent="0.25">
      <c r="A5165" s="261"/>
      <c r="B5165" s="253"/>
      <c r="C5165" s="252"/>
      <c r="D5165" s="308"/>
      <c r="E5165" s="257"/>
      <c r="F5165" s="260"/>
      <c r="I5165"/>
    </row>
    <row r="5166" spans="1:9" s="239" customFormat="1" ht="13" x14ac:dyDescent="0.25">
      <c r="A5166" s="261"/>
      <c r="B5166" s="253"/>
      <c r="C5166" s="252"/>
      <c r="D5166" s="308"/>
      <c r="E5166" s="257"/>
      <c r="F5166" s="260"/>
      <c r="I5166"/>
    </row>
    <row r="5167" spans="1:9" s="239" customFormat="1" ht="13" x14ac:dyDescent="0.25">
      <c r="A5167" s="261"/>
      <c r="B5167" s="253"/>
      <c r="C5167" s="252"/>
      <c r="D5167" s="308"/>
      <c r="E5167" s="257"/>
      <c r="F5167" s="260"/>
      <c r="I5167"/>
    </row>
    <row r="5168" spans="1:9" s="239" customFormat="1" ht="13" x14ac:dyDescent="0.25">
      <c r="A5168" s="261"/>
      <c r="B5168" s="253"/>
      <c r="C5168" s="252"/>
      <c r="D5168" s="308"/>
      <c r="E5168" s="257"/>
      <c r="F5168" s="260"/>
      <c r="I5168"/>
    </row>
    <row r="5169" spans="1:9" s="239" customFormat="1" ht="13" x14ac:dyDescent="0.25">
      <c r="A5169" s="261"/>
      <c r="B5169" s="253"/>
      <c r="C5169" s="252"/>
      <c r="D5169" s="308"/>
      <c r="E5169" s="257"/>
      <c r="F5169" s="260"/>
      <c r="I5169"/>
    </row>
    <row r="5170" spans="1:9" s="239" customFormat="1" ht="13" x14ac:dyDescent="0.25">
      <c r="A5170" s="261"/>
      <c r="B5170" s="253"/>
      <c r="C5170" s="252"/>
      <c r="D5170" s="308"/>
      <c r="E5170" s="257"/>
      <c r="F5170" s="260"/>
      <c r="I5170"/>
    </row>
    <row r="5171" spans="1:9" s="239" customFormat="1" ht="13" x14ac:dyDescent="0.25">
      <c r="A5171" s="261"/>
      <c r="B5171" s="253"/>
      <c r="C5171" s="252"/>
      <c r="D5171" s="308"/>
      <c r="E5171" s="257"/>
      <c r="F5171" s="260"/>
      <c r="I5171"/>
    </row>
    <row r="5172" spans="1:9" s="239" customFormat="1" ht="13" x14ac:dyDescent="0.25">
      <c r="A5172" s="261"/>
      <c r="B5172" s="253"/>
      <c r="C5172" s="252"/>
      <c r="D5172" s="308"/>
      <c r="E5172" s="257"/>
      <c r="F5172" s="260"/>
      <c r="I5172"/>
    </row>
    <row r="5173" spans="1:9" s="239" customFormat="1" ht="13" x14ac:dyDescent="0.25">
      <c r="A5173" s="261"/>
      <c r="B5173" s="253"/>
      <c r="C5173" s="252"/>
      <c r="D5173" s="308"/>
      <c r="E5173" s="257"/>
      <c r="F5173" s="260"/>
      <c r="I5173"/>
    </row>
    <row r="5174" spans="1:9" s="239" customFormat="1" ht="13" x14ac:dyDescent="0.25">
      <c r="A5174" s="261"/>
      <c r="B5174" s="253"/>
      <c r="C5174" s="252"/>
      <c r="D5174" s="308"/>
      <c r="E5174" s="257"/>
      <c r="F5174" s="260"/>
      <c r="I5174"/>
    </row>
    <row r="5175" spans="1:9" s="239" customFormat="1" ht="13" x14ac:dyDescent="0.25">
      <c r="A5175" s="261"/>
      <c r="B5175" s="253"/>
      <c r="C5175" s="252"/>
      <c r="D5175" s="308"/>
      <c r="E5175" s="257"/>
      <c r="F5175" s="260"/>
      <c r="I5175"/>
    </row>
    <row r="5176" spans="1:9" s="239" customFormat="1" ht="13" x14ac:dyDescent="0.25">
      <c r="A5176" s="261"/>
      <c r="B5176" s="253"/>
      <c r="C5176" s="252"/>
      <c r="D5176" s="308"/>
      <c r="E5176" s="257"/>
      <c r="F5176" s="260"/>
      <c r="I5176"/>
    </row>
    <row r="5177" spans="1:9" s="239" customFormat="1" ht="13" x14ac:dyDescent="0.25">
      <c r="A5177" s="261"/>
      <c r="B5177" s="253"/>
      <c r="C5177" s="252"/>
      <c r="D5177" s="308"/>
      <c r="E5177" s="257"/>
      <c r="F5177" s="260"/>
      <c r="I5177"/>
    </row>
    <row r="5178" spans="1:9" s="239" customFormat="1" ht="13" x14ac:dyDescent="0.25">
      <c r="A5178" s="261"/>
      <c r="B5178" s="253"/>
      <c r="C5178" s="252"/>
      <c r="D5178" s="308"/>
      <c r="E5178" s="257"/>
      <c r="F5178" s="260"/>
      <c r="I5178"/>
    </row>
    <row r="5179" spans="1:9" s="239" customFormat="1" ht="13" x14ac:dyDescent="0.25">
      <c r="A5179" s="261"/>
      <c r="B5179" s="253"/>
      <c r="C5179" s="252"/>
      <c r="D5179" s="308"/>
      <c r="E5179" s="257"/>
      <c r="F5179" s="260"/>
      <c r="I5179"/>
    </row>
    <row r="5180" spans="1:9" s="239" customFormat="1" ht="13" x14ac:dyDescent="0.25">
      <c r="A5180" s="261"/>
      <c r="B5180" s="253"/>
      <c r="C5180" s="252"/>
      <c r="D5180" s="308"/>
      <c r="E5180" s="257"/>
      <c r="F5180" s="260"/>
      <c r="I5180"/>
    </row>
    <row r="5181" spans="1:9" s="239" customFormat="1" ht="13" x14ac:dyDescent="0.25">
      <c r="A5181" s="261"/>
      <c r="B5181" s="253"/>
      <c r="C5181" s="252"/>
      <c r="D5181" s="308"/>
      <c r="E5181" s="257"/>
      <c r="F5181" s="260"/>
      <c r="I5181"/>
    </row>
    <row r="5182" spans="1:9" s="239" customFormat="1" ht="13" x14ac:dyDescent="0.25">
      <c r="A5182" s="261"/>
      <c r="B5182" s="253"/>
      <c r="C5182" s="252"/>
      <c r="D5182" s="308"/>
      <c r="E5182" s="257"/>
      <c r="F5182" s="260"/>
      <c r="I5182"/>
    </row>
    <row r="5183" spans="1:9" s="239" customFormat="1" ht="13" x14ac:dyDescent="0.25">
      <c r="A5183" s="261"/>
      <c r="B5183" s="253"/>
      <c r="C5183" s="252"/>
      <c r="D5183" s="308"/>
      <c r="E5183" s="257"/>
      <c r="F5183" s="260"/>
      <c r="I5183"/>
    </row>
    <row r="5184" spans="1:9" s="239" customFormat="1" ht="13" x14ac:dyDescent="0.25">
      <c r="A5184" s="261"/>
      <c r="B5184" s="253"/>
      <c r="C5184" s="252"/>
      <c r="D5184" s="308"/>
      <c r="E5184" s="257"/>
      <c r="F5184" s="260"/>
      <c r="I5184"/>
    </row>
    <row r="5185" spans="1:9" s="239" customFormat="1" ht="13" x14ac:dyDescent="0.25">
      <c r="A5185" s="261"/>
      <c r="B5185" s="253"/>
      <c r="C5185" s="252"/>
      <c r="D5185" s="308"/>
      <c r="E5185" s="257"/>
      <c r="F5185" s="260"/>
      <c r="I5185"/>
    </row>
    <row r="5186" spans="1:9" s="239" customFormat="1" ht="13" x14ac:dyDescent="0.25">
      <c r="A5186" s="261"/>
      <c r="B5186" s="253"/>
      <c r="C5186" s="252"/>
      <c r="D5186" s="308"/>
      <c r="E5186" s="257"/>
      <c r="F5186" s="260"/>
      <c r="I5186"/>
    </row>
    <row r="5187" spans="1:9" s="239" customFormat="1" ht="13" x14ac:dyDescent="0.25">
      <c r="A5187" s="261"/>
      <c r="B5187" s="253"/>
      <c r="C5187" s="252"/>
      <c r="D5187" s="308"/>
      <c r="E5187" s="257"/>
      <c r="F5187" s="260"/>
      <c r="I5187"/>
    </row>
    <row r="5188" spans="1:9" s="239" customFormat="1" ht="13" x14ac:dyDescent="0.25">
      <c r="A5188" s="261"/>
      <c r="B5188" s="253"/>
      <c r="C5188" s="252"/>
      <c r="D5188" s="308"/>
      <c r="E5188" s="257"/>
      <c r="F5188" s="260"/>
      <c r="I5188"/>
    </row>
    <row r="5189" spans="1:9" s="239" customFormat="1" ht="13" x14ac:dyDescent="0.25">
      <c r="A5189" s="261"/>
      <c r="B5189" s="253"/>
      <c r="C5189" s="252"/>
      <c r="D5189" s="308"/>
      <c r="E5189" s="257"/>
      <c r="F5189" s="260"/>
      <c r="I5189"/>
    </row>
    <row r="5190" spans="1:9" s="234" customFormat="1" ht="13" x14ac:dyDescent="0.25">
      <c r="A5190" s="261"/>
      <c r="B5190" s="264" t="s">
        <v>1019</v>
      </c>
      <c r="C5190" s="226"/>
      <c r="D5190" s="304"/>
      <c r="E5190" s="255"/>
      <c r="F5190" s="266"/>
      <c r="I5190"/>
    </row>
    <row r="5191" spans="1:9" s="234" customFormat="1" ht="13" x14ac:dyDescent="0.25">
      <c r="A5191" s="261"/>
      <c r="B5191" s="245" t="str">
        <f>B5118</f>
        <v>Carried to Summary</v>
      </c>
      <c r="C5191" s="226"/>
      <c r="D5191" s="304"/>
      <c r="E5191" s="255"/>
      <c r="F5191" s="260"/>
      <c r="I5191"/>
    </row>
    <row r="5192" spans="1:9" s="234" customFormat="1" ht="13" x14ac:dyDescent="0.25">
      <c r="A5192" s="261"/>
      <c r="B5192" s="245" t="str">
        <f>B5119</f>
        <v>Block 3: 1 Tuckshop and 1 Store Room: 5.4 - Masonry</v>
      </c>
      <c r="C5192" s="226"/>
      <c r="D5192" s="304"/>
      <c r="E5192" s="255"/>
      <c r="F5192" s="260"/>
      <c r="I5192"/>
    </row>
    <row r="5193" spans="1:9" s="57" customFormat="1" ht="13" x14ac:dyDescent="0.25">
      <c r="A5193" s="296"/>
      <c r="B5193" s="227"/>
      <c r="C5193" s="268"/>
      <c r="D5193" s="311"/>
      <c r="E5193" s="257"/>
      <c r="F5193" s="260"/>
      <c r="G5193" s="179"/>
      <c r="I5193"/>
    </row>
    <row r="5194" spans="1:9" s="57" customFormat="1" ht="13" x14ac:dyDescent="0.25">
      <c r="A5194" s="297">
        <v>5.5</v>
      </c>
      <c r="B5194" s="227" t="s">
        <v>153</v>
      </c>
      <c r="C5194" s="268"/>
      <c r="D5194" s="311"/>
      <c r="E5194" s="216"/>
      <c r="F5194" s="277"/>
      <c r="G5194" s="179"/>
      <c r="I5194"/>
    </row>
    <row r="5195" spans="1:9" s="57" customFormat="1" ht="13" x14ac:dyDescent="0.25">
      <c r="A5195" s="297"/>
      <c r="B5195" s="227"/>
      <c r="C5195" s="268"/>
      <c r="D5195" s="311"/>
      <c r="E5195" s="216"/>
      <c r="F5195" s="277"/>
      <c r="G5195" s="179"/>
      <c r="I5195"/>
    </row>
    <row r="5196" spans="1:9" s="57" customFormat="1" ht="13" x14ac:dyDescent="0.25">
      <c r="A5196" s="296"/>
      <c r="B5196" s="227" t="s">
        <v>152</v>
      </c>
      <c r="C5196" s="268"/>
      <c r="D5196" s="311"/>
      <c r="E5196" s="216"/>
      <c r="F5196" s="277"/>
      <c r="G5196" s="179"/>
      <c r="I5196"/>
    </row>
    <row r="5197" spans="1:9" s="57" customFormat="1" ht="13" x14ac:dyDescent="0.25">
      <c r="A5197" s="296"/>
      <c r="B5197" s="227"/>
      <c r="C5197" s="268"/>
      <c r="D5197" s="311"/>
      <c r="E5197" s="216"/>
      <c r="F5197" s="277"/>
      <c r="G5197" s="179"/>
      <c r="I5197"/>
    </row>
    <row r="5198" spans="1:9" s="57" customFormat="1" ht="65" x14ac:dyDescent="0.25">
      <c r="A5198" s="296"/>
      <c r="B5198" s="227" t="s">
        <v>2121</v>
      </c>
      <c r="C5198" s="268"/>
      <c r="D5198" s="311"/>
      <c r="E5198" s="216"/>
      <c r="F5198" s="277"/>
      <c r="G5198" s="179"/>
      <c r="I5198"/>
    </row>
    <row r="5199" spans="1:9" s="57" customFormat="1" x14ac:dyDescent="0.25">
      <c r="A5199" s="296"/>
      <c r="B5199" s="269"/>
      <c r="C5199" s="268"/>
      <c r="D5199" s="311"/>
      <c r="E5199" s="216"/>
      <c r="F5199" s="277"/>
      <c r="G5199" s="179"/>
      <c r="I5199"/>
    </row>
    <row r="5200" spans="1:9" s="57" customFormat="1" ht="25" x14ac:dyDescent="0.25">
      <c r="A5200" s="296" t="s">
        <v>2514</v>
      </c>
      <c r="B5200" s="269" t="s">
        <v>2513</v>
      </c>
      <c r="C5200" s="268" t="s">
        <v>621</v>
      </c>
      <c r="D5200" s="311">
        <v>32</v>
      </c>
      <c r="E5200" s="216"/>
      <c r="F5200" s="277"/>
      <c r="G5200" s="179"/>
      <c r="I5200"/>
    </row>
    <row r="5201" spans="1:9" s="57" customFormat="1" x14ac:dyDescent="0.25">
      <c r="A5201" s="296"/>
      <c r="B5201" s="269"/>
      <c r="C5201" s="268"/>
      <c r="D5201" s="311"/>
      <c r="E5201" s="216"/>
      <c r="F5201" s="277"/>
      <c r="G5201" s="179"/>
      <c r="I5201"/>
    </row>
    <row r="5202" spans="1:9" s="57" customFormat="1" ht="25" x14ac:dyDescent="0.25">
      <c r="A5202" s="296" t="s">
        <v>2515</v>
      </c>
      <c r="B5202" s="269" t="s">
        <v>2110</v>
      </c>
      <c r="C5202" s="268" t="s">
        <v>11</v>
      </c>
      <c r="D5202" s="311">
        <v>8</v>
      </c>
      <c r="E5202" s="216"/>
      <c r="F5202" s="277"/>
      <c r="G5202" s="179"/>
      <c r="I5202"/>
    </row>
    <row r="5203" spans="1:9" s="57" customFormat="1" x14ac:dyDescent="0.25">
      <c r="A5203" s="296"/>
      <c r="B5203" s="269"/>
      <c r="C5203" s="268"/>
      <c r="D5203" s="311"/>
      <c r="E5203" s="216"/>
      <c r="F5203" s="277"/>
      <c r="G5203" s="179"/>
      <c r="I5203"/>
    </row>
    <row r="5204" spans="1:9" s="57" customFormat="1" x14ac:dyDescent="0.25">
      <c r="A5204" s="296" t="s">
        <v>2516</v>
      </c>
      <c r="B5204" s="269" t="s">
        <v>141</v>
      </c>
      <c r="C5204" s="268" t="s">
        <v>11</v>
      </c>
      <c r="D5204" s="311">
        <v>16</v>
      </c>
      <c r="E5204" s="216"/>
      <c r="F5204" s="277"/>
      <c r="G5204" s="179"/>
      <c r="I5204"/>
    </row>
    <row r="5205" spans="1:9" s="57" customFormat="1" x14ac:dyDescent="0.25">
      <c r="A5205" s="296"/>
      <c r="B5205" s="269"/>
      <c r="C5205" s="268"/>
      <c r="D5205" s="311"/>
      <c r="E5205" s="216"/>
      <c r="F5205" s="277"/>
      <c r="G5205" s="179"/>
      <c r="I5205"/>
    </row>
    <row r="5206" spans="1:9" s="57" customFormat="1" x14ac:dyDescent="0.25">
      <c r="A5206" s="296" t="s">
        <v>2517</v>
      </c>
      <c r="B5206" s="269" t="s">
        <v>140</v>
      </c>
      <c r="C5206" s="268" t="s">
        <v>11</v>
      </c>
      <c r="D5206" s="311">
        <v>16</v>
      </c>
      <c r="E5206" s="216"/>
      <c r="F5206" s="277"/>
      <c r="G5206" s="179"/>
      <c r="I5206"/>
    </row>
    <row r="5207" spans="1:9" s="57" customFormat="1" x14ac:dyDescent="0.25">
      <c r="A5207" s="296"/>
      <c r="B5207" s="269"/>
      <c r="C5207" s="268"/>
      <c r="D5207" s="311"/>
      <c r="E5207" s="216"/>
      <c r="F5207" s="277"/>
      <c r="G5207" s="179"/>
      <c r="I5207"/>
    </row>
    <row r="5208" spans="1:9" s="57" customFormat="1" ht="13" x14ac:dyDescent="0.25">
      <c r="A5208" s="296"/>
      <c r="B5208" s="227" t="s">
        <v>139</v>
      </c>
      <c r="C5208" s="268"/>
      <c r="D5208" s="311"/>
      <c r="E5208" s="216"/>
      <c r="F5208" s="277"/>
      <c r="G5208" s="179"/>
      <c r="I5208"/>
    </row>
    <row r="5209" spans="1:9" s="57" customFormat="1" x14ac:dyDescent="0.25">
      <c r="A5209" s="296"/>
      <c r="B5209" s="269"/>
      <c r="C5209" s="268"/>
      <c r="D5209" s="311"/>
      <c r="E5209" s="216"/>
      <c r="F5209" s="277"/>
      <c r="G5209" s="179"/>
      <c r="I5209"/>
    </row>
    <row r="5210" spans="1:9" s="57" customFormat="1" ht="26" x14ac:dyDescent="0.25">
      <c r="A5210" s="296"/>
      <c r="B5210" s="227" t="s">
        <v>2112</v>
      </c>
      <c r="C5210" s="268"/>
      <c r="D5210" s="311"/>
      <c r="E5210" s="216"/>
      <c r="F5210" s="277"/>
      <c r="G5210" s="179"/>
      <c r="I5210"/>
    </row>
    <row r="5211" spans="1:9" s="57" customFormat="1" x14ac:dyDescent="0.25">
      <c r="A5211" s="296"/>
      <c r="B5211" s="269"/>
      <c r="C5211" s="268"/>
      <c r="D5211" s="311"/>
      <c r="E5211" s="216"/>
      <c r="F5211" s="277"/>
      <c r="G5211" s="179"/>
      <c r="I5211"/>
    </row>
    <row r="5212" spans="1:9" s="57" customFormat="1" ht="25" x14ac:dyDescent="0.3">
      <c r="A5212" s="296" t="s">
        <v>2518</v>
      </c>
      <c r="B5212" s="269" t="s">
        <v>2111</v>
      </c>
      <c r="C5212" s="268" t="s">
        <v>621</v>
      </c>
      <c r="D5212" s="311">
        <f>D5200</f>
        <v>32</v>
      </c>
      <c r="E5212" s="216"/>
      <c r="F5212" s="277"/>
      <c r="G5212" s="281"/>
      <c r="I5212"/>
    </row>
    <row r="5213" spans="1:9" s="57" customFormat="1" ht="13" x14ac:dyDescent="0.3">
      <c r="A5213" s="296"/>
      <c r="B5213" s="269"/>
      <c r="C5213" s="268"/>
      <c r="D5213" s="311"/>
      <c r="E5213" s="216"/>
      <c r="F5213" s="260"/>
      <c r="G5213" s="282"/>
      <c r="I5213"/>
    </row>
    <row r="5214" spans="1:9" s="57" customFormat="1" ht="13" x14ac:dyDescent="0.3">
      <c r="A5214" s="296"/>
      <c r="B5214" s="269"/>
      <c r="C5214" s="268"/>
      <c r="D5214" s="311"/>
      <c r="E5214" s="216"/>
      <c r="F5214" s="260"/>
      <c r="G5214" s="282"/>
      <c r="I5214"/>
    </row>
    <row r="5215" spans="1:9" s="57" customFormat="1" ht="13" x14ac:dyDescent="0.3">
      <c r="A5215" s="296"/>
      <c r="B5215" s="269"/>
      <c r="C5215" s="268"/>
      <c r="D5215" s="311"/>
      <c r="E5215" s="216"/>
      <c r="F5215" s="260"/>
      <c r="G5215" s="282"/>
      <c r="I5215"/>
    </row>
    <row r="5216" spans="1:9" s="57" customFormat="1" ht="13" x14ac:dyDescent="0.3">
      <c r="A5216" s="296"/>
      <c r="B5216" s="269"/>
      <c r="C5216" s="268"/>
      <c r="D5216" s="311"/>
      <c r="E5216" s="216"/>
      <c r="F5216" s="260"/>
      <c r="G5216" s="282"/>
      <c r="I5216"/>
    </row>
    <row r="5217" spans="1:9" s="57" customFormat="1" ht="13" x14ac:dyDescent="0.3">
      <c r="A5217" s="296"/>
      <c r="B5217" s="269"/>
      <c r="C5217" s="268"/>
      <c r="D5217" s="311"/>
      <c r="E5217" s="216"/>
      <c r="F5217" s="260"/>
      <c r="G5217" s="282"/>
      <c r="I5217"/>
    </row>
    <row r="5218" spans="1:9" s="57" customFormat="1" ht="13" x14ac:dyDescent="0.3">
      <c r="A5218" s="296"/>
      <c r="B5218" s="269"/>
      <c r="C5218" s="268"/>
      <c r="D5218" s="311"/>
      <c r="E5218" s="216"/>
      <c r="F5218" s="260"/>
      <c r="G5218" s="282"/>
      <c r="I5218"/>
    </row>
    <row r="5219" spans="1:9" s="57" customFormat="1" ht="13" x14ac:dyDescent="0.3">
      <c r="A5219" s="296"/>
      <c r="B5219" s="269"/>
      <c r="C5219" s="268"/>
      <c r="D5219" s="311"/>
      <c r="E5219" s="216"/>
      <c r="F5219" s="260"/>
      <c r="G5219" s="282"/>
      <c r="I5219"/>
    </row>
    <row r="5220" spans="1:9" s="57" customFormat="1" ht="13" x14ac:dyDescent="0.3">
      <c r="A5220" s="296"/>
      <c r="B5220" s="269"/>
      <c r="C5220" s="268"/>
      <c r="D5220" s="311"/>
      <c r="E5220" s="216"/>
      <c r="F5220" s="260"/>
      <c r="G5220" s="282"/>
      <c r="I5220"/>
    </row>
    <row r="5221" spans="1:9" s="57" customFormat="1" ht="13" x14ac:dyDescent="0.3">
      <c r="A5221" s="296"/>
      <c r="B5221" s="269"/>
      <c r="C5221" s="268"/>
      <c r="D5221" s="311"/>
      <c r="E5221" s="216"/>
      <c r="F5221" s="260"/>
      <c r="G5221" s="282"/>
      <c r="I5221"/>
    </row>
    <row r="5222" spans="1:9" s="57" customFormat="1" ht="13" x14ac:dyDescent="0.3">
      <c r="A5222" s="296"/>
      <c r="B5222" s="269"/>
      <c r="C5222" s="268"/>
      <c r="D5222" s="311"/>
      <c r="E5222" s="216"/>
      <c r="F5222" s="260"/>
      <c r="G5222" s="282"/>
      <c r="I5222"/>
    </row>
    <row r="5223" spans="1:9" s="57" customFormat="1" ht="13" x14ac:dyDescent="0.3">
      <c r="A5223" s="296"/>
      <c r="B5223" s="269"/>
      <c r="C5223" s="268"/>
      <c r="D5223" s="311"/>
      <c r="E5223" s="216"/>
      <c r="F5223" s="260"/>
      <c r="G5223" s="282"/>
      <c r="I5223"/>
    </row>
    <row r="5224" spans="1:9" s="57" customFormat="1" ht="13" x14ac:dyDescent="0.3">
      <c r="A5224" s="296"/>
      <c r="B5224" s="269"/>
      <c r="C5224" s="268"/>
      <c r="D5224" s="311"/>
      <c r="E5224" s="216"/>
      <c r="F5224" s="260"/>
      <c r="G5224" s="282"/>
      <c r="I5224"/>
    </row>
    <row r="5225" spans="1:9" s="57" customFormat="1" ht="13" x14ac:dyDescent="0.3">
      <c r="A5225" s="296"/>
      <c r="B5225" s="269"/>
      <c r="C5225" s="268"/>
      <c r="D5225" s="311"/>
      <c r="E5225" s="216"/>
      <c r="F5225" s="260"/>
      <c r="G5225" s="282"/>
      <c r="I5225"/>
    </row>
    <row r="5226" spans="1:9" s="57" customFormat="1" ht="13" x14ac:dyDescent="0.3">
      <c r="A5226" s="296"/>
      <c r="B5226" s="269"/>
      <c r="C5226" s="268"/>
      <c r="D5226" s="311"/>
      <c r="E5226" s="216"/>
      <c r="F5226" s="260"/>
      <c r="G5226" s="282"/>
      <c r="I5226"/>
    </row>
    <row r="5227" spans="1:9" s="57" customFormat="1" ht="13" x14ac:dyDescent="0.3">
      <c r="A5227" s="296"/>
      <c r="B5227" s="269"/>
      <c r="C5227" s="268"/>
      <c r="D5227" s="311"/>
      <c r="E5227" s="216"/>
      <c r="F5227" s="260"/>
      <c r="G5227" s="282"/>
      <c r="I5227"/>
    </row>
    <row r="5228" spans="1:9" s="57" customFormat="1" ht="13" x14ac:dyDescent="0.3">
      <c r="A5228" s="296"/>
      <c r="B5228" s="269"/>
      <c r="C5228" s="268"/>
      <c r="D5228" s="311"/>
      <c r="E5228" s="216"/>
      <c r="F5228" s="260"/>
      <c r="G5228" s="282"/>
      <c r="I5228"/>
    </row>
    <row r="5229" spans="1:9" s="57" customFormat="1" ht="13" x14ac:dyDescent="0.3">
      <c r="A5229" s="296"/>
      <c r="B5229" s="269"/>
      <c r="C5229" s="268"/>
      <c r="D5229" s="311"/>
      <c r="E5229" s="216"/>
      <c r="F5229" s="260"/>
      <c r="G5229" s="282"/>
      <c r="I5229"/>
    </row>
    <row r="5230" spans="1:9" s="57" customFormat="1" ht="13" x14ac:dyDescent="0.3">
      <c r="A5230" s="296"/>
      <c r="B5230" s="269"/>
      <c r="C5230" s="268"/>
      <c r="D5230" s="311"/>
      <c r="E5230" s="216"/>
      <c r="F5230" s="260"/>
      <c r="G5230" s="282"/>
      <c r="I5230"/>
    </row>
    <row r="5231" spans="1:9" s="57" customFormat="1" ht="13" x14ac:dyDescent="0.3">
      <c r="A5231" s="296"/>
      <c r="B5231" s="269"/>
      <c r="C5231" s="268"/>
      <c r="D5231" s="311"/>
      <c r="E5231" s="216"/>
      <c r="F5231" s="260"/>
      <c r="G5231" s="282"/>
      <c r="I5231"/>
    </row>
    <row r="5232" spans="1:9" s="57" customFormat="1" ht="13" x14ac:dyDescent="0.3">
      <c r="A5232" s="296"/>
      <c r="B5232" s="269"/>
      <c r="C5232" s="268"/>
      <c r="D5232" s="311"/>
      <c r="E5232" s="216"/>
      <c r="F5232" s="260"/>
      <c r="G5232" s="282"/>
      <c r="I5232"/>
    </row>
    <row r="5233" spans="1:9" s="57" customFormat="1" ht="13" x14ac:dyDescent="0.3">
      <c r="A5233" s="296"/>
      <c r="B5233" s="269"/>
      <c r="C5233" s="268"/>
      <c r="D5233" s="311"/>
      <c r="E5233" s="216"/>
      <c r="F5233" s="260"/>
      <c r="G5233" s="282"/>
      <c r="I5233"/>
    </row>
    <row r="5234" spans="1:9" s="57" customFormat="1" ht="13" x14ac:dyDescent="0.3">
      <c r="A5234" s="296"/>
      <c r="B5234" s="269"/>
      <c r="C5234" s="268"/>
      <c r="D5234" s="311"/>
      <c r="E5234" s="216"/>
      <c r="F5234" s="260"/>
      <c r="G5234" s="282"/>
      <c r="I5234"/>
    </row>
    <row r="5235" spans="1:9" s="57" customFormat="1" ht="13" x14ac:dyDescent="0.3">
      <c r="A5235" s="296"/>
      <c r="B5235" s="269"/>
      <c r="C5235" s="268"/>
      <c r="D5235" s="311"/>
      <c r="E5235" s="216"/>
      <c r="F5235" s="260"/>
      <c r="G5235" s="282"/>
      <c r="I5235"/>
    </row>
    <row r="5236" spans="1:9" s="57" customFormat="1" ht="13" x14ac:dyDescent="0.3">
      <c r="A5236" s="296"/>
      <c r="B5236" s="269"/>
      <c r="C5236" s="268"/>
      <c r="D5236" s="311"/>
      <c r="E5236" s="216"/>
      <c r="F5236" s="260"/>
      <c r="G5236" s="282"/>
      <c r="I5236"/>
    </row>
    <row r="5237" spans="1:9" s="57" customFormat="1" ht="13" x14ac:dyDescent="0.3">
      <c r="A5237" s="296"/>
      <c r="B5237" s="269"/>
      <c r="C5237" s="268"/>
      <c r="D5237" s="311"/>
      <c r="E5237" s="216"/>
      <c r="F5237" s="260"/>
      <c r="G5237" s="282"/>
      <c r="I5237"/>
    </row>
    <row r="5238" spans="1:9" s="57" customFormat="1" ht="13" x14ac:dyDescent="0.3">
      <c r="A5238" s="296"/>
      <c r="B5238" s="269"/>
      <c r="C5238" s="268"/>
      <c r="D5238" s="311"/>
      <c r="E5238" s="216"/>
      <c r="F5238" s="260"/>
      <c r="G5238" s="282"/>
      <c r="I5238"/>
    </row>
    <row r="5239" spans="1:9" s="57" customFormat="1" ht="13" x14ac:dyDescent="0.3">
      <c r="A5239" s="296"/>
      <c r="B5239" s="269"/>
      <c r="C5239" s="268"/>
      <c r="D5239" s="311"/>
      <c r="E5239" s="216"/>
      <c r="F5239" s="260"/>
      <c r="G5239" s="282"/>
      <c r="I5239"/>
    </row>
    <row r="5240" spans="1:9" s="57" customFormat="1" ht="13" x14ac:dyDescent="0.3">
      <c r="A5240" s="296"/>
      <c r="B5240" s="269"/>
      <c r="C5240" s="268"/>
      <c r="D5240" s="311"/>
      <c r="E5240" s="216"/>
      <c r="F5240" s="260"/>
      <c r="G5240" s="282"/>
      <c r="I5240"/>
    </row>
    <row r="5241" spans="1:9" s="57" customFormat="1" ht="13" x14ac:dyDescent="0.3">
      <c r="A5241" s="296"/>
      <c r="B5241" s="269"/>
      <c r="C5241" s="268"/>
      <c r="D5241" s="311"/>
      <c r="E5241" s="216"/>
      <c r="F5241" s="260"/>
      <c r="G5241" s="282"/>
      <c r="I5241"/>
    </row>
    <row r="5242" spans="1:9" s="57" customFormat="1" ht="13" x14ac:dyDescent="0.3">
      <c r="A5242" s="296"/>
      <c r="B5242" s="269"/>
      <c r="C5242" s="268"/>
      <c r="D5242" s="311"/>
      <c r="E5242" s="216"/>
      <c r="F5242" s="260"/>
      <c r="G5242" s="282"/>
      <c r="I5242"/>
    </row>
    <row r="5243" spans="1:9" s="57" customFormat="1" ht="13" x14ac:dyDescent="0.3">
      <c r="A5243" s="296"/>
      <c r="B5243" s="269"/>
      <c r="C5243" s="268"/>
      <c r="D5243" s="311"/>
      <c r="E5243" s="216"/>
      <c r="F5243" s="260"/>
      <c r="G5243" s="282"/>
      <c r="I5243"/>
    </row>
    <row r="5244" spans="1:9" s="57" customFormat="1" ht="13" x14ac:dyDescent="0.3">
      <c r="A5244" s="296"/>
      <c r="B5244" s="269"/>
      <c r="C5244" s="268"/>
      <c r="D5244" s="311"/>
      <c r="E5244" s="216"/>
      <c r="F5244" s="260"/>
      <c r="G5244" s="282"/>
      <c r="I5244"/>
    </row>
    <row r="5245" spans="1:9" s="57" customFormat="1" ht="13" x14ac:dyDescent="0.3">
      <c r="A5245" s="296"/>
      <c r="B5245" s="269"/>
      <c r="C5245" s="268"/>
      <c r="D5245" s="311"/>
      <c r="E5245" s="216"/>
      <c r="F5245" s="260"/>
      <c r="G5245" s="282"/>
      <c r="I5245"/>
    </row>
    <row r="5246" spans="1:9" s="57" customFormat="1" ht="13" x14ac:dyDescent="0.3">
      <c r="A5246" s="296"/>
      <c r="B5246" s="269"/>
      <c r="C5246" s="268"/>
      <c r="D5246" s="311"/>
      <c r="E5246" s="216"/>
      <c r="F5246" s="260"/>
      <c r="G5246" s="282"/>
      <c r="I5246"/>
    </row>
    <row r="5247" spans="1:9" s="57" customFormat="1" x14ac:dyDescent="0.25">
      <c r="A5247" s="296"/>
      <c r="B5247" s="269"/>
      <c r="C5247" s="268"/>
      <c r="D5247" s="311"/>
      <c r="E5247" s="216"/>
      <c r="F5247" s="260"/>
      <c r="G5247" s="179"/>
      <c r="I5247"/>
    </row>
    <row r="5248" spans="1:9" s="57" customFormat="1" x14ac:dyDescent="0.25">
      <c r="A5248" s="296"/>
      <c r="B5248" s="269"/>
      <c r="C5248" s="268"/>
      <c r="D5248" s="311"/>
      <c r="E5248" s="216"/>
      <c r="F5248" s="260"/>
      <c r="G5248" s="179"/>
      <c r="I5248"/>
    </row>
    <row r="5249" spans="1:9" s="57" customFormat="1" x14ac:dyDescent="0.25">
      <c r="A5249" s="296"/>
      <c r="B5249" s="269"/>
      <c r="C5249" s="268"/>
      <c r="D5249" s="311"/>
      <c r="E5249" s="216"/>
      <c r="F5249" s="260"/>
      <c r="G5249" s="179"/>
      <c r="I5249"/>
    </row>
    <row r="5250" spans="1:9" s="57" customFormat="1" x14ac:dyDescent="0.25">
      <c r="A5250" s="296"/>
      <c r="B5250" s="269"/>
      <c r="C5250" s="268"/>
      <c r="D5250" s="311"/>
      <c r="E5250" s="216"/>
      <c r="F5250" s="260"/>
      <c r="G5250" s="179"/>
      <c r="I5250"/>
    </row>
    <row r="5251" spans="1:9" s="57" customFormat="1" x14ac:dyDescent="0.25">
      <c r="A5251" s="296"/>
      <c r="B5251" s="269"/>
      <c r="C5251" s="268"/>
      <c r="D5251" s="311"/>
      <c r="E5251" s="216"/>
      <c r="F5251" s="260"/>
      <c r="G5251" s="179"/>
      <c r="I5251"/>
    </row>
    <row r="5252" spans="1:9" s="57" customFormat="1" x14ac:dyDescent="0.25">
      <c r="A5252" s="296"/>
      <c r="B5252" s="269"/>
      <c r="C5252" s="268"/>
      <c r="D5252" s="311"/>
      <c r="E5252" s="216"/>
      <c r="F5252" s="260"/>
      <c r="G5252" s="179"/>
      <c r="I5252"/>
    </row>
    <row r="5253" spans="1:9" s="57" customFormat="1" x14ac:dyDescent="0.25">
      <c r="A5253" s="296"/>
      <c r="B5253" s="269"/>
      <c r="C5253" s="268"/>
      <c r="D5253" s="311"/>
      <c r="E5253" s="216"/>
      <c r="F5253" s="260"/>
      <c r="G5253" s="179"/>
      <c r="I5253"/>
    </row>
    <row r="5254" spans="1:9" s="57" customFormat="1" x14ac:dyDescent="0.25">
      <c r="A5254" s="296"/>
      <c r="B5254" s="269"/>
      <c r="C5254" s="268"/>
      <c r="D5254" s="311"/>
      <c r="E5254" s="216"/>
      <c r="F5254" s="260"/>
      <c r="G5254" s="179"/>
      <c r="I5254"/>
    </row>
    <row r="5255" spans="1:9" ht="13" x14ac:dyDescent="0.25">
      <c r="A5255" s="261"/>
      <c r="B5255" s="264" t="s">
        <v>2187</v>
      </c>
      <c r="C5255" s="226"/>
      <c r="D5255" s="304"/>
      <c r="E5255" s="255"/>
      <c r="F5255" s="266"/>
    </row>
    <row r="5256" spans="1:9" ht="13" x14ac:dyDescent="0.25">
      <c r="A5256" s="261"/>
      <c r="B5256" s="245" t="str">
        <f>B4625</f>
        <v>SECTION 5</v>
      </c>
      <c r="C5256" s="226"/>
      <c r="D5256" s="304"/>
      <c r="E5256" s="255"/>
      <c r="F5256" s="260"/>
    </row>
    <row r="5257" spans="1:9" s="234" customFormat="1" ht="13" x14ac:dyDescent="0.25">
      <c r="A5257" s="261"/>
      <c r="B5257" s="245" t="s">
        <v>2519</v>
      </c>
      <c r="C5257" s="226"/>
      <c r="D5257" s="304"/>
      <c r="E5257" s="255"/>
      <c r="F5257" s="260"/>
      <c r="I5257"/>
    </row>
    <row r="5258" spans="1:9" s="234" customFormat="1" ht="13" x14ac:dyDescent="0.25">
      <c r="A5258" s="261"/>
      <c r="B5258" s="245"/>
      <c r="C5258" s="226"/>
      <c r="D5258" s="304"/>
      <c r="E5258" s="255"/>
      <c r="F5258" s="260"/>
      <c r="I5258"/>
    </row>
    <row r="5259" spans="1:9" s="239" customFormat="1" ht="13" x14ac:dyDescent="0.25">
      <c r="A5259" s="261"/>
      <c r="B5259" s="270" t="str">
        <f>B5256</f>
        <v>SECTION 5</v>
      </c>
      <c r="C5259" s="252"/>
      <c r="D5259" s="308"/>
      <c r="E5259" s="257"/>
      <c r="F5259" s="260"/>
      <c r="I5259"/>
    </row>
    <row r="5260" spans="1:9" s="239" customFormat="1" ht="13" x14ac:dyDescent="0.25">
      <c r="A5260" s="261"/>
      <c r="B5260" s="270" t="str">
        <f>B5257</f>
        <v>Block 3: 1 Tuckshop and 1 Store Room: 5.5 -Roof Coverings</v>
      </c>
      <c r="C5260" s="252"/>
      <c r="D5260" s="308"/>
      <c r="E5260" s="257"/>
      <c r="F5260" s="260"/>
      <c r="I5260"/>
    </row>
    <row r="5261" spans="1:9" s="239" customFormat="1" ht="13" x14ac:dyDescent="0.25">
      <c r="A5261" s="261"/>
      <c r="B5261" s="251" t="s">
        <v>2200</v>
      </c>
      <c r="C5261" s="252" t="s">
        <v>2192</v>
      </c>
      <c r="D5261" s="308"/>
      <c r="E5261" s="257"/>
      <c r="F5261" s="260"/>
      <c r="I5261"/>
    </row>
    <row r="5262" spans="1:9" s="239" customFormat="1" ht="13" x14ac:dyDescent="0.25">
      <c r="A5262" s="261"/>
      <c r="B5262" s="253"/>
      <c r="C5262" s="252"/>
      <c r="D5262" s="308"/>
      <c r="E5262" s="257"/>
      <c r="F5262" s="260"/>
      <c r="I5262"/>
    </row>
    <row r="5263" spans="1:9" s="239" customFormat="1" ht="13" x14ac:dyDescent="0.25">
      <c r="A5263" s="261"/>
      <c r="B5263" s="265" t="s">
        <v>2191</v>
      </c>
      <c r="C5263" s="252">
        <v>80</v>
      </c>
      <c r="D5263" s="308"/>
      <c r="E5263" s="257"/>
      <c r="F5263" s="260"/>
      <c r="I5263"/>
    </row>
    <row r="5264" spans="1:9" s="239" customFormat="1" ht="13" x14ac:dyDescent="0.25">
      <c r="A5264" s="261"/>
      <c r="B5264" s="265"/>
      <c r="C5264" s="252"/>
      <c r="D5264" s="308"/>
      <c r="E5264" s="257"/>
      <c r="F5264" s="260"/>
      <c r="I5264"/>
    </row>
    <row r="5265" spans="1:9" s="239" customFormat="1" ht="13" x14ac:dyDescent="0.25">
      <c r="A5265" s="261"/>
      <c r="B5265" s="253"/>
      <c r="C5265" s="252"/>
      <c r="D5265" s="308"/>
      <c r="E5265" s="257"/>
      <c r="F5265" s="260"/>
      <c r="I5265"/>
    </row>
    <row r="5266" spans="1:9" s="239" customFormat="1" ht="13" x14ac:dyDescent="0.25">
      <c r="A5266" s="261"/>
      <c r="B5266" s="253"/>
      <c r="C5266" s="252"/>
      <c r="D5266" s="308"/>
      <c r="E5266" s="257"/>
      <c r="F5266" s="260"/>
      <c r="I5266"/>
    </row>
    <row r="5267" spans="1:9" s="239" customFormat="1" ht="13" x14ac:dyDescent="0.25">
      <c r="A5267" s="261"/>
      <c r="B5267" s="253"/>
      <c r="C5267" s="252"/>
      <c r="D5267" s="308"/>
      <c r="E5267" s="257"/>
      <c r="F5267" s="260"/>
      <c r="I5267"/>
    </row>
    <row r="5268" spans="1:9" s="239" customFormat="1" ht="13" x14ac:dyDescent="0.25">
      <c r="A5268" s="261"/>
      <c r="B5268" s="253"/>
      <c r="C5268" s="252"/>
      <c r="D5268" s="308"/>
      <c r="E5268" s="257"/>
      <c r="F5268" s="260"/>
      <c r="I5268"/>
    </row>
    <row r="5269" spans="1:9" s="239" customFormat="1" ht="13" x14ac:dyDescent="0.25">
      <c r="A5269" s="261"/>
      <c r="B5269" s="253"/>
      <c r="C5269" s="252"/>
      <c r="D5269" s="308"/>
      <c r="E5269" s="257"/>
      <c r="F5269" s="260"/>
      <c r="I5269"/>
    </row>
    <row r="5270" spans="1:9" s="239" customFormat="1" ht="13" x14ac:dyDescent="0.25">
      <c r="A5270" s="261"/>
      <c r="B5270" s="253"/>
      <c r="C5270" s="252"/>
      <c r="D5270" s="308"/>
      <c r="E5270" s="257"/>
      <c r="F5270" s="260"/>
      <c r="I5270"/>
    </row>
    <row r="5271" spans="1:9" s="239" customFormat="1" ht="13" x14ac:dyDescent="0.25">
      <c r="A5271" s="261"/>
      <c r="B5271" s="253"/>
      <c r="C5271" s="252"/>
      <c r="D5271" s="308"/>
      <c r="E5271" s="257"/>
      <c r="F5271" s="260"/>
      <c r="I5271"/>
    </row>
    <row r="5272" spans="1:9" s="239" customFormat="1" ht="13" x14ac:dyDescent="0.25">
      <c r="A5272" s="261"/>
      <c r="B5272" s="253"/>
      <c r="C5272" s="252"/>
      <c r="D5272" s="308"/>
      <c r="E5272" s="257"/>
      <c r="F5272" s="260"/>
      <c r="I5272"/>
    </row>
    <row r="5273" spans="1:9" s="239" customFormat="1" ht="13" x14ac:dyDescent="0.25">
      <c r="A5273" s="261"/>
      <c r="B5273" s="253"/>
      <c r="C5273" s="252"/>
      <c r="D5273" s="308"/>
      <c r="E5273" s="257"/>
      <c r="F5273" s="260"/>
      <c r="I5273"/>
    </row>
    <row r="5274" spans="1:9" s="239" customFormat="1" ht="13" x14ac:dyDescent="0.25">
      <c r="A5274" s="261"/>
      <c r="B5274" s="253"/>
      <c r="C5274" s="252"/>
      <c r="D5274" s="308"/>
      <c r="E5274" s="257"/>
      <c r="F5274" s="260"/>
      <c r="I5274"/>
    </row>
    <row r="5275" spans="1:9" s="239" customFormat="1" ht="13" x14ac:dyDescent="0.25">
      <c r="A5275" s="261"/>
      <c r="B5275" s="253"/>
      <c r="C5275" s="252"/>
      <c r="D5275" s="308"/>
      <c r="E5275" s="257"/>
      <c r="F5275" s="260"/>
      <c r="I5275"/>
    </row>
    <row r="5276" spans="1:9" s="239" customFormat="1" ht="13" x14ac:dyDescent="0.25">
      <c r="A5276" s="261"/>
      <c r="B5276" s="253"/>
      <c r="C5276" s="252"/>
      <c r="D5276" s="308"/>
      <c r="E5276" s="257"/>
      <c r="F5276" s="260"/>
      <c r="I5276"/>
    </row>
    <row r="5277" spans="1:9" s="239" customFormat="1" ht="13" x14ac:dyDescent="0.25">
      <c r="A5277" s="261"/>
      <c r="B5277" s="253"/>
      <c r="C5277" s="252"/>
      <c r="D5277" s="308"/>
      <c r="E5277" s="257"/>
      <c r="F5277" s="260"/>
      <c r="I5277"/>
    </row>
    <row r="5278" spans="1:9" s="239" customFormat="1" ht="13" x14ac:dyDescent="0.25">
      <c r="A5278" s="261"/>
      <c r="B5278" s="253"/>
      <c r="C5278" s="252"/>
      <c r="D5278" s="308"/>
      <c r="E5278" s="257"/>
      <c r="F5278" s="260"/>
      <c r="I5278"/>
    </row>
    <row r="5279" spans="1:9" s="239" customFormat="1" ht="13" x14ac:dyDescent="0.25">
      <c r="A5279" s="261"/>
      <c r="B5279" s="253"/>
      <c r="C5279" s="252"/>
      <c r="D5279" s="308"/>
      <c r="E5279" s="257"/>
      <c r="F5279" s="260"/>
      <c r="I5279"/>
    </row>
    <row r="5280" spans="1:9" s="239" customFormat="1" ht="13" x14ac:dyDescent="0.25">
      <c r="A5280" s="261"/>
      <c r="B5280" s="253"/>
      <c r="C5280" s="252"/>
      <c r="D5280" s="308"/>
      <c r="E5280" s="257"/>
      <c r="F5280" s="260"/>
      <c r="I5280"/>
    </row>
    <row r="5281" spans="1:9" s="239" customFormat="1" ht="13" x14ac:dyDescent="0.25">
      <c r="A5281" s="261"/>
      <c r="B5281" s="253"/>
      <c r="C5281" s="252"/>
      <c r="D5281" s="308"/>
      <c r="E5281" s="257"/>
      <c r="F5281" s="260"/>
      <c r="I5281"/>
    </row>
    <row r="5282" spans="1:9" s="239" customFormat="1" ht="13" x14ac:dyDescent="0.25">
      <c r="A5282" s="261"/>
      <c r="B5282" s="253"/>
      <c r="C5282" s="252"/>
      <c r="D5282" s="308"/>
      <c r="E5282" s="257"/>
      <c r="F5282" s="260"/>
      <c r="I5282"/>
    </row>
    <row r="5283" spans="1:9" s="239" customFormat="1" ht="13" x14ac:dyDescent="0.25">
      <c r="A5283" s="261"/>
      <c r="B5283" s="253"/>
      <c r="C5283" s="252"/>
      <c r="D5283" s="308"/>
      <c r="E5283" s="257"/>
      <c r="F5283" s="260"/>
      <c r="I5283"/>
    </row>
    <row r="5284" spans="1:9" s="239" customFormat="1" ht="13" x14ac:dyDescent="0.25">
      <c r="A5284" s="261"/>
      <c r="B5284" s="253"/>
      <c r="C5284" s="252"/>
      <c r="D5284" s="308"/>
      <c r="E5284" s="257"/>
      <c r="F5284" s="260"/>
      <c r="I5284"/>
    </row>
    <row r="5285" spans="1:9" s="239" customFormat="1" ht="13" x14ac:dyDescent="0.25">
      <c r="A5285" s="261"/>
      <c r="B5285" s="253"/>
      <c r="C5285" s="252"/>
      <c r="D5285" s="308"/>
      <c r="E5285" s="257"/>
      <c r="F5285" s="260"/>
      <c r="I5285"/>
    </row>
    <row r="5286" spans="1:9" s="239" customFormat="1" ht="13" x14ac:dyDescent="0.25">
      <c r="A5286" s="261"/>
      <c r="B5286" s="253"/>
      <c r="C5286" s="252"/>
      <c r="D5286" s="308"/>
      <c r="E5286" s="257"/>
      <c r="F5286" s="260"/>
      <c r="I5286"/>
    </row>
    <row r="5287" spans="1:9" s="239" customFormat="1" ht="13" x14ac:dyDescent="0.25">
      <c r="A5287" s="261"/>
      <c r="B5287" s="253"/>
      <c r="C5287" s="252"/>
      <c r="D5287" s="308"/>
      <c r="E5287" s="257"/>
      <c r="F5287" s="260"/>
      <c r="I5287"/>
    </row>
    <row r="5288" spans="1:9" s="239" customFormat="1" ht="13" x14ac:dyDescent="0.25">
      <c r="A5288" s="261"/>
      <c r="B5288" s="253"/>
      <c r="C5288" s="252"/>
      <c r="D5288" s="308"/>
      <c r="E5288" s="257"/>
      <c r="F5288" s="260"/>
      <c r="I5288"/>
    </row>
    <row r="5289" spans="1:9" s="239" customFormat="1" ht="13" x14ac:dyDescent="0.25">
      <c r="A5289" s="261"/>
      <c r="B5289" s="253"/>
      <c r="C5289" s="252"/>
      <c r="D5289" s="308"/>
      <c r="E5289" s="257"/>
      <c r="F5289" s="260"/>
      <c r="I5289"/>
    </row>
    <row r="5290" spans="1:9" s="239" customFormat="1" ht="13" x14ac:dyDescent="0.25">
      <c r="A5290" s="261"/>
      <c r="B5290" s="253"/>
      <c r="C5290" s="252"/>
      <c r="D5290" s="308"/>
      <c r="E5290" s="257"/>
      <c r="F5290" s="260"/>
      <c r="I5290"/>
    </row>
    <row r="5291" spans="1:9" s="239" customFormat="1" ht="13" x14ac:dyDescent="0.25">
      <c r="A5291" s="261"/>
      <c r="B5291" s="253"/>
      <c r="C5291" s="252"/>
      <c r="D5291" s="308"/>
      <c r="E5291" s="257"/>
      <c r="F5291" s="260"/>
      <c r="I5291"/>
    </row>
    <row r="5292" spans="1:9" s="239" customFormat="1" ht="13" x14ac:dyDescent="0.25">
      <c r="A5292" s="261"/>
      <c r="B5292" s="253"/>
      <c r="C5292" s="252"/>
      <c r="D5292" s="308"/>
      <c r="E5292" s="257"/>
      <c r="F5292" s="260"/>
      <c r="I5292"/>
    </row>
    <row r="5293" spans="1:9" s="239" customFormat="1" ht="13" x14ac:dyDescent="0.25">
      <c r="A5293" s="261"/>
      <c r="B5293" s="253"/>
      <c r="C5293" s="252"/>
      <c r="D5293" s="308"/>
      <c r="E5293" s="257"/>
      <c r="F5293" s="260"/>
      <c r="I5293"/>
    </row>
    <row r="5294" spans="1:9" s="239" customFormat="1" ht="13" x14ac:dyDescent="0.25">
      <c r="A5294" s="261"/>
      <c r="B5294" s="253"/>
      <c r="C5294" s="252"/>
      <c r="D5294" s="308"/>
      <c r="E5294" s="257"/>
      <c r="F5294" s="260"/>
      <c r="I5294"/>
    </row>
    <row r="5295" spans="1:9" s="239" customFormat="1" ht="13" x14ac:dyDescent="0.25">
      <c r="A5295" s="261"/>
      <c r="B5295" s="253"/>
      <c r="C5295" s="252"/>
      <c r="D5295" s="308"/>
      <c r="E5295" s="257"/>
      <c r="F5295" s="260"/>
      <c r="I5295"/>
    </row>
    <row r="5296" spans="1:9" s="239" customFormat="1" ht="13" x14ac:dyDescent="0.25">
      <c r="A5296" s="261"/>
      <c r="B5296" s="253"/>
      <c r="C5296" s="252"/>
      <c r="D5296" s="308"/>
      <c r="E5296" s="257"/>
      <c r="F5296" s="260"/>
      <c r="I5296"/>
    </row>
    <row r="5297" spans="1:9" s="239" customFormat="1" ht="13" x14ac:dyDescent="0.25">
      <c r="A5297" s="261"/>
      <c r="B5297" s="253"/>
      <c r="C5297" s="252"/>
      <c r="D5297" s="308"/>
      <c r="E5297" s="257"/>
      <c r="F5297" s="260"/>
      <c r="I5297"/>
    </row>
    <row r="5298" spans="1:9" s="239" customFormat="1" ht="13" x14ac:dyDescent="0.25">
      <c r="A5298" s="261"/>
      <c r="B5298" s="253"/>
      <c r="C5298" s="252"/>
      <c r="D5298" s="308"/>
      <c r="E5298" s="257"/>
      <c r="F5298" s="260"/>
      <c r="I5298"/>
    </row>
    <row r="5299" spans="1:9" s="239" customFormat="1" ht="13" x14ac:dyDescent="0.25">
      <c r="A5299" s="261"/>
      <c r="B5299" s="253"/>
      <c r="C5299" s="252"/>
      <c r="D5299" s="308"/>
      <c r="E5299" s="257"/>
      <c r="F5299" s="260"/>
      <c r="I5299"/>
    </row>
    <row r="5300" spans="1:9" s="239" customFormat="1" ht="13" x14ac:dyDescent="0.25">
      <c r="A5300" s="261"/>
      <c r="B5300" s="253"/>
      <c r="C5300" s="252"/>
      <c r="D5300" s="308"/>
      <c r="E5300" s="257"/>
      <c r="F5300" s="260"/>
      <c r="I5300"/>
    </row>
    <row r="5301" spans="1:9" s="239" customFormat="1" ht="13" x14ac:dyDescent="0.25">
      <c r="A5301" s="261"/>
      <c r="B5301" s="253"/>
      <c r="C5301" s="252"/>
      <c r="D5301" s="308"/>
      <c r="E5301" s="257"/>
      <c r="F5301" s="260"/>
      <c r="I5301"/>
    </row>
    <row r="5302" spans="1:9" s="239" customFormat="1" ht="13" x14ac:dyDescent="0.25">
      <c r="A5302" s="261"/>
      <c r="B5302" s="253"/>
      <c r="C5302" s="252"/>
      <c r="D5302" s="308"/>
      <c r="E5302" s="257"/>
      <c r="F5302" s="260"/>
      <c r="I5302"/>
    </row>
    <row r="5303" spans="1:9" s="239" customFormat="1" ht="13" x14ac:dyDescent="0.25">
      <c r="A5303" s="261"/>
      <c r="B5303" s="253"/>
      <c r="C5303" s="252"/>
      <c r="D5303" s="308"/>
      <c r="E5303" s="257"/>
      <c r="F5303" s="260"/>
      <c r="I5303"/>
    </row>
    <row r="5304" spans="1:9" s="239" customFormat="1" ht="13" x14ac:dyDescent="0.25">
      <c r="A5304" s="261"/>
      <c r="B5304" s="253"/>
      <c r="C5304" s="252"/>
      <c r="D5304" s="308"/>
      <c r="E5304" s="257"/>
      <c r="F5304" s="260"/>
      <c r="I5304"/>
    </row>
    <row r="5305" spans="1:9" s="239" customFormat="1" ht="13" x14ac:dyDescent="0.25">
      <c r="A5305" s="261"/>
      <c r="B5305" s="253"/>
      <c r="C5305" s="252"/>
      <c r="D5305" s="308"/>
      <c r="E5305" s="257"/>
      <c r="F5305" s="260"/>
      <c r="I5305"/>
    </row>
    <row r="5306" spans="1:9" s="239" customFormat="1" ht="13" x14ac:dyDescent="0.25">
      <c r="A5306" s="261"/>
      <c r="B5306" s="253"/>
      <c r="C5306" s="252"/>
      <c r="D5306" s="308"/>
      <c r="E5306" s="257"/>
      <c r="F5306" s="260"/>
      <c r="I5306"/>
    </row>
    <row r="5307" spans="1:9" s="239" customFormat="1" ht="13" x14ac:dyDescent="0.25">
      <c r="A5307" s="261"/>
      <c r="B5307" s="253"/>
      <c r="C5307" s="252"/>
      <c r="D5307" s="308"/>
      <c r="E5307" s="257"/>
      <c r="F5307" s="260"/>
      <c r="I5307"/>
    </row>
    <row r="5308" spans="1:9" s="239" customFormat="1" ht="13" x14ac:dyDescent="0.25">
      <c r="A5308" s="261"/>
      <c r="B5308" s="253"/>
      <c r="C5308" s="252"/>
      <c r="D5308" s="308"/>
      <c r="E5308" s="257"/>
      <c r="F5308" s="260"/>
      <c r="I5308"/>
    </row>
    <row r="5309" spans="1:9" s="239" customFormat="1" ht="13" x14ac:dyDescent="0.25">
      <c r="A5309" s="261"/>
      <c r="B5309" s="253"/>
      <c r="C5309" s="252"/>
      <c r="D5309" s="308"/>
      <c r="E5309" s="257"/>
      <c r="F5309" s="260"/>
      <c r="I5309"/>
    </row>
    <row r="5310" spans="1:9" s="239" customFormat="1" ht="13" x14ac:dyDescent="0.25">
      <c r="A5310" s="261"/>
      <c r="B5310" s="253"/>
      <c r="C5310" s="252"/>
      <c r="D5310" s="308"/>
      <c r="E5310" s="257"/>
      <c r="F5310" s="260"/>
      <c r="I5310"/>
    </row>
    <row r="5311" spans="1:9" s="239" customFormat="1" ht="13" x14ac:dyDescent="0.25">
      <c r="A5311" s="261"/>
      <c r="B5311" s="253"/>
      <c r="C5311" s="252"/>
      <c r="D5311" s="308"/>
      <c r="E5311" s="257"/>
      <c r="F5311" s="260"/>
      <c r="I5311"/>
    </row>
    <row r="5312" spans="1:9" s="239" customFormat="1" ht="13" x14ac:dyDescent="0.25">
      <c r="A5312" s="261"/>
      <c r="B5312" s="253"/>
      <c r="C5312" s="252"/>
      <c r="D5312" s="308"/>
      <c r="E5312" s="257"/>
      <c r="F5312" s="260"/>
      <c r="I5312"/>
    </row>
    <row r="5313" spans="1:9" s="239" customFormat="1" ht="13" x14ac:dyDescent="0.25">
      <c r="A5313" s="261"/>
      <c r="B5313" s="253"/>
      <c r="C5313" s="252"/>
      <c r="D5313" s="308"/>
      <c r="E5313" s="257"/>
      <c r="F5313" s="260"/>
      <c r="I5313"/>
    </row>
    <row r="5314" spans="1:9" s="239" customFormat="1" ht="13" x14ac:dyDescent="0.25">
      <c r="A5314" s="261"/>
      <c r="B5314" s="253"/>
      <c r="C5314" s="252"/>
      <c r="D5314" s="308"/>
      <c r="E5314" s="257"/>
      <c r="F5314" s="260"/>
      <c r="I5314"/>
    </row>
    <row r="5315" spans="1:9" s="239" customFormat="1" ht="13" x14ac:dyDescent="0.25">
      <c r="A5315" s="261"/>
      <c r="B5315" s="253"/>
      <c r="C5315" s="252"/>
      <c r="D5315" s="308"/>
      <c r="E5315" s="257"/>
      <c r="F5315" s="260"/>
      <c r="I5315"/>
    </row>
    <row r="5316" spans="1:9" s="239" customFormat="1" ht="13" x14ac:dyDescent="0.25">
      <c r="A5316" s="261"/>
      <c r="B5316" s="253"/>
      <c r="C5316" s="252"/>
      <c r="D5316" s="308"/>
      <c r="E5316" s="257"/>
      <c r="F5316" s="260"/>
      <c r="I5316"/>
    </row>
    <row r="5317" spans="1:9" s="239" customFormat="1" ht="13" x14ac:dyDescent="0.25">
      <c r="A5317" s="261"/>
      <c r="B5317" s="253"/>
      <c r="C5317" s="252"/>
      <c r="D5317" s="308"/>
      <c r="E5317" s="257"/>
      <c r="F5317" s="260"/>
      <c r="I5317"/>
    </row>
    <row r="5318" spans="1:9" s="239" customFormat="1" ht="13" x14ac:dyDescent="0.25">
      <c r="A5318" s="261"/>
      <c r="B5318" s="253"/>
      <c r="C5318" s="252"/>
      <c r="D5318" s="308"/>
      <c r="E5318" s="257"/>
      <c r="F5318" s="260"/>
      <c r="I5318"/>
    </row>
    <row r="5319" spans="1:9" s="239" customFormat="1" ht="13" x14ac:dyDescent="0.25">
      <c r="A5319" s="261"/>
      <c r="B5319" s="253"/>
      <c r="C5319" s="252"/>
      <c r="D5319" s="308"/>
      <c r="E5319" s="257"/>
      <c r="F5319" s="260"/>
      <c r="I5319"/>
    </row>
    <row r="5320" spans="1:9" s="239" customFormat="1" ht="13" x14ac:dyDescent="0.25">
      <c r="A5320" s="261"/>
      <c r="B5320" s="253"/>
      <c r="C5320" s="252"/>
      <c r="D5320" s="308"/>
      <c r="E5320" s="257"/>
      <c r="F5320" s="260"/>
      <c r="I5320"/>
    </row>
    <row r="5321" spans="1:9" s="239" customFormat="1" ht="13" x14ac:dyDescent="0.25">
      <c r="A5321" s="261"/>
      <c r="B5321" s="253"/>
      <c r="C5321" s="252"/>
      <c r="D5321" s="308"/>
      <c r="E5321" s="257"/>
      <c r="F5321" s="260"/>
      <c r="I5321"/>
    </row>
    <row r="5322" spans="1:9" s="239" customFormat="1" ht="13" x14ac:dyDescent="0.25">
      <c r="A5322" s="261"/>
      <c r="B5322" s="253"/>
      <c r="C5322" s="252"/>
      <c r="D5322" s="308"/>
      <c r="E5322" s="257"/>
      <c r="F5322" s="260"/>
      <c r="I5322"/>
    </row>
    <row r="5323" spans="1:9" s="239" customFormat="1" ht="13" x14ac:dyDescent="0.25">
      <c r="A5323" s="261"/>
      <c r="B5323" s="253"/>
      <c r="C5323" s="252"/>
      <c r="D5323" s="308"/>
      <c r="E5323" s="257"/>
      <c r="F5323" s="260"/>
      <c r="I5323"/>
    </row>
    <row r="5324" spans="1:9" s="239" customFormat="1" ht="13" x14ac:dyDescent="0.25">
      <c r="A5324" s="261"/>
      <c r="B5324" s="253"/>
      <c r="C5324" s="252"/>
      <c r="D5324" s="308"/>
      <c r="E5324" s="257"/>
      <c r="F5324" s="260"/>
      <c r="I5324"/>
    </row>
    <row r="5325" spans="1:9" s="239" customFormat="1" ht="13" x14ac:dyDescent="0.25">
      <c r="A5325" s="261"/>
      <c r="B5325" s="253"/>
      <c r="C5325" s="252"/>
      <c r="D5325" s="308"/>
      <c r="E5325" s="257"/>
      <c r="F5325" s="260"/>
      <c r="I5325"/>
    </row>
    <row r="5326" spans="1:9" s="239" customFormat="1" ht="13" x14ac:dyDescent="0.25">
      <c r="A5326" s="261"/>
      <c r="B5326" s="253"/>
      <c r="C5326" s="252"/>
      <c r="D5326" s="308"/>
      <c r="E5326" s="257"/>
      <c r="F5326" s="260"/>
      <c r="I5326"/>
    </row>
    <row r="5327" spans="1:9" s="239" customFormat="1" ht="13" x14ac:dyDescent="0.25">
      <c r="A5327" s="261"/>
      <c r="B5327" s="253"/>
      <c r="C5327" s="252"/>
      <c r="D5327" s="308"/>
      <c r="E5327" s="257"/>
      <c r="F5327" s="260"/>
      <c r="I5327"/>
    </row>
    <row r="5328" spans="1:9" ht="13" x14ac:dyDescent="0.25">
      <c r="A5328" s="261"/>
      <c r="B5328" s="264" t="s">
        <v>1019</v>
      </c>
      <c r="C5328" s="226"/>
      <c r="D5328" s="304"/>
      <c r="E5328" s="255"/>
      <c r="F5328" s="266"/>
    </row>
    <row r="5329" spans="1:9" ht="13" x14ac:dyDescent="0.25">
      <c r="A5329" s="261"/>
      <c r="B5329" s="245" t="str">
        <f>B5256</f>
        <v>SECTION 5</v>
      </c>
      <c r="C5329" s="226"/>
      <c r="D5329" s="304"/>
      <c r="E5329" s="255"/>
      <c r="F5329" s="260"/>
    </row>
    <row r="5330" spans="1:9" ht="13" x14ac:dyDescent="0.25">
      <c r="A5330" s="261"/>
      <c r="B5330" s="245" t="str">
        <f>B5257</f>
        <v>Block 3: 1 Tuckshop and 1 Store Room: 5.5 -Roof Coverings</v>
      </c>
      <c r="C5330" s="226"/>
      <c r="D5330" s="304"/>
      <c r="E5330" s="255"/>
      <c r="F5330" s="260"/>
    </row>
    <row r="5331" spans="1:9" s="57" customFormat="1" x14ac:dyDescent="0.25">
      <c r="A5331" s="296"/>
      <c r="B5331" s="269"/>
      <c r="C5331" s="268"/>
      <c r="D5331" s="311"/>
      <c r="E5331" s="216"/>
      <c r="F5331" s="260"/>
      <c r="G5331" s="179"/>
      <c r="I5331"/>
    </row>
    <row r="5332" spans="1:9" s="57" customFormat="1" ht="13" x14ac:dyDescent="0.25">
      <c r="A5332" s="297">
        <v>5.6</v>
      </c>
      <c r="B5332" s="227" t="s">
        <v>133</v>
      </c>
      <c r="C5332" s="268"/>
      <c r="D5332" s="311"/>
      <c r="E5332" s="216"/>
      <c r="F5332" s="277"/>
      <c r="G5332" s="179"/>
      <c r="I5332"/>
    </row>
    <row r="5333" spans="1:9" s="57" customFormat="1" x14ac:dyDescent="0.25">
      <c r="A5333" s="296"/>
      <c r="B5333" s="269"/>
      <c r="C5333" s="268"/>
      <c r="D5333" s="311"/>
      <c r="E5333" s="216"/>
      <c r="F5333" s="277"/>
      <c r="G5333" s="179"/>
      <c r="I5333"/>
    </row>
    <row r="5334" spans="1:9" s="57" customFormat="1" ht="13" x14ac:dyDescent="0.25">
      <c r="A5334" s="296"/>
      <c r="B5334" s="227" t="s">
        <v>132</v>
      </c>
      <c r="C5334" s="268"/>
      <c r="D5334" s="311"/>
      <c r="E5334" s="216"/>
      <c r="F5334" s="277"/>
      <c r="G5334" s="179"/>
      <c r="I5334"/>
    </row>
    <row r="5335" spans="1:9" s="57" customFormat="1" ht="13" x14ac:dyDescent="0.25">
      <c r="A5335" s="296"/>
      <c r="B5335" s="227"/>
      <c r="C5335" s="268"/>
      <c r="D5335" s="311"/>
      <c r="E5335" s="216"/>
      <c r="F5335" s="277"/>
      <c r="G5335" s="179"/>
      <c r="I5335"/>
    </row>
    <row r="5336" spans="1:9" s="57" customFormat="1" x14ac:dyDescent="0.25">
      <c r="A5336" s="296" t="s">
        <v>2521</v>
      </c>
      <c r="B5336" s="269" t="s">
        <v>131</v>
      </c>
      <c r="C5336" s="268" t="s">
        <v>11</v>
      </c>
      <c r="D5336" s="311">
        <v>16</v>
      </c>
      <c r="E5336" s="216"/>
      <c r="F5336" s="277"/>
      <c r="G5336" s="179"/>
      <c r="I5336"/>
    </row>
    <row r="5337" spans="1:9" s="57" customFormat="1" x14ac:dyDescent="0.25">
      <c r="A5337" s="296"/>
      <c r="B5337" s="269"/>
      <c r="C5337" s="268"/>
      <c r="D5337" s="311"/>
      <c r="E5337" s="216"/>
      <c r="F5337" s="277"/>
      <c r="G5337" s="179"/>
      <c r="I5337"/>
    </row>
    <row r="5338" spans="1:9" s="57" customFormat="1" x14ac:dyDescent="0.25">
      <c r="A5338" s="296" t="s">
        <v>2522</v>
      </c>
      <c r="B5338" s="269" t="s">
        <v>2113</v>
      </c>
      <c r="C5338" s="268" t="s">
        <v>11</v>
      </c>
      <c r="D5338" s="311">
        <v>36</v>
      </c>
      <c r="E5338" s="216"/>
      <c r="F5338" s="277"/>
      <c r="G5338" s="179"/>
      <c r="I5338"/>
    </row>
    <row r="5339" spans="1:9" s="57" customFormat="1" x14ac:dyDescent="0.25">
      <c r="A5339" s="296"/>
      <c r="B5339" s="269"/>
      <c r="C5339" s="268"/>
      <c r="D5339" s="311"/>
      <c r="E5339" s="216"/>
      <c r="F5339" s="277"/>
      <c r="G5339" s="179"/>
      <c r="I5339"/>
    </row>
    <row r="5340" spans="1:9" s="57" customFormat="1" ht="13" x14ac:dyDescent="0.25">
      <c r="A5340" s="296"/>
      <c r="B5340" s="227" t="s">
        <v>128</v>
      </c>
      <c r="C5340" s="268"/>
      <c r="D5340" s="311"/>
      <c r="E5340" s="216"/>
      <c r="F5340" s="277"/>
      <c r="G5340" s="179"/>
      <c r="I5340"/>
    </row>
    <row r="5341" spans="1:9" s="57" customFormat="1" ht="13" x14ac:dyDescent="0.25">
      <c r="A5341" s="296"/>
      <c r="B5341" s="227"/>
      <c r="C5341" s="268"/>
      <c r="D5341" s="311"/>
      <c r="E5341" s="216"/>
      <c r="F5341" s="277"/>
      <c r="G5341" s="179"/>
      <c r="I5341"/>
    </row>
    <row r="5342" spans="1:9" s="1" customFormat="1" ht="14.5" x14ac:dyDescent="0.25">
      <c r="A5342" s="296" t="s">
        <v>2523</v>
      </c>
      <c r="B5342" s="269" t="s">
        <v>127</v>
      </c>
      <c r="C5342" s="268" t="s">
        <v>621</v>
      </c>
      <c r="D5342" s="311">
        <v>16</v>
      </c>
      <c r="E5342" s="216"/>
      <c r="F5342" s="277"/>
      <c r="G5342" s="179"/>
      <c r="H5342" s="57"/>
      <c r="I5342"/>
    </row>
    <row r="5343" spans="1:9" s="1" customFormat="1" x14ac:dyDescent="0.25">
      <c r="A5343" s="296"/>
      <c r="B5343" s="269"/>
      <c r="C5343" s="268"/>
      <c r="D5343" s="311"/>
      <c r="E5343" s="216"/>
      <c r="F5343" s="277"/>
      <c r="G5343" s="179"/>
      <c r="H5343" s="57"/>
      <c r="I5343"/>
    </row>
    <row r="5344" spans="1:9" s="1" customFormat="1" ht="25" x14ac:dyDescent="0.25">
      <c r="A5344" s="296" t="s">
        <v>2524</v>
      </c>
      <c r="B5344" s="269" t="s">
        <v>2114</v>
      </c>
      <c r="C5344" s="268" t="s">
        <v>2</v>
      </c>
      <c r="D5344" s="311">
        <v>120</v>
      </c>
      <c r="E5344" s="216"/>
      <c r="F5344" s="277"/>
      <c r="G5344" s="179"/>
      <c r="H5344" s="57"/>
      <c r="I5344"/>
    </row>
    <row r="5345" spans="1:9" s="1" customFormat="1" x14ac:dyDescent="0.25">
      <c r="A5345" s="296"/>
      <c r="B5345" s="269"/>
      <c r="C5345" s="268"/>
      <c r="D5345" s="311"/>
      <c r="E5345" s="216"/>
      <c r="F5345" s="277"/>
      <c r="G5345" s="179"/>
      <c r="H5345" s="57"/>
      <c r="I5345"/>
    </row>
    <row r="5346" spans="1:9" s="1" customFormat="1" ht="13" x14ac:dyDescent="0.3">
      <c r="A5346" s="296"/>
      <c r="B5346" s="227" t="s">
        <v>123</v>
      </c>
      <c r="C5346" s="268"/>
      <c r="D5346" s="311"/>
      <c r="E5346" s="216"/>
      <c r="F5346" s="277"/>
      <c r="G5346" s="281"/>
      <c r="H5346" s="57"/>
      <c r="I5346"/>
    </row>
    <row r="5347" spans="1:9" s="1" customFormat="1" x14ac:dyDescent="0.25">
      <c r="A5347" s="296"/>
      <c r="B5347" s="269"/>
      <c r="C5347" s="268"/>
      <c r="D5347" s="311"/>
      <c r="E5347" s="216"/>
      <c r="F5347" s="277"/>
      <c r="G5347" s="179"/>
      <c r="H5347" s="57"/>
      <c r="I5347"/>
    </row>
    <row r="5348" spans="1:9" s="57" customFormat="1" ht="50" x14ac:dyDescent="0.3">
      <c r="A5348" s="296" t="s">
        <v>2526</v>
      </c>
      <c r="B5348" s="269" t="s">
        <v>2525</v>
      </c>
      <c r="C5348" s="268" t="s">
        <v>2</v>
      </c>
      <c r="D5348" s="311">
        <v>8</v>
      </c>
      <c r="E5348" s="216"/>
      <c r="F5348" s="277"/>
      <c r="G5348" s="282"/>
      <c r="I5348"/>
    </row>
    <row r="5349" spans="1:9" s="57" customFormat="1" ht="13" x14ac:dyDescent="0.3">
      <c r="A5349" s="296"/>
      <c r="B5349" s="269"/>
      <c r="C5349" s="268"/>
      <c r="D5349" s="311"/>
      <c r="E5349" s="216"/>
      <c r="F5349" s="277"/>
      <c r="G5349" s="282"/>
      <c r="I5349"/>
    </row>
    <row r="5350" spans="1:9" s="57" customFormat="1" ht="13" x14ac:dyDescent="0.3">
      <c r="A5350" s="296"/>
      <c r="B5350" s="227" t="s">
        <v>114</v>
      </c>
      <c r="C5350" s="268"/>
      <c r="D5350" s="311"/>
      <c r="E5350" s="216"/>
      <c r="F5350" s="277"/>
      <c r="G5350" s="282"/>
      <c r="I5350"/>
    </row>
    <row r="5351" spans="1:9" s="57" customFormat="1" ht="13" x14ac:dyDescent="0.3">
      <c r="A5351" s="296"/>
      <c r="B5351" s="269"/>
      <c r="C5351" s="268"/>
      <c r="D5351" s="311"/>
      <c r="E5351" s="216"/>
      <c r="F5351" s="277"/>
      <c r="G5351" s="282"/>
      <c r="I5351"/>
    </row>
    <row r="5352" spans="1:9" s="57" customFormat="1" ht="13" x14ac:dyDescent="0.3">
      <c r="A5352" s="296"/>
      <c r="B5352" s="227" t="s">
        <v>113</v>
      </c>
      <c r="C5352" s="268"/>
      <c r="D5352" s="311"/>
      <c r="E5352" s="216"/>
      <c r="F5352" s="277"/>
      <c r="G5352" s="282"/>
      <c r="I5352"/>
    </row>
    <row r="5353" spans="1:9" s="57" customFormat="1" ht="13" x14ac:dyDescent="0.3">
      <c r="A5353" s="296"/>
      <c r="B5353" s="269"/>
      <c r="C5353" s="268"/>
      <c r="D5353" s="311"/>
      <c r="E5353" s="216"/>
      <c r="F5353" s="277"/>
      <c r="G5353" s="282"/>
      <c r="I5353"/>
    </row>
    <row r="5354" spans="1:9" s="57" customFormat="1" ht="37.5" x14ac:dyDescent="0.3">
      <c r="A5354" s="296" t="s">
        <v>2527</v>
      </c>
      <c r="B5354" s="269" t="s">
        <v>2080</v>
      </c>
      <c r="C5354" s="268" t="s">
        <v>11</v>
      </c>
      <c r="D5354" s="311">
        <v>16</v>
      </c>
      <c r="E5354" s="216"/>
      <c r="F5354" s="277"/>
      <c r="G5354" s="282"/>
      <c r="I5354"/>
    </row>
    <row r="5355" spans="1:9" s="57" customFormat="1" ht="13" x14ac:dyDescent="0.3">
      <c r="A5355" s="296"/>
      <c r="B5355" s="269"/>
      <c r="C5355" s="268"/>
      <c r="D5355" s="311"/>
      <c r="E5355" s="216"/>
      <c r="F5355" s="277"/>
      <c r="G5355" s="282"/>
      <c r="I5355"/>
    </row>
    <row r="5356" spans="1:9" s="57" customFormat="1" ht="37.5" x14ac:dyDescent="0.3">
      <c r="A5356" s="296" t="s">
        <v>2528</v>
      </c>
      <c r="B5356" s="269" t="s">
        <v>2081</v>
      </c>
      <c r="C5356" s="268" t="s">
        <v>11</v>
      </c>
      <c r="D5356" s="311">
        <v>8</v>
      </c>
      <c r="E5356" s="216"/>
      <c r="F5356" s="277"/>
      <c r="G5356" s="282"/>
      <c r="I5356"/>
    </row>
    <row r="5357" spans="1:9" s="57" customFormat="1" ht="13" x14ac:dyDescent="0.3">
      <c r="A5357" s="296"/>
      <c r="B5357" s="269"/>
      <c r="C5357" s="268"/>
      <c r="D5357" s="311"/>
      <c r="E5357" s="216"/>
      <c r="F5357" s="277"/>
      <c r="G5357" s="282"/>
      <c r="I5357"/>
    </row>
    <row r="5358" spans="1:9" s="57" customFormat="1" ht="13" x14ac:dyDescent="0.3">
      <c r="A5358" s="296"/>
      <c r="B5358" s="227" t="s">
        <v>101</v>
      </c>
      <c r="C5358" s="268"/>
      <c r="D5358" s="311"/>
      <c r="E5358" s="216"/>
      <c r="F5358" s="277"/>
      <c r="G5358" s="282"/>
      <c r="I5358"/>
    </row>
    <row r="5359" spans="1:9" s="57" customFormat="1" ht="13" x14ac:dyDescent="0.3">
      <c r="A5359" s="296"/>
      <c r="B5359" s="227"/>
      <c r="C5359" s="268"/>
      <c r="D5359" s="311"/>
      <c r="E5359" s="216"/>
      <c r="F5359" s="277"/>
      <c r="G5359" s="282"/>
      <c r="I5359"/>
    </row>
    <row r="5360" spans="1:9" s="57" customFormat="1" ht="13" x14ac:dyDescent="0.3">
      <c r="A5360" s="296"/>
      <c r="B5360" s="227" t="s">
        <v>100</v>
      </c>
      <c r="C5360" s="268"/>
      <c r="D5360" s="311"/>
      <c r="E5360" s="216"/>
      <c r="F5360" s="277"/>
      <c r="G5360" s="282"/>
      <c r="I5360"/>
    </row>
    <row r="5361" spans="1:9" s="57" customFormat="1" ht="13" x14ac:dyDescent="0.3">
      <c r="A5361" s="296"/>
      <c r="B5361" s="269"/>
      <c r="C5361" s="268"/>
      <c r="D5361" s="311"/>
      <c r="E5361" s="216"/>
      <c r="F5361" s="277"/>
      <c r="G5361" s="282"/>
      <c r="I5361"/>
    </row>
    <row r="5362" spans="1:9" s="57" customFormat="1" ht="13" x14ac:dyDescent="0.3">
      <c r="A5362" s="296" t="s">
        <v>2529</v>
      </c>
      <c r="B5362" s="269" t="s">
        <v>2292</v>
      </c>
      <c r="C5362" s="268" t="s">
        <v>2</v>
      </c>
      <c r="D5362" s="311">
        <v>2</v>
      </c>
      <c r="E5362" s="216"/>
      <c r="F5362" s="277"/>
      <c r="G5362" s="282"/>
      <c r="I5362"/>
    </row>
    <row r="5363" spans="1:9" s="57" customFormat="1" ht="13" x14ac:dyDescent="0.3">
      <c r="A5363" s="296"/>
      <c r="B5363" s="269"/>
      <c r="C5363" s="268"/>
      <c r="D5363" s="311"/>
      <c r="E5363" s="216"/>
      <c r="F5363" s="260"/>
      <c r="G5363" s="282"/>
      <c r="I5363"/>
    </row>
    <row r="5364" spans="1:9" s="57" customFormat="1" ht="13" x14ac:dyDescent="0.3">
      <c r="A5364" s="296"/>
      <c r="B5364" s="269"/>
      <c r="C5364" s="268"/>
      <c r="D5364" s="311"/>
      <c r="E5364" s="216"/>
      <c r="F5364" s="260"/>
      <c r="G5364" s="282"/>
      <c r="I5364"/>
    </row>
    <row r="5365" spans="1:9" s="57" customFormat="1" ht="13" x14ac:dyDescent="0.3">
      <c r="A5365" s="296"/>
      <c r="B5365" s="269"/>
      <c r="C5365" s="268"/>
      <c r="D5365" s="311"/>
      <c r="E5365" s="216"/>
      <c r="F5365" s="260"/>
      <c r="G5365" s="282"/>
      <c r="I5365"/>
    </row>
    <row r="5366" spans="1:9" s="57" customFormat="1" ht="13" x14ac:dyDescent="0.3">
      <c r="A5366" s="296"/>
      <c r="B5366" s="269"/>
      <c r="C5366" s="268"/>
      <c r="D5366" s="311"/>
      <c r="E5366" s="216"/>
      <c r="F5366" s="260"/>
      <c r="G5366" s="282"/>
      <c r="I5366"/>
    </row>
    <row r="5367" spans="1:9" s="57" customFormat="1" ht="13" x14ac:dyDescent="0.3">
      <c r="A5367" s="296"/>
      <c r="B5367" s="269"/>
      <c r="C5367" s="268"/>
      <c r="D5367" s="311"/>
      <c r="E5367" s="216"/>
      <c r="F5367" s="260"/>
      <c r="G5367" s="282"/>
      <c r="I5367"/>
    </row>
    <row r="5368" spans="1:9" s="57" customFormat="1" ht="13" x14ac:dyDescent="0.3">
      <c r="A5368" s="296"/>
      <c r="B5368" s="269"/>
      <c r="C5368" s="268"/>
      <c r="D5368" s="311"/>
      <c r="E5368" s="216"/>
      <c r="F5368" s="260"/>
      <c r="G5368" s="282"/>
      <c r="I5368"/>
    </row>
    <row r="5369" spans="1:9" s="57" customFormat="1" ht="13" x14ac:dyDescent="0.3">
      <c r="A5369" s="296"/>
      <c r="B5369" s="269"/>
      <c r="C5369" s="268"/>
      <c r="D5369" s="311"/>
      <c r="E5369" s="216"/>
      <c r="F5369" s="260"/>
      <c r="G5369" s="282"/>
      <c r="I5369"/>
    </row>
    <row r="5370" spans="1:9" s="57" customFormat="1" ht="13" x14ac:dyDescent="0.3">
      <c r="A5370" s="296"/>
      <c r="B5370" s="269"/>
      <c r="C5370" s="268"/>
      <c r="D5370" s="311"/>
      <c r="E5370" s="216"/>
      <c r="F5370" s="260"/>
      <c r="G5370" s="282"/>
      <c r="I5370"/>
    </row>
    <row r="5371" spans="1:9" s="57" customFormat="1" ht="13" x14ac:dyDescent="0.3">
      <c r="A5371" s="296"/>
      <c r="B5371" s="269"/>
      <c r="C5371" s="268"/>
      <c r="D5371" s="311"/>
      <c r="E5371" s="216"/>
      <c r="F5371" s="260"/>
      <c r="G5371" s="282"/>
      <c r="I5371"/>
    </row>
    <row r="5372" spans="1:9" s="57" customFormat="1" ht="13" x14ac:dyDescent="0.3">
      <c r="A5372" s="296"/>
      <c r="B5372" s="269"/>
      <c r="C5372" s="268"/>
      <c r="D5372" s="311"/>
      <c r="E5372" s="216"/>
      <c r="F5372" s="260"/>
      <c r="G5372" s="282"/>
      <c r="I5372"/>
    </row>
    <row r="5373" spans="1:9" s="57" customFormat="1" ht="13" x14ac:dyDescent="0.3">
      <c r="A5373" s="296"/>
      <c r="B5373" s="269"/>
      <c r="C5373" s="268"/>
      <c r="D5373" s="311"/>
      <c r="E5373" s="216"/>
      <c r="F5373" s="260"/>
      <c r="G5373" s="282"/>
      <c r="I5373"/>
    </row>
    <row r="5374" spans="1:9" s="57" customFormat="1" ht="13" x14ac:dyDescent="0.3">
      <c r="A5374" s="296"/>
      <c r="B5374" s="269"/>
      <c r="C5374" s="268"/>
      <c r="D5374" s="311"/>
      <c r="E5374" s="216"/>
      <c r="F5374" s="260"/>
      <c r="G5374" s="282"/>
      <c r="I5374"/>
    </row>
    <row r="5375" spans="1:9" s="57" customFormat="1" ht="13" x14ac:dyDescent="0.3">
      <c r="A5375" s="296"/>
      <c r="B5375" s="269"/>
      <c r="C5375" s="268"/>
      <c r="D5375" s="311"/>
      <c r="E5375" s="216"/>
      <c r="F5375" s="260"/>
      <c r="G5375" s="282"/>
      <c r="I5375"/>
    </row>
    <row r="5376" spans="1:9" s="57" customFormat="1" ht="13" x14ac:dyDescent="0.3">
      <c r="A5376" s="296"/>
      <c r="B5376" s="269"/>
      <c r="C5376" s="268"/>
      <c r="D5376" s="311"/>
      <c r="E5376" s="216"/>
      <c r="F5376" s="260"/>
      <c r="G5376" s="282"/>
      <c r="I5376"/>
    </row>
    <row r="5377" spans="1:9" s="57" customFormat="1" ht="13" x14ac:dyDescent="0.3">
      <c r="A5377" s="296"/>
      <c r="B5377" s="269"/>
      <c r="C5377" s="268"/>
      <c r="D5377" s="311"/>
      <c r="E5377" s="216"/>
      <c r="F5377" s="260"/>
      <c r="G5377" s="282"/>
      <c r="I5377"/>
    </row>
    <row r="5378" spans="1:9" s="57" customFormat="1" ht="13" x14ac:dyDescent="0.3">
      <c r="A5378" s="296"/>
      <c r="B5378" s="269"/>
      <c r="C5378" s="268"/>
      <c r="D5378" s="311"/>
      <c r="E5378" s="216"/>
      <c r="F5378" s="260"/>
      <c r="G5378" s="282"/>
      <c r="I5378"/>
    </row>
    <row r="5379" spans="1:9" s="57" customFormat="1" ht="13" x14ac:dyDescent="0.3">
      <c r="A5379" s="296"/>
      <c r="B5379" s="269"/>
      <c r="C5379" s="268"/>
      <c r="D5379" s="311"/>
      <c r="E5379" s="216"/>
      <c r="F5379" s="260"/>
      <c r="G5379" s="282"/>
      <c r="I5379"/>
    </row>
    <row r="5380" spans="1:9" s="57" customFormat="1" ht="13" x14ac:dyDescent="0.3">
      <c r="A5380" s="296"/>
      <c r="B5380" s="269"/>
      <c r="C5380" s="268"/>
      <c r="D5380" s="311"/>
      <c r="E5380" s="216"/>
      <c r="F5380" s="260"/>
      <c r="G5380" s="282"/>
      <c r="I5380"/>
    </row>
    <row r="5381" spans="1:9" s="57" customFormat="1" ht="13" x14ac:dyDescent="0.3">
      <c r="A5381" s="296"/>
      <c r="B5381" s="269"/>
      <c r="C5381" s="268"/>
      <c r="D5381" s="311"/>
      <c r="E5381" s="216"/>
      <c r="F5381" s="260"/>
      <c r="G5381" s="282"/>
      <c r="I5381"/>
    </row>
    <row r="5382" spans="1:9" s="57" customFormat="1" ht="13" x14ac:dyDescent="0.3">
      <c r="A5382" s="296"/>
      <c r="B5382" s="269"/>
      <c r="C5382" s="268"/>
      <c r="D5382" s="311"/>
      <c r="E5382" s="216"/>
      <c r="F5382" s="260"/>
      <c r="G5382" s="282"/>
      <c r="I5382"/>
    </row>
    <row r="5383" spans="1:9" s="57" customFormat="1" ht="13" x14ac:dyDescent="0.3">
      <c r="A5383" s="296"/>
      <c r="B5383" s="269"/>
      <c r="C5383" s="268"/>
      <c r="D5383" s="311"/>
      <c r="E5383" s="216"/>
      <c r="F5383" s="260"/>
      <c r="G5383" s="282"/>
      <c r="I5383"/>
    </row>
    <row r="5384" spans="1:9" s="57" customFormat="1" ht="13" x14ac:dyDescent="0.3">
      <c r="A5384" s="296"/>
      <c r="B5384" s="269"/>
      <c r="C5384" s="268"/>
      <c r="D5384" s="311"/>
      <c r="E5384" s="216"/>
      <c r="F5384" s="260"/>
      <c r="G5384" s="282"/>
      <c r="I5384"/>
    </row>
    <row r="5385" spans="1:9" s="57" customFormat="1" ht="13" x14ac:dyDescent="0.3">
      <c r="A5385" s="296"/>
      <c r="B5385" s="269"/>
      <c r="C5385" s="268"/>
      <c r="D5385" s="311"/>
      <c r="E5385" s="216"/>
      <c r="F5385" s="260"/>
      <c r="G5385" s="282"/>
      <c r="I5385"/>
    </row>
    <row r="5386" spans="1:9" s="57" customFormat="1" ht="13" x14ac:dyDescent="0.3">
      <c r="A5386" s="296"/>
      <c r="B5386" s="269"/>
      <c r="C5386" s="268"/>
      <c r="D5386" s="311"/>
      <c r="E5386" s="216"/>
      <c r="F5386" s="260"/>
      <c r="G5386" s="282"/>
      <c r="I5386"/>
    </row>
    <row r="5387" spans="1:9" s="57" customFormat="1" ht="13" x14ac:dyDescent="0.3">
      <c r="A5387" s="296"/>
      <c r="B5387" s="269"/>
      <c r="C5387" s="268"/>
      <c r="D5387" s="311"/>
      <c r="E5387" s="216"/>
      <c r="F5387" s="260"/>
      <c r="G5387" s="282"/>
      <c r="I5387"/>
    </row>
    <row r="5388" spans="1:9" s="57" customFormat="1" ht="13" x14ac:dyDescent="0.3">
      <c r="A5388" s="296"/>
      <c r="B5388" s="269"/>
      <c r="C5388" s="268"/>
      <c r="D5388" s="311"/>
      <c r="E5388" s="216"/>
      <c r="F5388" s="260"/>
      <c r="G5388" s="282"/>
      <c r="I5388"/>
    </row>
    <row r="5389" spans="1:9" s="57" customFormat="1" x14ac:dyDescent="0.25">
      <c r="A5389" s="296"/>
      <c r="B5389" s="269"/>
      <c r="C5389" s="268"/>
      <c r="D5389" s="311"/>
      <c r="E5389" s="216"/>
      <c r="F5389" s="260"/>
      <c r="G5389" s="179"/>
      <c r="I5389"/>
    </row>
    <row r="5390" spans="1:9" s="57" customFormat="1" x14ac:dyDescent="0.25">
      <c r="A5390" s="296"/>
      <c r="B5390" s="269"/>
      <c r="C5390" s="268"/>
      <c r="D5390" s="311"/>
      <c r="E5390" s="216"/>
      <c r="F5390" s="260"/>
      <c r="G5390" s="179"/>
      <c r="I5390"/>
    </row>
    <row r="5391" spans="1:9" ht="13" x14ac:dyDescent="0.25">
      <c r="A5391" s="261"/>
      <c r="B5391" s="264" t="s">
        <v>2187</v>
      </c>
      <c r="C5391" s="226"/>
      <c r="D5391" s="304"/>
      <c r="E5391" s="255"/>
      <c r="F5391" s="266"/>
    </row>
    <row r="5392" spans="1:9" ht="13" x14ac:dyDescent="0.25">
      <c r="A5392" s="261"/>
      <c r="B5392" s="245" t="str">
        <f>B5329</f>
        <v>SECTION 5</v>
      </c>
      <c r="C5392" s="226"/>
      <c r="D5392" s="304"/>
      <c r="E5392" s="255"/>
      <c r="F5392" s="260"/>
    </row>
    <row r="5393" spans="1:9" ht="13" x14ac:dyDescent="0.25">
      <c r="A5393" s="261"/>
      <c r="B5393" s="245" t="s">
        <v>2530</v>
      </c>
      <c r="C5393" s="226"/>
      <c r="D5393" s="304"/>
      <c r="E5393" s="255"/>
      <c r="F5393" s="260"/>
    </row>
    <row r="5394" spans="1:9" s="239" customFormat="1" ht="13" x14ac:dyDescent="0.25">
      <c r="A5394" s="261"/>
      <c r="B5394" s="253"/>
      <c r="C5394" s="252"/>
      <c r="D5394" s="308"/>
      <c r="E5394" s="257"/>
      <c r="F5394" s="260"/>
      <c r="I5394"/>
    </row>
    <row r="5395" spans="1:9" s="239" customFormat="1" ht="13" x14ac:dyDescent="0.25">
      <c r="A5395" s="261"/>
      <c r="B5395" s="270" t="str">
        <f>B5392</f>
        <v>SECTION 5</v>
      </c>
      <c r="C5395" s="252"/>
      <c r="D5395" s="308"/>
      <c r="E5395" s="257"/>
      <c r="F5395" s="260"/>
      <c r="I5395"/>
    </row>
    <row r="5396" spans="1:9" s="239" customFormat="1" ht="13" x14ac:dyDescent="0.25">
      <c r="A5396" s="261"/>
      <c r="B5396" s="270" t="str">
        <f>B5393</f>
        <v>Block 3: 1 Tuckshop and 1 Store Room: 5.6 - Carpentry and Joinery</v>
      </c>
      <c r="C5396" s="252"/>
      <c r="D5396" s="308"/>
      <c r="E5396" s="257"/>
      <c r="F5396" s="260"/>
      <c r="I5396"/>
    </row>
    <row r="5397" spans="1:9" s="239" customFormat="1" ht="13" x14ac:dyDescent="0.25">
      <c r="A5397" s="261"/>
      <c r="B5397" s="251" t="s">
        <v>2200</v>
      </c>
      <c r="C5397" s="252" t="s">
        <v>2192</v>
      </c>
      <c r="D5397" s="308"/>
      <c r="E5397" s="257"/>
      <c r="F5397" s="260"/>
      <c r="I5397"/>
    </row>
    <row r="5398" spans="1:9" s="239" customFormat="1" ht="13" x14ac:dyDescent="0.25">
      <c r="A5398" s="261"/>
      <c r="B5398" s="253"/>
      <c r="C5398" s="252"/>
      <c r="D5398" s="308"/>
      <c r="E5398" s="257"/>
      <c r="F5398" s="260"/>
      <c r="I5398"/>
    </row>
    <row r="5399" spans="1:9" s="239" customFormat="1" ht="13" x14ac:dyDescent="0.25">
      <c r="A5399" s="261"/>
      <c r="B5399" s="265" t="s">
        <v>2191</v>
      </c>
      <c r="C5399" s="252">
        <v>82</v>
      </c>
      <c r="D5399" s="308"/>
      <c r="E5399" s="257"/>
      <c r="F5399" s="260"/>
      <c r="I5399"/>
    </row>
    <row r="5400" spans="1:9" s="239" customFormat="1" ht="13" x14ac:dyDescent="0.25">
      <c r="A5400" s="261"/>
      <c r="B5400" s="265"/>
      <c r="C5400" s="252"/>
      <c r="D5400" s="308"/>
      <c r="E5400" s="257"/>
      <c r="F5400" s="260"/>
      <c r="I5400"/>
    </row>
    <row r="5401" spans="1:9" s="239" customFormat="1" ht="13" x14ac:dyDescent="0.25">
      <c r="A5401" s="261"/>
      <c r="B5401" s="253"/>
      <c r="C5401" s="252"/>
      <c r="D5401" s="308"/>
      <c r="E5401" s="257"/>
      <c r="F5401" s="260"/>
      <c r="I5401"/>
    </row>
    <row r="5402" spans="1:9" s="239" customFormat="1" ht="13" x14ac:dyDescent="0.25">
      <c r="A5402" s="261"/>
      <c r="B5402" s="253"/>
      <c r="C5402" s="252"/>
      <c r="D5402" s="308"/>
      <c r="E5402" s="257"/>
      <c r="F5402" s="260"/>
      <c r="I5402"/>
    </row>
    <row r="5403" spans="1:9" s="239" customFormat="1" ht="13" x14ac:dyDescent="0.25">
      <c r="A5403" s="261"/>
      <c r="B5403" s="253"/>
      <c r="C5403" s="252"/>
      <c r="D5403" s="308"/>
      <c r="E5403" s="257"/>
      <c r="F5403" s="260"/>
      <c r="I5403"/>
    </row>
    <row r="5404" spans="1:9" s="239" customFormat="1" ht="13" x14ac:dyDescent="0.25">
      <c r="A5404" s="261"/>
      <c r="B5404" s="253"/>
      <c r="C5404" s="252"/>
      <c r="D5404" s="308"/>
      <c r="E5404" s="257"/>
      <c r="F5404" s="260"/>
      <c r="I5404"/>
    </row>
    <row r="5405" spans="1:9" s="239" customFormat="1" ht="13" x14ac:dyDescent="0.25">
      <c r="A5405" s="261"/>
      <c r="B5405" s="253"/>
      <c r="C5405" s="252"/>
      <c r="D5405" s="308"/>
      <c r="E5405" s="257"/>
      <c r="F5405" s="260"/>
      <c r="I5405"/>
    </row>
    <row r="5406" spans="1:9" s="239" customFormat="1" ht="13" x14ac:dyDescent="0.25">
      <c r="A5406" s="261"/>
      <c r="B5406" s="253"/>
      <c r="C5406" s="252"/>
      <c r="D5406" s="308"/>
      <c r="E5406" s="257"/>
      <c r="F5406" s="260"/>
      <c r="I5406"/>
    </row>
    <row r="5407" spans="1:9" s="239" customFormat="1" ht="13" x14ac:dyDescent="0.25">
      <c r="A5407" s="261"/>
      <c r="B5407" s="253"/>
      <c r="C5407" s="252"/>
      <c r="D5407" s="308"/>
      <c r="E5407" s="257"/>
      <c r="F5407" s="260"/>
      <c r="I5407"/>
    </row>
    <row r="5408" spans="1:9" s="239" customFormat="1" ht="13" x14ac:dyDescent="0.25">
      <c r="A5408" s="261"/>
      <c r="B5408" s="253"/>
      <c r="C5408" s="252"/>
      <c r="D5408" s="308"/>
      <c r="E5408" s="257"/>
      <c r="F5408" s="260"/>
      <c r="I5408"/>
    </row>
    <row r="5409" spans="1:9" s="239" customFormat="1" ht="13" x14ac:dyDescent="0.25">
      <c r="A5409" s="261"/>
      <c r="B5409" s="253"/>
      <c r="C5409" s="252"/>
      <c r="D5409" s="308"/>
      <c r="E5409" s="257"/>
      <c r="F5409" s="260"/>
      <c r="I5409"/>
    </row>
    <row r="5410" spans="1:9" s="239" customFormat="1" ht="13" x14ac:dyDescent="0.25">
      <c r="A5410" s="261"/>
      <c r="B5410" s="253"/>
      <c r="C5410" s="252"/>
      <c r="D5410" s="308"/>
      <c r="E5410" s="257"/>
      <c r="F5410" s="260"/>
      <c r="I5410"/>
    </row>
    <row r="5411" spans="1:9" s="239" customFormat="1" ht="13" x14ac:dyDescent="0.25">
      <c r="A5411" s="261"/>
      <c r="B5411" s="253"/>
      <c r="C5411" s="252"/>
      <c r="D5411" s="308"/>
      <c r="E5411" s="257"/>
      <c r="F5411" s="260"/>
      <c r="I5411"/>
    </row>
    <row r="5412" spans="1:9" s="239" customFormat="1" ht="13" x14ac:dyDescent="0.25">
      <c r="A5412" s="261"/>
      <c r="B5412" s="253"/>
      <c r="C5412" s="252"/>
      <c r="D5412" s="308"/>
      <c r="E5412" s="257"/>
      <c r="F5412" s="260"/>
      <c r="I5412"/>
    </row>
    <row r="5413" spans="1:9" s="239" customFormat="1" ht="13" x14ac:dyDescent="0.25">
      <c r="A5413" s="261"/>
      <c r="B5413" s="253"/>
      <c r="C5413" s="252"/>
      <c r="D5413" s="308"/>
      <c r="E5413" s="257"/>
      <c r="F5413" s="260"/>
      <c r="I5413"/>
    </row>
    <row r="5414" spans="1:9" s="239" customFormat="1" ht="13" x14ac:dyDescent="0.25">
      <c r="A5414" s="261"/>
      <c r="B5414" s="253"/>
      <c r="C5414" s="252"/>
      <c r="D5414" s="308"/>
      <c r="E5414" s="257"/>
      <c r="F5414" s="260"/>
      <c r="I5414"/>
    </row>
    <row r="5415" spans="1:9" s="239" customFormat="1" ht="13" x14ac:dyDescent="0.25">
      <c r="A5415" s="261"/>
      <c r="B5415" s="253"/>
      <c r="C5415" s="252"/>
      <c r="D5415" s="308"/>
      <c r="E5415" s="257"/>
      <c r="F5415" s="260"/>
      <c r="I5415"/>
    </row>
    <row r="5416" spans="1:9" s="239" customFormat="1" ht="13" x14ac:dyDescent="0.25">
      <c r="A5416" s="261"/>
      <c r="B5416" s="253"/>
      <c r="C5416" s="252"/>
      <c r="D5416" s="308"/>
      <c r="E5416" s="257"/>
      <c r="F5416" s="260"/>
      <c r="I5416"/>
    </row>
    <row r="5417" spans="1:9" s="239" customFormat="1" ht="13" x14ac:dyDescent="0.25">
      <c r="A5417" s="261"/>
      <c r="B5417" s="253"/>
      <c r="C5417" s="252"/>
      <c r="D5417" s="308"/>
      <c r="E5417" s="257"/>
      <c r="F5417" s="260"/>
      <c r="I5417"/>
    </row>
    <row r="5418" spans="1:9" s="239" customFormat="1" ht="13" x14ac:dyDescent="0.25">
      <c r="A5418" s="261"/>
      <c r="B5418" s="253"/>
      <c r="C5418" s="252"/>
      <c r="D5418" s="308"/>
      <c r="E5418" s="257"/>
      <c r="F5418" s="260"/>
      <c r="I5418"/>
    </row>
    <row r="5419" spans="1:9" s="239" customFormat="1" ht="13" x14ac:dyDescent="0.25">
      <c r="A5419" s="261"/>
      <c r="B5419" s="253"/>
      <c r="C5419" s="252"/>
      <c r="D5419" s="308"/>
      <c r="E5419" s="257"/>
      <c r="F5419" s="260"/>
      <c r="I5419"/>
    </row>
    <row r="5420" spans="1:9" s="239" customFormat="1" ht="13" x14ac:dyDescent="0.25">
      <c r="A5420" s="261"/>
      <c r="B5420" s="253"/>
      <c r="C5420" s="252"/>
      <c r="D5420" s="308"/>
      <c r="E5420" s="257"/>
      <c r="F5420" s="260"/>
      <c r="I5420"/>
    </row>
    <row r="5421" spans="1:9" s="239" customFormat="1" ht="13" x14ac:dyDescent="0.25">
      <c r="A5421" s="261"/>
      <c r="B5421" s="253"/>
      <c r="C5421" s="252"/>
      <c r="D5421" s="308"/>
      <c r="E5421" s="257"/>
      <c r="F5421" s="260"/>
      <c r="I5421"/>
    </row>
    <row r="5422" spans="1:9" s="239" customFormat="1" ht="13" x14ac:dyDescent="0.25">
      <c r="A5422" s="261"/>
      <c r="B5422" s="253"/>
      <c r="C5422" s="252"/>
      <c r="D5422" s="308"/>
      <c r="E5422" s="257"/>
      <c r="F5422" s="260"/>
      <c r="I5422"/>
    </row>
    <row r="5423" spans="1:9" s="239" customFormat="1" ht="13" x14ac:dyDescent="0.25">
      <c r="A5423" s="261"/>
      <c r="B5423" s="253"/>
      <c r="C5423" s="252"/>
      <c r="D5423" s="308"/>
      <c r="E5423" s="257"/>
      <c r="F5423" s="260"/>
      <c r="I5423"/>
    </row>
    <row r="5424" spans="1:9" s="239" customFormat="1" ht="13" x14ac:dyDescent="0.25">
      <c r="A5424" s="261"/>
      <c r="B5424" s="253"/>
      <c r="C5424" s="252"/>
      <c r="D5424" s="308"/>
      <c r="E5424" s="257"/>
      <c r="F5424" s="260"/>
      <c r="I5424"/>
    </row>
    <row r="5425" spans="1:9" s="239" customFormat="1" ht="13" x14ac:dyDescent="0.25">
      <c r="A5425" s="261"/>
      <c r="B5425" s="253"/>
      <c r="C5425" s="252"/>
      <c r="D5425" s="308"/>
      <c r="E5425" s="257"/>
      <c r="F5425" s="260"/>
      <c r="I5425"/>
    </row>
    <row r="5426" spans="1:9" s="239" customFormat="1" ht="13" x14ac:dyDescent="0.25">
      <c r="A5426" s="261"/>
      <c r="B5426" s="253"/>
      <c r="C5426" s="252"/>
      <c r="D5426" s="308"/>
      <c r="E5426" s="257"/>
      <c r="F5426" s="260"/>
      <c r="I5426"/>
    </row>
    <row r="5427" spans="1:9" s="239" customFormat="1" ht="13" x14ac:dyDescent="0.25">
      <c r="A5427" s="261"/>
      <c r="B5427" s="253"/>
      <c r="C5427" s="252"/>
      <c r="D5427" s="308"/>
      <c r="E5427" s="257"/>
      <c r="F5427" s="260"/>
      <c r="I5427"/>
    </row>
    <row r="5428" spans="1:9" s="239" customFormat="1" ht="13" x14ac:dyDescent="0.25">
      <c r="A5428" s="261"/>
      <c r="B5428" s="253"/>
      <c r="C5428" s="252"/>
      <c r="D5428" s="308"/>
      <c r="E5428" s="257"/>
      <c r="F5428" s="260"/>
      <c r="I5428"/>
    </row>
    <row r="5429" spans="1:9" s="239" customFormat="1" ht="13" x14ac:dyDescent="0.25">
      <c r="A5429" s="261"/>
      <c r="B5429" s="253"/>
      <c r="C5429" s="252"/>
      <c r="D5429" s="308"/>
      <c r="E5429" s="257"/>
      <c r="F5429" s="260"/>
      <c r="I5429"/>
    </row>
    <row r="5430" spans="1:9" s="239" customFormat="1" ht="13" x14ac:dyDescent="0.25">
      <c r="A5430" s="261"/>
      <c r="B5430" s="253"/>
      <c r="C5430" s="252"/>
      <c r="D5430" s="308"/>
      <c r="E5430" s="257"/>
      <c r="F5430" s="260"/>
      <c r="I5430"/>
    </row>
    <row r="5431" spans="1:9" s="239" customFormat="1" ht="13" x14ac:dyDescent="0.25">
      <c r="A5431" s="261"/>
      <c r="B5431" s="253"/>
      <c r="C5431" s="252"/>
      <c r="D5431" s="308"/>
      <c r="E5431" s="257"/>
      <c r="F5431" s="260"/>
      <c r="I5431"/>
    </row>
    <row r="5432" spans="1:9" s="239" customFormat="1" ht="13" x14ac:dyDescent="0.25">
      <c r="A5432" s="261"/>
      <c r="B5432" s="253"/>
      <c r="C5432" s="252"/>
      <c r="D5432" s="308"/>
      <c r="E5432" s="257"/>
      <c r="F5432" s="260"/>
      <c r="I5432"/>
    </row>
    <row r="5433" spans="1:9" s="239" customFormat="1" ht="13" x14ac:dyDescent="0.25">
      <c r="A5433" s="261"/>
      <c r="B5433" s="253"/>
      <c r="C5433" s="252"/>
      <c r="D5433" s="308"/>
      <c r="E5433" s="257"/>
      <c r="F5433" s="260"/>
      <c r="I5433"/>
    </row>
    <row r="5434" spans="1:9" s="239" customFormat="1" ht="13" x14ac:dyDescent="0.25">
      <c r="A5434" s="261"/>
      <c r="B5434" s="253"/>
      <c r="C5434" s="252"/>
      <c r="D5434" s="308"/>
      <c r="E5434" s="257"/>
      <c r="F5434" s="260"/>
      <c r="I5434"/>
    </row>
    <row r="5435" spans="1:9" s="239" customFormat="1" ht="13" x14ac:dyDescent="0.25">
      <c r="A5435" s="261"/>
      <c r="B5435" s="253"/>
      <c r="C5435" s="252"/>
      <c r="D5435" s="308"/>
      <c r="E5435" s="257"/>
      <c r="F5435" s="260"/>
      <c r="I5435"/>
    </row>
    <row r="5436" spans="1:9" s="239" customFormat="1" ht="13" x14ac:dyDescent="0.25">
      <c r="A5436" s="261"/>
      <c r="B5436" s="253"/>
      <c r="C5436" s="252"/>
      <c r="D5436" s="308"/>
      <c r="E5436" s="257"/>
      <c r="F5436" s="260"/>
      <c r="I5436"/>
    </row>
    <row r="5437" spans="1:9" s="239" customFormat="1" ht="13" x14ac:dyDescent="0.25">
      <c r="A5437" s="261"/>
      <c r="B5437" s="253"/>
      <c r="C5437" s="252"/>
      <c r="D5437" s="308"/>
      <c r="E5437" s="257"/>
      <c r="F5437" s="260"/>
      <c r="I5437"/>
    </row>
    <row r="5438" spans="1:9" s="239" customFormat="1" ht="13" x14ac:dyDescent="0.25">
      <c r="A5438" s="261"/>
      <c r="B5438" s="253"/>
      <c r="C5438" s="252"/>
      <c r="D5438" s="308"/>
      <c r="E5438" s="257"/>
      <c r="F5438" s="260"/>
      <c r="I5438"/>
    </row>
    <row r="5439" spans="1:9" s="239" customFormat="1" ht="13" x14ac:dyDescent="0.25">
      <c r="A5439" s="261"/>
      <c r="B5439" s="253"/>
      <c r="C5439" s="252"/>
      <c r="D5439" s="308"/>
      <c r="E5439" s="257"/>
      <c r="F5439" s="260"/>
      <c r="I5439"/>
    </row>
    <row r="5440" spans="1:9" s="239" customFormat="1" ht="13" x14ac:dyDescent="0.25">
      <c r="A5440" s="261"/>
      <c r="B5440" s="253"/>
      <c r="C5440" s="252"/>
      <c r="D5440" s="308"/>
      <c r="E5440" s="257"/>
      <c r="F5440" s="260"/>
      <c r="I5440"/>
    </row>
    <row r="5441" spans="1:9" s="239" customFormat="1" ht="13" x14ac:dyDescent="0.25">
      <c r="A5441" s="261"/>
      <c r="B5441" s="253"/>
      <c r="C5441" s="252"/>
      <c r="D5441" s="308"/>
      <c r="E5441" s="257"/>
      <c r="F5441" s="260"/>
      <c r="I5441"/>
    </row>
    <row r="5442" spans="1:9" s="239" customFormat="1" ht="13" x14ac:dyDescent="0.25">
      <c r="A5442" s="261"/>
      <c r="B5442" s="253"/>
      <c r="C5442" s="252"/>
      <c r="D5442" s="308"/>
      <c r="E5442" s="257"/>
      <c r="F5442" s="260"/>
      <c r="I5442"/>
    </row>
    <row r="5443" spans="1:9" s="239" customFormat="1" ht="13" x14ac:dyDescent="0.25">
      <c r="A5443" s="261"/>
      <c r="B5443" s="253"/>
      <c r="C5443" s="252"/>
      <c r="D5443" s="308"/>
      <c r="E5443" s="257"/>
      <c r="F5443" s="260"/>
      <c r="I5443"/>
    </row>
    <row r="5444" spans="1:9" s="239" customFormat="1" ht="13" x14ac:dyDescent="0.25">
      <c r="A5444" s="261"/>
      <c r="B5444" s="253"/>
      <c r="C5444" s="252"/>
      <c r="D5444" s="308"/>
      <c r="E5444" s="257"/>
      <c r="F5444" s="260"/>
      <c r="I5444"/>
    </row>
    <row r="5445" spans="1:9" s="239" customFormat="1" ht="13" x14ac:dyDescent="0.25">
      <c r="A5445" s="261"/>
      <c r="B5445" s="253"/>
      <c r="C5445" s="252"/>
      <c r="D5445" s="308"/>
      <c r="E5445" s="257"/>
      <c r="F5445" s="260"/>
      <c r="I5445"/>
    </row>
    <row r="5446" spans="1:9" s="239" customFormat="1" ht="13" x14ac:dyDescent="0.25">
      <c r="A5446" s="261"/>
      <c r="B5446" s="253"/>
      <c r="C5446" s="252"/>
      <c r="D5446" s="308"/>
      <c r="E5446" s="257"/>
      <c r="F5446" s="260"/>
      <c r="I5446"/>
    </row>
    <row r="5447" spans="1:9" s="239" customFormat="1" ht="13" x14ac:dyDescent="0.25">
      <c r="A5447" s="261"/>
      <c r="B5447" s="253"/>
      <c r="C5447" s="252"/>
      <c r="D5447" s="308"/>
      <c r="E5447" s="257"/>
      <c r="F5447" s="260"/>
      <c r="I5447"/>
    </row>
    <row r="5448" spans="1:9" s="239" customFormat="1" ht="13" x14ac:dyDescent="0.25">
      <c r="A5448" s="261"/>
      <c r="B5448" s="253"/>
      <c r="C5448" s="252"/>
      <c r="D5448" s="308"/>
      <c r="E5448" s="257"/>
      <c r="F5448" s="260"/>
      <c r="I5448"/>
    </row>
    <row r="5449" spans="1:9" s="239" customFormat="1" ht="13" x14ac:dyDescent="0.25">
      <c r="A5449" s="261"/>
      <c r="B5449" s="253"/>
      <c r="C5449" s="252"/>
      <c r="D5449" s="308"/>
      <c r="E5449" s="257"/>
      <c r="F5449" s="260"/>
      <c r="I5449"/>
    </row>
    <row r="5450" spans="1:9" s="239" customFormat="1" ht="13" x14ac:dyDescent="0.25">
      <c r="A5450" s="261"/>
      <c r="B5450" s="253"/>
      <c r="C5450" s="252"/>
      <c r="D5450" s="308"/>
      <c r="E5450" s="257"/>
      <c r="F5450" s="260"/>
      <c r="I5450"/>
    </row>
    <row r="5451" spans="1:9" s="239" customFormat="1" ht="13" x14ac:dyDescent="0.25">
      <c r="A5451" s="261"/>
      <c r="B5451" s="253"/>
      <c r="C5451" s="252"/>
      <c r="D5451" s="308"/>
      <c r="E5451" s="257"/>
      <c r="F5451" s="260"/>
      <c r="I5451"/>
    </row>
    <row r="5452" spans="1:9" s="239" customFormat="1" ht="13" x14ac:dyDescent="0.25">
      <c r="A5452" s="261"/>
      <c r="B5452" s="253"/>
      <c r="C5452" s="252"/>
      <c r="D5452" s="308"/>
      <c r="E5452" s="257"/>
      <c r="F5452" s="260"/>
      <c r="I5452"/>
    </row>
    <row r="5453" spans="1:9" s="239" customFormat="1" ht="13" x14ac:dyDescent="0.25">
      <c r="A5453" s="261"/>
      <c r="B5453" s="253"/>
      <c r="C5453" s="252"/>
      <c r="D5453" s="308"/>
      <c r="E5453" s="257"/>
      <c r="F5453" s="260"/>
      <c r="I5453"/>
    </row>
    <row r="5454" spans="1:9" s="239" customFormat="1" ht="13" x14ac:dyDescent="0.25">
      <c r="A5454" s="261"/>
      <c r="B5454" s="253"/>
      <c r="C5454" s="252"/>
      <c r="D5454" s="308"/>
      <c r="E5454" s="257"/>
      <c r="F5454" s="260"/>
      <c r="I5454"/>
    </row>
    <row r="5455" spans="1:9" s="239" customFormat="1" ht="13" x14ac:dyDescent="0.25">
      <c r="A5455" s="261"/>
      <c r="B5455" s="253"/>
      <c r="C5455" s="252"/>
      <c r="D5455" s="308"/>
      <c r="E5455" s="257"/>
      <c r="F5455" s="260"/>
      <c r="I5455"/>
    </row>
    <row r="5456" spans="1:9" s="239" customFormat="1" ht="13" x14ac:dyDescent="0.25">
      <c r="A5456" s="261"/>
      <c r="B5456" s="253"/>
      <c r="C5456" s="252"/>
      <c r="D5456" s="308"/>
      <c r="E5456" s="257"/>
      <c r="F5456" s="260"/>
      <c r="I5456"/>
    </row>
    <row r="5457" spans="1:9" s="239" customFormat="1" ht="13" x14ac:dyDescent="0.25">
      <c r="A5457" s="261"/>
      <c r="B5457" s="253"/>
      <c r="C5457" s="252"/>
      <c r="D5457" s="308"/>
      <c r="E5457" s="257"/>
      <c r="F5457" s="260"/>
      <c r="I5457"/>
    </row>
    <row r="5458" spans="1:9" s="239" customFormat="1" ht="13" x14ac:dyDescent="0.25">
      <c r="A5458" s="261"/>
      <c r="B5458" s="253"/>
      <c r="C5458" s="252"/>
      <c r="D5458" s="308"/>
      <c r="E5458" s="257"/>
      <c r="F5458" s="260"/>
      <c r="I5458"/>
    </row>
    <row r="5459" spans="1:9" s="239" customFormat="1" ht="13" x14ac:dyDescent="0.25">
      <c r="A5459" s="261"/>
      <c r="B5459" s="253"/>
      <c r="C5459" s="252"/>
      <c r="D5459" s="308"/>
      <c r="E5459" s="257"/>
      <c r="F5459" s="260"/>
      <c r="I5459"/>
    </row>
    <row r="5460" spans="1:9" s="239" customFormat="1" ht="13" x14ac:dyDescent="0.25">
      <c r="A5460" s="261"/>
      <c r="B5460" s="253"/>
      <c r="C5460" s="252"/>
      <c r="D5460" s="308"/>
      <c r="E5460" s="257"/>
      <c r="F5460" s="260"/>
      <c r="I5460"/>
    </row>
    <row r="5461" spans="1:9" s="239" customFormat="1" ht="13" x14ac:dyDescent="0.25">
      <c r="A5461" s="261"/>
      <c r="B5461" s="253"/>
      <c r="C5461" s="252"/>
      <c r="D5461" s="308"/>
      <c r="E5461" s="257"/>
      <c r="F5461" s="260"/>
      <c r="I5461"/>
    </row>
    <row r="5462" spans="1:9" s="239" customFormat="1" ht="13" x14ac:dyDescent="0.25">
      <c r="A5462" s="261"/>
      <c r="B5462" s="253"/>
      <c r="C5462" s="252"/>
      <c r="D5462" s="308"/>
      <c r="E5462" s="257"/>
      <c r="F5462" s="260"/>
      <c r="I5462"/>
    </row>
    <row r="5463" spans="1:9" s="239" customFormat="1" ht="13" x14ac:dyDescent="0.25">
      <c r="A5463" s="261"/>
      <c r="B5463" s="253"/>
      <c r="C5463" s="252"/>
      <c r="D5463" s="308"/>
      <c r="E5463" s="257"/>
      <c r="F5463" s="260"/>
      <c r="I5463"/>
    </row>
    <row r="5464" spans="1:9" ht="13" x14ac:dyDescent="0.25">
      <c r="A5464" s="261"/>
      <c r="B5464" s="264" t="s">
        <v>1019</v>
      </c>
      <c r="C5464" s="226"/>
      <c r="D5464" s="304"/>
      <c r="E5464" s="255"/>
      <c r="F5464" s="266"/>
    </row>
    <row r="5465" spans="1:9" ht="13" x14ac:dyDescent="0.25">
      <c r="A5465" s="261"/>
      <c r="B5465" s="245" t="str">
        <f>B5392</f>
        <v>SECTION 5</v>
      </c>
      <c r="C5465" s="226"/>
      <c r="D5465" s="304"/>
      <c r="E5465" s="255"/>
      <c r="F5465" s="260"/>
    </row>
    <row r="5466" spans="1:9" ht="13" x14ac:dyDescent="0.25">
      <c r="A5466" s="261"/>
      <c r="B5466" s="245" t="str">
        <f>B5393</f>
        <v>Block 3: 1 Tuckshop and 1 Store Room: 5.6 - Carpentry and Joinery</v>
      </c>
      <c r="C5466" s="226"/>
      <c r="D5466" s="304"/>
      <c r="E5466" s="255"/>
      <c r="F5466" s="260"/>
    </row>
    <row r="5467" spans="1:9" s="1" customFormat="1" x14ac:dyDescent="0.25">
      <c r="A5467" s="296"/>
      <c r="B5467" s="269"/>
      <c r="C5467" s="268"/>
      <c r="D5467" s="311"/>
      <c r="E5467" s="216"/>
      <c r="F5467" s="260"/>
      <c r="G5467" s="179"/>
      <c r="H5467" s="57"/>
      <c r="I5467"/>
    </row>
    <row r="5468" spans="1:9" s="1" customFormat="1" ht="13" x14ac:dyDescent="0.25">
      <c r="A5468" s="297">
        <v>5.7</v>
      </c>
      <c r="B5468" s="227" t="s">
        <v>539</v>
      </c>
      <c r="C5468" s="268"/>
      <c r="D5468" s="311"/>
      <c r="E5468" s="216"/>
      <c r="F5468" s="277"/>
      <c r="G5468" s="179"/>
      <c r="H5468" s="57"/>
      <c r="I5468"/>
    </row>
    <row r="5469" spans="1:9" s="1" customFormat="1" x14ac:dyDescent="0.25">
      <c r="A5469" s="296"/>
      <c r="B5469" s="269"/>
      <c r="C5469" s="268"/>
      <c r="D5469" s="311"/>
      <c r="E5469" s="216"/>
      <c r="F5469" s="277"/>
      <c r="G5469" s="214"/>
      <c r="H5469" s="57"/>
      <c r="I5469"/>
    </row>
    <row r="5470" spans="1:9" ht="13" x14ac:dyDescent="0.25">
      <c r="A5470" s="296"/>
      <c r="B5470" s="227" t="s">
        <v>82</v>
      </c>
      <c r="C5470" s="268"/>
      <c r="D5470" s="311"/>
      <c r="E5470" s="216"/>
      <c r="F5470" s="277"/>
    </row>
    <row r="5471" spans="1:9" s="237" customFormat="1" x14ac:dyDescent="0.25">
      <c r="A5471" s="296"/>
      <c r="B5471" s="269"/>
      <c r="C5471" s="268"/>
      <c r="D5471" s="311"/>
      <c r="E5471" s="216"/>
      <c r="F5471" s="277"/>
      <c r="G5471" s="234"/>
      <c r="H5471" s="234"/>
      <c r="I5471"/>
    </row>
    <row r="5472" spans="1:9" s="237" customFormat="1" ht="25" x14ac:dyDescent="0.25">
      <c r="A5472" s="296" t="s">
        <v>2531</v>
      </c>
      <c r="B5472" s="269" t="s">
        <v>2102</v>
      </c>
      <c r="C5472" s="268" t="s">
        <v>621</v>
      </c>
      <c r="D5472" s="311">
        <f>D5200</f>
        <v>32</v>
      </c>
      <c r="E5472" s="216"/>
      <c r="F5472" s="277"/>
      <c r="G5472" s="234"/>
      <c r="H5472" s="234"/>
      <c r="I5472"/>
    </row>
    <row r="5473" spans="1:9" x14ac:dyDescent="0.25">
      <c r="A5473" s="296"/>
      <c r="B5473" s="269"/>
      <c r="C5473" s="268"/>
      <c r="D5473" s="311"/>
      <c r="E5473" s="216"/>
      <c r="F5473" s="277"/>
    </row>
    <row r="5474" spans="1:9" ht="13" x14ac:dyDescent="0.25">
      <c r="A5474" s="296"/>
      <c r="B5474" s="227" t="s">
        <v>79</v>
      </c>
      <c r="C5474" s="268"/>
      <c r="D5474" s="311"/>
      <c r="E5474" s="216"/>
      <c r="F5474" s="277"/>
    </row>
    <row r="5475" spans="1:9" x14ac:dyDescent="0.25">
      <c r="A5475" s="296"/>
      <c r="B5475" s="269"/>
      <c r="C5475" s="268"/>
      <c r="D5475" s="311"/>
      <c r="E5475" s="216"/>
      <c r="F5475" s="277"/>
    </row>
    <row r="5476" spans="1:9" ht="26" x14ac:dyDescent="0.25">
      <c r="A5476" s="296"/>
      <c r="B5476" s="227" t="s">
        <v>2103</v>
      </c>
      <c r="C5476" s="268"/>
      <c r="D5476" s="311"/>
      <c r="E5476" s="216"/>
      <c r="F5476" s="277"/>
    </row>
    <row r="5477" spans="1:9" x14ac:dyDescent="0.25">
      <c r="A5477" s="296"/>
      <c r="B5477" s="269"/>
      <c r="C5477" s="268"/>
      <c r="D5477" s="311"/>
      <c r="E5477" s="216"/>
      <c r="F5477" s="277"/>
    </row>
    <row r="5478" spans="1:9" ht="25" x14ac:dyDescent="0.25">
      <c r="A5478" s="296" t="s">
        <v>2532</v>
      </c>
      <c r="B5478" s="269" t="s">
        <v>2104</v>
      </c>
      <c r="C5478" s="268" t="s">
        <v>621</v>
      </c>
      <c r="D5478" s="311">
        <v>29</v>
      </c>
      <c r="E5478" s="216"/>
      <c r="F5478" s="277"/>
      <c r="H5478" s="234">
        <f>8.027*3.619</f>
        <v>29.049713000000001</v>
      </c>
    </row>
    <row r="5479" spans="1:9" x14ac:dyDescent="0.25">
      <c r="A5479" s="296"/>
      <c r="B5479" s="269"/>
      <c r="C5479" s="268"/>
      <c r="D5479" s="311"/>
      <c r="E5479" s="216"/>
      <c r="F5479" s="277"/>
    </row>
    <row r="5480" spans="1:9" ht="37.5" x14ac:dyDescent="0.25">
      <c r="A5480" s="296" t="s">
        <v>2533</v>
      </c>
      <c r="B5480" s="269" t="s">
        <v>2106</v>
      </c>
      <c r="C5480" s="268" t="s">
        <v>2</v>
      </c>
      <c r="D5480" s="311">
        <v>1</v>
      </c>
      <c r="E5480" s="216"/>
      <c r="F5480" s="277"/>
    </row>
    <row r="5481" spans="1:9" ht="13" x14ac:dyDescent="0.3">
      <c r="A5481" s="296"/>
      <c r="B5481" s="269"/>
      <c r="C5481" s="268"/>
      <c r="D5481" s="311"/>
      <c r="E5481" s="216"/>
      <c r="F5481" s="277"/>
      <c r="G5481" s="241"/>
    </row>
    <row r="5482" spans="1:9" ht="13" x14ac:dyDescent="0.25">
      <c r="A5482" s="296"/>
      <c r="B5482" s="227" t="s">
        <v>69</v>
      </c>
      <c r="C5482" s="268"/>
      <c r="D5482" s="311"/>
      <c r="E5482" s="216"/>
      <c r="F5482" s="277"/>
    </row>
    <row r="5483" spans="1:9" s="57" customFormat="1" ht="13" x14ac:dyDescent="0.3">
      <c r="A5483" s="296"/>
      <c r="B5483" s="269"/>
      <c r="C5483" s="268"/>
      <c r="D5483" s="311"/>
      <c r="E5483" s="216"/>
      <c r="F5483" s="277"/>
      <c r="G5483" s="282"/>
      <c r="I5483"/>
    </row>
    <row r="5484" spans="1:9" s="57" customFormat="1" ht="13" x14ac:dyDescent="0.3">
      <c r="A5484" s="296" t="s">
        <v>2534</v>
      </c>
      <c r="B5484" s="269" t="s">
        <v>68</v>
      </c>
      <c r="C5484" s="268" t="s">
        <v>11</v>
      </c>
      <c r="D5484" s="311">
        <v>31</v>
      </c>
      <c r="E5484" s="216"/>
      <c r="F5484" s="277"/>
      <c r="G5484" s="282"/>
      <c r="H5484" s="57">
        <f>23.292+3.619+3.619</f>
        <v>30.53</v>
      </c>
      <c r="I5484"/>
    </row>
    <row r="5485" spans="1:9" s="57" customFormat="1" ht="13" x14ac:dyDescent="0.3">
      <c r="A5485" s="296"/>
      <c r="B5485" s="269"/>
      <c r="C5485" s="268"/>
      <c r="D5485" s="311"/>
      <c r="E5485" s="216"/>
      <c r="F5485" s="260"/>
      <c r="G5485" s="282"/>
      <c r="I5485"/>
    </row>
    <row r="5486" spans="1:9" s="57" customFormat="1" ht="13" x14ac:dyDescent="0.3">
      <c r="A5486" s="296"/>
      <c r="B5486" s="269"/>
      <c r="C5486" s="268"/>
      <c r="D5486" s="311"/>
      <c r="E5486" s="216"/>
      <c r="F5486" s="260"/>
      <c r="G5486" s="282"/>
      <c r="I5486"/>
    </row>
    <row r="5487" spans="1:9" s="57" customFormat="1" ht="13" x14ac:dyDescent="0.3">
      <c r="A5487" s="296"/>
      <c r="B5487" s="269"/>
      <c r="C5487" s="268"/>
      <c r="D5487" s="311"/>
      <c r="E5487" s="216"/>
      <c r="F5487" s="260"/>
      <c r="G5487" s="282"/>
      <c r="I5487"/>
    </row>
    <row r="5488" spans="1:9" s="57" customFormat="1" ht="13" x14ac:dyDescent="0.3">
      <c r="A5488" s="296"/>
      <c r="B5488" s="269"/>
      <c r="C5488" s="268"/>
      <c r="D5488" s="311"/>
      <c r="E5488" s="216"/>
      <c r="F5488" s="260"/>
      <c r="G5488" s="282"/>
      <c r="I5488"/>
    </row>
    <row r="5489" spans="1:9" s="57" customFormat="1" ht="13" x14ac:dyDescent="0.3">
      <c r="A5489" s="296"/>
      <c r="B5489" s="269"/>
      <c r="C5489" s="268"/>
      <c r="D5489" s="311"/>
      <c r="E5489" s="216"/>
      <c r="F5489" s="260"/>
      <c r="G5489" s="282"/>
      <c r="I5489"/>
    </row>
    <row r="5490" spans="1:9" s="57" customFormat="1" ht="13" x14ac:dyDescent="0.3">
      <c r="A5490" s="296"/>
      <c r="B5490" s="269"/>
      <c r="C5490" s="268"/>
      <c r="D5490" s="311"/>
      <c r="E5490" s="216"/>
      <c r="F5490" s="260"/>
      <c r="G5490" s="282"/>
      <c r="I5490"/>
    </row>
    <row r="5491" spans="1:9" s="57" customFormat="1" ht="13" x14ac:dyDescent="0.3">
      <c r="A5491" s="296"/>
      <c r="B5491" s="269"/>
      <c r="C5491" s="268"/>
      <c r="D5491" s="311"/>
      <c r="E5491" s="216"/>
      <c r="F5491" s="260"/>
      <c r="G5491" s="282"/>
      <c r="I5491"/>
    </row>
    <row r="5492" spans="1:9" s="57" customFormat="1" ht="13" x14ac:dyDescent="0.3">
      <c r="A5492" s="296"/>
      <c r="B5492" s="269"/>
      <c r="C5492" s="268"/>
      <c r="D5492" s="311"/>
      <c r="E5492" s="216"/>
      <c r="F5492" s="260"/>
      <c r="G5492" s="282"/>
      <c r="I5492"/>
    </row>
    <row r="5493" spans="1:9" s="57" customFormat="1" ht="13" x14ac:dyDescent="0.3">
      <c r="A5493" s="296"/>
      <c r="B5493" s="269"/>
      <c r="C5493" s="268"/>
      <c r="D5493" s="311"/>
      <c r="E5493" s="216"/>
      <c r="F5493" s="260"/>
      <c r="G5493" s="282"/>
      <c r="I5493"/>
    </row>
    <row r="5494" spans="1:9" s="57" customFormat="1" ht="13" x14ac:dyDescent="0.3">
      <c r="A5494" s="296"/>
      <c r="B5494" s="269"/>
      <c r="C5494" s="268"/>
      <c r="D5494" s="311"/>
      <c r="E5494" s="216"/>
      <c r="F5494" s="260"/>
      <c r="G5494" s="282"/>
      <c r="I5494"/>
    </row>
    <row r="5495" spans="1:9" s="57" customFormat="1" ht="13" x14ac:dyDescent="0.3">
      <c r="A5495" s="296"/>
      <c r="B5495" s="269"/>
      <c r="C5495" s="268"/>
      <c r="D5495" s="311"/>
      <c r="E5495" s="216"/>
      <c r="F5495" s="260"/>
      <c r="G5495" s="282"/>
      <c r="I5495"/>
    </row>
    <row r="5496" spans="1:9" s="57" customFormat="1" ht="13" x14ac:dyDescent="0.3">
      <c r="A5496" s="296"/>
      <c r="B5496" s="269"/>
      <c r="C5496" s="268"/>
      <c r="D5496" s="311"/>
      <c r="E5496" s="216"/>
      <c r="F5496" s="260"/>
      <c r="G5496" s="282"/>
      <c r="I5496"/>
    </row>
    <row r="5497" spans="1:9" s="57" customFormat="1" ht="13" x14ac:dyDescent="0.3">
      <c r="A5497" s="296"/>
      <c r="B5497" s="269"/>
      <c r="C5497" s="268"/>
      <c r="D5497" s="311"/>
      <c r="E5497" s="216"/>
      <c r="F5497" s="260"/>
      <c r="G5497" s="282"/>
      <c r="I5497"/>
    </row>
    <row r="5498" spans="1:9" s="57" customFormat="1" ht="13" x14ac:dyDescent="0.3">
      <c r="A5498" s="296"/>
      <c r="B5498" s="269"/>
      <c r="C5498" s="268"/>
      <c r="D5498" s="311"/>
      <c r="E5498" s="216"/>
      <c r="F5498" s="260"/>
      <c r="G5498" s="282"/>
      <c r="I5498"/>
    </row>
    <row r="5499" spans="1:9" s="57" customFormat="1" ht="13" x14ac:dyDescent="0.3">
      <c r="A5499" s="296"/>
      <c r="B5499" s="269"/>
      <c r="C5499" s="268"/>
      <c r="D5499" s="311"/>
      <c r="E5499" s="216"/>
      <c r="F5499" s="260"/>
      <c r="G5499" s="282"/>
      <c r="I5499"/>
    </row>
    <row r="5500" spans="1:9" s="57" customFormat="1" ht="13" x14ac:dyDescent="0.3">
      <c r="A5500" s="296"/>
      <c r="B5500" s="269"/>
      <c r="C5500" s="268"/>
      <c r="D5500" s="311"/>
      <c r="E5500" s="216"/>
      <c r="F5500" s="260"/>
      <c r="G5500" s="282"/>
      <c r="I5500"/>
    </row>
    <row r="5501" spans="1:9" s="57" customFormat="1" ht="13" x14ac:dyDescent="0.3">
      <c r="A5501" s="296"/>
      <c r="B5501" s="269"/>
      <c r="C5501" s="268"/>
      <c r="D5501" s="311"/>
      <c r="E5501" s="216"/>
      <c r="F5501" s="260"/>
      <c r="G5501" s="282"/>
      <c r="I5501"/>
    </row>
    <row r="5502" spans="1:9" s="57" customFormat="1" ht="13" x14ac:dyDescent="0.3">
      <c r="A5502" s="296"/>
      <c r="B5502" s="269"/>
      <c r="C5502" s="268"/>
      <c r="D5502" s="311"/>
      <c r="E5502" s="216"/>
      <c r="F5502" s="260"/>
      <c r="G5502" s="282"/>
      <c r="I5502"/>
    </row>
    <row r="5503" spans="1:9" s="57" customFormat="1" ht="13" x14ac:dyDescent="0.3">
      <c r="A5503" s="296"/>
      <c r="B5503" s="269"/>
      <c r="C5503" s="268"/>
      <c r="D5503" s="311"/>
      <c r="E5503" s="216"/>
      <c r="F5503" s="260"/>
      <c r="G5503" s="282"/>
      <c r="I5503"/>
    </row>
    <row r="5504" spans="1:9" s="57" customFormat="1" ht="13" x14ac:dyDescent="0.3">
      <c r="A5504" s="296"/>
      <c r="B5504" s="269"/>
      <c r="C5504" s="268"/>
      <c r="D5504" s="311"/>
      <c r="E5504" s="216"/>
      <c r="F5504" s="260"/>
      <c r="G5504" s="282"/>
      <c r="I5504"/>
    </row>
    <row r="5505" spans="1:9" s="57" customFormat="1" ht="13" x14ac:dyDescent="0.3">
      <c r="A5505" s="296"/>
      <c r="B5505" s="269"/>
      <c r="C5505" s="268"/>
      <c r="D5505" s="311"/>
      <c r="E5505" s="216"/>
      <c r="F5505" s="260"/>
      <c r="G5505" s="282"/>
      <c r="I5505"/>
    </row>
    <row r="5506" spans="1:9" s="57" customFormat="1" ht="13" x14ac:dyDescent="0.3">
      <c r="A5506" s="296"/>
      <c r="B5506" s="269"/>
      <c r="C5506" s="268"/>
      <c r="D5506" s="311"/>
      <c r="E5506" s="216"/>
      <c r="F5506" s="260"/>
      <c r="G5506" s="282"/>
      <c r="I5506"/>
    </row>
    <row r="5507" spans="1:9" s="57" customFormat="1" ht="13" x14ac:dyDescent="0.3">
      <c r="A5507" s="296"/>
      <c r="B5507" s="269"/>
      <c r="C5507" s="268"/>
      <c r="D5507" s="311"/>
      <c r="E5507" s="216"/>
      <c r="F5507" s="260"/>
      <c r="G5507" s="282"/>
      <c r="I5507"/>
    </row>
    <row r="5508" spans="1:9" s="57" customFormat="1" ht="13" x14ac:dyDescent="0.3">
      <c r="A5508" s="296"/>
      <c r="B5508" s="269"/>
      <c r="C5508" s="268"/>
      <c r="D5508" s="311"/>
      <c r="E5508" s="216"/>
      <c r="F5508" s="260"/>
      <c r="G5508" s="282"/>
      <c r="I5508"/>
    </row>
    <row r="5509" spans="1:9" s="57" customFormat="1" ht="13" x14ac:dyDescent="0.3">
      <c r="A5509" s="296"/>
      <c r="B5509" s="269"/>
      <c r="C5509" s="268"/>
      <c r="D5509" s="311"/>
      <c r="E5509" s="216"/>
      <c r="F5509" s="260"/>
      <c r="G5509" s="282"/>
      <c r="I5509"/>
    </row>
    <row r="5510" spans="1:9" s="57" customFormat="1" ht="13" x14ac:dyDescent="0.3">
      <c r="A5510" s="296"/>
      <c r="B5510" s="269"/>
      <c r="C5510" s="268"/>
      <c r="D5510" s="311"/>
      <c r="E5510" s="216"/>
      <c r="F5510" s="260"/>
      <c r="G5510" s="282"/>
      <c r="I5510"/>
    </row>
    <row r="5511" spans="1:9" s="57" customFormat="1" ht="13" x14ac:dyDescent="0.3">
      <c r="A5511" s="296"/>
      <c r="B5511" s="269"/>
      <c r="C5511" s="268"/>
      <c r="D5511" s="311"/>
      <c r="E5511" s="216"/>
      <c r="F5511" s="260"/>
      <c r="G5511" s="282"/>
      <c r="I5511"/>
    </row>
    <row r="5512" spans="1:9" s="57" customFormat="1" ht="13" x14ac:dyDescent="0.3">
      <c r="A5512" s="296"/>
      <c r="B5512" s="269"/>
      <c r="C5512" s="268"/>
      <c r="D5512" s="311"/>
      <c r="E5512" s="216"/>
      <c r="F5512" s="260"/>
      <c r="G5512" s="282"/>
      <c r="I5512"/>
    </row>
    <row r="5513" spans="1:9" s="57" customFormat="1" ht="13" x14ac:dyDescent="0.3">
      <c r="A5513" s="296"/>
      <c r="B5513" s="269"/>
      <c r="C5513" s="268"/>
      <c r="D5513" s="311"/>
      <c r="E5513" s="216"/>
      <c r="F5513" s="260"/>
      <c r="G5513" s="282"/>
      <c r="I5513"/>
    </row>
    <row r="5514" spans="1:9" s="57" customFormat="1" ht="13" x14ac:dyDescent="0.3">
      <c r="A5514" s="296"/>
      <c r="B5514" s="269"/>
      <c r="C5514" s="268"/>
      <c r="D5514" s="311"/>
      <c r="E5514" s="216"/>
      <c r="F5514" s="260"/>
      <c r="G5514" s="282"/>
      <c r="I5514"/>
    </row>
    <row r="5515" spans="1:9" s="57" customFormat="1" ht="13" x14ac:dyDescent="0.3">
      <c r="A5515" s="296"/>
      <c r="B5515" s="269"/>
      <c r="C5515" s="268"/>
      <c r="D5515" s="311"/>
      <c r="E5515" s="216"/>
      <c r="F5515" s="260"/>
      <c r="G5515" s="282"/>
      <c r="I5515"/>
    </row>
    <row r="5516" spans="1:9" s="57" customFormat="1" ht="13" x14ac:dyDescent="0.3">
      <c r="A5516" s="296"/>
      <c r="B5516" s="269"/>
      <c r="C5516" s="268"/>
      <c r="D5516" s="311"/>
      <c r="E5516" s="216"/>
      <c r="F5516" s="260"/>
      <c r="G5516" s="282"/>
      <c r="I5516"/>
    </row>
    <row r="5517" spans="1:9" s="57" customFormat="1" ht="13" x14ac:dyDescent="0.3">
      <c r="A5517" s="296"/>
      <c r="B5517" s="269"/>
      <c r="C5517" s="268"/>
      <c r="D5517" s="311"/>
      <c r="E5517" s="216"/>
      <c r="F5517" s="260"/>
      <c r="G5517" s="282"/>
      <c r="I5517"/>
    </row>
    <row r="5518" spans="1:9" s="57" customFormat="1" ht="13" x14ac:dyDescent="0.3">
      <c r="A5518" s="296"/>
      <c r="B5518" s="269"/>
      <c r="C5518" s="268"/>
      <c r="D5518" s="311"/>
      <c r="E5518" s="216"/>
      <c r="F5518" s="260"/>
      <c r="G5518" s="282"/>
      <c r="I5518"/>
    </row>
    <row r="5519" spans="1:9" s="57" customFormat="1" ht="13" x14ac:dyDescent="0.3">
      <c r="A5519" s="296"/>
      <c r="B5519" s="269"/>
      <c r="C5519" s="268"/>
      <c r="D5519" s="311"/>
      <c r="E5519" s="216"/>
      <c r="F5519" s="260"/>
      <c r="G5519" s="282"/>
      <c r="I5519"/>
    </row>
    <row r="5520" spans="1:9" s="57" customFormat="1" ht="13" x14ac:dyDescent="0.3">
      <c r="A5520" s="296"/>
      <c r="B5520" s="269"/>
      <c r="C5520" s="268"/>
      <c r="D5520" s="311"/>
      <c r="E5520" s="216"/>
      <c r="F5520" s="260"/>
      <c r="G5520" s="282"/>
      <c r="I5520"/>
    </row>
    <row r="5521" spans="1:9" s="57" customFormat="1" ht="13" x14ac:dyDescent="0.3">
      <c r="A5521" s="296"/>
      <c r="B5521" s="269"/>
      <c r="C5521" s="268"/>
      <c r="D5521" s="311"/>
      <c r="E5521" s="216"/>
      <c r="F5521" s="260"/>
      <c r="G5521" s="282"/>
      <c r="I5521"/>
    </row>
    <row r="5522" spans="1:9" s="57" customFormat="1" ht="13" x14ac:dyDescent="0.3">
      <c r="A5522" s="296"/>
      <c r="B5522" s="269"/>
      <c r="C5522" s="268"/>
      <c r="D5522" s="311"/>
      <c r="E5522" s="216"/>
      <c r="F5522" s="260"/>
      <c r="G5522" s="282"/>
      <c r="I5522"/>
    </row>
    <row r="5523" spans="1:9" s="57" customFormat="1" ht="13" x14ac:dyDescent="0.3">
      <c r="A5523" s="296"/>
      <c r="B5523" s="269"/>
      <c r="C5523" s="268"/>
      <c r="D5523" s="311"/>
      <c r="E5523" s="216"/>
      <c r="F5523" s="260"/>
      <c r="G5523" s="282"/>
      <c r="I5523"/>
    </row>
    <row r="5524" spans="1:9" s="57" customFormat="1" x14ac:dyDescent="0.25">
      <c r="A5524" s="296"/>
      <c r="B5524" s="269"/>
      <c r="C5524" s="268"/>
      <c r="D5524" s="311"/>
      <c r="E5524" s="216"/>
      <c r="F5524" s="260"/>
      <c r="G5524" s="179"/>
      <c r="I5524"/>
    </row>
    <row r="5525" spans="1:9" s="57" customFormat="1" x14ac:dyDescent="0.25">
      <c r="A5525" s="296"/>
      <c r="B5525" s="269"/>
      <c r="C5525" s="268"/>
      <c r="D5525" s="311"/>
      <c r="E5525" s="216"/>
      <c r="F5525" s="260"/>
      <c r="G5525" s="179"/>
      <c r="I5525"/>
    </row>
    <row r="5526" spans="1:9" s="57" customFormat="1" x14ac:dyDescent="0.25">
      <c r="A5526" s="296"/>
      <c r="B5526" s="269"/>
      <c r="C5526" s="268"/>
      <c r="D5526" s="311"/>
      <c r="E5526" s="216"/>
      <c r="F5526" s="260"/>
      <c r="G5526" s="179"/>
      <c r="I5526"/>
    </row>
    <row r="5527" spans="1:9" s="57" customFormat="1" x14ac:dyDescent="0.25">
      <c r="A5527" s="296"/>
      <c r="B5527" s="269"/>
      <c r="C5527" s="268"/>
      <c r="D5527" s="311"/>
      <c r="E5527" s="216"/>
      <c r="F5527" s="260"/>
      <c r="G5527" s="179"/>
      <c r="I5527"/>
    </row>
    <row r="5528" spans="1:9" s="57" customFormat="1" x14ac:dyDescent="0.25">
      <c r="A5528" s="296"/>
      <c r="B5528" s="269"/>
      <c r="C5528" s="268"/>
      <c r="D5528" s="311"/>
      <c r="E5528" s="216"/>
      <c r="F5528" s="260"/>
      <c r="G5528" s="179"/>
      <c r="I5528"/>
    </row>
    <row r="5529" spans="1:9" s="57" customFormat="1" x14ac:dyDescent="0.25">
      <c r="A5529" s="296"/>
      <c r="B5529" s="269"/>
      <c r="C5529" s="268"/>
      <c r="D5529" s="311"/>
      <c r="E5529" s="216"/>
      <c r="F5529" s="260"/>
      <c r="G5529" s="179"/>
      <c r="I5529"/>
    </row>
    <row r="5530" spans="1:9" ht="13" x14ac:dyDescent="0.25">
      <c r="A5530" s="261"/>
      <c r="B5530" s="264" t="s">
        <v>2187</v>
      </c>
      <c r="C5530" s="226"/>
      <c r="D5530" s="304"/>
      <c r="E5530" s="255"/>
      <c r="F5530" s="266"/>
    </row>
    <row r="5531" spans="1:9" ht="13" x14ac:dyDescent="0.25">
      <c r="A5531" s="261"/>
      <c r="B5531" s="245" t="str">
        <f>B5465</f>
        <v>SECTION 5</v>
      </c>
      <c r="C5531" s="226"/>
      <c r="D5531" s="304"/>
      <c r="E5531" s="255"/>
      <c r="F5531" s="260"/>
    </row>
    <row r="5532" spans="1:9" ht="25" x14ac:dyDescent="0.25">
      <c r="A5532" s="261"/>
      <c r="B5532" s="245" t="s">
        <v>2535</v>
      </c>
      <c r="C5532" s="226"/>
      <c r="D5532" s="304"/>
      <c r="E5532" s="255"/>
      <c r="F5532" s="260"/>
    </row>
    <row r="5533" spans="1:9" s="239" customFormat="1" ht="13" x14ac:dyDescent="0.25">
      <c r="A5533" s="261"/>
      <c r="B5533" s="253"/>
      <c r="C5533" s="252"/>
      <c r="D5533" s="308"/>
      <c r="E5533" s="257"/>
      <c r="F5533" s="260"/>
      <c r="I5533"/>
    </row>
    <row r="5534" spans="1:9" s="239" customFormat="1" ht="13" x14ac:dyDescent="0.25">
      <c r="A5534" s="261"/>
      <c r="B5534" s="270" t="str">
        <f>B5531</f>
        <v>SECTION 5</v>
      </c>
      <c r="C5534" s="252"/>
      <c r="D5534" s="308"/>
      <c r="E5534" s="257"/>
      <c r="F5534" s="260"/>
      <c r="I5534"/>
    </row>
    <row r="5535" spans="1:9" s="239" customFormat="1" ht="26" x14ac:dyDescent="0.25">
      <c r="A5535" s="261"/>
      <c r="B5535" s="270" t="str">
        <f>B5532</f>
        <v>Block 3: 1 Tuckshop and 1 Store Room: 5.7 - Ceilings, Partitions and Access Flooring</v>
      </c>
      <c r="C5535" s="252"/>
      <c r="D5535" s="308"/>
      <c r="E5535" s="257"/>
      <c r="F5535" s="260"/>
      <c r="I5535"/>
    </row>
    <row r="5536" spans="1:9" s="239" customFormat="1" ht="13" x14ac:dyDescent="0.25">
      <c r="A5536" s="261"/>
      <c r="B5536" s="251" t="s">
        <v>2200</v>
      </c>
      <c r="C5536" s="252" t="s">
        <v>2192</v>
      </c>
      <c r="D5536" s="308"/>
      <c r="E5536" s="257"/>
      <c r="F5536" s="260"/>
      <c r="I5536"/>
    </row>
    <row r="5537" spans="1:9" s="239" customFormat="1" ht="13" x14ac:dyDescent="0.25">
      <c r="A5537" s="261"/>
      <c r="B5537" s="253"/>
      <c r="C5537" s="252"/>
      <c r="D5537" s="308"/>
      <c r="E5537" s="257"/>
      <c r="F5537" s="260"/>
      <c r="I5537"/>
    </row>
    <row r="5538" spans="1:9" s="239" customFormat="1" ht="13" x14ac:dyDescent="0.25">
      <c r="A5538" s="261"/>
      <c r="B5538" s="265" t="s">
        <v>2191</v>
      </c>
      <c r="C5538" s="252">
        <v>84</v>
      </c>
      <c r="D5538" s="308"/>
      <c r="E5538" s="257"/>
      <c r="F5538" s="260"/>
      <c r="I5538"/>
    </row>
    <row r="5539" spans="1:9" s="239" customFormat="1" ht="13" x14ac:dyDescent="0.25">
      <c r="A5539" s="261"/>
      <c r="B5539" s="265"/>
      <c r="C5539" s="252"/>
      <c r="D5539" s="308"/>
      <c r="E5539" s="257"/>
      <c r="F5539" s="260"/>
      <c r="I5539"/>
    </row>
    <row r="5540" spans="1:9" s="239" customFormat="1" ht="13" x14ac:dyDescent="0.25">
      <c r="A5540" s="261"/>
      <c r="B5540" s="253"/>
      <c r="C5540" s="252"/>
      <c r="D5540" s="308"/>
      <c r="E5540" s="257"/>
      <c r="F5540" s="260"/>
      <c r="I5540"/>
    </row>
    <row r="5541" spans="1:9" s="239" customFormat="1" ht="13" x14ac:dyDescent="0.25">
      <c r="A5541" s="261"/>
      <c r="B5541" s="253"/>
      <c r="C5541" s="252"/>
      <c r="D5541" s="308"/>
      <c r="E5541" s="257"/>
      <c r="F5541" s="260"/>
      <c r="I5541"/>
    </row>
    <row r="5542" spans="1:9" s="239" customFormat="1" ht="13" x14ac:dyDescent="0.25">
      <c r="A5542" s="261"/>
      <c r="B5542" s="253"/>
      <c r="C5542" s="252"/>
      <c r="D5542" s="308"/>
      <c r="E5542" s="257"/>
      <c r="F5542" s="260"/>
      <c r="I5542"/>
    </row>
    <row r="5543" spans="1:9" s="239" customFormat="1" ht="13" x14ac:dyDescent="0.25">
      <c r="A5543" s="261"/>
      <c r="B5543" s="253"/>
      <c r="C5543" s="252"/>
      <c r="D5543" s="308"/>
      <c r="E5543" s="257"/>
      <c r="F5543" s="260"/>
      <c r="I5543"/>
    </row>
    <row r="5544" spans="1:9" s="239" customFormat="1" ht="13" x14ac:dyDescent="0.25">
      <c r="A5544" s="261"/>
      <c r="B5544" s="253"/>
      <c r="C5544" s="252"/>
      <c r="D5544" s="308"/>
      <c r="E5544" s="257"/>
      <c r="F5544" s="260"/>
      <c r="I5544"/>
    </row>
    <row r="5545" spans="1:9" s="239" customFormat="1" ht="13" x14ac:dyDescent="0.25">
      <c r="A5545" s="261"/>
      <c r="B5545" s="253"/>
      <c r="C5545" s="252"/>
      <c r="D5545" s="308"/>
      <c r="E5545" s="257"/>
      <c r="F5545" s="260"/>
      <c r="I5545"/>
    </row>
    <row r="5546" spans="1:9" s="239" customFormat="1" ht="13" x14ac:dyDescent="0.25">
      <c r="A5546" s="261"/>
      <c r="B5546" s="253"/>
      <c r="C5546" s="252"/>
      <c r="D5546" s="308"/>
      <c r="E5546" s="257"/>
      <c r="F5546" s="260"/>
      <c r="I5546"/>
    </row>
    <row r="5547" spans="1:9" s="239" customFormat="1" ht="13" x14ac:dyDescent="0.25">
      <c r="A5547" s="261"/>
      <c r="B5547" s="253"/>
      <c r="C5547" s="252"/>
      <c r="D5547" s="308"/>
      <c r="E5547" s="257"/>
      <c r="F5547" s="260"/>
      <c r="I5547"/>
    </row>
    <row r="5548" spans="1:9" s="239" customFormat="1" ht="13" x14ac:dyDescent="0.25">
      <c r="A5548" s="261"/>
      <c r="B5548" s="253"/>
      <c r="C5548" s="252"/>
      <c r="D5548" s="308"/>
      <c r="E5548" s="257"/>
      <c r="F5548" s="260"/>
      <c r="I5548"/>
    </row>
    <row r="5549" spans="1:9" s="239" customFormat="1" ht="13" x14ac:dyDescent="0.25">
      <c r="A5549" s="261"/>
      <c r="B5549" s="253"/>
      <c r="C5549" s="252"/>
      <c r="D5549" s="308"/>
      <c r="E5549" s="257"/>
      <c r="F5549" s="260"/>
      <c r="I5549"/>
    </row>
    <row r="5550" spans="1:9" s="239" customFormat="1" ht="13" x14ac:dyDescent="0.25">
      <c r="A5550" s="261"/>
      <c r="B5550" s="253"/>
      <c r="C5550" s="252"/>
      <c r="D5550" s="308"/>
      <c r="E5550" s="257"/>
      <c r="F5550" s="260"/>
      <c r="I5550"/>
    </row>
    <row r="5551" spans="1:9" s="239" customFormat="1" ht="13" x14ac:dyDescent="0.25">
      <c r="A5551" s="261"/>
      <c r="B5551" s="253"/>
      <c r="C5551" s="252"/>
      <c r="D5551" s="308"/>
      <c r="E5551" s="257"/>
      <c r="F5551" s="260"/>
      <c r="I5551"/>
    </row>
    <row r="5552" spans="1:9" s="239" customFormat="1" ht="13" x14ac:dyDescent="0.25">
      <c r="A5552" s="261"/>
      <c r="B5552" s="253"/>
      <c r="C5552" s="252"/>
      <c r="D5552" s="308"/>
      <c r="E5552" s="257"/>
      <c r="F5552" s="260"/>
      <c r="I5552"/>
    </row>
    <row r="5553" spans="1:9" s="239" customFormat="1" ht="13" x14ac:dyDescent="0.25">
      <c r="A5553" s="261"/>
      <c r="B5553" s="253"/>
      <c r="C5553" s="252"/>
      <c r="D5553" s="308"/>
      <c r="E5553" s="257"/>
      <c r="F5553" s="260"/>
      <c r="I5553"/>
    </row>
    <row r="5554" spans="1:9" s="239" customFormat="1" ht="13" x14ac:dyDescent="0.25">
      <c r="A5554" s="261"/>
      <c r="B5554" s="253"/>
      <c r="C5554" s="252"/>
      <c r="D5554" s="308"/>
      <c r="E5554" s="257"/>
      <c r="F5554" s="260"/>
      <c r="I5554"/>
    </row>
    <row r="5555" spans="1:9" s="239" customFormat="1" ht="13" x14ac:dyDescent="0.25">
      <c r="A5555" s="261"/>
      <c r="B5555" s="253"/>
      <c r="C5555" s="252"/>
      <c r="D5555" s="308"/>
      <c r="E5555" s="257"/>
      <c r="F5555" s="260"/>
      <c r="I5555"/>
    </row>
    <row r="5556" spans="1:9" s="239" customFormat="1" ht="13" x14ac:dyDescent="0.25">
      <c r="A5556" s="261"/>
      <c r="B5556" s="253"/>
      <c r="C5556" s="252"/>
      <c r="D5556" s="308"/>
      <c r="E5556" s="257"/>
      <c r="F5556" s="260"/>
      <c r="I5556"/>
    </row>
    <row r="5557" spans="1:9" s="239" customFormat="1" ht="13" x14ac:dyDescent="0.25">
      <c r="A5557" s="261"/>
      <c r="B5557" s="253"/>
      <c r="C5557" s="252"/>
      <c r="D5557" s="308"/>
      <c r="E5557" s="257"/>
      <c r="F5557" s="260"/>
      <c r="I5557"/>
    </row>
    <row r="5558" spans="1:9" s="239" customFormat="1" ht="13" x14ac:dyDescent="0.25">
      <c r="A5558" s="261"/>
      <c r="B5558" s="253"/>
      <c r="C5558" s="252"/>
      <c r="D5558" s="308"/>
      <c r="E5558" s="257"/>
      <c r="F5558" s="260"/>
      <c r="I5558"/>
    </row>
    <row r="5559" spans="1:9" s="239" customFormat="1" ht="13" x14ac:dyDescent="0.25">
      <c r="A5559" s="261"/>
      <c r="B5559" s="253"/>
      <c r="C5559" s="252"/>
      <c r="D5559" s="308"/>
      <c r="E5559" s="257"/>
      <c r="F5559" s="260"/>
      <c r="I5559"/>
    </row>
    <row r="5560" spans="1:9" s="239" customFormat="1" ht="13" x14ac:dyDescent="0.25">
      <c r="A5560" s="261"/>
      <c r="B5560" s="253"/>
      <c r="C5560" s="252"/>
      <c r="D5560" s="308"/>
      <c r="E5560" s="257"/>
      <c r="F5560" s="260"/>
      <c r="I5560"/>
    </row>
    <row r="5561" spans="1:9" s="239" customFormat="1" ht="13" x14ac:dyDescent="0.25">
      <c r="A5561" s="261"/>
      <c r="B5561" s="253"/>
      <c r="C5561" s="252"/>
      <c r="D5561" s="308"/>
      <c r="E5561" s="257"/>
      <c r="F5561" s="260"/>
      <c r="I5561"/>
    </row>
    <row r="5562" spans="1:9" s="239" customFormat="1" ht="13" x14ac:dyDescent="0.25">
      <c r="A5562" s="261"/>
      <c r="B5562" s="253"/>
      <c r="C5562" s="252"/>
      <c r="D5562" s="308"/>
      <c r="E5562" s="257"/>
      <c r="F5562" s="260"/>
      <c r="I5562"/>
    </row>
    <row r="5563" spans="1:9" s="239" customFormat="1" ht="13" x14ac:dyDescent="0.25">
      <c r="A5563" s="261"/>
      <c r="B5563" s="253"/>
      <c r="C5563" s="252"/>
      <c r="D5563" s="308"/>
      <c r="E5563" s="257"/>
      <c r="F5563" s="260"/>
      <c r="I5563"/>
    </row>
    <row r="5564" spans="1:9" s="239" customFormat="1" ht="13" x14ac:dyDescent="0.25">
      <c r="A5564" s="261"/>
      <c r="B5564" s="253"/>
      <c r="C5564" s="252"/>
      <c r="D5564" s="308"/>
      <c r="E5564" s="257"/>
      <c r="F5564" s="260"/>
      <c r="I5564"/>
    </row>
    <row r="5565" spans="1:9" s="239" customFormat="1" ht="13" x14ac:dyDescent="0.25">
      <c r="A5565" s="261"/>
      <c r="B5565" s="253"/>
      <c r="C5565" s="252"/>
      <c r="D5565" s="308"/>
      <c r="E5565" s="257"/>
      <c r="F5565" s="260"/>
      <c r="I5565"/>
    </row>
    <row r="5566" spans="1:9" s="239" customFormat="1" ht="13" x14ac:dyDescent="0.25">
      <c r="A5566" s="261"/>
      <c r="B5566" s="253"/>
      <c r="C5566" s="252"/>
      <c r="D5566" s="308"/>
      <c r="E5566" s="257"/>
      <c r="F5566" s="260"/>
      <c r="I5566"/>
    </row>
    <row r="5567" spans="1:9" s="239" customFormat="1" ht="13" x14ac:dyDescent="0.25">
      <c r="A5567" s="261"/>
      <c r="B5567" s="253"/>
      <c r="C5567" s="252"/>
      <c r="D5567" s="308"/>
      <c r="E5567" s="257"/>
      <c r="F5567" s="260"/>
      <c r="I5567"/>
    </row>
    <row r="5568" spans="1:9" s="239" customFormat="1" ht="13" x14ac:dyDescent="0.25">
      <c r="A5568" s="261"/>
      <c r="B5568" s="253"/>
      <c r="C5568" s="252"/>
      <c r="D5568" s="308"/>
      <c r="E5568" s="257"/>
      <c r="F5568" s="260"/>
      <c r="I5568"/>
    </row>
    <row r="5569" spans="1:9" s="239" customFormat="1" ht="13" x14ac:dyDescent="0.25">
      <c r="A5569" s="261"/>
      <c r="B5569" s="253"/>
      <c r="C5569" s="252"/>
      <c r="D5569" s="308"/>
      <c r="E5569" s="257"/>
      <c r="F5569" s="260"/>
      <c r="I5569"/>
    </row>
    <row r="5570" spans="1:9" s="239" customFormat="1" ht="13" x14ac:dyDescent="0.25">
      <c r="A5570" s="261"/>
      <c r="B5570" s="253"/>
      <c r="C5570" s="252"/>
      <c r="D5570" s="308"/>
      <c r="E5570" s="257"/>
      <c r="F5570" s="260"/>
      <c r="I5570"/>
    </row>
    <row r="5571" spans="1:9" s="239" customFormat="1" ht="13" x14ac:dyDescent="0.25">
      <c r="A5571" s="261"/>
      <c r="B5571" s="253"/>
      <c r="C5571" s="252"/>
      <c r="D5571" s="308"/>
      <c r="E5571" s="257"/>
      <c r="F5571" s="260"/>
      <c r="I5571"/>
    </row>
    <row r="5572" spans="1:9" s="239" customFormat="1" ht="13" x14ac:dyDescent="0.25">
      <c r="A5572" s="261"/>
      <c r="B5572" s="253"/>
      <c r="C5572" s="252"/>
      <c r="D5572" s="308"/>
      <c r="E5572" s="257"/>
      <c r="F5572" s="260"/>
      <c r="I5572"/>
    </row>
    <row r="5573" spans="1:9" s="239" customFormat="1" ht="13" x14ac:dyDescent="0.25">
      <c r="A5573" s="261"/>
      <c r="B5573" s="253"/>
      <c r="C5573" s="252"/>
      <c r="D5573" s="308"/>
      <c r="E5573" s="257"/>
      <c r="F5573" s="260"/>
      <c r="I5573"/>
    </row>
    <row r="5574" spans="1:9" s="239" customFormat="1" ht="13" x14ac:dyDescent="0.25">
      <c r="A5574" s="261"/>
      <c r="B5574" s="253"/>
      <c r="C5574" s="252"/>
      <c r="D5574" s="308"/>
      <c r="E5574" s="257"/>
      <c r="F5574" s="260"/>
      <c r="I5574"/>
    </row>
    <row r="5575" spans="1:9" s="239" customFormat="1" ht="13" x14ac:dyDescent="0.25">
      <c r="A5575" s="261"/>
      <c r="B5575" s="253"/>
      <c r="C5575" s="252"/>
      <c r="D5575" s="308"/>
      <c r="E5575" s="257"/>
      <c r="F5575" s="260"/>
      <c r="I5575"/>
    </row>
    <row r="5576" spans="1:9" s="239" customFormat="1" ht="13" x14ac:dyDescent="0.25">
      <c r="A5576" s="261"/>
      <c r="B5576" s="253"/>
      <c r="C5576" s="252"/>
      <c r="D5576" s="308"/>
      <c r="E5576" s="257"/>
      <c r="F5576" s="260"/>
      <c r="I5576"/>
    </row>
    <row r="5577" spans="1:9" s="239" customFormat="1" ht="13" x14ac:dyDescent="0.25">
      <c r="A5577" s="261"/>
      <c r="B5577" s="253"/>
      <c r="C5577" s="252"/>
      <c r="D5577" s="308"/>
      <c r="E5577" s="257"/>
      <c r="F5577" s="260"/>
      <c r="I5577"/>
    </row>
    <row r="5578" spans="1:9" s="239" customFormat="1" ht="13" x14ac:dyDescent="0.25">
      <c r="A5578" s="261"/>
      <c r="B5578" s="253"/>
      <c r="C5578" s="252"/>
      <c r="D5578" s="308"/>
      <c r="E5578" s="257"/>
      <c r="F5578" s="260"/>
      <c r="I5578"/>
    </row>
    <row r="5579" spans="1:9" s="239" customFormat="1" ht="13" x14ac:dyDescent="0.25">
      <c r="A5579" s="261"/>
      <c r="B5579" s="253"/>
      <c r="C5579" s="252"/>
      <c r="D5579" s="308"/>
      <c r="E5579" s="257"/>
      <c r="F5579" s="260"/>
      <c r="I5579"/>
    </row>
    <row r="5580" spans="1:9" s="239" customFormat="1" ht="13" x14ac:dyDescent="0.25">
      <c r="A5580" s="261"/>
      <c r="B5580" s="253"/>
      <c r="C5580" s="252"/>
      <c r="D5580" s="308"/>
      <c r="E5580" s="257"/>
      <c r="F5580" s="260"/>
      <c r="I5580"/>
    </row>
    <row r="5581" spans="1:9" s="239" customFormat="1" ht="13" x14ac:dyDescent="0.25">
      <c r="A5581" s="261"/>
      <c r="B5581" s="253"/>
      <c r="C5581" s="252"/>
      <c r="D5581" s="308"/>
      <c r="E5581" s="257"/>
      <c r="F5581" s="260"/>
      <c r="I5581"/>
    </row>
    <row r="5582" spans="1:9" s="239" customFormat="1" ht="13" x14ac:dyDescent="0.25">
      <c r="A5582" s="261"/>
      <c r="B5582" s="253"/>
      <c r="C5582" s="252"/>
      <c r="D5582" s="308"/>
      <c r="E5582" s="257"/>
      <c r="F5582" s="260"/>
      <c r="I5582"/>
    </row>
    <row r="5583" spans="1:9" s="239" customFormat="1" ht="13" x14ac:dyDescent="0.25">
      <c r="A5583" s="261"/>
      <c r="B5583" s="253"/>
      <c r="C5583" s="252"/>
      <c r="D5583" s="308"/>
      <c r="E5583" s="257"/>
      <c r="F5583" s="260"/>
      <c r="I5583"/>
    </row>
    <row r="5584" spans="1:9" s="239" customFormat="1" ht="13" x14ac:dyDescent="0.25">
      <c r="A5584" s="261"/>
      <c r="B5584" s="253"/>
      <c r="C5584" s="252"/>
      <c r="D5584" s="308"/>
      <c r="E5584" s="257"/>
      <c r="F5584" s="260"/>
      <c r="I5584"/>
    </row>
    <row r="5585" spans="1:9" s="239" customFormat="1" ht="13" x14ac:dyDescent="0.25">
      <c r="A5585" s="261"/>
      <c r="B5585" s="253"/>
      <c r="C5585" s="252"/>
      <c r="D5585" s="308"/>
      <c r="E5585" s="257"/>
      <c r="F5585" s="260"/>
      <c r="I5585"/>
    </row>
    <row r="5586" spans="1:9" s="239" customFormat="1" ht="13" x14ac:dyDescent="0.25">
      <c r="A5586" s="261"/>
      <c r="B5586" s="253"/>
      <c r="C5586" s="252"/>
      <c r="D5586" s="308"/>
      <c r="E5586" s="257"/>
      <c r="F5586" s="260"/>
      <c r="I5586"/>
    </row>
    <row r="5587" spans="1:9" s="239" customFormat="1" ht="13" x14ac:dyDescent="0.25">
      <c r="A5587" s="261"/>
      <c r="B5587" s="253"/>
      <c r="C5587" s="252"/>
      <c r="D5587" s="308"/>
      <c r="E5587" s="257"/>
      <c r="F5587" s="260"/>
      <c r="I5587"/>
    </row>
    <row r="5588" spans="1:9" s="239" customFormat="1" ht="13" x14ac:dyDescent="0.25">
      <c r="A5588" s="261"/>
      <c r="B5588" s="253"/>
      <c r="C5588" s="252"/>
      <c r="D5588" s="308"/>
      <c r="E5588" s="257"/>
      <c r="F5588" s="260"/>
      <c r="I5588"/>
    </row>
    <row r="5589" spans="1:9" s="239" customFormat="1" ht="13" x14ac:dyDescent="0.25">
      <c r="A5589" s="261"/>
      <c r="B5589" s="253"/>
      <c r="C5589" s="252"/>
      <c r="D5589" s="308"/>
      <c r="E5589" s="257"/>
      <c r="F5589" s="260"/>
      <c r="I5589"/>
    </row>
    <row r="5590" spans="1:9" s="239" customFormat="1" ht="13" x14ac:dyDescent="0.25">
      <c r="A5590" s="261"/>
      <c r="B5590" s="253"/>
      <c r="C5590" s="252"/>
      <c r="D5590" s="308"/>
      <c r="E5590" s="257"/>
      <c r="F5590" s="260"/>
      <c r="I5590"/>
    </row>
    <row r="5591" spans="1:9" s="239" customFormat="1" ht="13" x14ac:dyDescent="0.25">
      <c r="A5591" s="261"/>
      <c r="B5591" s="253"/>
      <c r="C5591" s="252"/>
      <c r="D5591" s="308"/>
      <c r="E5591" s="257"/>
      <c r="F5591" s="260"/>
      <c r="I5591"/>
    </row>
    <row r="5592" spans="1:9" s="239" customFormat="1" ht="13" x14ac:dyDescent="0.25">
      <c r="A5592" s="261"/>
      <c r="B5592" s="253"/>
      <c r="C5592" s="252"/>
      <c r="D5592" s="308"/>
      <c r="E5592" s="257"/>
      <c r="F5592" s="260"/>
      <c r="I5592"/>
    </row>
    <row r="5593" spans="1:9" s="239" customFormat="1" ht="13" x14ac:dyDescent="0.25">
      <c r="A5593" s="261"/>
      <c r="B5593" s="253"/>
      <c r="C5593" s="252"/>
      <c r="D5593" s="308"/>
      <c r="E5593" s="257"/>
      <c r="F5593" s="260"/>
      <c r="I5593"/>
    </row>
    <row r="5594" spans="1:9" s="239" customFormat="1" ht="13" x14ac:dyDescent="0.25">
      <c r="A5594" s="261"/>
      <c r="B5594" s="253"/>
      <c r="C5594" s="252"/>
      <c r="D5594" s="308"/>
      <c r="E5594" s="257"/>
      <c r="F5594" s="260"/>
      <c r="I5594"/>
    </row>
    <row r="5595" spans="1:9" s="239" customFormat="1" ht="13" x14ac:dyDescent="0.25">
      <c r="A5595" s="261"/>
      <c r="B5595" s="253"/>
      <c r="C5595" s="252"/>
      <c r="D5595" s="308"/>
      <c r="E5595" s="257"/>
      <c r="F5595" s="260"/>
      <c r="I5595"/>
    </row>
    <row r="5596" spans="1:9" s="239" customFormat="1" ht="13" x14ac:dyDescent="0.25">
      <c r="A5596" s="261"/>
      <c r="B5596" s="253"/>
      <c r="C5596" s="252"/>
      <c r="D5596" s="308"/>
      <c r="E5596" s="257"/>
      <c r="F5596" s="260"/>
      <c r="I5596"/>
    </row>
    <row r="5597" spans="1:9" s="239" customFormat="1" ht="13" x14ac:dyDescent="0.25">
      <c r="A5597" s="261"/>
      <c r="B5597" s="253"/>
      <c r="C5597" s="252"/>
      <c r="D5597" s="308"/>
      <c r="E5597" s="257"/>
      <c r="F5597" s="260"/>
      <c r="I5597"/>
    </row>
    <row r="5598" spans="1:9" s="239" customFormat="1" ht="13" x14ac:dyDescent="0.25">
      <c r="A5598" s="261"/>
      <c r="B5598" s="253"/>
      <c r="C5598" s="252"/>
      <c r="D5598" s="308"/>
      <c r="E5598" s="257"/>
      <c r="F5598" s="260"/>
      <c r="I5598"/>
    </row>
    <row r="5599" spans="1:9" s="239" customFormat="1" ht="13" x14ac:dyDescent="0.25">
      <c r="A5599" s="261"/>
      <c r="B5599" s="253"/>
      <c r="C5599" s="252"/>
      <c r="D5599" s="308"/>
      <c r="E5599" s="257"/>
      <c r="F5599" s="260"/>
      <c r="I5599"/>
    </row>
    <row r="5600" spans="1:9" s="239" customFormat="1" ht="13" x14ac:dyDescent="0.25">
      <c r="A5600" s="261"/>
      <c r="B5600" s="253"/>
      <c r="C5600" s="252"/>
      <c r="D5600" s="308"/>
      <c r="E5600" s="257"/>
      <c r="F5600" s="260"/>
      <c r="I5600"/>
    </row>
    <row r="5601" spans="1:9" ht="13" x14ac:dyDescent="0.25">
      <c r="A5601" s="261"/>
      <c r="B5601" s="264" t="s">
        <v>1019</v>
      </c>
      <c r="C5601" s="226"/>
      <c r="D5601" s="304"/>
      <c r="E5601" s="255"/>
      <c r="F5601" s="266"/>
    </row>
    <row r="5602" spans="1:9" ht="13" x14ac:dyDescent="0.25">
      <c r="A5602" s="261"/>
      <c r="B5602" s="245" t="str">
        <f>B5531</f>
        <v>SECTION 5</v>
      </c>
      <c r="C5602" s="226"/>
      <c r="D5602" s="304"/>
      <c r="E5602" s="255"/>
      <c r="F5602" s="260"/>
    </row>
    <row r="5603" spans="1:9" ht="25" x14ac:dyDescent="0.25">
      <c r="A5603" s="261"/>
      <c r="B5603" s="245" t="str">
        <f>B5532</f>
        <v>Block 3: 1 Tuckshop and 1 Store Room: 5.7 - Ceilings, Partitions and Access Flooring</v>
      </c>
      <c r="C5603" s="226"/>
      <c r="D5603" s="304"/>
      <c r="E5603" s="255"/>
      <c r="F5603" s="260"/>
    </row>
    <row r="5604" spans="1:9" ht="13" x14ac:dyDescent="0.25">
      <c r="A5604" s="261"/>
      <c r="B5604" s="245"/>
      <c r="C5604" s="226"/>
      <c r="D5604" s="304"/>
      <c r="E5604" s="255"/>
      <c r="F5604" s="260"/>
    </row>
    <row r="5605" spans="1:9" s="1" customFormat="1" ht="13" x14ac:dyDescent="0.25">
      <c r="A5605" s="297">
        <v>5.8</v>
      </c>
      <c r="B5605" s="227" t="s">
        <v>63</v>
      </c>
      <c r="C5605" s="268"/>
      <c r="D5605" s="311"/>
      <c r="E5605" s="216"/>
      <c r="F5605" s="277"/>
      <c r="G5605" s="179"/>
      <c r="H5605" s="57"/>
      <c r="I5605"/>
    </row>
    <row r="5606" spans="1:9" s="1" customFormat="1" x14ac:dyDescent="0.25">
      <c r="A5606" s="296"/>
      <c r="B5606" s="269"/>
      <c r="C5606" s="268"/>
      <c r="D5606" s="311"/>
      <c r="E5606" s="216"/>
      <c r="F5606" s="277"/>
      <c r="G5606" s="214"/>
      <c r="H5606" s="57"/>
      <c r="I5606"/>
    </row>
    <row r="5607" spans="1:9" ht="13" x14ac:dyDescent="0.25">
      <c r="A5607" s="296"/>
      <c r="B5607" s="227" t="s">
        <v>62</v>
      </c>
      <c r="C5607" s="268"/>
      <c r="D5607" s="311"/>
      <c r="E5607" s="216"/>
      <c r="F5607" s="277"/>
    </row>
    <row r="5608" spans="1:9" s="237" customFormat="1" x14ac:dyDescent="0.25">
      <c r="A5608" s="296"/>
      <c r="B5608" s="269"/>
      <c r="C5608" s="268"/>
      <c r="D5608" s="311"/>
      <c r="E5608" s="216"/>
      <c r="F5608" s="277"/>
      <c r="G5608" s="234"/>
      <c r="H5608" s="234"/>
      <c r="I5608"/>
    </row>
    <row r="5609" spans="1:9" s="237" customFormat="1" x14ac:dyDescent="0.25">
      <c r="A5609" s="296" t="s">
        <v>2536</v>
      </c>
      <c r="B5609" s="269" t="s">
        <v>2082</v>
      </c>
      <c r="C5609" s="268" t="s">
        <v>2</v>
      </c>
      <c r="D5609" s="311">
        <v>2</v>
      </c>
      <c r="E5609" s="216"/>
      <c r="F5609" s="277"/>
      <c r="G5609" s="234"/>
      <c r="H5609" s="234"/>
      <c r="I5609"/>
    </row>
    <row r="5610" spans="1:9" s="237" customFormat="1" x14ac:dyDescent="0.25">
      <c r="A5610" s="296"/>
      <c r="B5610" s="269"/>
      <c r="C5610" s="268"/>
      <c r="D5610" s="311"/>
      <c r="E5610" s="216"/>
      <c r="F5610" s="277"/>
      <c r="G5610" s="234"/>
      <c r="H5610" s="234"/>
      <c r="I5610"/>
    </row>
    <row r="5611" spans="1:9" x14ac:dyDescent="0.25">
      <c r="A5611" s="296" t="s">
        <v>2537</v>
      </c>
      <c r="B5611" s="269" t="s">
        <v>519</v>
      </c>
      <c r="C5611" s="268" t="s">
        <v>2</v>
      </c>
      <c r="D5611" s="311">
        <v>2</v>
      </c>
      <c r="E5611" s="216"/>
      <c r="F5611" s="277"/>
    </row>
    <row r="5612" spans="1:9" ht="13" x14ac:dyDescent="0.25">
      <c r="A5612" s="297"/>
      <c r="B5612" s="269"/>
      <c r="C5612" s="268"/>
      <c r="D5612" s="311"/>
      <c r="E5612" s="216"/>
      <c r="F5612" s="277"/>
    </row>
    <row r="5613" spans="1:9" ht="13" x14ac:dyDescent="0.25">
      <c r="A5613" s="296"/>
      <c r="B5613" s="227" t="s">
        <v>55</v>
      </c>
      <c r="C5613" s="268"/>
      <c r="D5613" s="311"/>
      <c r="E5613" s="216"/>
      <c r="F5613" s="277"/>
    </row>
    <row r="5614" spans="1:9" x14ac:dyDescent="0.25">
      <c r="A5614" s="296"/>
      <c r="B5614" s="269"/>
      <c r="C5614" s="268"/>
      <c r="D5614" s="311"/>
      <c r="E5614" s="216"/>
      <c r="F5614" s="277"/>
    </row>
    <row r="5615" spans="1:9" ht="26" x14ac:dyDescent="0.25">
      <c r="A5615" s="296"/>
      <c r="B5615" s="227" t="s">
        <v>2083</v>
      </c>
      <c r="C5615" s="268"/>
      <c r="D5615" s="311"/>
      <c r="E5615" s="216"/>
      <c r="F5615" s="277"/>
    </row>
    <row r="5616" spans="1:9" x14ac:dyDescent="0.25">
      <c r="A5616" s="296"/>
      <c r="B5616" s="269"/>
      <c r="C5616" s="268"/>
      <c r="D5616" s="311"/>
      <c r="E5616" s="216"/>
      <c r="F5616" s="277"/>
    </row>
    <row r="5617" spans="1:9" x14ac:dyDescent="0.25">
      <c r="A5617" s="296" t="s">
        <v>2538</v>
      </c>
      <c r="B5617" s="269" t="s">
        <v>49</v>
      </c>
      <c r="C5617" s="268" t="s">
        <v>2</v>
      </c>
      <c r="D5617" s="311">
        <v>2</v>
      </c>
      <c r="E5617" s="216"/>
      <c r="F5617" s="277"/>
    </row>
    <row r="5618" spans="1:9" x14ac:dyDescent="0.25">
      <c r="A5618" s="296"/>
      <c r="B5618" s="269"/>
      <c r="C5618" s="268"/>
      <c r="D5618" s="311"/>
      <c r="E5618" s="216"/>
      <c r="F5618" s="277"/>
    </row>
    <row r="5619" spans="1:9" ht="25" x14ac:dyDescent="0.3">
      <c r="A5619" s="296" t="s">
        <v>2539</v>
      </c>
      <c r="B5619" s="269" t="s">
        <v>2084</v>
      </c>
      <c r="C5619" s="268" t="s">
        <v>2</v>
      </c>
      <c r="D5619" s="311">
        <v>2</v>
      </c>
      <c r="E5619" s="216"/>
      <c r="F5619" s="277"/>
      <c r="G5619" s="241"/>
    </row>
    <row r="5620" spans="1:9" x14ac:dyDescent="0.25">
      <c r="A5620" s="298"/>
      <c r="B5620" s="231"/>
      <c r="C5620" s="219"/>
      <c r="D5620" s="310"/>
      <c r="E5620" s="257"/>
      <c r="F5620" s="260"/>
    </row>
    <row r="5621" spans="1:9" s="57" customFormat="1" ht="13" x14ac:dyDescent="0.3">
      <c r="A5621" s="296"/>
      <c r="B5621" s="269"/>
      <c r="C5621" s="268"/>
      <c r="D5621" s="311"/>
      <c r="E5621" s="216"/>
      <c r="F5621" s="260"/>
      <c r="G5621" s="282"/>
      <c r="I5621"/>
    </row>
    <row r="5622" spans="1:9" s="57" customFormat="1" ht="13" x14ac:dyDescent="0.3">
      <c r="A5622" s="296"/>
      <c r="B5622" s="269"/>
      <c r="C5622" s="268"/>
      <c r="D5622" s="311"/>
      <c r="E5622" s="216"/>
      <c r="F5622" s="260"/>
      <c r="G5622" s="282"/>
      <c r="I5622"/>
    </row>
    <row r="5623" spans="1:9" s="57" customFormat="1" ht="13" x14ac:dyDescent="0.3">
      <c r="A5623" s="296"/>
      <c r="B5623" s="269"/>
      <c r="C5623" s="268"/>
      <c r="D5623" s="311"/>
      <c r="E5623" s="216"/>
      <c r="F5623" s="260"/>
      <c r="G5623" s="282"/>
      <c r="I5623"/>
    </row>
    <row r="5624" spans="1:9" s="57" customFormat="1" ht="13" x14ac:dyDescent="0.3">
      <c r="A5624" s="296"/>
      <c r="B5624" s="269"/>
      <c r="C5624" s="268"/>
      <c r="D5624" s="311"/>
      <c r="E5624" s="216"/>
      <c r="F5624" s="260"/>
      <c r="G5624" s="282"/>
      <c r="I5624"/>
    </row>
    <row r="5625" spans="1:9" s="57" customFormat="1" ht="13" x14ac:dyDescent="0.3">
      <c r="A5625" s="296"/>
      <c r="B5625" s="269"/>
      <c r="C5625" s="268"/>
      <c r="D5625" s="311"/>
      <c r="E5625" s="216"/>
      <c r="F5625" s="260"/>
      <c r="G5625" s="282"/>
      <c r="I5625"/>
    </row>
    <row r="5626" spans="1:9" s="57" customFormat="1" ht="13" x14ac:dyDescent="0.3">
      <c r="A5626" s="296"/>
      <c r="B5626" s="269"/>
      <c r="C5626" s="268"/>
      <c r="D5626" s="311"/>
      <c r="E5626" s="216"/>
      <c r="F5626" s="260"/>
      <c r="G5626" s="282"/>
      <c r="I5626"/>
    </row>
    <row r="5627" spans="1:9" s="57" customFormat="1" ht="13" x14ac:dyDescent="0.3">
      <c r="A5627" s="296"/>
      <c r="B5627" s="269"/>
      <c r="C5627" s="268"/>
      <c r="D5627" s="311"/>
      <c r="E5627" s="216"/>
      <c r="F5627" s="260"/>
      <c r="G5627" s="282"/>
      <c r="I5627"/>
    </row>
    <row r="5628" spans="1:9" s="57" customFormat="1" ht="13" x14ac:dyDescent="0.3">
      <c r="A5628" s="296"/>
      <c r="B5628" s="269"/>
      <c r="C5628" s="268"/>
      <c r="D5628" s="311"/>
      <c r="E5628" s="216"/>
      <c r="F5628" s="260"/>
      <c r="G5628" s="282"/>
      <c r="I5628"/>
    </row>
    <row r="5629" spans="1:9" s="57" customFormat="1" ht="13" x14ac:dyDescent="0.3">
      <c r="A5629" s="296"/>
      <c r="B5629" s="269"/>
      <c r="C5629" s="268"/>
      <c r="D5629" s="311"/>
      <c r="E5629" s="216"/>
      <c r="F5629" s="260"/>
      <c r="G5629" s="282"/>
      <c r="I5629"/>
    </row>
    <row r="5630" spans="1:9" s="57" customFormat="1" ht="13" x14ac:dyDescent="0.3">
      <c r="A5630" s="296"/>
      <c r="B5630" s="269"/>
      <c r="C5630" s="268"/>
      <c r="D5630" s="311"/>
      <c r="E5630" s="216"/>
      <c r="F5630" s="260"/>
      <c r="G5630" s="282"/>
      <c r="I5630"/>
    </row>
    <row r="5631" spans="1:9" s="57" customFormat="1" ht="13" x14ac:dyDescent="0.3">
      <c r="A5631" s="296"/>
      <c r="B5631" s="269"/>
      <c r="C5631" s="268"/>
      <c r="D5631" s="311"/>
      <c r="E5631" s="216"/>
      <c r="F5631" s="260"/>
      <c r="G5631" s="282"/>
      <c r="I5631"/>
    </row>
    <row r="5632" spans="1:9" s="57" customFormat="1" ht="13" x14ac:dyDescent="0.3">
      <c r="A5632" s="296"/>
      <c r="B5632" s="269"/>
      <c r="C5632" s="268"/>
      <c r="D5632" s="311"/>
      <c r="E5632" s="216"/>
      <c r="F5632" s="260"/>
      <c r="G5632" s="282"/>
      <c r="I5632"/>
    </row>
    <row r="5633" spans="1:9" s="57" customFormat="1" ht="13" x14ac:dyDescent="0.3">
      <c r="A5633" s="296"/>
      <c r="B5633" s="269"/>
      <c r="C5633" s="268"/>
      <c r="D5633" s="311"/>
      <c r="E5633" s="216"/>
      <c r="F5633" s="260"/>
      <c r="G5633" s="282"/>
      <c r="I5633"/>
    </row>
    <row r="5634" spans="1:9" s="57" customFormat="1" ht="13" x14ac:dyDescent="0.3">
      <c r="A5634" s="296"/>
      <c r="B5634" s="269"/>
      <c r="C5634" s="268"/>
      <c r="D5634" s="311"/>
      <c r="E5634" s="216"/>
      <c r="F5634" s="260"/>
      <c r="G5634" s="282"/>
      <c r="I5634"/>
    </row>
    <row r="5635" spans="1:9" s="57" customFormat="1" ht="13" x14ac:dyDescent="0.3">
      <c r="A5635" s="296"/>
      <c r="B5635" s="269"/>
      <c r="C5635" s="268"/>
      <c r="D5635" s="311"/>
      <c r="E5635" s="216"/>
      <c r="F5635" s="260"/>
      <c r="G5635" s="282"/>
      <c r="I5635"/>
    </row>
    <row r="5636" spans="1:9" s="57" customFormat="1" ht="13" x14ac:dyDescent="0.3">
      <c r="A5636" s="296"/>
      <c r="B5636" s="269"/>
      <c r="C5636" s="268"/>
      <c r="D5636" s="311"/>
      <c r="E5636" s="216"/>
      <c r="F5636" s="260"/>
      <c r="G5636" s="282"/>
      <c r="I5636"/>
    </row>
    <row r="5637" spans="1:9" s="57" customFormat="1" ht="13" x14ac:dyDescent="0.3">
      <c r="A5637" s="296"/>
      <c r="B5637" s="269"/>
      <c r="C5637" s="268"/>
      <c r="D5637" s="311"/>
      <c r="E5637" s="216"/>
      <c r="F5637" s="260"/>
      <c r="G5637" s="282"/>
      <c r="I5637"/>
    </row>
    <row r="5638" spans="1:9" s="57" customFormat="1" ht="13" x14ac:dyDescent="0.3">
      <c r="A5638" s="296"/>
      <c r="B5638" s="269"/>
      <c r="C5638" s="268"/>
      <c r="D5638" s="311"/>
      <c r="E5638" s="216"/>
      <c r="F5638" s="260"/>
      <c r="G5638" s="282"/>
      <c r="I5638"/>
    </row>
    <row r="5639" spans="1:9" s="57" customFormat="1" ht="13" x14ac:dyDescent="0.3">
      <c r="A5639" s="296"/>
      <c r="B5639" s="269"/>
      <c r="C5639" s="268"/>
      <c r="D5639" s="311"/>
      <c r="E5639" s="216"/>
      <c r="F5639" s="260"/>
      <c r="G5639" s="282"/>
      <c r="I5639"/>
    </row>
    <row r="5640" spans="1:9" s="57" customFormat="1" ht="13" x14ac:dyDescent="0.3">
      <c r="A5640" s="296"/>
      <c r="B5640" s="269"/>
      <c r="C5640" s="268"/>
      <c r="D5640" s="311"/>
      <c r="E5640" s="216"/>
      <c r="F5640" s="260"/>
      <c r="G5640" s="282"/>
      <c r="I5640"/>
    </row>
    <row r="5641" spans="1:9" s="57" customFormat="1" ht="13" x14ac:dyDescent="0.3">
      <c r="A5641" s="296"/>
      <c r="B5641" s="269"/>
      <c r="C5641" s="268"/>
      <c r="D5641" s="311"/>
      <c r="E5641" s="216"/>
      <c r="F5641" s="260"/>
      <c r="G5641" s="282"/>
      <c r="I5641"/>
    </row>
    <row r="5642" spans="1:9" s="57" customFormat="1" ht="13" x14ac:dyDescent="0.3">
      <c r="A5642" s="296"/>
      <c r="B5642" s="269"/>
      <c r="C5642" s="268"/>
      <c r="D5642" s="311"/>
      <c r="E5642" s="216"/>
      <c r="F5642" s="260"/>
      <c r="G5642" s="282"/>
      <c r="I5642"/>
    </row>
    <row r="5643" spans="1:9" s="57" customFormat="1" ht="13" x14ac:dyDescent="0.3">
      <c r="A5643" s="296"/>
      <c r="B5643" s="269"/>
      <c r="C5643" s="268"/>
      <c r="D5643" s="311"/>
      <c r="E5643" s="216"/>
      <c r="F5643" s="260"/>
      <c r="G5643" s="282"/>
      <c r="I5643"/>
    </row>
    <row r="5644" spans="1:9" s="57" customFormat="1" ht="13" x14ac:dyDescent="0.3">
      <c r="A5644" s="296"/>
      <c r="B5644" s="269"/>
      <c r="C5644" s="268"/>
      <c r="D5644" s="311"/>
      <c r="E5644" s="216"/>
      <c r="F5644" s="260"/>
      <c r="G5644" s="282"/>
      <c r="I5644"/>
    </row>
    <row r="5645" spans="1:9" s="57" customFormat="1" ht="13" x14ac:dyDescent="0.3">
      <c r="A5645" s="296"/>
      <c r="B5645" s="269"/>
      <c r="C5645" s="268"/>
      <c r="D5645" s="311"/>
      <c r="E5645" s="216"/>
      <c r="F5645" s="260"/>
      <c r="G5645" s="282"/>
      <c r="I5645"/>
    </row>
    <row r="5646" spans="1:9" s="57" customFormat="1" ht="13" x14ac:dyDescent="0.3">
      <c r="A5646" s="296"/>
      <c r="B5646" s="269"/>
      <c r="C5646" s="268"/>
      <c r="D5646" s="311"/>
      <c r="E5646" s="216"/>
      <c r="F5646" s="260"/>
      <c r="G5646" s="282"/>
      <c r="I5646"/>
    </row>
    <row r="5647" spans="1:9" s="57" customFormat="1" ht="13" x14ac:dyDescent="0.3">
      <c r="A5647" s="296"/>
      <c r="B5647" s="269"/>
      <c r="C5647" s="268"/>
      <c r="D5647" s="311"/>
      <c r="E5647" s="216"/>
      <c r="F5647" s="260"/>
      <c r="G5647" s="282"/>
      <c r="I5647"/>
    </row>
    <row r="5648" spans="1:9" s="57" customFormat="1" ht="13" x14ac:dyDescent="0.3">
      <c r="A5648" s="296"/>
      <c r="B5648" s="269"/>
      <c r="C5648" s="268"/>
      <c r="D5648" s="311"/>
      <c r="E5648" s="216"/>
      <c r="F5648" s="260"/>
      <c r="G5648" s="282"/>
      <c r="I5648"/>
    </row>
    <row r="5649" spans="1:9" s="57" customFormat="1" ht="13" x14ac:dyDescent="0.3">
      <c r="A5649" s="296"/>
      <c r="B5649" s="269"/>
      <c r="C5649" s="268"/>
      <c r="D5649" s="311"/>
      <c r="E5649" s="216"/>
      <c r="F5649" s="260"/>
      <c r="G5649" s="282"/>
      <c r="I5649"/>
    </row>
    <row r="5650" spans="1:9" s="57" customFormat="1" ht="13" x14ac:dyDescent="0.3">
      <c r="A5650" s="296"/>
      <c r="B5650" s="269"/>
      <c r="C5650" s="268"/>
      <c r="D5650" s="311"/>
      <c r="E5650" s="216"/>
      <c r="F5650" s="260"/>
      <c r="G5650" s="282"/>
      <c r="I5650"/>
    </row>
    <row r="5651" spans="1:9" s="57" customFormat="1" ht="13" x14ac:dyDescent="0.3">
      <c r="A5651" s="296"/>
      <c r="B5651" s="269"/>
      <c r="C5651" s="268"/>
      <c r="D5651" s="311"/>
      <c r="E5651" s="216"/>
      <c r="F5651" s="260"/>
      <c r="G5651" s="282"/>
      <c r="I5651"/>
    </row>
    <row r="5652" spans="1:9" s="57" customFormat="1" ht="13" x14ac:dyDescent="0.3">
      <c r="A5652" s="296"/>
      <c r="B5652" s="269"/>
      <c r="C5652" s="268"/>
      <c r="D5652" s="311"/>
      <c r="E5652" s="216"/>
      <c r="F5652" s="260"/>
      <c r="G5652" s="282"/>
      <c r="I5652"/>
    </row>
    <row r="5653" spans="1:9" s="57" customFormat="1" ht="13" x14ac:dyDescent="0.3">
      <c r="A5653" s="296"/>
      <c r="B5653" s="269"/>
      <c r="C5653" s="268"/>
      <c r="D5653" s="311"/>
      <c r="E5653" s="216"/>
      <c r="F5653" s="260"/>
      <c r="G5653" s="282"/>
      <c r="I5653"/>
    </row>
    <row r="5654" spans="1:9" s="57" customFormat="1" ht="13" x14ac:dyDescent="0.3">
      <c r="A5654" s="296"/>
      <c r="B5654" s="269"/>
      <c r="C5654" s="268"/>
      <c r="D5654" s="311"/>
      <c r="E5654" s="216"/>
      <c r="F5654" s="260"/>
      <c r="G5654" s="282"/>
      <c r="I5654"/>
    </row>
    <row r="5655" spans="1:9" s="57" customFormat="1" ht="13" x14ac:dyDescent="0.3">
      <c r="A5655" s="296"/>
      <c r="B5655" s="269"/>
      <c r="C5655" s="268"/>
      <c r="D5655" s="311"/>
      <c r="E5655" s="216"/>
      <c r="F5655" s="260"/>
      <c r="G5655" s="282"/>
      <c r="I5655"/>
    </row>
    <row r="5656" spans="1:9" s="57" customFormat="1" ht="13" x14ac:dyDescent="0.3">
      <c r="A5656" s="296"/>
      <c r="B5656" s="269"/>
      <c r="C5656" s="268"/>
      <c r="D5656" s="311"/>
      <c r="E5656" s="216"/>
      <c r="F5656" s="260"/>
      <c r="G5656" s="282"/>
      <c r="I5656"/>
    </row>
    <row r="5657" spans="1:9" s="57" customFormat="1" ht="13" x14ac:dyDescent="0.3">
      <c r="A5657" s="296"/>
      <c r="B5657" s="269"/>
      <c r="C5657" s="268"/>
      <c r="D5657" s="311"/>
      <c r="E5657" s="216"/>
      <c r="F5657" s="260"/>
      <c r="G5657" s="282"/>
      <c r="I5657"/>
    </row>
    <row r="5658" spans="1:9" s="57" customFormat="1" ht="13" x14ac:dyDescent="0.3">
      <c r="A5658" s="296"/>
      <c r="B5658" s="269"/>
      <c r="C5658" s="268"/>
      <c r="D5658" s="311"/>
      <c r="E5658" s="216"/>
      <c r="F5658" s="260"/>
      <c r="G5658" s="282"/>
      <c r="I5658"/>
    </row>
    <row r="5659" spans="1:9" s="57" customFormat="1" ht="13" x14ac:dyDescent="0.3">
      <c r="A5659" s="296"/>
      <c r="B5659" s="269"/>
      <c r="C5659" s="268"/>
      <c r="D5659" s="311"/>
      <c r="E5659" s="216"/>
      <c r="F5659" s="260"/>
      <c r="G5659" s="282"/>
      <c r="I5659"/>
    </row>
    <row r="5660" spans="1:9" s="57" customFormat="1" ht="13" x14ac:dyDescent="0.3">
      <c r="A5660" s="296"/>
      <c r="B5660" s="269"/>
      <c r="C5660" s="268"/>
      <c r="D5660" s="311"/>
      <c r="E5660" s="216"/>
      <c r="F5660" s="260"/>
      <c r="G5660" s="282"/>
      <c r="I5660"/>
    </row>
    <row r="5661" spans="1:9" s="57" customFormat="1" ht="13" x14ac:dyDescent="0.3">
      <c r="A5661" s="296"/>
      <c r="B5661" s="269"/>
      <c r="C5661" s="268"/>
      <c r="D5661" s="311"/>
      <c r="E5661" s="216"/>
      <c r="F5661" s="260"/>
      <c r="G5661" s="282"/>
      <c r="I5661"/>
    </row>
    <row r="5662" spans="1:9" s="57" customFormat="1" ht="13" x14ac:dyDescent="0.3">
      <c r="A5662" s="296"/>
      <c r="B5662" s="269"/>
      <c r="C5662" s="268"/>
      <c r="D5662" s="311"/>
      <c r="E5662" s="216"/>
      <c r="F5662" s="260"/>
      <c r="G5662" s="282"/>
      <c r="I5662"/>
    </row>
    <row r="5663" spans="1:9" s="57" customFormat="1" x14ac:dyDescent="0.25">
      <c r="A5663" s="296"/>
      <c r="B5663" s="269"/>
      <c r="C5663" s="268"/>
      <c r="D5663" s="311"/>
      <c r="E5663" s="216"/>
      <c r="F5663" s="260"/>
      <c r="G5663" s="179"/>
      <c r="I5663"/>
    </row>
    <row r="5664" spans="1:9" s="57" customFormat="1" x14ac:dyDescent="0.25">
      <c r="A5664" s="296"/>
      <c r="B5664" s="269"/>
      <c r="C5664" s="268"/>
      <c r="D5664" s="311"/>
      <c r="E5664" s="216"/>
      <c r="F5664" s="260"/>
      <c r="G5664" s="179"/>
      <c r="I5664"/>
    </row>
    <row r="5665" spans="1:9" s="57" customFormat="1" x14ac:dyDescent="0.25">
      <c r="A5665" s="296"/>
      <c r="B5665" s="269"/>
      <c r="C5665" s="268"/>
      <c r="D5665" s="311"/>
      <c r="E5665" s="216"/>
      <c r="F5665" s="260"/>
      <c r="G5665" s="179"/>
      <c r="I5665"/>
    </row>
    <row r="5666" spans="1:9" s="57" customFormat="1" x14ac:dyDescent="0.25">
      <c r="A5666" s="296"/>
      <c r="B5666" s="269"/>
      <c r="C5666" s="268"/>
      <c r="D5666" s="311"/>
      <c r="E5666" s="216"/>
      <c r="F5666" s="260"/>
      <c r="G5666" s="179"/>
      <c r="I5666"/>
    </row>
    <row r="5667" spans="1:9" s="57" customFormat="1" x14ac:dyDescent="0.25">
      <c r="A5667" s="296"/>
      <c r="B5667" s="269"/>
      <c r="C5667" s="268"/>
      <c r="D5667" s="311"/>
      <c r="E5667" s="216"/>
      <c r="F5667" s="260"/>
      <c r="G5667" s="179"/>
      <c r="I5667"/>
    </row>
    <row r="5668" spans="1:9" s="57" customFormat="1" x14ac:dyDescent="0.25">
      <c r="A5668" s="296"/>
      <c r="B5668" s="269"/>
      <c r="C5668" s="268"/>
      <c r="D5668" s="311"/>
      <c r="E5668" s="216"/>
      <c r="F5668" s="260"/>
      <c r="G5668" s="179"/>
      <c r="I5668"/>
    </row>
    <row r="5669" spans="1:9" s="57" customFormat="1" x14ac:dyDescent="0.25">
      <c r="A5669" s="296"/>
      <c r="B5669" s="269"/>
      <c r="C5669" s="268"/>
      <c r="D5669" s="311"/>
      <c r="E5669" s="216"/>
      <c r="F5669" s="260"/>
      <c r="G5669" s="179"/>
      <c r="I5669"/>
    </row>
    <row r="5670" spans="1:9" s="57" customFormat="1" x14ac:dyDescent="0.25">
      <c r="A5670" s="296"/>
      <c r="B5670" s="269"/>
      <c r="C5670" s="268"/>
      <c r="D5670" s="311"/>
      <c r="E5670" s="216"/>
      <c r="F5670" s="260"/>
      <c r="G5670" s="179"/>
      <c r="I5670"/>
    </row>
    <row r="5671" spans="1:9" ht="13" x14ac:dyDescent="0.25">
      <c r="A5671" s="261"/>
      <c r="B5671" s="264" t="s">
        <v>2187</v>
      </c>
      <c r="C5671" s="226"/>
      <c r="D5671" s="304"/>
      <c r="E5671" s="255"/>
      <c r="F5671" s="266"/>
    </row>
    <row r="5672" spans="1:9" ht="13" x14ac:dyDescent="0.25">
      <c r="A5672" s="261"/>
      <c r="B5672" s="245" t="str">
        <f>B5465</f>
        <v>SECTION 5</v>
      </c>
      <c r="C5672" s="226"/>
      <c r="D5672" s="304"/>
      <c r="E5672" s="255"/>
      <c r="F5672" s="260"/>
    </row>
    <row r="5673" spans="1:9" ht="13" x14ac:dyDescent="0.25">
      <c r="A5673" s="261"/>
      <c r="B5673" s="245" t="s">
        <v>2540</v>
      </c>
      <c r="C5673" s="226"/>
      <c r="D5673" s="304"/>
      <c r="E5673" s="255"/>
      <c r="F5673" s="260"/>
    </row>
    <row r="5674" spans="1:9" s="239" customFormat="1" ht="13" x14ac:dyDescent="0.25">
      <c r="A5674" s="261"/>
      <c r="B5674" s="253"/>
      <c r="C5674" s="252"/>
      <c r="D5674" s="308"/>
      <c r="E5674" s="257"/>
      <c r="F5674" s="260"/>
      <c r="I5674"/>
    </row>
    <row r="5675" spans="1:9" s="239" customFormat="1" ht="13" x14ac:dyDescent="0.25">
      <c r="A5675" s="261"/>
      <c r="B5675" s="270" t="str">
        <f>B5672</f>
        <v>SECTION 5</v>
      </c>
      <c r="C5675" s="252"/>
      <c r="D5675" s="308"/>
      <c r="E5675" s="257"/>
      <c r="F5675" s="260"/>
      <c r="I5675"/>
    </row>
    <row r="5676" spans="1:9" s="239" customFormat="1" ht="13" x14ac:dyDescent="0.25">
      <c r="A5676" s="261"/>
      <c r="B5676" s="270" t="str">
        <f>B5673</f>
        <v>Block 3: 1 Tuckshop and 1 Store Room: 5.8 - Ironmongery</v>
      </c>
      <c r="C5676" s="252"/>
      <c r="D5676" s="308"/>
      <c r="E5676" s="257"/>
      <c r="F5676" s="260"/>
      <c r="I5676"/>
    </row>
    <row r="5677" spans="1:9" s="239" customFormat="1" ht="13" x14ac:dyDescent="0.25">
      <c r="A5677" s="261"/>
      <c r="B5677" s="251" t="s">
        <v>2200</v>
      </c>
      <c r="C5677" s="252" t="s">
        <v>2192</v>
      </c>
      <c r="D5677" s="308"/>
      <c r="E5677" s="257"/>
      <c r="F5677" s="260"/>
      <c r="I5677"/>
    </row>
    <row r="5678" spans="1:9" s="239" customFormat="1" ht="13" x14ac:dyDescent="0.25">
      <c r="A5678" s="261"/>
      <c r="B5678" s="253"/>
      <c r="C5678" s="252"/>
      <c r="D5678" s="308"/>
      <c r="E5678" s="257"/>
      <c r="F5678" s="260"/>
      <c r="I5678"/>
    </row>
    <row r="5679" spans="1:9" s="239" customFormat="1" ht="13" x14ac:dyDescent="0.25">
      <c r="A5679" s="261"/>
      <c r="B5679" s="265" t="s">
        <v>2191</v>
      </c>
      <c r="C5679" s="252">
        <v>86</v>
      </c>
      <c r="D5679" s="308"/>
      <c r="E5679" s="257"/>
      <c r="F5679" s="260"/>
      <c r="I5679"/>
    </row>
    <row r="5680" spans="1:9" s="239" customFormat="1" ht="13" x14ac:dyDescent="0.25">
      <c r="A5680" s="261"/>
      <c r="B5680" s="265"/>
      <c r="C5680" s="252"/>
      <c r="D5680" s="308"/>
      <c r="E5680" s="257"/>
      <c r="F5680" s="260"/>
      <c r="I5680"/>
    </row>
    <row r="5681" spans="1:9" s="239" customFormat="1" ht="13" x14ac:dyDescent="0.25">
      <c r="A5681" s="261"/>
      <c r="B5681" s="253"/>
      <c r="C5681" s="252"/>
      <c r="D5681" s="308"/>
      <c r="E5681" s="257"/>
      <c r="F5681" s="260"/>
      <c r="I5681"/>
    </row>
    <row r="5682" spans="1:9" s="239" customFormat="1" ht="13" x14ac:dyDescent="0.25">
      <c r="A5682" s="261"/>
      <c r="B5682" s="253"/>
      <c r="C5682" s="252"/>
      <c r="D5682" s="308"/>
      <c r="E5682" s="257"/>
      <c r="F5682" s="260"/>
      <c r="I5682"/>
    </row>
    <row r="5683" spans="1:9" s="239" customFormat="1" ht="13" x14ac:dyDescent="0.25">
      <c r="A5683" s="261"/>
      <c r="B5683" s="253"/>
      <c r="C5683" s="252"/>
      <c r="D5683" s="308"/>
      <c r="E5683" s="257"/>
      <c r="F5683" s="260"/>
      <c r="I5683"/>
    </row>
    <row r="5684" spans="1:9" s="239" customFormat="1" ht="13" x14ac:dyDescent="0.25">
      <c r="A5684" s="261"/>
      <c r="B5684" s="253"/>
      <c r="C5684" s="252"/>
      <c r="D5684" s="308"/>
      <c r="E5684" s="257"/>
      <c r="F5684" s="260"/>
      <c r="I5684"/>
    </row>
    <row r="5685" spans="1:9" s="239" customFormat="1" ht="13" x14ac:dyDescent="0.25">
      <c r="A5685" s="261"/>
      <c r="B5685" s="253"/>
      <c r="C5685" s="252"/>
      <c r="D5685" s="308"/>
      <c r="E5685" s="257"/>
      <c r="F5685" s="260"/>
      <c r="I5685"/>
    </row>
    <row r="5686" spans="1:9" s="239" customFormat="1" ht="13" x14ac:dyDescent="0.25">
      <c r="A5686" s="261"/>
      <c r="B5686" s="253"/>
      <c r="C5686" s="252"/>
      <c r="D5686" s="308"/>
      <c r="E5686" s="257"/>
      <c r="F5686" s="260"/>
      <c r="I5686"/>
    </row>
    <row r="5687" spans="1:9" s="239" customFormat="1" ht="13" x14ac:dyDescent="0.25">
      <c r="A5687" s="261"/>
      <c r="B5687" s="253"/>
      <c r="C5687" s="252"/>
      <c r="D5687" s="308"/>
      <c r="E5687" s="257"/>
      <c r="F5687" s="260"/>
      <c r="I5687"/>
    </row>
    <row r="5688" spans="1:9" s="239" customFormat="1" ht="13" x14ac:dyDescent="0.25">
      <c r="A5688" s="261"/>
      <c r="B5688" s="253"/>
      <c r="C5688" s="252"/>
      <c r="D5688" s="308"/>
      <c r="E5688" s="257"/>
      <c r="F5688" s="260"/>
      <c r="I5688"/>
    </row>
    <row r="5689" spans="1:9" s="239" customFormat="1" ht="13" x14ac:dyDescent="0.25">
      <c r="A5689" s="261"/>
      <c r="B5689" s="253"/>
      <c r="C5689" s="252"/>
      <c r="D5689" s="308"/>
      <c r="E5689" s="257"/>
      <c r="F5689" s="260"/>
      <c r="I5689"/>
    </row>
    <row r="5690" spans="1:9" s="239" customFormat="1" ht="13" x14ac:dyDescent="0.25">
      <c r="A5690" s="261"/>
      <c r="B5690" s="253"/>
      <c r="C5690" s="252"/>
      <c r="D5690" s="308"/>
      <c r="E5690" s="257"/>
      <c r="F5690" s="260"/>
      <c r="I5690"/>
    </row>
    <row r="5691" spans="1:9" s="239" customFormat="1" ht="13" x14ac:dyDescent="0.25">
      <c r="A5691" s="261"/>
      <c r="B5691" s="253"/>
      <c r="C5691" s="252"/>
      <c r="D5691" s="308"/>
      <c r="E5691" s="257"/>
      <c r="F5691" s="260"/>
      <c r="I5691"/>
    </row>
    <row r="5692" spans="1:9" s="239" customFormat="1" ht="13" x14ac:dyDescent="0.25">
      <c r="A5692" s="261"/>
      <c r="B5692" s="253"/>
      <c r="C5692" s="252"/>
      <c r="D5692" s="308"/>
      <c r="E5692" s="257"/>
      <c r="F5692" s="260"/>
      <c r="I5692"/>
    </row>
    <row r="5693" spans="1:9" s="239" customFormat="1" ht="13" x14ac:dyDescent="0.25">
      <c r="A5693" s="261"/>
      <c r="B5693" s="253"/>
      <c r="C5693" s="252"/>
      <c r="D5693" s="308"/>
      <c r="E5693" s="257"/>
      <c r="F5693" s="260"/>
      <c r="I5693"/>
    </row>
    <row r="5694" spans="1:9" s="239" customFormat="1" ht="13" x14ac:dyDescent="0.25">
      <c r="A5694" s="261"/>
      <c r="B5694" s="253"/>
      <c r="C5694" s="252"/>
      <c r="D5694" s="308"/>
      <c r="E5694" s="257"/>
      <c r="F5694" s="260"/>
      <c r="I5694"/>
    </row>
    <row r="5695" spans="1:9" s="239" customFormat="1" ht="13" x14ac:dyDescent="0.25">
      <c r="A5695" s="261"/>
      <c r="B5695" s="253"/>
      <c r="C5695" s="252"/>
      <c r="D5695" s="308"/>
      <c r="E5695" s="257"/>
      <c r="F5695" s="260"/>
      <c r="I5695"/>
    </row>
    <row r="5696" spans="1:9" s="239" customFormat="1" ht="13" x14ac:dyDescent="0.25">
      <c r="A5696" s="261"/>
      <c r="B5696" s="253"/>
      <c r="C5696" s="252"/>
      <c r="D5696" s="308"/>
      <c r="E5696" s="257"/>
      <c r="F5696" s="260"/>
      <c r="I5696"/>
    </row>
    <row r="5697" spans="1:9" s="239" customFormat="1" ht="13" x14ac:dyDescent="0.25">
      <c r="A5697" s="261"/>
      <c r="B5697" s="253"/>
      <c r="C5697" s="252"/>
      <c r="D5697" s="308"/>
      <c r="E5697" s="257"/>
      <c r="F5697" s="260"/>
      <c r="I5697"/>
    </row>
    <row r="5698" spans="1:9" s="239" customFormat="1" ht="13" x14ac:dyDescent="0.25">
      <c r="A5698" s="261"/>
      <c r="B5698" s="253"/>
      <c r="C5698" s="252"/>
      <c r="D5698" s="308"/>
      <c r="E5698" s="257"/>
      <c r="F5698" s="260"/>
      <c r="I5698"/>
    </row>
    <row r="5699" spans="1:9" s="239" customFormat="1" ht="13" x14ac:dyDescent="0.25">
      <c r="A5699" s="261"/>
      <c r="B5699" s="253"/>
      <c r="C5699" s="252"/>
      <c r="D5699" s="308"/>
      <c r="E5699" s="257"/>
      <c r="F5699" s="260"/>
      <c r="I5699"/>
    </row>
    <row r="5700" spans="1:9" s="239" customFormat="1" ht="13" x14ac:dyDescent="0.25">
      <c r="A5700" s="261"/>
      <c r="B5700" s="253"/>
      <c r="C5700" s="252"/>
      <c r="D5700" s="308"/>
      <c r="E5700" s="257"/>
      <c r="F5700" s="260"/>
      <c r="I5700"/>
    </row>
    <row r="5701" spans="1:9" s="239" customFormat="1" ht="13" x14ac:dyDescent="0.25">
      <c r="A5701" s="261"/>
      <c r="B5701" s="253"/>
      <c r="C5701" s="252"/>
      <c r="D5701" s="308"/>
      <c r="E5701" s="257"/>
      <c r="F5701" s="260"/>
      <c r="I5701"/>
    </row>
    <row r="5702" spans="1:9" s="239" customFormat="1" ht="13" x14ac:dyDescent="0.25">
      <c r="A5702" s="261"/>
      <c r="B5702" s="253"/>
      <c r="C5702" s="252"/>
      <c r="D5702" s="308"/>
      <c r="E5702" s="257"/>
      <c r="F5702" s="260"/>
      <c r="I5702"/>
    </row>
    <row r="5703" spans="1:9" s="239" customFormat="1" ht="13" x14ac:dyDescent="0.25">
      <c r="A5703" s="261"/>
      <c r="B5703" s="253"/>
      <c r="C5703" s="252"/>
      <c r="D5703" s="308"/>
      <c r="E5703" s="257"/>
      <c r="F5703" s="260"/>
      <c r="I5703"/>
    </row>
    <row r="5704" spans="1:9" s="239" customFormat="1" ht="13" x14ac:dyDescent="0.25">
      <c r="A5704" s="261"/>
      <c r="B5704" s="253"/>
      <c r="C5704" s="252"/>
      <c r="D5704" s="308"/>
      <c r="E5704" s="257"/>
      <c r="F5704" s="260"/>
      <c r="I5704"/>
    </row>
    <row r="5705" spans="1:9" s="239" customFormat="1" ht="13" x14ac:dyDescent="0.25">
      <c r="A5705" s="261"/>
      <c r="B5705" s="253"/>
      <c r="C5705" s="252"/>
      <c r="D5705" s="308"/>
      <c r="E5705" s="257"/>
      <c r="F5705" s="260"/>
      <c r="I5705"/>
    </row>
    <row r="5706" spans="1:9" s="239" customFormat="1" ht="13" x14ac:dyDescent="0.25">
      <c r="A5706" s="261"/>
      <c r="B5706" s="253"/>
      <c r="C5706" s="252"/>
      <c r="D5706" s="308"/>
      <c r="E5706" s="257"/>
      <c r="F5706" s="260"/>
      <c r="I5706"/>
    </row>
    <row r="5707" spans="1:9" s="239" customFormat="1" ht="13" x14ac:dyDescent="0.25">
      <c r="A5707" s="261"/>
      <c r="B5707" s="253"/>
      <c r="C5707" s="252"/>
      <c r="D5707" s="308"/>
      <c r="E5707" s="257"/>
      <c r="F5707" s="260"/>
      <c r="I5707"/>
    </row>
    <row r="5708" spans="1:9" s="239" customFormat="1" ht="13" x14ac:dyDescent="0.25">
      <c r="A5708" s="261"/>
      <c r="B5708" s="253"/>
      <c r="C5708" s="252"/>
      <c r="D5708" s="308"/>
      <c r="E5708" s="257"/>
      <c r="F5708" s="260"/>
      <c r="I5708"/>
    </row>
    <row r="5709" spans="1:9" s="239" customFormat="1" ht="13" x14ac:dyDescent="0.25">
      <c r="A5709" s="261"/>
      <c r="B5709" s="253"/>
      <c r="C5709" s="252"/>
      <c r="D5709" s="308"/>
      <c r="E5709" s="257"/>
      <c r="F5709" s="260"/>
      <c r="I5709"/>
    </row>
    <row r="5710" spans="1:9" s="239" customFormat="1" ht="13" x14ac:dyDescent="0.25">
      <c r="A5710" s="261"/>
      <c r="B5710" s="253"/>
      <c r="C5710" s="252"/>
      <c r="D5710" s="308"/>
      <c r="E5710" s="257"/>
      <c r="F5710" s="260"/>
      <c r="I5710"/>
    </row>
    <row r="5711" spans="1:9" s="239" customFormat="1" ht="13" x14ac:dyDescent="0.25">
      <c r="A5711" s="261"/>
      <c r="B5711" s="253"/>
      <c r="C5711" s="252"/>
      <c r="D5711" s="308"/>
      <c r="E5711" s="257"/>
      <c r="F5711" s="260"/>
      <c r="I5711"/>
    </row>
    <row r="5712" spans="1:9" s="239" customFormat="1" ht="13" x14ac:dyDescent="0.25">
      <c r="A5712" s="261"/>
      <c r="B5712" s="253"/>
      <c r="C5712" s="252"/>
      <c r="D5712" s="308"/>
      <c r="E5712" s="257"/>
      <c r="F5712" s="260"/>
      <c r="I5712"/>
    </row>
    <row r="5713" spans="1:9" s="239" customFormat="1" ht="13" x14ac:dyDescent="0.25">
      <c r="A5713" s="261"/>
      <c r="B5713" s="253"/>
      <c r="C5713" s="252"/>
      <c r="D5713" s="308"/>
      <c r="E5713" s="257"/>
      <c r="F5713" s="260"/>
      <c r="I5713"/>
    </row>
    <row r="5714" spans="1:9" s="239" customFormat="1" ht="13" x14ac:dyDescent="0.25">
      <c r="A5714" s="261"/>
      <c r="B5714" s="253"/>
      <c r="C5714" s="252"/>
      <c r="D5714" s="308"/>
      <c r="E5714" s="257"/>
      <c r="F5714" s="260"/>
      <c r="I5714"/>
    </row>
    <row r="5715" spans="1:9" s="239" customFormat="1" ht="13" x14ac:dyDescent="0.25">
      <c r="A5715" s="261"/>
      <c r="B5715" s="253"/>
      <c r="C5715" s="252"/>
      <c r="D5715" s="308"/>
      <c r="E5715" s="257"/>
      <c r="F5715" s="260"/>
      <c r="I5715"/>
    </row>
    <row r="5716" spans="1:9" s="239" customFormat="1" ht="13" x14ac:dyDescent="0.25">
      <c r="A5716" s="261"/>
      <c r="B5716" s="253"/>
      <c r="C5716" s="252"/>
      <c r="D5716" s="308"/>
      <c r="E5716" s="257"/>
      <c r="F5716" s="260"/>
      <c r="I5716"/>
    </row>
    <row r="5717" spans="1:9" s="239" customFormat="1" ht="13" x14ac:dyDescent="0.25">
      <c r="A5717" s="261"/>
      <c r="B5717" s="253"/>
      <c r="C5717" s="252"/>
      <c r="D5717" s="308"/>
      <c r="E5717" s="257"/>
      <c r="F5717" s="260"/>
      <c r="I5717"/>
    </row>
    <row r="5718" spans="1:9" s="239" customFormat="1" ht="13" x14ac:dyDescent="0.25">
      <c r="A5718" s="261"/>
      <c r="B5718" s="253"/>
      <c r="C5718" s="252"/>
      <c r="D5718" s="308"/>
      <c r="E5718" s="257"/>
      <c r="F5718" s="260"/>
      <c r="I5718"/>
    </row>
    <row r="5719" spans="1:9" s="239" customFormat="1" ht="13" x14ac:dyDescent="0.25">
      <c r="A5719" s="261"/>
      <c r="B5719" s="253"/>
      <c r="C5719" s="252"/>
      <c r="D5719" s="308"/>
      <c r="E5719" s="257"/>
      <c r="F5719" s="260"/>
      <c r="I5719"/>
    </row>
    <row r="5720" spans="1:9" s="239" customFormat="1" ht="13" x14ac:dyDescent="0.25">
      <c r="A5720" s="261"/>
      <c r="B5720" s="253"/>
      <c r="C5720" s="252"/>
      <c r="D5720" s="308"/>
      <c r="E5720" s="257"/>
      <c r="F5720" s="260"/>
      <c r="I5720"/>
    </row>
    <row r="5721" spans="1:9" s="239" customFormat="1" ht="13" x14ac:dyDescent="0.25">
      <c r="A5721" s="261"/>
      <c r="B5721" s="253"/>
      <c r="C5721" s="252"/>
      <c r="D5721" s="308"/>
      <c r="E5721" s="257"/>
      <c r="F5721" s="260"/>
      <c r="I5721"/>
    </row>
    <row r="5722" spans="1:9" s="239" customFormat="1" ht="13" x14ac:dyDescent="0.25">
      <c r="A5722" s="261"/>
      <c r="B5722" s="253"/>
      <c r="C5722" s="252"/>
      <c r="D5722" s="308"/>
      <c r="E5722" s="257"/>
      <c r="F5722" s="260"/>
      <c r="I5722"/>
    </row>
    <row r="5723" spans="1:9" s="239" customFormat="1" ht="13" x14ac:dyDescent="0.25">
      <c r="A5723" s="261"/>
      <c r="B5723" s="253"/>
      <c r="C5723" s="252"/>
      <c r="D5723" s="308"/>
      <c r="E5723" s="257"/>
      <c r="F5723" s="260"/>
      <c r="I5723"/>
    </row>
    <row r="5724" spans="1:9" s="239" customFormat="1" ht="13" x14ac:dyDescent="0.25">
      <c r="A5724" s="261"/>
      <c r="B5724" s="253"/>
      <c r="C5724" s="252"/>
      <c r="D5724" s="308"/>
      <c r="E5724" s="257"/>
      <c r="F5724" s="260"/>
      <c r="I5724"/>
    </row>
    <row r="5725" spans="1:9" s="239" customFormat="1" ht="13" x14ac:dyDescent="0.25">
      <c r="A5725" s="261"/>
      <c r="B5725" s="253"/>
      <c r="C5725" s="252"/>
      <c r="D5725" s="308"/>
      <c r="E5725" s="257"/>
      <c r="F5725" s="260"/>
      <c r="I5725"/>
    </row>
    <row r="5726" spans="1:9" s="239" customFormat="1" ht="13" x14ac:dyDescent="0.25">
      <c r="A5726" s="261"/>
      <c r="B5726" s="253"/>
      <c r="C5726" s="252"/>
      <c r="D5726" s="308"/>
      <c r="E5726" s="257"/>
      <c r="F5726" s="260"/>
      <c r="I5726"/>
    </row>
    <row r="5727" spans="1:9" s="239" customFormat="1" ht="13" x14ac:dyDescent="0.25">
      <c r="A5727" s="261"/>
      <c r="B5727" s="253"/>
      <c r="C5727" s="252"/>
      <c r="D5727" s="308"/>
      <c r="E5727" s="257"/>
      <c r="F5727" s="260"/>
      <c r="I5727"/>
    </row>
    <row r="5728" spans="1:9" s="239" customFormat="1" ht="13" x14ac:dyDescent="0.25">
      <c r="A5728" s="261"/>
      <c r="B5728" s="253"/>
      <c r="C5728" s="252"/>
      <c r="D5728" s="308"/>
      <c r="E5728" s="257"/>
      <c r="F5728" s="260"/>
      <c r="I5728"/>
    </row>
    <row r="5729" spans="1:9" s="239" customFormat="1" ht="13" x14ac:dyDescent="0.25">
      <c r="A5729" s="261"/>
      <c r="B5729" s="253"/>
      <c r="C5729" s="252"/>
      <c r="D5729" s="308"/>
      <c r="E5729" s="257"/>
      <c r="F5729" s="260"/>
      <c r="I5729"/>
    </row>
    <row r="5730" spans="1:9" s="239" customFormat="1" ht="13" x14ac:dyDescent="0.25">
      <c r="A5730" s="261"/>
      <c r="B5730" s="253"/>
      <c r="C5730" s="252"/>
      <c r="D5730" s="308"/>
      <c r="E5730" s="257"/>
      <c r="F5730" s="260"/>
      <c r="I5730"/>
    </row>
    <row r="5731" spans="1:9" s="239" customFormat="1" ht="13" x14ac:dyDescent="0.25">
      <c r="A5731" s="261"/>
      <c r="B5731" s="253"/>
      <c r="C5731" s="252"/>
      <c r="D5731" s="308"/>
      <c r="E5731" s="257"/>
      <c r="F5731" s="260"/>
      <c r="I5731"/>
    </row>
    <row r="5732" spans="1:9" s="239" customFormat="1" ht="13" x14ac:dyDescent="0.25">
      <c r="A5732" s="261"/>
      <c r="B5732" s="253"/>
      <c r="C5732" s="252"/>
      <c r="D5732" s="308"/>
      <c r="E5732" s="257"/>
      <c r="F5732" s="260"/>
      <c r="I5732"/>
    </row>
    <row r="5733" spans="1:9" s="239" customFormat="1" ht="13" x14ac:dyDescent="0.25">
      <c r="A5733" s="261"/>
      <c r="B5733" s="253"/>
      <c r="C5733" s="252"/>
      <c r="D5733" s="308"/>
      <c r="E5733" s="257"/>
      <c r="F5733" s="260"/>
      <c r="I5733"/>
    </row>
    <row r="5734" spans="1:9" s="239" customFormat="1" ht="13" x14ac:dyDescent="0.25">
      <c r="A5734" s="261"/>
      <c r="B5734" s="253"/>
      <c r="C5734" s="252"/>
      <c r="D5734" s="308"/>
      <c r="E5734" s="257"/>
      <c r="F5734" s="260"/>
      <c r="I5734"/>
    </row>
    <row r="5735" spans="1:9" s="239" customFormat="1" ht="13" x14ac:dyDescent="0.25">
      <c r="A5735" s="261"/>
      <c r="B5735" s="253"/>
      <c r="C5735" s="252"/>
      <c r="D5735" s="308"/>
      <c r="E5735" s="257"/>
      <c r="F5735" s="260"/>
      <c r="I5735"/>
    </row>
    <row r="5736" spans="1:9" s="239" customFormat="1" ht="13" x14ac:dyDescent="0.25">
      <c r="A5736" s="261"/>
      <c r="B5736" s="253"/>
      <c r="C5736" s="252"/>
      <c r="D5736" s="308"/>
      <c r="E5736" s="257"/>
      <c r="F5736" s="260"/>
      <c r="I5736"/>
    </row>
    <row r="5737" spans="1:9" s="239" customFormat="1" ht="13" x14ac:dyDescent="0.25">
      <c r="A5737" s="261"/>
      <c r="B5737" s="253"/>
      <c r="C5737" s="252"/>
      <c r="D5737" s="308"/>
      <c r="E5737" s="257"/>
      <c r="F5737" s="260"/>
      <c r="I5737"/>
    </row>
    <row r="5738" spans="1:9" s="239" customFormat="1" ht="13" x14ac:dyDescent="0.25">
      <c r="A5738" s="261"/>
      <c r="B5738" s="253"/>
      <c r="C5738" s="252"/>
      <c r="D5738" s="308"/>
      <c r="E5738" s="257"/>
      <c r="F5738" s="260"/>
      <c r="I5738"/>
    </row>
    <row r="5739" spans="1:9" s="239" customFormat="1" ht="13" x14ac:dyDescent="0.25">
      <c r="A5739" s="261"/>
      <c r="B5739" s="253"/>
      <c r="C5739" s="252"/>
      <c r="D5739" s="308"/>
      <c r="E5739" s="257"/>
      <c r="F5739" s="260"/>
      <c r="I5739"/>
    </row>
    <row r="5740" spans="1:9" s="239" customFormat="1" ht="13" x14ac:dyDescent="0.25">
      <c r="A5740" s="261"/>
      <c r="B5740" s="253"/>
      <c r="C5740" s="252"/>
      <c r="D5740" s="308"/>
      <c r="E5740" s="257"/>
      <c r="F5740" s="260"/>
      <c r="I5740"/>
    </row>
    <row r="5741" spans="1:9" s="239" customFormat="1" ht="13" x14ac:dyDescent="0.25">
      <c r="A5741" s="261"/>
      <c r="B5741" s="253"/>
      <c r="C5741" s="252"/>
      <c r="D5741" s="308"/>
      <c r="E5741" s="257"/>
      <c r="F5741" s="260"/>
      <c r="I5741"/>
    </row>
    <row r="5742" spans="1:9" s="239" customFormat="1" ht="13" x14ac:dyDescent="0.25">
      <c r="A5742" s="261"/>
      <c r="B5742" s="253"/>
      <c r="C5742" s="252"/>
      <c r="D5742" s="308"/>
      <c r="E5742" s="257"/>
      <c r="F5742" s="260"/>
      <c r="I5742"/>
    </row>
    <row r="5743" spans="1:9" s="239" customFormat="1" ht="13" x14ac:dyDescent="0.25">
      <c r="A5743" s="261"/>
      <c r="B5743" s="253"/>
      <c r="C5743" s="252"/>
      <c r="D5743" s="308"/>
      <c r="E5743" s="257"/>
      <c r="F5743" s="260"/>
      <c r="I5743"/>
    </row>
    <row r="5744" spans="1:9" ht="13" x14ac:dyDescent="0.25">
      <c r="A5744" s="261"/>
      <c r="B5744" s="264" t="s">
        <v>1019</v>
      </c>
      <c r="C5744" s="226"/>
      <c r="D5744" s="304"/>
      <c r="E5744" s="255"/>
      <c r="F5744" s="266"/>
    </row>
    <row r="5745" spans="1:9" ht="13" x14ac:dyDescent="0.25">
      <c r="A5745" s="261"/>
      <c r="B5745" s="245" t="str">
        <f>B5672</f>
        <v>SECTION 5</v>
      </c>
      <c r="C5745" s="226"/>
      <c r="D5745" s="304"/>
      <c r="E5745" s="255"/>
      <c r="F5745" s="260"/>
    </row>
    <row r="5746" spans="1:9" ht="13" x14ac:dyDescent="0.25">
      <c r="A5746" s="261"/>
      <c r="B5746" s="245" t="str">
        <f>B5673</f>
        <v>Block 3: 1 Tuckshop and 1 Store Room: 5.8 - Ironmongery</v>
      </c>
      <c r="C5746" s="226"/>
      <c r="D5746" s="304"/>
      <c r="E5746" s="255"/>
      <c r="F5746" s="260"/>
    </row>
    <row r="5747" spans="1:9" x14ac:dyDescent="0.25">
      <c r="A5747" s="298"/>
      <c r="B5747" s="231"/>
      <c r="C5747" s="219"/>
      <c r="D5747" s="310"/>
      <c r="E5747" s="257"/>
      <c r="F5747" s="260"/>
    </row>
    <row r="5748" spans="1:9" ht="13" x14ac:dyDescent="0.25">
      <c r="A5748" s="297">
        <v>5.9</v>
      </c>
      <c r="B5748" s="227" t="s">
        <v>20</v>
      </c>
      <c r="C5748" s="268"/>
      <c r="D5748" s="311"/>
      <c r="E5748" s="216"/>
      <c r="F5748" s="277"/>
    </row>
    <row r="5749" spans="1:9" x14ac:dyDescent="0.25">
      <c r="A5749" s="296"/>
      <c r="B5749" s="269"/>
      <c r="C5749" s="268"/>
      <c r="D5749" s="311"/>
      <c r="E5749" s="216"/>
      <c r="F5749" s="277"/>
    </row>
    <row r="5750" spans="1:9" ht="13" x14ac:dyDescent="0.25">
      <c r="A5750" s="296"/>
      <c r="B5750" s="227" t="s">
        <v>19</v>
      </c>
      <c r="C5750" s="268"/>
      <c r="D5750" s="311"/>
      <c r="E5750" s="216"/>
      <c r="F5750" s="277"/>
    </row>
    <row r="5751" spans="1:9" s="234" customFormat="1" x14ac:dyDescent="0.25">
      <c r="A5751" s="296"/>
      <c r="B5751" s="269"/>
      <c r="C5751" s="268"/>
      <c r="D5751" s="311"/>
      <c r="E5751" s="216"/>
      <c r="F5751" s="277"/>
      <c r="I5751"/>
    </row>
    <row r="5752" spans="1:9" s="234" customFormat="1" ht="13" x14ac:dyDescent="0.25">
      <c r="A5752" s="296"/>
      <c r="B5752" s="227" t="s">
        <v>18</v>
      </c>
      <c r="C5752" s="268"/>
      <c r="D5752" s="311"/>
      <c r="E5752" s="216"/>
      <c r="F5752" s="277"/>
      <c r="I5752"/>
    </row>
    <row r="5753" spans="1:9" s="234" customFormat="1" x14ac:dyDescent="0.25">
      <c r="A5753" s="296"/>
      <c r="B5753" s="269"/>
      <c r="C5753" s="268"/>
      <c r="D5753" s="311"/>
      <c r="E5753" s="216"/>
      <c r="F5753" s="277"/>
      <c r="I5753"/>
    </row>
    <row r="5754" spans="1:9" s="234" customFormat="1" ht="14.5" x14ac:dyDescent="0.25">
      <c r="A5754" s="296" t="s">
        <v>2541</v>
      </c>
      <c r="B5754" s="269" t="s">
        <v>2115</v>
      </c>
      <c r="C5754" s="268" t="s">
        <v>621</v>
      </c>
      <c r="D5754" s="311">
        <f>D5472</f>
        <v>32</v>
      </c>
      <c r="E5754" s="216"/>
      <c r="F5754" s="277"/>
      <c r="I5754"/>
    </row>
    <row r="5755" spans="1:9" s="234" customFormat="1" x14ac:dyDescent="0.25">
      <c r="A5755" s="296"/>
      <c r="B5755" s="269"/>
      <c r="C5755" s="268"/>
      <c r="D5755" s="311"/>
      <c r="E5755" s="216"/>
      <c r="F5755" s="277"/>
      <c r="I5755"/>
    </row>
    <row r="5756" spans="1:9" s="234" customFormat="1" ht="13" x14ac:dyDescent="0.25">
      <c r="A5756" s="296"/>
      <c r="B5756" s="227" t="s">
        <v>17</v>
      </c>
      <c r="C5756" s="268"/>
      <c r="D5756" s="311"/>
      <c r="E5756" s="216"/>
      <c r="F5756" s="277"/>
      <c r="I5756"/>
    </row>
    <row r="5757" spans="1:9" s="234" customFormat="1" x14ac:dyDescent="0.25">
      <c r="A5757" s="296"/>
      <c r="B5757" s="269"/>
      <c r="C5757" s="268"/>
      <c r="D5757" s="311"/>
      <c r="E5757" s="216"/>
      <c r="F5757" s="277"/>
      <c r="I5757"/>
    </row>
    <row r="5758" spans="1:9" s="234" customFormat="1" ht="13" x14ac:dyDescent="0.25">
      <c r="A5758" s="296"/>
      <c r="B5758" s="227" t="s">
        <v>16</v>
      </c>
      <c r="C5758" s="268"/>
      <c r="D5758" s="311"/>
      <c r="E5758" s="216"/>
      <c r="F5758" s="277"/>
      <c r="I5758"/>
    </row>
    <row r="5759" spans="1:9" s="234" customFormat="1" x14ac:dyDescent="0.25">
      <c r="A5759" s="296"/>
      <c r="B5759" s="269"/>
      <c r="C5759" s="268"/>
      <c r="D5759" s="311"/>
      <c r="E5759" s="216"/>
      <c r="F5759" s="277"/>
      <c r="I5759"/>
    </row>
    <row r="5760" spans="1:9" s="234" customFormat="1" ht="14.5" x14ac:dyDescent="0.25">
      <c r="A5760" s="296" t="s">
        <v>2542</v>
      </c>
      <c r="B5760" s="269" t="s">
        <v>525</v>
      </c>
      <c r="C5760" s="268" t="s">
        <v>621</v>
      </c>
      <c r="D5760" s="311">
        <v>74</v>
      </c>
      <c r="E5760" s="216"/>
      <c r="F5760" s="277"/>
      <c r="H5760" s="234">
        <f>30.53*2.4</f>
        <v>73.272000000000006</v>
      </c>
      <c r="I5760"/>
    </row>
    <row r="5761" spans="1:9" s="234" customFormat="1" x14ac:dyDescent="0.25">
      <c r="A5761" s="296"/>
      <c r="B5761" s="269"/>
      <c r="C5761" s="268"/>
      <c r="D5761" s="311"/>
      <c r="E5761" s="216"/>
      <c r="F5761" s="277"/>
      <c r="I5761"/>
    </row>
    <row r="5762" spans="1:9" s="234" customFormat="1" ht="13" x14ac:dyDescent="0.25">
      <c r="A5762" s="296"/>
      <c r="B5762" s="227" t="s">
        <v>1028</v>
      </c>
      <c r="C5762" s="268"/>
      <c r="D5762" s="311"/>
      <c r="E5762" s="216"/>
      <c r="F5762" s="277"/>
      <c r="I5762"/>
    </row>
    <row r="5763" spans="1:9" s="234" customFormat="1" x14ac:dyDescent="0.25">
      <c r="A5763" s="296"/>
      <c r="B5763" s="269"/>
      <c r="C5763" s="268"/>
      <c r="D5763" s="311"/>
      <c r="E5763" s="216"/>
      <c r="F5763" s="277"/>
      <c r="I5763"/>
    </row>
    <row r="5764" spans="1:9" s="234" customFormat="1" ht="13" x14ac:dyDescent="0.25">
      <c r="A5764" s="296"/>
      <c r="B5764" s="227" t="s">
        <v>16</v>
      </c>
      <c r="C5764" s="268"/>
      <c r="D5764" s="311"/>
      <c r="E5764" s="216"/>
      <c r="F5764" s="277"/>
      <c r="I5764"/>
    </row>
    <row r="5765" spans="1:9" s="234" customFormat="1" x14ac:dyDescent="0.25">
      <c r="A5765" s="296"/>
      <c r="B5765" s="269"/>
      <c r="C5765" s="268"/>
      <c r="D5765" s="311"/>
      <c r="E5765" s="216"/>
      <c r="F5765" s="277"/>
      <c r="I5765"/>
    </row>
    <row r="5766" spans="1:9" s="234" customFormat="1" ht="14.5" x14ac:dyDescent="0.25">
      <c r="A5766" s="296" t="s">
        <v>2543</v>
      </c>
      <c r="B5766" s="269" t="s">
        <v>525</v>
      </c>
      <c r="C5766" s="268" t="s">
        <v>621</v>
      </c>
      <c r="D5766" s="311">
        <v>62</v>
      </c>
      <c r="E5766" s="216"/>
      <c r="F5766" s="277"/>
      <c r="H5766" s="234">
        <f>23.29*2.7</f>
        <v>62.883000000000003</v>
      </c>
      <c r="I5766"/>
    </row>
    <row r="5767" spans="1:9" s="234" customFormat="1" x14ac:dyDescent="0.25">
      <c r="A5767" s="296"/>
      <c r="B5767" s="269"/>
      <c r="C5767" s="268"/>
      <c r="D5767" s="311"/>
      <c r="E5767" s="216"/>
      <c r="F5767" s="277"/>
      <c r="I5767"/>
    </row>
    <row r="5768" spans="1:9" s="234" customFormat="1" ht="13" x14ac:dyDescent="0.25">
      <c r="A5768" s="296"/>
      <c r="B5768" s="224" t="s">
        <v>2087</v>
      </c>
      <c r="C5768" s="268"/>
      <c r="D5768" s="311"/>
      <c r="E5768" s="216"/>
      <c r="F5768" s="277"/>
      <c r="I5768"/>
    </row>
    <row r="5769" spans="1:9" s="234" customFormat="1" ht="13" x14ac:dyDescent="0.25">
      <c r="A5769" s="296"/>
      <c r="B5769" s="224"/>
      <c r="C5769" s="268"/>
      <c r="D5769" s="311"/>
      <c r="E5769" s="216"/>
      <c r="F5769" s="277"/>
      <c r="I5769"/>
    </row>
    <row r="5770" spans="1:9" s="234" customFormat="1" ht="39" x14ac:dyDescent="0.25">
      <c r="A5770" s="296"/>
      <c r="B5770" s="224" t="s">
        <v>2088</v>
      </c>
      <c r="C5770" s="268"/>
      <c r="D5770" s="311"/>
      <c r="E5770" s="216"/>
      <c r="F5770" s="277"/>
      <c r="I5770"/>
    </row>
    <row r="5771" spans="1:9" s="234" customFormat="1" ht="13" x14ac:dyDescent="0.25">
      <c r="A5771" s="296"/>
      <c r="B5771" s="224"/>
      <c r="C5771" s="268"/>
      <c r="D5771" s="311"/>
      <c r="E5771" s="216"/>
      <c r="F5771" s="277"/>
      <c r="I5771"/>
    </row>
    <row r="5772" spans="1:9" s="234" customFormat="1" ht="13" x14ac:dyDescent="0.25">
      <c r="A5772" s="296"/>
      <c r="B5772" s="224" t="s">
        <v>2089</v>
      </c>
      <c r="C5772" s="268"/>
      <c r="D5772" s="311"/>
      <c r="E5772" s="216"/>
      <c r="F5772" s="277"/>
      <c r="I5772"/>
    </row>
    <row r="5773" spans="1:9" s="234" customFormat="1" ht="13" x14ac:dyDescent="0.25">
      <c r="A5773" s="296"/>
      <c r="B5773" s="224"/>
      <c r="C5773" s="268"/>
      <c r="D5773" s="311"/>
      <c r="E5773" s="216"/>
      <c r="F5773" s="277"/>
      <c r="I5773"/>
    </row>
    <row r="5774" spans="1:9" s="234" customFormat="1" ht="25" x14ac:dyDescent="0.25">
      <c r="A5774" s="296"/>
      <c r="B5774" s="225" t="s">
        <v>2090</v>
      </c>
      <c r="C5774" s="268"/>
      <c r="D5774" s="311"/>
      <c r="E5774" s="216"/>
      <c r="F5774" s="277"/>
      <c r="I5774"/>
    </row>
    <row r="5775" spans="1:9" s="234" customFormat="1" x14ac:dyDescent="0.25">
      <c r="A5775" s="296"/>
      <c r="B5775" s="225" t="s">
        <v>2091</v>
      </c>
      <c r="C5775" s="268"/>
      <c r="D5775" s="311"/>
      <c r="E5775" s="216"/>
      <c r="F5775" s="277"/>
      <c r="I5775"/>
    </row>
    <row r="5776" spans="1:9" s="234" customFormat="1" x14ac:dyDescent="0.25">
      <c r="A5776" s="296"/>
      <c r="B5776" s="225" t="s">
        <v>2092</v>
      </c>
      <c r="C5776" s="268"/>
      <c r="D5776" s="311"/>
      <c r="E5776" s="216"/>
      <c r="F5776" s="277"/>
      <c r="I5776"/>
    </row>
    <row r="5777" spans="1:9" s="234" customFormat="1" ht="25" x14ac:dyDescent="0.25">
      <c r="A5777" s="296"/>
      <c r="B5777" s="225" t="s">
        <v>2093</v>
      </c>
      <c r="C5777" s="268"/>
      <c r="D5777" s="311"/>
      <c r="E5777" s="216"/>
      <c r="F5777" s="277"/>
      <c r="I5777"/>
    </row>
    <row r="5778" spans="1:9" s="234" customFormat="1" x14ac:dyDescent="0.25">
      <c r="A5778" s="296"/>
      <c r="B5778" s="225" t="s">
        <v>2123</v>
      </c>
      <c r="C5778" s="268"/>
      <c r="D5778" s="311"/>
      <c r="E5778" s="216"/>
      <c r="F5778" s="277"/>
      <c r="I5778"/>
    </row>
    <row r="5779" spans="1:9" s="234" customFormat="1" ht="13" x14ac:dyDescent="0.25">
      <c r="A5779" s="296"/>
      <c r="B5779" s="224"/>
      <c r="C5779" s="268"/>
      <c r="D5779" s="311"/>
      <c r="E5779" s="216"/>
      <c r="F5779" s="277"/>
      <c r="I5779"/>
    </row>
    <row r="5780" spans="1:9" s="234" customFormat="1" ht="14.5" x14ac:dyDescent="0.25">
      <c r="A5780" s="296" t="s">
        <v>2544</v>
      </c>
      <c r="B5780" s="225" t="s">
        <v>2094</v>
      </c>
      <c r="C5780" s="268" t="s">
        <v>621</v>
      </c>
      <c r="D5780" s="311">
        <f>D5754</f>
        <v>32</v>
      </c>
      <c r="E5780" s="216"/>
      <c r="F5780" s="277"/>
      <c r="I5780"/>
    </row>
    <row r="5781" spans="1:9" s="234" customFormat="1" x14ac:dyDescent="0.25">
      <c r="A5781" s="298"/>
      <c r="B5781" s="231"/>
      <c r="C5781" s="219"/>
      <c r="D5781" s="310"/>
      <c r="E5781" s="257"/>
      <c r="F5781" s="260"/>
      <c r="I5781"/>
    </row>
    <row r="5782" spans="1:9" s="234" customFormat="1" ht="13" x14ac:dyDescent="0.25">
      <c r="A5782" s="298"/>
      <c r="B5782" s="251"/>
      <c r="C5782" s="219"/>
      <c r="D5782" s="310"/>
      <c r="E5782" s="257"/>
      <c r="F5782" s="260"/>
      <c r="I5782"/>
    </row>
    <row r="5783" spans="1:9" s="234" customFormat="1" ht="13" x14ac:dyDescent="0.25">
      <c r="A5783" s="298"/>
      <c r="B5783" s="251"/>
      <c r="C5783" s="219"/>
      <c r="D5783" s="310"/>
      <c r="E5783" s="257"/>
      <c r="F5783" s="260"/>
      <c r="I5783"/>
    </row>
    <row r="5784" spans="1:9" s="234" customFormat="1" ht="13" x14ac:dyDescent="0.25">
      <c r="A5784" s="298"/>
      <c r="B5784" s="251"/>
      <c r="C5784" s="219"/>
      <c r="D5784" s="310"/>
      <c r="E5784" s="257"/>
      <c r="F5784" s="260"/>
      <c r="I5784"/>
    </row>
    <row r="5785" spans="1:9" s="234" customFormat="1" ht="13" x14ac:dyDescent="0.25">
      <c r="A5785" s="298"/>
      <c r="B5785" s="251"/>
      <c r="C5785" s="219"/>
      <c r="D5785" s="310"/>
      <c r="E5785" s="257"/>
      <c r="F5785" s="260"/>
      <c r="I5785"/>
    </row>
    <row r="5786" spans="1:9" s="234" customFormat="1" ht="13" x14ac:dyDescent="0.25">
      <c r="A5786" s="298"/>
      <c r="B5786" s="251"/>
      <c r="C5786" s="219"/>
      <c r="D5786" s="310"/>
      <c r="E5786" s="257"/>
      <c r="F5786" s="260"/>
      <c r="I5786"/>
    </row>
    <row r="5787" spans="1:9" s="234" customFormat="1" ht="13" x14ac:dyDescent="0.25">
      <c r="A5787" s="298"/>
      <c r="B5787" s="251"/>
      <c r="C5787" s="219"/>
      <c r="D5787" s="310"/>
      <c r="E5787" s="257"/>
      <c r="F5787" s="260"/>
      <c r="I5787"/>
    </row>
    <row r="5788" spans="1:9" s="234" customFormat="1" x14ac:dyDescent="0.25">
      <c r="A5788" s="298"/>
      <c r="B5788" s="253"/>
      <c r="C5788" s="219"/>
      <c r="D5788" s="310"/>
      <c r="E5788" s="257"/>
      <c r="F5788" s="260"/>
      <c r="I5788"/>
    </row>
    <row r="5789" spans="1:9" s="234" customFormat="1" x14ac:dyDescent="0.25">
      <c r="A5789" s="298"/>
      <c r="B5789" s="253"/>
      <c r="C5789" s="219"/>
      <c r="D5789" s="310"/>
      <c r="E5789" s="257"/>
      <c r="F5789" s="260"/>
      <c r="I5789"/>
    </row>
    <row r="5790" spans="1:9" s="234" customFormat="1" x14ac:dyDescent="0.25">
      <c r="A5790" s="298"/>
      <c r="B5790" s="253"/>
      <c r="C5790" s="219"/>
      <c r="D5790" s="310"/>
      <c r="E5790" s="257"/>
      <c r="F5790" s="260"/>
      <c r="I5790"/>
    </row>
    <row r="5791" spans="1:9" s="234" customFormat="1" x14ac:dyDescent="0.25">
      <c r="A5791" s="298"/>
      <c r="B5791" s="253"/>
      <c r="C5791" s="219"/>
      <c r="D5791" s="310"/>
      <c r="E5791" s="257"/>
      <c r="F5791" s="260"/>
      <c r="I5791"/>
    </row>
    <row r="5792" spans="1:9" s="234" customFormat="1" x14ac:dyDescent="0.25">
      <c r="A5792" s="298"/>
      <c r="B5792" s="253"/>
      <c r="C5792" s="219"/>
      <c r="D5792" s="310"/>
      <c r="E5792" s="257"/>
      <c r="F5792" s="260"/>
      <c r="I5792"/>
    </row>
    <row r="5793" spans="1:9" s="234" customFormat="1" ht="13" x14ac:dyDescent="0.25">
      <c r="A5793" s="298"/>
      <c r="B5793" s="251"/>
      <c r="C5793" s="219"/>
      <c r="D5793" s="310"/>
      <c r="E5793" s="257"/>
      <c r="F5793" s="260"/>
      <c r="I5793"/>
    </row>
    <row r="5794" spans="1:9" s="234" customFormat="1" ht="13" x14ac:dyDescent="0.3">
      <c r="A5794" s="298"/>
      <c r="B5794" s="253"/>
      <c r="C5794" s="219"/>
      <c r="D5794" s="310"/>
      <c r="E5794" s="257"/>
      <c r="F5794" s="260"/>
      <c r="G5794" s="241"/>
      <c r="I5794"/>
    </row>
    <row r="5795" spans="1:9" s="234" customFormat="1" x14ac:dyDescent="0.25">
      <c r="A5795" s="298"/>
      <c r="B5795" s="253"/>
      <c r="C5795" s="219"/>
      <c r="D5795" s="310"/>
      <c r="E5795" s="257"/>
      <c r="F5795" s="260"/>
      <c r="I5795"/>
    </row>
    <row r="5796" spans="1:9" s="57" customFormat="1" ht="13" x14ac:dyDescent="0.3">
      <c r="A5796" s="296"/>
      <c r="B5796" s="269"/>
      <c r="C5796" s="268"/>
      <c r="D5796" s="311"/>
      <c r="E5796" s="216"/>
      <c r="F5796" s="260"/>
      <c r="G5796" s="282"/>
      <c r="I5796"/>
    </row>
    <row r="5797" spans="1:9" s="57" customFormat="1" ht="13" x14ac:dyDescent="0.3">
      <c r="A5797" s="296"/>
      <c r="B5797" s="269"/>
      <c r="C5797" s="268"/>
      <c r="D5797" s="311"/>
      <c r="E5797" s="216"/>
      <c r="F5797" s="260"/>
      <c r="G5797" s="282"/>
      <c r="I5797"/>
    </row>
    <row r="5798" spans="1:9" s="57" customFormat="1" ht="13" x14ac:dyDescent="0.3">
      <c r="A5798" s="296"/>
      <c r="B5798" s="269"/>
      <c r="C5798" s="268"/>
      <c r="D5798" s="311"/>
      <c r="E5798" s="216"/>
      <c r="F5798" s="260"/>
      <c r="G5798" s="282"/>
      <c r="I5798"/>
    </row>
    <row r="5799" spans="1:9" s="57" customFormat="1" ht="13" x14ac:dyDescent="0.3">
      <c r="A5799" s="296"/>
      <c r="B5799" s="269"/>
      <c r="C5799" s="268"/>
      <c r="D5799" s="311"/>
      <c r="E5799" s="216"/>
      <c r="F5799" s="260"/>
      <c r="G5799" s="282"/>
      <c r="I5799"/>
    </row>
    <row r="5800" spans="1:9" s="57" customFormat="1" ht="13" x14ac:dyDescent="0.3">
      <c r="A5800" s="296"/>
      <c r="B5800" s="269"/>
      <c r="C5800" s="268"/>
      <c r="D5800" s="311"/>
      <c r="E5800" s="216"/>
      <c r="F5800" s="260"/>
      <c r="G5800" s="282"/>
      <c r="I5800"/>
    </row>
    <row r="5801" spans="1:9" s="57" customFormat="1" ht="13" x14ac:dyDescent="0.3">
      <c r="A5801" s="296"/>
      <c r="B5801" s="269"/>
      <c r="C5801" s="268"/>
      <c r="D5801" s="311"/>
      <c r="E5801" s="216"/>
      <c r="F5801" s="260"/>
      <c r="G5801" s="282"/>
      <c r="I5801"/>
    </row>
    <row r="5802" spans="1:9" s="57" customFormat="1" ht="13" x14ac:dyDescent="0.3">
      <c r="A5802" s="296"/>
      <c r="B5802" s="269"/>
      <c r="C5802" s="268"/>
      <c r="D5802" s="311"/>
      <c r="E5802" s="216"/>
      <c r="F5802" s="260"/>
      <c r="G5802" s="282"/>
      <c r="I5802"/>
    </row>
    <row r="5803" spans="1:9" s="57" customFormat="1" ht="13" x14ac:dyDescent="0.3">
      <c r="A5803" s="296"/>
      <c r="B5803" s="269"/>
      <c r="C5803" s="268"/>
      <c r="D5803" s="311"/>
      <c r="E5803" s="216"/>
      <c r="F5803" s="260"/>
      <c r="G5803" s="282"/>
      <c r="I5803"/>
    </row>
    <row r="5804" spans="1:9" s="57" customFormat="1" ht="13" x14ac:dyDescent="0.3">
      <c r="A5804" s="296"/>
      <c r="B5804" s="269"/>
      <c r="C5804" s="268"/>
      <c r="D5804" s="311"/>
      <c r="E5804" s="216"/>
      <c r="F5804" s="260"/>
      <c r="G5804" s="282"/>
      <c r="I5804"/>
    </row>
    <row r="5805" spans="1:9" s="57" customFormat="1" ht="13" x14ac:dyDescent="0.3">
      <c r="A5805" s="296"/>
      <c r="B5805" s="269"/>
      <c r="C5805" s="268"/>
      <c r="D5805" s="311"/>
      <c r="E5805" s="216"/>
      <c r="F5805" s="260"/>
      <c r="G5805" s="282"/>
      <c r="I5805"/>
    </row>
    <row r="5806" spans="1:9" s="57" customFormat="1" ht="13" x14ac:dyDescent="0.3">
      <c r="A5806" s="296"/>
      <c r="B5806" s="269"/>
      <c r="C5806" s="268"/>
      <c r="D5806" s="311"/>
      <c r="E5806" s="216"/>
      <c r="F5806" s="260"/>
      <c r="G5806" s="282"/>
      <c r="I5806"/>
    </row>
    <row r="5807" spans="1:9" s="57" customFormat="1" x14ac:dyDescent="0.25">
      <c r="A5807" s="296"/>
      <c r="B5807" s="269"/>
      <c r="C5807" s="268"/>
      <c r="D5807" s="311"/>
      <c r="E5807" s="216"/>
      <c r="F5807" s="260"/>
      <c r="G5807" s="179"/>
      <c r="I5807"/>
    </row>
    <row r="5808" spans="1:9" s="57" customFormat="1" x14ac:dyDescent="0.25">
      <c r="A5808" s="296"/>
      <c r="B5808" s="269"/>
      <c r="C5808" s="268"/>
      <c r="D5808" s="311"/>
      <c r="E5808" s="216"/>
      <c r="F5808" s="260"/>
      <c r="G5808" s="179"/>
      <c r="I5808"/>
    </row>
    <row r="5809" spans="1:9" s="57" customFormat="1" x14ac:dyDescent="0.25">
      <c r="A5809" s="296"/>
      <c r="B5809" s="269"/>
      <c r="C5809" s="268"/>
      <c r="D5809" s="311"/>
      <c r="E5809" s="216"/>
      <c r="F5809" s="260"/>
      <c r="G5809" s="179"/>
      <c r="I5809"/>
    </row>
    <row r="5810" spans="1:9" s="57" customFormat="1" x14ac:dyDescent="0.25">
      <c r="A5810" s="296"/>
      <c r="B5810" s="269"/>
      <c r="C5810" s="268"/>
      <c r="D5810" s="311"/>
      <c r="E5810" s="216"/>
      <c r="F5810" s="260"/>
      <c r="G5810" s="179"/>
      <c r="I5810"/>
    </row>
    <row r="5811" spans="1:9" s="57" customFormat="1" x14ac:dyDescent="0.25">
      <c r="A5811" s="296"/>
      <c r="B5811" s="269"/>
      <c r="C5811" s="268"/>
      <c r="D5811" s="311"/>
      <c r="E5811" s="216"/>
      <c r="F5811" s="260"/>
      <c r="G5811" s="179"/>
      <c r="I5811"/>
    </row>
    <row r="5812" spans="1:9" s="57" customFormat="1" x14ac:dyDescent="0.25">
      <c r="A5812" s="296"/>
      <c r="B5812" s="269"/>
      <c r="C5812" s="268"/>
      <c r="D5812" s="311"/>
      <c r="E5812" s="216"/>
      <c r="F5812" s="260"/>
      <c r="G5812" s="179"/>
      <c r="I5812"/>
    </row>
    <row r="5813" spans="1:9" ht="13" x14ac:dyDescent="0.25">
      <c r="A5813" s="261"/>
      <c r="B5813" s="264" t="s">
        <v>2187</v>
      </c>
      <c r="C5813" s="226"/>
      <c r="D5813" s="304"/>
      <c r="E5813" s="255"/>
      <c r="F5813" s="266"/>
    </row>
    <row r="5814" spans="1:9" ht="13" x14ac:dyDescent="0.25">
      <c r="A5814" s="261"/>
      <c r="B5814" s="245" t="str">
        <f>B5745</f>
        <v>SECTION 5</v>
      </c>
      <c r="C5814" s="226"/>
      <c r="D5814" s="304"/>
      <c r="E5814" s="255"/>
      <c r="F5814" s="260"/>
    </row>
    <row r="5815" spans="1:9" ht="13" x14ac:dyDescent="0.25">
      <c r="A5815" s="261"/>
      <c r="B5815" s="245" t="s">
        <v>2545</v>
      </c>
      <c r="C5815" s="226"/>
      <c r="D5815" s="304"/>
      <c r="E5815" s="255"/>
      <c r="F5815" s="260"/>
    </row>
    <row r="5816" spans="1:9" s="239" customFormat="1" ht="13" x14ac:dyDescent="0.25">
      <c r="A5816" s="261"/>
      <c r="B5816" s="253"/>
      <c r="C5816" s="252"/>
      <c r="D5816" s="308"/>
      <c r="E5816" s="257"/>
      <c r="F5816" s="260"/>
      <c r="I5816"/>
    </row>
    <row r="5817" spans="1:9" s="239" customFormat="1" ht="13" x14ac:dyDescent="0.25">
      <c r="A5817" s="261"/>
      <c r="B5817" s="270" t="str">
        <f>B5814</f>
        <v>SECTION 5</v>
      </c>
      <c r="C5817" s="252"/>
      <c r="D5817" s="308"/>
      <c r="E5817" s="257"/>
      <c r="F5817" s="260"/>
      <c r="I5817"/>
    </row>
    <row r="5818" spans="1:9" s="239" customFormat="1" ht="13" x14ac:dyDescent="0.25">
      <c r="A5818" s="261"/>
      <c r="B5818" s="270" t="str">
        <f>B5815</f>
        <v>Block 3: 1 Tuckshop and 1 Store Room: 5.9 - Plastering</v>
      </c>
      <c r="C5818" s="252"/>
      <c r="D5818" s="308"/>
      <c r="E5818" s="257"/>
      <c r="F5818" s="260"/>
      <c r="I5818"/>
    </row>
    <row r="5819" spans="1:9" s="239" customFormat="1" ht="13" x14ac:dyDescent="0.25">
      <c r="A5819" s="261"/>
      <c r="B5819" s="251" t="s">
        <v>2200</v>
      </c>
      <c r="C5819" s="252" t="s">
        <v>2192</v>
      </c>
      <c r="D5819" s="308"/>
      <c r="E5819" s="257"/>
      <c r="F5819" s="260"/>
      <c r="I5819"/>
    </row>
    <row r="5820" spans="1:9" s="239" customFormat="1" ht="13" x14ac:dyDescent="0.25">
      <c r="A5820" s="261"/>
      <c r="B5820" s="253"/>
      <c r="C5820" s="252"/>
      <c r="D5820" s="308"/>
      <c r="E5820" s="257"/>
      <c r="F5820" s="260"/>
      <c r="I5820"/>
    </row>
    <row r="5821" spans="1:9" s="239" customFormat="1" ht="13" x14ac:dyDescent="0.25">
      <c r="A5821" s="261"/>
      <c r="B5821" s="265" t="s">
        <v>2191</v>
      </c>
      <c r="C5821" s="252">
        <v>88</v>
      </c>
      <c r="D5821" s="308"/>
      <c r="E5821" s="257"/>
      <c r="F5821" s="260"/>
      <c r="I5821"/>
    </row>
    <row r="5822" spans="1:9" s="239" customFormat="1" ht="13" x14ac:dyDescent="0.25">
      <c r="A5822" s="261"/>
      <c r="B5822" s="265"/>
      <c r="C5822" s="252"/>
      <c r="D5822" s="308"/>
      <c r="E5822" s="257"/>
      <c r="F5822" s="260"/>
      <c r="I5822"/>
    </row>
    <row r="5823" spans="1:9" s="239" customFormat="1" ht="13" x14ac:dyDescent="0.25">
      <c r="A5823" s="261"/>
      <c r="B5823" s="253"/>
      <c r="C5823" s="252"/>
      <c r="D5823" s="308"/>
      <c r="E5823" s="257"/>
      <c r="F5823" s="260"/>
      <c r="I5823"/>
    </row>
    <row r="5824" spans="1:9" s="239" customFormat="1" ht="13" x14ac:dyDescent="0.25">
      <c r="A5824" s="261"/>
      <c r="B5824" s="253"/>
      <c r="C5824" s="252"/>
      <c r="D5824" s="308"/>
      <c r="E5824" s="257"/>
      <c r="F5824" s="260"/>
      <c r="I5824"/>
    </row>
    <row r="5825" spans="1:9" s="239" customFormat="1" ht="13" x14ac:dyDescent="0.25">
      <c r="A5825" s="261"/>
      <c r="B5825" s="253"/>
      <c r="C5825" s="252"/>
      <c r="D5825" s="308"/>
      <c r="E5825" s="257"/>
      <c r="F5825" s="260"/>
      <c r="I5825"/>
    </row>
    <row r="5826" spans="1:9" s="239" customFormat="1" ht="13" x14ac:dyDescent="0.25">
      <c r="A5826" s="261"/>
      <c r="B5826" s="253"/>
      <c r="C5826" s="252"/>
      <c r="D5826" s="308"/>
      <c r="E5826" s="257"/>
      <c r="F5826" s="260"/>
      <c r="I5826"/>
    </row>
    <row r="5827" spans="1:9" s="239" customFormat="1" ht="13" x14ac:dyDescent="0.25">
      <c r="A5827" s="261"/>
      <c r="B5827" s="253"/>
      <c r="C5827" s="252"/>
      <c r="D5827" s="308"/>
      <c r="E5827" s="257"/>
      <c r="F5827" s="260"/>
      <c r="I5827"/>
    </row>
    <row r="5828" spans="1:9" s="239" customFormat="1" ht="13" x14ac:dyDescent="0.25">
      <c r="A5828" s="261"/>
      <c r="B5828" s="253"/>
      <c r="C5828" s="252"/>
      <c r="D5828" s="308"/>
      <c r="E5828" s="257"/>
      <c r="F5828" s="260"/>
      <c r="I5828"/>
    </row>
    <row r="5829" spans="1:9" s="239" customFormat="1" ht="13" x14ac:dyDescent="0.25">
      <c r="A5829" s="261"/>
      <c r="B5829" s="253"/>
      <c r="C5829" s="252"/>
      <c r="D5829" s="308"/>
      <c r="E5829" s="257"/>
      <c r="F5829" s="260"/>
      <c r="I5829"/>
    </row>
    <row r="5830" spans="1:9" s="239" customFormat="1" ht="13" x14ac:dyDescent="0.25">
      <c r="A5830" s="261"/>
      <c r="B5830" s="253"/>
      <c r="C5830" s="252"/>
      <c r="D5830" s="308"/>
      <c r="E5830" s="257"/>
      <c r="F5830" s="260"/>
      <c r="I5830"/>
    </row>
    <row r="5831" spans="1:9" s="239" customFormat="1" ht="13" x14ac:dyDescent="0.25">
      <c r="A5831" s="261"/>
      <c r="B5831" s="253"/>
      <c r="C5831" s="252"/>
      <c r="D5831" s="308"/>
      <c r="E5831" s="257"/>
      <c r="F5831" s="260"/>
      <c r="I5831"/>
    </row>
    <row r="5832" spans="1:9" s="239" customFormat="1" ht="13" x14ac:dyDescent="0.25">
      <c r="A5832" s="261"/>
      <c r="B5832" s="253"/>
      <c r="C5832" s="252"/>
      <c r="D5832" s="308"/>
      <c r="E5832" s="257"/>
      <c r="F5832" s="260"/>
      <c r="I5832"/>
    </row>
    <row r="5833" spans="1:9" s="239" customFormat="1" ht="13" x14ac:dyDescent="0.25">
      <c r="A5833" s="261"/>
      <c r="B5833" s="253"/>
      <c r="C5833" s="252"/>
      <c r="D5833" s="308"/>
      <c r="E5833" s="257"/>
      <c r="F5833" s="260"/>
      <c r="I5833"/>
    </row>
    <row r="5834" spans="1:9" s="239" customFormat="1" ht="13" x14ac:dyDescent="0.25">
      <c r="A5834" s="261"/>
      <c r="B5834" s="253"/>
      <c r="C5834" s="252"/>
      <c r="D5834" s="308"/>
      <c r="E5834" s="257"/>
      <c r="F5834" s="260"/>
      <c r="I5834"/>
    </row>
    <row r="5835" spans="1:9" s="239" customFormat="1" ht="13" x14ac:dyDescent="0.25">
      <c r="A5835" s="261"/>
      <c r="B5835" s="253"/>
      <c r="C5835" s="252"/>
      <c r="D5835" s="308"/>
      <c r="E5835" s="257"/>
      <c r="F5835" s="260"/>
      <c r="I5835"/>
    </row>
    <row r="5836" spans="1:9" s="239" customFormat="1" ht="13" x14ac:dyDescent="0.25">
      <c r="A5836" s="261"/>
      <c r="B5836" s="253"/>
      <c r="C5836" s="252"/>
      <c r="D5836" s="308"/>
      <c r="E5836" s="257"/>
      <c r="F5836" s="260"/>
      <c r="I5836"/>
    </row>
    <row r="5837" spans="1:9" s="239" customFormat="1" ht="13" x14ac:dyDescent="0.25">
      <c r="A5837" s="261"/>
      <c r="B5837" s="253"/>
      <c r="C5837" s="252"/>
      <c r="D5837" s="308"/>
      <c r="E5837" s="257"/>
      <c r="F5837" s="260"/>
      <c r="I5837"/>
    </row>
    <row r="5838" spans="1:9" s="239" customFormat="1" ht="13" x14ac:dyDescent="0.25">
      <c r="A5838" s="261"/>
      <c r="B5838" s="253"/>
      <c r="C5838" s="252"/>
      <c r="D5838" s="308"/>
      <c r="E5838" s="257"/>
      <c r="F5838" s="260"/>
      <c r="I5838"/>
    </row>
    <row r="5839" spans="1:9" s="239" customFormat="1" ht="13" x14ac:dyDescent="0.25">
      <c r="A5839" s="261"/>
      <c r="B5839" s="253"/>
      <c r="C5839" s="252"/>
      <c r="D5839" s="308"/>
      <c r="E5839" s="257"/>
      <c r="F5839" s="260"/>
      <c r="I5839"/>
    </row>
    <row r="5840" spans="1:9" s="239" customFormat="1" ht="13" x14ac:dyDescent="0.25">
      <c r="A5840" s="261"/>
      <c r="B5840" s="253"/>
      <c r="C5840" s="252"/>
      <c r="D5840" s="308"/>
      <c r="E5840" s="257"/>
      <c r="F5840" s="260"/>
      <c r="I5840"/>
    </row>
    <row r="5841" spans="1:9" s="239" customFormat="1" ht="13" x14ac:dyDescent="0.25">
      <c r="A5841" s="261"/>
      <c r="B5841" s="253"/>
      <c r="C5841" s="252"/>
      <c r="D5841" s="308"/>
      <c r="E5841" s="257"/>
      <c r="F5841" s="260"/>
      <c r="I5841"/>
    </row>
    <row r="5842" spans="1:9" s="239" customFormat="1" ht="13" x14ac:dyDescent="0.25">
      <c r="A5842" s="261"/>
      <c r="B5842" s="253"/>
      <c r="C5842" s="252"/>
      <c r="D5842" s="308"/>
      <c r="E5842" s="257"/>
      <c r="F5842" s="260"/>
      <c r="I5842"/>
    </row>
    <row r="5843" spans="1:9" s="239" customFormat="1" ht="13" x14ac:dyDescent="0.25">
      <c r="A5843" s="261"/>
      <c r="B5843" s="253"/>
      <c r="C5843" s="252"/>
      <c r="D5843" s="308"/>
      <c r="E5843" s="257"/>
      <c r="F5843" s="260"/>
      <c r="I5843"/>
    </row>
    <row r="5844" spans="1:9" s="239" customFormat="1" ht="13" x14ac:dyDescent="0.25">
      <c r="A5844" s="261"/>
      <c r="B5844" s="253"/>
      <c r="C5844" s="252"/>
      <c r="D5844" s="308"/>
      <c r="E5844" s="257"/>
      <c r="F5844" s="260"/>
      <c r="I5844"/>
    </row>
    <row r="5845" spans="1:9" s="239" customFormat="1" ht="13" x14ac:dyDescent="0.25">
      <c r="A5845" s="261"/>
      <c r="B5845" s="253"/>
      <c r="C5845" s="252"/>
      <c r="D5845" s="308"/>
      <c r="E5845" s="257"/>
      <c r="F5845" s="260"/>
      <c r="I5845"/>
    </row>
    <row r="5846" spans="1:9" s="239" customFormat="1" ht="13" x14ac:dyDescent="0.25">
      <c r="A5846" s="261"/>
      <c r="B5846" s="253"/>
      <c r="C5846" s="252"/>
      <c r="D5846" s="308"/>
      <c r="E5846" s="257"/>
      <c r="F5846" s="260"/>
      <c r="I5846"/>
    </row>
    <row r="5847" spans="1:9" s="239" customFormat="1" ht="13" x14ac:dyDescent="0.25">
      <c r="A5847" s="261"/>
      <c r="B5847" s="253"/>
      <c r="C5847" s="252"/>
      <c r="D5847" s="308"/>
      <c r="E5847" s="257"/>
      <c r="F5847" s="260"/>
      <c r="I5847"/>
    </row>
    <row r="5848" spans="1:9" s="239" customFormat="1" ht="13" x14ac:dyDescent="0.25">
      <c r="A5848" s="261"/>
      <c r="B5848" s="253"/>
      <c r="C5848" s="252"/>
      <c r="D5848" s="308"/>
      <c r="E5848" s="257"/>
      <c r="F5848" s="260"/>
      <c r="I5848"/>
    </row>
    <row r="5849" spans="1:9" s="239" customFormat="1" ht="13" x14ac:dyDescent="0.25">
      <c r="A5849" s="261"/>
      <c r="B5849" s="253"/>
      <c r="C5849" s="252"/>
      <c r="D5849" s="308"/>
      <c r="E5849" s="257"/>
      <c r="F5849" s="260"/>
      <c r="I5849"/>
    </row>
    <row r="5850" spans="1:9" s="239" customFormat="1" ht="13" x14ac:dyDescent="0.25">
      <c r="A5850" s="261"/>
      <c r="B5850" s="253"/>
      <c r="C5850" s="252"/>
      <c r="D5850" s="308"/>
      <c r="E5850" s="257"/>
      <c r="F5850" s="260"/>
      <c r="I5850"/>
    </row>
    <row r="5851" spans="1:9" s="239" customFormat="1" ht="13" x14ac:dyDescent="0.25">
      <c r="A5851" s="261"/>
      <c r="B5851" s="253"/>
      <c r="C5851" s="252"/>
      <c r="D5851" s="308"/>
      <c r="E5851" s="257"/>
      <c r="F5851" s="260"/>
      <c r="I5851"/>
    </row>
    <row r="5852" spans="1:9" s="239" customFormat="1" ht="13" x14ac:dyDescent="0.25">
      <c r="A5852" s="261"/>
      <c r="B5852" s="253"/>
      <c r="C5852" s="252"/>
      <c r="D5852" s="308"/>
      <c r="E5852" s="257"/>
      <c r="F5852" s="260"/>
      <c r="I5852"/>
    </row>
    <row r="5853" spans="1:9" s="239" customFormat="1" ht="13" x14ac:dyDescent="0.25">
      <c r="A5853" s="261"/>
      <c r="B5853" s="253"/>
      <c r="C5853" s="252"/>
      <c r="D5853" s="308"/>
      <c r="E5853" s="257"/>
      <c r="F5853" s="260"/>
      <c r="I5853"/>
    </row>
    <row r="5854" spans="1:9" s="239" customFormat="1" ht="13" x14ac:dyDescent="0.25">
      <c r="A5854" s="261"/>
      <c r="B5854" s="253"/>
      <c r="C5854" s="252"/>
      <c r="D5854" s="308"/>
      <c r="E5854" s="257"/>
      <c r="F5854" s="260"/>
      <c r="I5854"/>
    </row>
    <row r="5855" spans="1:9" s="239" customFormat="1" ht="13" x14ac:dyDescent="0.25">
      <c r="A5855" s="261"/>
      <c r="B5855" s="253"/>
      <c r="C5855" s="252"/>
      <c r="D5855" s="308"/>
      <c r="E5855" s="257"/>
      <c r="F5855" s="260"/>
      <c r="I5855"/>
    </row>
    <row r="5856" spans="1:9" s="239" customFormat="1" ht="13" x14ac:dyDescent="0.25">
      <c r="A5856" s="261"/>
      <c r="B5856" s="253"/>
      <c r="C5856" s="252"/>
      <c r="D5856" s="308"/>
      <c r="E5856" s="257"/>
      <c r="F5856" s="260"/>
      <c r="I5856"/>
    </row>
    <row r="5857" spans="1:9" s="239" customFormat="1" ht="13" x14ac:dyDescent="0.25">
      <c r="A5857" s="261"/>
      <c r="B5857" s="253"/>
      <c r="C5857" s="252"/>
      <c r="D5857" s="308"/>
      <c r="E5857" s="257"/>
      <c r="F5857" s="260"/>
      <c r="I5857"/>
    </row>
    <row r="5858" spans="1:9" s="239" customFormat="1" ht="13" x14ac:dyDescent="0.25">
      <c r="A5858" s="261"/>
      <c r="B5858" s="253"/>
      <c r="C5858" s="252"/>
      <c r="D5858" s="308"/>
      <c r="E5858" s="257"/>
      <c r="F5858" s="260"/>
      <c r="I5858"/>
    </row>
    <row r="5859" spans="1:9" s="239" customFormat="1" ht="13" x14ac:dyDescent="0.25">
      <c r="A5859" s="261"/>
      <c r="B5859" s="253"/>
      <c r="C5859" s="252"/>
      <c r="D5859" s="308"/>
      <c r="E5859" s="257"/>
      <c r="F5859" s="260"/>
      <c r="I5859"/>
    </row>
    <row r="5860" spans="1:9" s="239" customFormat="1" ht="13" x14ac:dyDescent="0.25">
      <c r="A5860" s="261"/>
      <c r="B5860" s="253"/>
      <c r="C5860" s="252"/>
      <c r="D5860" s="308"/>
      <c r="E5860" s="257"/>
      <c r="F5860" s="260"/>
      <c r="I5860"/>
    </row>
    <row r="5861" spans="1:9" s="239" customFormat="1" ht="13" x14ac:dyDescent="0.25">
      <c r="A5861" s="261"/>
      <c r="B5861" s="253"/>
      <c r="C5861" s="252"/>
      <c r="D5861" s="308"/>
      <c r="E5861" s="257"/>
      <c r="F5861" s="260"/>
      <c r="I5861"/>
    </row>
    <row r="5862" spans="1:9" s="239" customFormat="1" ht="13" x14ac:dyDescent="0.25">
      <c r="A5862" s="261"/>
      <c r="B5862" s="253"/>
      <c r="C5862" s="252"/>
      <c r="D5862" s="308"/>
      <c r="E5862" s="257"/>
      <c r="F5862" s="260"/>
      <c r="I5862"/>
    </row>
    <row r="5863" spans="1:9" s="239" customFormat="1" ht="13" x14ac:dyDescent="0.25">
      <c r="A5863" s="261"/>
      <c r="B5863" s="253"/>
      <c r="C5863" s="252"/>
      <c r="D5863" s="308"/>
      <c r="E5863" s="257"/>
      <c r="F5863" s="260"/>
      <c r="I5863"/>
    </row>
    <row r="5864" spans="1:9" s="239" customFormat="1" ht="13" x14ac:dyDescent="0.25">
      <c r="A5864" s="261"/>
      <c r="B5864" s="253"/>
      <c r="C5864" s="252"/>
      <c r="D5864" s="308"/>
      <c r="E5864" s="257"/>
      <c r="F5864" s="260"/>
      <c r="I5864"/>
    </row>
    <row r="5865" spans="1:9" s="239" customFormat="1" ht="13" x14ac:dyDescent="0.25">
      <c r="A5865" s="261"/>
      <c r="B5865" s="253"/>
      <c r="C5865" s="252"/>
      <c r="D5865" s="308"/>
      <c r="E5865" s="257"/>
      <c r="F5865" s="260"/>
      <c r="I5865"/>
    </row>
    <row r="5866" spans="1:9" s="239" customFormat="1" ht="13" x14ac:dyDescent="0.25">
      <c r="A5866" s="261"/>
      <c r="B5866" s="253"/>
      <c r="C5866" s="252"/>
      <c r="D5866" s="308"/>
      <c r="E5866" s="257"/>
      <c r="F5866" s="260"/>
      <c r="I5866"/>
    </row>
    <row r="5867" spans="1:9" s="239" customFormat="1" ht="13" x14ac:dyDescent="0.25">
      <c r="A5867" s="261"/>
      <c r="B5867" s="253"/>
      <c r="C5867" s="252"/>
      <c r="D5867" s="308"/>
      <c r="E5867" s="257"/>
      <c r="F5867" s="260"/>
      <c r="I5867"/>
    </row>
    <row r="5868" spans="1:9" s="239" customFormat="1" ht="13" x14ac:dyDescent="0.25">
      <c r="A5868" s="261"/>
      <c r="B5868" s="253"/>
      <c r="C5868" s="252"/>
      <c r="D5868" s="308"/>
      <c r="E5868" s="257"/>
      <c r="F5868" s="260"/>
      <c r="I5868"/>
    </row>
    <row r="5869" spans="1:9" s="239" customFormat="1" ht="13" x14ac:dyDescent="0.25">
      <c r="A5869" s="261"/>
      <c r="B5869" s="253"/>
      <c r="C5869" s="252"/>
      <c r="D5869" s="308"/>
      <c r="E5869" s="257"/>
      <c r="F5869" s="260"/>
      <c r="I5869"/>
    </row>
    <row r="5870" spans="1:9" s="239" customFormat="1" ht="13" x14ac:dyDescent="0.25">
      <c r="A5870" s="261"/>
      <c r="B5870" s="253"/>
      <c r="C5870" s="252"/>
      <c r="D5870" s="308"/>
      <c r="E5870" s="257"/>
      <c r="F5870" s="260"/>
      <c r="I5870"/>
    </row>
    <row r="5871" spans="1:9" s="239" customFormat="1" ht="13" x14ac:dyDescent="0.25">
      <c r="A5871" s="261"/>
      <c r="B5871" s="253"/>
      <c r="C5871" s="252"/>
      <c r="D5871" s="308"/>
      <c r="E5871" s="257"/>
      <c r="F5871" s="260"/>
      <c r="I5871"/>
    </row>
    <row r="5872" spans="1:9" s="239" customFormat="1" ht="13" x14ac:dyDescent="0.25">
      <c r="A5872" s="261"/>
      <c r="B5872" s="253"/>
      <c r="C5872" s="252"/>
      <c r="D5872" s="308"/>
      <c r="E5872" s="257"/>
      <c r="F5872" s="260"/>
      <c r="I5872"/>
    </row>
    <row r="5873" spans="1:9" s="239" customFormat="1" ht="13" x14ac:dyDescent="0.25">
      <c r="A5873" s="261"/>
      <c r="B5873" s="253"/>
      <c r="C5873" s="252"/>
      <c r="D5873" s="308"/>
      <c r="E5873" s="257"/>
      <c r="F5873" s="260"/>
      <c r="I5873"/>
    </row>
    <row r="5874" spans="1:9" s="239" customFormat="1" ht="13" x14ac:dyDescent="0.25">
      <c r="A5874" s="261"/>
      <c r="B5874" s="253"/>
      <c r="C5874" s="252"/>
      <c r="D5874" s="308"/>
      <c r="E5874" s="257"/>
      <c r="F5874" s="260"/>
      <c r="I5874"/>
    </row>
    <row r="5875" spans="1:9" s="239" customFormat="1" ht="13" x14ac:dyDescent="0.25">
      <c r="A5875" s="261"/>
      <c r="B5875" s="253"/>
      <c r="C5875" s="252"/>
      <c r="D5875" s="308"/>
      <c r="E5875" s="257"/>
      <c r="F5875" s="260"/>
      <c r="I5875"/>
    </row>
    <row r="5876" spans="1:9" s="239" customFormat="1" ht="13" x14ac:dyDescent="0.25">
      <c r="A5876" s="261"/>
      <c r="B5876" s="253"/>
      <c r="C5876" s="252"/>
      <c r="D5876" s="308"/>
      <c r="E5876" s="257"/>
      <c r="F5876" s="260"/>
      <c r="I5876"/>
    </row>
    <row r="5877" spans="1:9" s="239" customFormat="1" ht="13" x14ac:dyDescent="0.25">
      <c r="A5877" s="261"/>
      <c r="B5877" s="253"/>
      <c r="C5877" s="252"/>
      <c r="D5877" s="308"/>
      <c r="E5877" s="257"/>
      <c r="F5877" s="260"/>
      <c r="I5877"/>
    </row>
    <row r="5878" spans="1:9" s="239" customFormat="1" ht="13" x14ac:dyDescent="0.25">
      <c r="A5878" s="261"/>
      <c r="B5878" s="253"/>
      <c r="C5878" s="252"/>
      <c r="D5878" s="308"/>
      <c r="E5878" s="257"/>
      <c r="F5878" s="260"/>
      <c r="I5878"/>
    </row>
    <row r="5879" spans="1:9" s="239" customFormat="1" ht="13" x14ac:dyDescent="0.25">
      <c r="A5879" s="261"/>
      <c r="B5879" s="253"/>
      <c r="C5879" s="252"/>
      <c r="D5879" s="308"/>
      <c r="E5879" s="257"/>
      <c r="F5879" s="260"/>
      <c r="I5879"/>
    </row>
    <row r="5880" spans="1:9" s="239" customFormat="1" ht="13" x14ac:dyDescent="0.25">
      <c r="A5880" s="261"/>
      <c r="B5880" s="253"/>
      <c r="C5880" s="252"/>
      <c r="D5880" s="308"/>
      <c r="E5880" s="257"/>
      <c r="F5880" s="260"/>
      <c r="I5880"/>
    </row>
    <row r="5881" spans="1:9" s="239" customFormat="1" ht="13" x14ac:dyDescent="0.25">
      <c r="A5881" s="261"/>
      <c r="B5881" s="253"/>
      <c r="C5881" s="252"/>
      <c r="D5881" s="308"/>
      <c r="E5881" s="257"/>
      <c r="F5881" s="260"/>
      <c r="I5881"/>
    </row>
    <row r="5882" spans="1:9" s="239" customFormat="1" ht="13" x14ac:dyDescent="0.25">
      <c r="A5882" s="261"/>
      <c r="B5882" s="253"/>
      <c r="C5882" s="252"/>
      <c r="D5882" s="308"/>
      <c r="E5882" s="257"/>
      <c r="F5882" s="260"/>
      <c r="I5882"/>
    </row>
    <row r="5883" spans="1:9" s="239" customFormat="1" ht="13" x14ac:dyDescent="0.25">
      <c r="A5883" s="261"/>
      <c r="B5883" s="253"/>
      <c r="C5883" s="252"/>
      <c r="D5883" s="308"/>
      <c r="E5883" s="257"/>
      <c r="F5883" s="260"/>
      <c r="I5883"/>
    </row>
    <row r="5884" spans="1:9" s="239" customFormat="1" ht="13" x14ac:dyDescent="0.25">
      <c r="A5884" s="261"/>
      <c r="B5884" s="253"/>
      <c r="C5884" s="252"/>
      <c r="D5884" s="308"/>
      <c r="E5884" s="257"/>
      <c r="F5884" s="260"/>
      <c r="I5884"/>
    </row>
    <row r="5885" spans="1:9" s="239" customFormat="1" ht="13" x14ac:dyDescent="0.25">
      <c r="A5885" s="261"/>
      <c r="B5885" s="253"/>
      <c r="C5885" s="252"/>
      <c r="D5885" s="308"/>
      <c r="E5885" s="257"/>
      <c r="F5885" s="260"/>
      <c r="I5885"/>
    </row>
    <row r="5886" spans="1:9" ht="13" x14ac:dyDescent="0.25">
      <c r="A5886" s="261"/>
      <c r="B5886" s="264" t="s">
        <v>1019</v>
      </c>
      <c r="C5886" s="226"/>
      <c r="D5886" s="304"/>
      <c r="E5886" s="255"/>
      <c r="F5886" s="266"/>
    </row>
    <row r="5887" spans="1:9" ht="13" x14ac:dyDescent="0.25">
      <c r="A5887" s="261"/>
      <c r="B5887" s="245" t="str">
        <f>B5814</f>
        <v>SECTION 5</v>
      </c>
      <c r="C5887" s="226"/>
      <c r="D5887" s="304"/>
      <c r="E5887" s="255"/>
      <c r="F5887" s="260"/>
    </row>
    <row r="5888" spans="1:9" ht="13" x14ac:dyDescent="0.25">
      <c r="A5888" s="261"/>
      <c r="B5888" s="245" t="str">
        <f>B5815</f>
        <v>Block 3: 1 Tuckshop and 1 Store Room: 5.9 - Plastering</v>
      </c>
      <c r="C5888" s="226"/>
      <c r="D5888" s="304"/>
      <c r="E5888" s="255"/>
      <c r="F5888" s="260"/>
    </row>
    <row r="5889" spans="1:9" s="234" customFormat="1" x14ac:dyDescent="0.25">
      <c r="A5889" s="298"/>
      <c r="B5889" s="231"/>
      <c r="C5889" s="219"/>
      <c r="D5889" s="310"/>
      <c r="E5889" s="257"/>
      <c r="F5889" s="260"/>
      <c r="I5889"/>
    </row>
    <row r="5890" spans="1:9" s="234" customFormat="1" ht="13" x14ac:dyDescent="0.25">
      <c r="A5890" s="303" t="s">
        <v>2546</v>
      </c>
      <c r="B5890" s="227" t="s">
        <v>296</v>
      </c>
      <c r="C5890" s="268"/>
      <c r="D5890" s="311"/>
      <c r="E5890" s="216"/>
      <c r="F5890" s="260"/>
      <c r="I5890"/>
    </row>
    <row r="5891" spans="1:9" s="234" customFormat="1" x14ac:dyDescent="0.25">
      <c r="A5891" s="296"/>
      <c r="B5891" s="269"/>
      <c r="C5891" s="268"/>
      <c r="D5891" s="311"/>
      <c r="E5891" s="216"/>
      <c r="F5891" s="260"/>
      <c r="I5891"/>
    </row>
    <row r="5892" spans="1:9" s="234" customFormat="1" ht="13" x14ac:dyDescent="0.25">
      <c r="A5892" s="296"/>
      <c r="B5892" s="227" t="s">
        <v>297</v>
      </c>
      <c r="C5892" s="268"/>
      <c r="D5892" s="311"/>
      <c r="E5892" s="216"/>
      <c r="F5892" s="260"/>
      <c r="I5892"/>
    </row>
    <row r="5893" spans="1:9" s="234" customFormat="1" x14ac:dyDescent="0.25">
      <c r="A5893" s="296"/>
      <c r="B5893" s="269"/>
      <c r="C5893" s="268"/>
      <c r="D5893" s="311"/>
      <c r="E5893" s="216"/>
      <c r="F5893" s="260"/>
      <c r="I5893"/>
    </row>
    <row r="5894" spans="1:9" s="234" customFormat="1" ht="13" x14ac:dyDescent="0.25">
      <c r="A5894" s="296"/>
      <c r="B5894" s="227" t="s">
        <v>298</v>
      </c>
      <c r="C5894" s="268"/>
      <c r="D5894" s="311"/>
      <c r="E5894" s="216"/>
      <c r="F5894" s="260"/>
      <c r="I5894"/>
    </row>
    <row r="5895" spans="1:9" s="234" customFormat="1" x14ac:dyDescent="0.25">
      <c r="A5895" s="296"/>
      <c r="B5895" s="269"/>
      <c r="C5895" s="268"/>
      <c r="D5895" s="311"/>
      <c r="E5895" s="216"/>
      <c r="F5895" s="260"/>
      <c r="I5895"/>
    </row>
    <row r="5896" spans="1:9" s="234" customFormat="1" ht="25" x14ac:dyDescent="0.25">
      <c r="A5896" s="296" t="s">
        <v>2547</v>
      </c>
      <c r="B5896" s="269" t="s">
        <v>2085</v>
      </c>
      <c r="C5896" s="268" t="s">
        <v>11</v>
      </c>
      <c r="D5896" s="311">
        <v>16</v>
      </c>
      <c r="E5896" s="216"/>
      <c r="F5896" s="260"/>
      <c r="I5896"/>
    </row>
    <row r="5897" spans="1:9" s="234" customFormat="1" x14ac:dyDescent="0.25">
      <c r="A5897" s="296"/>
      <c r="B5897" s="269"/>
      <c r="C5897" s="268"/>
      <c r="D5897" s="311"/>
      <c r="E5897" s="216"/>
      <c r="F5897" s="260"/>
      <c r="I5897"/>
    </row>
    <row r="5898" spans="1:9" s="234" customFormat="1" ht="25" x14ac:dyDescent="0.25">
      <c r="A5898" s="296" t="s">
        <v>2548</v>
      </c>
      <c r="B5898" s="269" t="s">
        <v>2086</v>
      </c>
      <c r="C5898" s="268" t="s">
        <v>11</v>
      </c>
      <c r="D5898" s="311">
        <v>5</v>
      </c>
      <c r="E5898" s="216"/>
      <c r="F5898" s="260"/>
      <c r="I5898"/>
    </row>
    <row r="5899" spans="1:9" s="234" customFormat="1" x14ac:dyDescent="0.25">
      <c r="A5899" s="296"/>
      <c r="B5899" s="269"/>
      <c r="C5899" s="268"/>
      <c r="D5899" s="311"/>
      <c r="E5899" s="216"/>
      <c r="F5899" s="260"/>
      <c r="I5899"/>
    </row>
    <row r="5900" spans="1:9" s="234" customFormat="1" x14ac:dyDescent="0.25">
      <c r="A5900" s="296" t="s">
        <v>2549</v>
      </c>
      <c r="B5900" s="269" t="s">
        <v>303</v>
      </c>
      <c r="C5900" s="268" t="s">
        <v>2</v>
      </c>
      <c r="D5900" s="311">
        <v>2</v>
      </c>
      <c r="E5900" s="216"/>
      <c r="F5900" s="260"/>
      <c r="I5900"/>
    </row>
    <row r="5901" spans="1:9" s="234" customFormat="1" x14ac:dyDescent="0.25">
      <c r="A5901" s="296" t="s">
        <v>2550</v>
      </c>
      <c r="B5901" s="269" t="s">
        <v>304</v>
      </c>
      <c r="C5901" s="268" t="s">
        <v>2</v>
      </c>
      <c r="D5901" s="311">
        <v>2</v>
      </c>
      <c r="E5901" s="216"/>
      <c r="F5901" s="260"/>
      <c r="I5901"/>
    </row>
    <row r="5902" spans="1:9" s="234" customFormat="1" x14ac:dyDescent="0.25">
      <c r="A5902" s="296" t="s">
        <v>2551</v>
      </c>
      <c r="B5902" s="269" t="s">
        <v>305</v>
      </c>
      <c r="C5902" s="268" t="s">
        <v>2</v>
      </c>
      <c r="D5902" s="311">
        <v>2</v>
      </c>
      <c r="E5902" s="216"/>
      <c r="F5902" s="260"/>
      <c r="I5902"/>
    </row>
    <row r="5903" spans="1:9" s="234" customFormat="1" x14ac:dyDescent="0.25">
      <c r="A5903" s="296" t="s">
        <v>2552</v>
      </c>
      <c r="B5903" s="269" t="s">
        <v>306</v>
      </c>
      <c r="C5903" s="268" t="s">
        <v>2</v>
      </c>
      <c r="D5903" s="311">
        <v>2</v>
      </c>
      <c r="E5903" s="216"/>
      <c r="F5903" s="260"/>
      <c r="I5903"/>
    </row>
    <row r="5904" spans="1:9" s="234" customFormat="1" x14ac:dyDescent="0.25">
      <c r="A5904" s="296"/>
      <c r="B5904" s="269"/>
      <c r="C5904" s="268"/>
      <c r="D5904" s="311"/>
      <c r="E5904" s="216"/>
      <c r="F5904" s="260"/>
      <c r="I5904"/>
    </row>
    <row r="5905" spans="1:9" s="234" customFormat="1" ht="13" x14ac:dyDescent="0.25">
      <c r="A5905" s="296"/>
      <c r="B5905" s="227" t="s">
        <v>307</v>
      </c>
      <c r="C5905" s="268"/>
      <c r="D5905" s="311"/>
      <c r="E5905" s="216"/>
      <c r="F5905" s="260"/>
      <c r="I5905"/>
    </row>
    <row r="5906" spans="1:9" s="234" customFormat="1" ht="13" x14ac:dyDescent="0.25">
      <c r="A5906" s="296"/>
      <c r="B5906" s="227"/>
      <c r="C5906" s="268"/>
      <c r="D5906" s="311"/>
      <c r="E5906" s="216"/>
      <c r="F5906" s="260"/>
      <c r="I5906"/>
    </row>
    <row r="5907" spans="1:9" s="234" customFormat="1" ht="13" x14ac:dyDescent="0.25">
      <c r="A5907" s="296"/>
      <c r="B5907" s="227" t="s">
        <v>308</v>
      </c>
      <c r="C5907" s="268"/>
      <c r="D5907" s="311"/>
      <c r="E5907" s="216"/>
      <c r="F5907" s="260"/>
      <c r="I5907"/>
    </row>
    <row r="5908" spans="1:9" s="234" customFormat="1" x14ac:dyDescent="0.25">
      <c r="A5908" s="296"/>
      <c r="B5908" s="269"/>
      <c r="C5908" s="268"/>
      <c r="D5908" s="311"/>
      <c r="E5908" s="216"/>
      <c r="F5908" s="260"/>
      <c r="I5908"/>
    </row>
    <row r="5909" spans="1:9" s="234" customFormat="1" x14ac:dyDescent="0.25">
      <c r="A5909" s="296" t="s">
        <v>2553</v>
      </c>
      <c r="B5909" s="269" t="s">
        <v>311</v>
      </c>
      <c r="C5909" s="268" t="s">
        <v>2</v>
      </c>
      <c r="D5909" s="311">
        <v>1</v>
      </c>
      <c r="E5909" s="216"/>
      <c r="F5909" s="260"/>
      <c r="I5909"/>
    </row>
    <row r="5910" spans="1:9" s="234" customFormat="1" x14ac:dyDescent="0.25">
      <c r="A5910" s="296"/>
      <c r="B5910" s="269"/>
      <c r="C5910" s="268"/>
      <c r="D5910" s="311"/>
      <c r="E5910" s="216"/>
      <c r="F5910" s="260"/>
      <c r="I5910"/>
    </row>
    <row r="5911" spans="1:9" s="57" customFormat="1" ht="13" x14ac:dyDescent="0.3">
      <c r="A5911" s="296"/>
      <c r="B5911" s="227" t="s">
        <v>312</v>
      </c>
      <c r="C5911" s="268"/>
      <c r="D5911" s="311"/>
      <c r="E5911" s="216"/>
      <c r="F5911" s="260"/>
      <c r="G5911" s="282"/>
      <c r="I5911"/>
    </row>
    <row r="5912" spans="1:9" s="57" customFormat="1" ht="13" x14ac:dyDescent="0.3">
      <c r="A5912" s="296"/>
      <c r="B5912" s="227"/>
      <c r="C5912" s="268"/>
      <c r="D5912" s="311"/>
      <c r="E5912" s="216"/>
      <c r="F5912" s="260"/>
      <c r="G5912" s="282"/>
      <c r="I5912"/>
    </row>
    <row r="5913" spans="1:9" s="57" customFormat="1" ht="13" x14ac:dyDescent="0.3">
      <c r="A5913" s="296"/>
      <c r="B5913" s="227" t="s">
        <v>2124</v>
      </c>
      <c r="C5913" s="268"/>
      <c r="D5913" s="311"/>
      <c r="E5913" s="216"/>
      <c r="F5913" s="260"/>
      <c r="G5913" s="282"/>
      <c r="I5913"/>
    </row>
    <row r="5914" spans="1:9" s="57" customFormat="1" ht="13" x14ac:dyDescent="0.3">
      <c r="A5914" s="296"/>
      <c r="B5914" s="269"/>
      <c r="C5914" s="268"/>
      <c r="D5914" s="311"/>
      <c r="E5914" s="216"/>
      <c r="F5914" s="260"/>
      <c r="G5914" s="282"/>
      <c r="I5914"/>
    </row>
    <row r="5915" spans="1:9" s="57" customFormat="1" ht="75" x14ac:dyDescent="0.3">
      <c r="A5915" s="296" t="s">
        <v>2554</v>
      </c>
      <c r="B5915" s="269" t="s">
        <v>2125</v>
      </c>
      <c r="C5915" s="268" t="s">
        <v>2</v>
      </c>
      <c r="D5915" s="311">
        <v>1</v>
      </c>
      <c r="E5915" s="216"/>
      <c r="F5915" s="260"/>
      <c r="G5915" s="282"/>
      <c r="I5915"/>
    </row>
    <row r="5916" spans="1:9" s="57" customFormat="1" ht="13" x14ac:dyDescent="0.3">
      <c r="A5916" s="296"/>
      <c r="B5916" s="269"/>
      <c r="C5916" s="268"/>
      <c r="D5916" s="311"/>
      <c r="E5916" s="216"/>
      <c r="F5916" s="260"/>
      <c r="G5916" s="282"/>
      <c r="I5916"/>
    </row>
    <row r="5917" spans="1:9" s="57" customFormat="1" ht="13" x14ac:dyDescent="0.3">
      <c r="A5917" s="296"/>
      <c r="B5917" s="269"/>
      <c r="C5917" s="268"/>
      <c r="D5917" s="311"/>
      <c r="E5917" s="216"/>
      <c r="F5917" s="260"/>
      <c r="G5917" s="282"/>
      <c r="I5917"/>
    </row>
    <row r="5918" spans="1:9" s="57" customFormat="1" ht="13" x14ac:dyDescent="0.3">
      <c r="A5918" s="296"/>
      <c r="B5918" s="269"/>
      <c r="C5918" s="268"/>
      <c r="D5918" s="311"/>
      <c r="E5918" s="216"/>
      <c r="F5918" s="260"/>
      <c r="G5918" s="282"/>
      <c r="I5918"/>
    </row>
    <row r="5919" spans="1:9" s="57" customFormat="1" ht="13" x14ac:dyDescent="0.3">
      <c r="A5919" s="296"/>
      <c r="B5919" s="269"/>
      <c r="C5919" s="268"/>
      <c r="D5919" s="311"/>
      <c r="E5919" s="216"/>
      <c r="F5919" s="260"/>
      <c r="G5919" s="282"/>
      <c r="I5919"/>
    </row>
    <row r="5920" spans="1:9" s="57" customFormat="1" ht="13" x14ac:dyDescent="0.3">
      <c r="A5920" s="296"/>
      <c r="B5920" s="269"/>
      <c r="C5920" s="268"/>
      <c r="D5920" s="311"/>
      <c r="E5920" s="216"/>
      <c r="F5920" s="260"/>
      <c r="G5920" s="282"/>
      <c r="I5920"/>
    </row>
    <row r="5921" spans="1:9" s="57" customFormat="1" ht="13" x14ac:dyDescent="0.3">
      <c r="A5921" s="296"/>
      <c r="B5921" s="269"/>
      <c r="C5921" s="268"/>
      <c r="D5921" s="311"/>
      <c r="E5921" s="216"/>
      <c r="F5921" s="260"/>
      <c r="G5921" s="282"/>
      <c r="I5921"/>
    </row>
    <row r="5922" spans="1:9" s="57" customFormat="1" ht="13" x14ac:dyDescent="0.3">
      <c r="A5922" s="296"/>
      <c r="B5922" s="269"/>
      <c r="C5922" s="268"/>
      <c r="D5922" s="311"/>
      <c r="E5922" s="216"/>
      <c r="F5922" s="260"/>
      <c r="G5922" s="282"/>
      <c r="I5922"/>
    </row>
    <row r="5923" spans="1:9" s="57" customFormat="1" ht="13" x14ac:dyDescent="0.3">
      <c r="A5923" s="296"/>
      <c r="B5923" s="269"/>
      <c r="C5923" s="268"/>
      <c r="D5923" s="311"/>
      <c r="E5923" s="216"/>
      <c r="F5923" s="260"/>
      <c r="G5923" s="282"/>
      <c r="I5923"/>
    </row>
    <row r="5924" spans="1:9" s="57" customFormat="1" ht="13" x14ac:dyDescent="0.3">
      <c r="A5924" s="296"/>
      <c r="B5924" s="269"/>
      <c r="C5924" s="268"/>
      <c r="D5924" s="311"/>
      <c r="E5924" s="216"/>
      <c r="F5924" s="260"/>
      <c r="G5924" s="282"/>
      <c r="I5924"/>
    </row>
    <row r="5925" spans="1:9" s="57" customFormat="1" ht="13" x14ac:dyDescent="0.3">
      <c r="A5925" s="296"/>
      <c r="B5925" s="269"/>
      <c r="C5925" s="268"/>
      <c r="D5925" s="311"/>
      <c r="E5925" s="216"/>
      <c r="F5925" s="260"/>
      <c r="G5925" s="282"/>
      <c r="I5925"/>
    </row>
    <row r="5926" spans="1:9" s="57" customFormat="1" ht="13" x14ac:dyDescent="0.3">
      <c r="A5926" s="296"/>
      <c r="B5926" s="269"/>
      <c r="C5926" s="268"/>
      <c r="D5926" s="311"/>
      <c r="E5926" s="216"/>
      <c r="F5926" s="260"/>
      <c r="G5926" s="282"/>
      <c r="I5926"/>
    </row>
    <row r="5927" spans="1:9" s="57" customFormat="1" ht="13" x14ac:dyDescent="0.3">
      <c r="A5927" s="296"/>
      <c r="B5927" s="269"/>
      <c r="C5927" s="268"/>
      <c r="D5927" s="311"/>
      <c r="E5927" s="216"/>
      <c r="F5927" s="260"/>
      <c r="G5927" s="282"/>
      <c r="I5927"/>
    </row>
    <row r="5928" spans="1:9" s="57" customFormat="1" ht="13" x14ac:dyDescent="0.3">
      <c r="A5928" s="296"/>
      <c r="B5928" s="269"/>
      <c r="C5928" s="268"/>
      <c r="D5928" s="311"/>
      <c r="E5928" s="216"/>
      <c r="F5928" s="260"/>
      <c r="G5928" s="282"/>
      <c r="I5928"/>
    </row>
    <row r="5929" spans="1:9" s="57" customFormat="1" ht="13" x14ac:dyDescent="0.3">
      <c r="A5929" s="296"/>
      <c r="B5929" s="269"/>
      <c r="C5929" s="268"/>
      <c r="D5929" s="311"/>
      <c r="E5929" s="216"/>
      <c r="F5929" s="260"/>
      <c r="G5929" s="282"/>
      <c r="I5929"/>
    </row>
    <row r="5930" spans="1:9" s="57" customFormat="1" ht="13" x14ac:dyDescent="0.3">
      <c r="A5930" s="296"/>
      <c r="B5930" s="269"/>
      <c r="C5930" s="268"/>
      <c r="D5930" s="311"/>
      <c r="E5930" s="216"/>
      <c r="F5930" s="260"/>
      <c r="G5930" s="282"/>
      <c r="I5930"/>
    </row>
    <row r="5931" spans="1:9" s="57" customFormat="1" ht="13" x14ac:dyDescent="0.3">
      <c r="A5931" s="296"/>
      <c r="B5931" s="269"/>
      <c r="C5931" s="268"/>
      <c r="D5931" s="311"/>
      <c r="E5931" s="216"/>
      <c r="F5931" s="260"/>
      <c r="G5931" s="282"/>
      <c r="I5931"/>
    </row>
    <row r="5932" spans="1:9" s="57" customFormat="1" ht="13" x14ac:dyDescent="0.3">
      <c r="A5932" s="296"/>
      <c r="B5932" s="269"/>
      <c r="C5932" s="268"/>
      <c r="D5932" s="311"/>
      <c r="E5932" s="216"/>
      <c r="F5932" s="260"/>
      <c r="G5932" s="282"/>
      <c r="I5932"/>
    </row>
    <row r="5933" spans="1:9" s="57" customFormat="1" ht="13" x14ac:dyDescent="0.3">
      <c r="A5933" s="296"/>
      <c r="B5933" s="269"/>
      <c r="C5933" s="268"/>
      <c r="D5933" s="311"/>
      <c r="E5933" s="216"/>
      <c r="F5933" s="260"/>
      <c r="G5933" s="282"/>
      <c r="I5933"/>
    </row>
    <row r="5934" spans="1:9" s="57" customFormat="1" ht="13" x14ac:dyDescent="0.3">
      <c r="A5934" s="296"/>
      <c r="B5934" s="269"/>
      <c r="C5934" s="268"/>
      <c r="D5934" s="311"/>
      <c r="E5934" s="216"/>
      <c r="F5934" s="260"/>
      <c r="G5934" s="282"/>
      <c r="I5934"/>
    </row>
    <row r="5935" spans="1:9" s="57" customFormat="1" ht="13" x14ac:dyDescent="0.3">
      <c r="A5935" s="296"/>
      <c r="B5935" s="269"/>
      <c r="C5935" s="268"/>
      <c r="D5935" s="311"/>
      <c r="E5935" s="216"/>
      <c r="F5935" s="260"/>
      <c r="G5935" s="282"/>
      <c r="I5935"/>
    </row>
    <row r="5936" spans="1:9" s="57" customFormat="1" ht="13" x14ac:dyDescent="0.3">
      <c r="A5936" s="296"/>
      <c r="B5936" s="269"/>
      <c r="C5936" s="268"/>
      <c r="D5936" s="311"/>
      <c r="E5936" s="216"/>
      <c r="F5936" s="260"/>
      <c r="G5936" s="282"/>
      <c r="I5936"/>
    </row>
    <row r="5937" spans="1:9" s="57" customFormat="1" ht="13" x14ac:dyDescent="0.3">
      <c r="A5937" s="296"/>
      <c r="B5937" s="269"/>
      <c r="C5937" s="268"/>
      <c r="D5937" s="311"/>
      <c r="E5937" s="216"/>
      <c r="F5937" s="260"/>
      <c r="G5937" s="282"/>
      <c r="I5937"/>
    </row>
    <row r="5938" spans="1:9" s="57" customFormat="1" ht="13" x14ac:dyDescent="0.3">
      <c r="A5938" s="296"/>
      <c r="B5938" s="269"/>
      <c r="C5938" s="268"/>
      <c r="D5938" s="311"/>
      <c r="E5938" s="216"/>
      <c r="F5938" s="260"/>
      <c r="G5938" s="282"/>
      <c r="I5938"/>
    </row>
    <row r="5939" spans="1:9" s="57" customFormat="1" ht="13" x14ac:dyDescent="0.3">
      <c r="A5939" s="296"/>
      <c r="B5939" s="269"/>
      <c r="C5939" s="268"/>
      <c r="D5939" s="311"/>
      <c r="E5939" s="216"/>
      <c r="F5939" s="260"/>
      <c r="G5939" s="282"/>
      <c r="I5939"/>
    </row>
    <row r="5940" spans="1:9" s="57" customFormat="1" ht="13" x14ac:dyDescent="0.3">
      <c r="A5940" s="296"/>
      <c r="B5940" s="269"/>
      <c r="C5940" s="268"/>
      <c r="D5940" s="311"/>
      <c r="E5940" s="216"/>
      <c r="F5940" s="260"/>
      <c r="G5940" s="282"/>
      <c r="I5940"/>
    </row>
    <row r="5941" spans="1:9" s="57" customFormat="1" ht="13" x14ac:dyDescent="0.3">
      <c r="A5941" s="296"/>
      <c r="B5941" s="269"/>
      <c r="C5941" s="268"/>
      <c r="D5941" s="311"/>
      <c r="E5941" s="216"/>
      <c r="F5941" s="260"/>
      <c r="G5941" s="282"/>
      <c r="I5941"/>
    </row>
    <row r="5942" spans="1:9" s="57" customFormat="1" ht="13" x14ac:dyDescent="0.3">
      <c r="A5942" s="296"/>
      <c r="B5942" s="269"/>
      <c r="C5942" s="268"/>
      <c r="D5942" s="311"/>
      <c r="E5942" s="216"/>
      <c r="F5942" s="260"/>
      <c r="G5942" s="282"/>
      <c r="I5942"/>
    </row>
    <row r="5943" spans="1:9" s="57" customFormat="1" ht="13" x14ac:dyDescent="0.3">
      <c r="A5943" s="296"/>
      <c r="B5943" s="269"/>
      <c r="C5943" s="268"/>
      <c r="D5943" s="311"/>
      <c r="E5943" s="216"/>
      <c r="F5943" s="260"/>
      <c r="G5943" s="282"/>
      <c r="I5943"/>
    </row>
    <row r="5944" spans="1:9" s="57" customFormat="1" ht="13" x14ac:dyDescent="0.3">
      <c r="A5944" s="296"/>
      <c r="B5944" s="269"/>
      <c r="C5944" s="268"/>
      <c r="D5944" s="311"/>
      <c r="E5944" s="216"/>
      <c r="F5944" s="260"/>
      <c r="G5944" s="282"/>
      <c r="I5944"/>
    </row>
    <row r="5945" spans="1:9" s="57" customFormat="1" ht="13" x14ac:dyDescent="0.3">
      <c r="A5945" s="296"/>
      <c r="B5945" s="269"/>
      <c r="C5945" s="268"/>
      <c r="D5945" s="311"/>
      <c r="E5945" s="216"/>
      <c r="F5945" s="260"/>
      <c r="G5945" s="282"/>
      <c r="I5945"/>
    </row>
    <row r="5946" spans="1:9" s="57" customFormat="1" ht="13" x14ac:dyDescent="0.3">
      <c r="A5946" s="296"/>
      <c r="B5946" s="269"/>
      <c r="C5946" s="268"/>
      <c r="D5946" s="311"/>
      <c r="E5946" s="216"/>
      <c r="F5946" s="260"/>
      <c r="G5946" s="282"/>
      <c r="I5946"/>
    </row>
    <row r="5947" spans="1:9" s="57" customFormat="1" ht="13" x14ac:dyDescent="0.3">
      <c r="A5947" s="296"/>
      <c r="B5947" s="269"/>
      <c r="C5947" s="268"/>
      <c r="D5947" s="311"/>
      <c r="E5947" s="216"/>
      <c r="F5947" s="260"/>
      <c r="G5947" s="282"/>
      <c r="I5947"/>
    </row>
    <row r="5948" spans="1:9" s="57" customFormat="1" ht="13" x14ac:dyDescent="0.3">
      <c r="A5948" s="296"/>
      <c r="B5948" s="269"/>
      <c r="C5948" s="268"/>
      <c r="D5948" s="311"/>
      <c r="E5948" s="216"/>
      <c r="F5948" s="260"/>
      <c r="G5948" s="282"/>
      <c r="I5948"/>
    </row>
    <row r="5949" spans="1:9" s="57" customFormat="1" ht="13" x14ac:dyDescent="0.3">
      <c r="A5949" s="296"/>
      <c r="B5949" s="269"/>
      <c r="C5949" s="268"/>
      <c r="D5949" s="311"/>
      <c r="E5949" s="216"/>
      <c r="F5949" s="260"/>
      <c r="G5949" s="282"/>
      <c r="I5949"/>
    </row>
    <row r="5950" spans="1:9" s="57" customFormat="1" ht="13" x14ac:dyDescent="0.3">
      <c r="A5950" s="296"/>
      <c r="B5950" s="269"/>
      <c r="C5950" s="268"/>
      <c r="D5950" s="311"/>
      <c r="E5950" s="216"/>
      <c r="F5950" s="260"/>
      <c r="G5950" s="282"/>
      <c r="I5950"/>
    </row>
    <row r="5951" spans="1:9" s="57" customFormat="1" ht="13" x14ac:dyDescent="0.3">
      <c r="A5951" s="296"/>
      <c r="B5951" s="269"/>
      <c r="C5951" s="268"/>
      <c r="D5951" s="311"/>
      <c r="E5951" s="216"/>
      <c r="F5951" s="260"/>
      <c r="G5951" s="282"/>
      <c r="I5951"/>
    </row>
    <row r="5952" spans="1:9" ht="13" x14ac:dyDescent="0.25">
      <c r="A5952" s="261"/>
      <c r="B5952" s="264" t="s">
        <v>2187</v>
      </c>
      <c r="C5952" s="226"/>
      <c r="D5952" s="304"/>
      <c r="E5952" s="255"/>
      <c r="F5952" s="266"/>
    </row>
    <row r="5953" spans="1:9" ht="13" x14ac:dyDescent="0.25">
      <c r="A5953" s="261"/>
      <c r="B5953" s="245" t="str">
        <f>B5887</f>
        <v>SECTION 5</v>
      </c>
      <c r="C5953" s="226"/>
      <c r="D5953" s="304"/>
      <c r="E5953" s="255"/>
      <c r="F5953" s="260"/>
    </row>
    <row r="5954" spans="1:9" ht="13" x14ac:dyDescent="0.25">
      <c r="A5954" s="261"/>
      <c r="B5954" s="245" t="s">
        <v>2555</v>
      </c>
      <c r="C5954" s="226"/>
      <c r="D5954" s="304"/>
      <c r="E5954" s="255"/>
      <c r="F5954" s="260"/>
    </row>
    <row r="5955" spans="1:9" s="239" customFormat="1" ht="13" x14ac:dyDescent="0.25">
      <c r="A5955" s="261"/>
      <c r="B5955" s="253"/>
      <c r="C5955" s="252"/>
      <c r="D5955" s="308"/>
      <c r="E5955" s="257"/>
      <c r="F5955" s="260"/>
      <c r="I5955"/>
    </row>
    <row r="5956" spans="1:9" s="239" customFormat="1" ht="13" x14ac:dyDescent="0.25">
      <c r="A5956" s="261"/>
      <c r="B5956" s="270" t="str">
        <f>B5953</f>
        <v>SECTION 5</v>
      </c>
      <c r="C5956" s="252"/>
      <c r="D5956" s="308"/>
      <c r="E5956" s="257"/>
      <c r="F5956" s="260"/>
      <c r="I5956"/>
    </row>
    <row r="5957" spans="1:9" s="239" customFormat="1" ht="13" x14ac:dyDescent="0.25">
      <c r="A5957" s="261"/>
      <c r="B5957" s="270" t="str">
        <f>B5954</f>
        <v>Block 3: 1 Tuckshop and 1 Store Room: 5.10 - Plumbing and Drainage</v>
      </c>
      <c r="C5957" s="252"/>
      <c r="D5957" s="308"/>
      <c r="E5957" s="257"/>
      <c r="F5957" s="260"/>
      <c r="I5957"/>
    </row>
    <row r="5958" spans="1:9" s="239" customFormat="1" ht="13" x14ac:dyDescent="0.25">
      <c r="A5958" s="261"/>
      <c r="B5958" s="251" t="s">
        <v>2200</v>
      </c>
      <c r="C5958" s="252" t="s">
        <v>2192</v>
      </c>
      <c r="D5958" s="308"/>
      <c r="E5958" s="257"/>
      <c r="F5958" s="260"/>
      <c r="I5958"/>
    </row>
    <row r="5959" spans="1:9" s="239" customFormat="1" ht="13" x14ac:dyDescent="0.25">
      <c r="A5959" s="261"/>
      <c r="B5959" s="253"/>
      <c r="C5959" s="252"/>
      <c r="D5959" s="308"/>
      <c r="E5959" s="257"/>
      <c r="F5959" s="260"/>
      <c r="I5959"/>
    </row>
    <row r="5960" spans="1:9" s="239" customFormat="1" ht="13" x14ac:dyDescent="0.25">
      <c r="A5960" s="261"/>
      <c r="B5960" s="265" t="s">
        <v>2191</v>
      </c>
      <c r="C5960" s="252">
        <v>90</v>
      </c>
      <c r="D5960" s="308"/>
      <c r="E5960" s="257"/>
      <c r="F5960" s="260"/>
      <c r="I5960"/>
    </row>
    <row r="5961" spans="1:9" s="239" customFormat="1" ht="13" x14ac:dyDescent="0.25">
      <c r="A5961" s="261"/>
      <c r="B5961" s="265"/>
      <c r="C5961" s="252"/>
      <c r="D5961" s="308"/>
      <c r="E5961" s="257"/>
      <c r="F5961" s="260"/>
      <c r="I5961"/>
    </row>
    <row r="5962" spans="1:9" s="239" customFormat="1" ht="13" x14ac:dyDescent="0.25">
      <c r="A5962" s="261"/>
      <c r="B5962" s="253"/>
      <c r="C5962" s="252"/>
      <c r="D5962" s="308"/>
      <c r="E5962" s="257"/>
      <c r="F5962" s="260"/>
      <c r="I5962"/>
    </row>
    <row r="5963" spans="1:9" s="239" customFormat="1" ht="13" x14ac:dyDescent="0.25">
      <c r="A5963" s="261"/>
      <c r="B5963" s="253"/>
      <c r="C5963" s="252"/>
      <c r="D5963" s="308"/>
      <c r="E5963" s="257"/>
      <c r="F5963" s="260"/>
      <c r="I5963"/>
    </row>
    <row r="5964" spans="1:9" s="239" customFormat="1" ht="13" x14ac:dyDescent="0.25">
      <c r="A5964" s="261"/>
      <c r="B5964" s="253"/>
      <c r="C5964" s="252"/>
      <c r="D5964" s="308"/>
      <c r="E5964" s="257"/>
      <c r="F5964" s="260"/>
      <c r="I5964"/>
    </row>
    <row r="5965" spans="1:9" s="239" customFormat="1" ht="13" x14ac:dyDescent="0.25">
      <c r="A5965" s="261"/>
      <c r="B5965" s="253"/>
      <c r="C5965" s="252"/>
      <c r="D5965" s="308"/>
      <c r="E5965" s="257"/>
      <c r="F5965" s="260"/>
      <c r="I5965"/>
    </row>
    <row r="5966" spans="1:9" s="239" customFormat="1" ht="13" x14ac:dyDescent="0.25">
      <c r="A5966" s="261"/>
      <c r="B5966" s="253"/>
      <c r="C5966" s="252"/>
      <c r="D5966" s="308"/>
      <c r="E5966" s="257"/>
      <c r="F5966" s="260"/>
      <c r="I5966"/>
    </row>
    <row r="5967" spans="1:9" s="239" customFormat="1" ht="13" x14ac:dyDescent="0.25">
      <c r="A5967" s="261"/>
      <c r="B5967" s="253"/>
      <c r="C5967" s="252"/>
      <c r="D5967" s="308"/>
      <c r="E5967" s="257"/>
      <c r="F5967" s="260"/>
      <c r="I5967"/>
    </row>
    <row r="5968" spans="1:9" s="239" customFormat="1" ht="13" x14ac:dyDescent="0.25">
      <c r="A5968" s="261"/>
      <c r="B5968" s="253"/>
      <c r="C5968" s="252"/>
      <c r="D5968" s="308"/>
      <c r="E5968" s="257"/>
      <c r="F5968" s="260"/>
      <c r="I5968"/>
    </row>
    <row r="5969" spans="1:9" s="239" customFormat="1" ht="13" x14ac:dyDescent="0.25">
      <c r="A5969" s="261"/>
      <c r="B5969" s="253"/>
      <c r="C5969" s="252"/>
      <c r="D5969" s="308"/>
      <c r="E5969" s="257"/>
      <c r="F5969" s="260"/>
      <c r="I5969"/>
    </row>
    <row r="5970" spans="1:9" s="239" customFormat="1" ht="13" x14ac:dyDescent="0.25">
      <c r="A5970" s="261"/>
      <c r="B5970" s="253"/>
      <c r="C5970" s="252"/>
      <c r="D5970" s="308"/>
      <c r="E5970" s="257"/>
      <c r="F5970" s="260"/>
      <c r="I5970"/>
    </row>
    <row r="5971" spans="1:9" s="239" customFormat="1" ht="13" x14ac:dyDescent="0.25">
      <c r="A5971" s="261"/>
      <c r="B5971" s="253"/>
      <c r="C5971" s="252"/>
      <c r="D5971" s="308"/>
      <c r="E5971" s="257"/>
      <c r="F5971" s="260"/>
      <c r="I5971"/>
    </row>
    <row r="5972" spans="1:9" s="239" customFormat="1" ht="13" x14ac:dyDescent="0.25">
      <c r="A5972" s="261"/>
      <c r="B5972" s="253"/>
      <c r="C5972" s="252"/>
      <c r="D5972" s="308"/>
      <c r="E5972" s="257"/>
      <c r="F5972" s="260"/>
      <c r="I5972"/>
    </row>
    <row r="5973" spans="1:9" s="239" customFormat="1" ht="13" x14ac:dyDescent="0.25">
      <c r="A5973" s="261"/>
      <c r="B5973" s="253"/>
      <c r="C5973" s="252"/>
      <c r="D5973" s="308"/>
      <c r="E5973" s="257"/>
      <c r="F5973" s="260"/>
      <c r="I5973"/>
    </row>
    <row r="5974" spans="1:9" s="239" customFormat="1" ht="13" x14ac:dyDescent="0.25">
      <c r="A5974" s="261"/>
      <c r="B5974" s="253"/>
      <c r="C5974" s="252"/>
      <c r="D5974" s="308"/>
      <c r="E5974" s="257"/>
      <c r="F5974" s="260"/>
      <c r="I5974"/>
    </row>
    <row r="5975" spans="1:9" s="239" customFormat="1" ht="13" x14ac:dyDescent="0.25">
      <c r="A5975" s="261"/>
      <c r="B5975" s="253"/>
      <c r="C5975" s="252"/>
      <c r="D5975" s="308"/>
      <c r="E5975" s="257"/>
      <c r="F5975" s="260"/>
      <c r="I5975"/>
    </row>
    <row r="5976" spans="1:9" s="239" customFormat="1" ht="13" x14ac:dyDescent="0.25">
      <c r="A5976" s="261"/>
      <c r="B5976" s="253"/>
      <c r="C5976" s="252"/>
      <c r="D5976" s="308"/>
      <c r="E5976" s="257"/>
      <c r="F5976" s="260"/>
      <c r="I5976"/>
    </row>
    <row r="5977" spans="1:9" s="239" customFormat="1" ht="13" x14ac:dyDescent="0.25">
      <c r="A5977" s="261"/>
      <c r="B5977" s="253"/>
      <c r="C5977" s="252"/>
      <c r="D5977" s="308"/>
      <c r="E5977" s="257"/>
      <c r="F5977" s="260"/>
      <c r="I5977"/>
    </row>
    <row r="5978" spans="1:9" s="239" customFormat="1" ht="13" x14ac:dyDescent="0.25">
      <c r="A5978" s="261"/>
      <c r="B5978" s="253"/>
      <c r="C5978" s="252"/>
      <c r="D5978" s="308"/>
      <c r="E5978" s="257"/>
      <c r="F5978" s="260"/>
      <c r="I5978"/>
    </row>
    <row r="5979" spans="1:9" s="239" customFormat="1" ht="13" x14ac:dyDescent="0.25">
      <c r="A5979" s="261"/>
      <c r="B5979" s="253"/>
      <c r="C5979" s="252"/>
      <c r="D5979" s="308"/>
      <c r="E5979" s="257"/>
      <c r="F5979" s="260"/>
      <c r="I5979"/>
    </row>
    <row r="5980" spans="1:9" s="239" customFormat="1" ht="13" x14ac:dyDescent="0.25">
      <c r="A5980" s="261"/>
      <c r="B5980" s="253"/>
      <c r="C5980" s="252"/>
      <c r="D5980" s="308"/>
      <c r="E5980" s="257"/>
      <c r="F5980" s="260"/>
      <c r="I5980"/>
    </row>
    <row r="5981" spans="1:9" s="239" customFormat="1" ht="13" x14ac:dyDescent="0.25">
      <c r="A5981" s="261"/>
      <c r="B5981" s="253"/>
      <c r="C5981" s="252"/>
      <c r="D5981" s="308"/>
      <c r="E5981" s="257"/>
      <c r="F5981" s="260"/>
      <c r="I5981"/>
    </row>
    <row r="5982" spans="1:9" s="239" customFormat="1" ht="13" x14ac:dyDescent="0.25">
      <c r="A5982" s="261"/>
      <c r="B5982" s="253"/>
      <c r="C5982" s="252"/>
      <c r="D5982" s="308"/>
      <c r="E5982" s="257"/>
      <c r="F5982" s="260"/>
      <c r="I5982"/>
    </row>
    <row r="5983" spans="1:9" s="239" customFormat="1" ht="13" x14ac:dyDescent="0.25">
      <c r="A5983" s="261"/>
      <c r="B5983" s="253"/>
      <c r="C5983" s="252"/>
      <c r="D5983" s="308"/>
      <c r="E5983" s="257"/>
      <c r="F5983" s="260"/>
      <c r="I5983"/>
    </row>
    <row r="5984" spans="1:9" s="239" customFormat="1" ht="13" x14ac:dyDescent="0.25">
      <c r="A5984" s="261"/>
      <c r="B5984" s="253"/>
      <c r="C5984" s="252"/>
      <c r="D5984" s="308"/>
      <c r="E5984" s="257"/>
      <c r="F5984" s="260"/>
      <c r="I5984"/>
    </row>
    <row r="5985" spans="1:9" s="239" customFormat="1" ht="13" x14ac:dyDescent="0.25">
      <c r="A5985" s="261"/>
      <c r="B5985" s="253"/>
      <c r="C5985" s="252"/>
      <c r="D5985" s="308"/>
      <c r="E5985" s="257"/>
      <c r="F5985" s="260"/>
      <c r="I5985"/>
    </row>
    <row r="5986" spans="1:9" s="239" customFormat="1" ht="13" x14ac:dyDescent="0.25">
      <c r="A5986" s="261"/>
      <c r="B5986" s="253"/>
      <c r="C5986" s="252"/>
      <c r="D5986" s="308"/>
      <c r="E5986" s="257"/>
      <c r="F5986" s="260"/>
      <c r="I5986"/>
    </row>
    <row r="5987" spans="1:9" s="239" customFormat="1" ht="13" x14ac:dyDescent="0.25">
      <c r="A5987" s="261"/>
      <c r="B5987" s="253"/>
      <c r="C5987" s="252"/>
      <c r="D5987" s="308"/>
      <c r="E5987" s="257"/>
      <c r="F5987" s="260"/>
      <c r="I5987"/>
    </row>
    <row r="5988" spans="1:9" s="239" customFormat="1" ht="13" x14ac:dyDescent="0.25">
      <c r="A5988" s="261"/>
      <c r="B5988" s="253"/>
      <c r="C5988" s="252"/>
      <c r="D5988" s="308"/>
      <c r="E5988" s="257"/>
      <c r="F5988" s="260"/>
      <c r="I5988"/>
    </row>
    <row r="5989" spans="1:9" s="239" customFormat="1" ht="13" x14ac:dyDescent="0.25">
      <c r="A5989" s="261"/>
      <c r="B5989" s="253"/>
      <c r="C5989" s="252"/>
      <c r="D5989" s="308"/>
      <c r="E5989" s="257"/>
      <c r="F5989" s="260"/>
      <c r="I5989"/>
    </row>
    <row r="5990" spans="1:9" s="239" customFormat="1" ht="13" x14ac:dyDescent="0.25">
      <c r="A5990" s="261"/>
      <c r="B5990" s="253"/>
      <c r="C5990" s="252"/>
      <c r="D5990" s="308"/>
      <c r="E5990" s="257"/>
      <c r="F5990" s="260"/>
      <c r="I5990"/>
    </row>
    <row r="5991" spans="1:9" s="239" customFormat="1" ht="13" x14ac:dyDescent="0.25">
      <c r="A5991" s="261"/>
      <c r="B5991" s="253"/>
      <c r="C5991" s="252"/>
      <c r="D5991" s="308"/>
      <c r="E5991" s="257"/>
      <c r="F5991" s="260"/>
      <c r="I5991"/>
    </row>
    <row r="5992" spans="1:9" s="239" customFormat="1" ht="13" x14ac:dyDescent="0.25">
      <c r="A5992" s="261"/>
      <c r="B5992" s="253"/>
      <c r="C5992" s="252"/>
      <c r="D5992" s="308"/>
      <c r="E5992" s="257"/>
      <c r="F5992" s="260"/>
      <c r="I5992"/>
    </row>
    <row r="5993" spans="1:9" s="239" customFormat="1" ht="13" x14ac:dyDescent="0.25">
      <c r="A5993" s="261"/>
      <c r="B5993" s="253"/>
      <c r="C5993" s="252"/>
      <c r="D5993" s="308"/>
      <c r="E5993" s="257"/>
      <c r="F5993" s="260"/>
      <c r="I5993"/>
    </row>
    <row r="5994" spans="1:9" s="239" customFormat="1" ht="13" x14ac:dyDescent="0.25">
      <c r="A5994" s="261"/>
      <c r="B5994" s="253"/>
      <c r="C5994" s="252"/>
      <c r="D5994" s="308"/>
      <c r="E5994" s="257"/>
      <c r="F5994" s="260"/>
      <c r="I5994"/>
    </row>
    <row r="5995" spans="1:9" s="239" customFormat="1" ht="13" x14ac:dyDescent="0.25">
      <c r="A5995" s="261"/>
      <c r="B5995" s="253"/>
      <c r="C5995" s="252"/>
      <c r="D5995" s="308"/>
      <c r="E5995" s="257"/>
      <c r="F5995" s="260"/>
      <c r="I5995"/>
    </row>
    <row r="5996" spans="1:9" s="239" customFormat="1" ht="13" x14ac:dyDescent="0.25">
      <c r="A5996" s="261"/>
      <c r="B5996" s="253"/>
      <c r="C5996" s="252"/>
      <c r="D5996" s="308"/>
      <c r="E5996" s="257"/>
      <c r="F5996" s="260"/>
      <c r="I5996"/>
    </row>
    <row r="5997" spans="1:9" s="239" customFormat="1" ht="13" x14ac:dyDescent="0.25">
      <c r="A5997" s="261"/>
      <c r="B5997" s="253"/>
      <c r="C5997" s="252"/>
      <c r="D5997" s="308"/>
      <c r="E5997" s="257"/>
      <c r="F5997" s="260"/>
      <c r="I5997"/>
    </row>
    <row r="5998" spans="1:9" s="239" customFormat="1" ht="13" x14ac:dyDescent="0.25">
      <c r="A5998" s="261"/>
      <c r="B5998" s="253"/>
      <c r="C5998" s="252"/>
      <c r="D5998" s="308"/>
      <c r="E5998" s="257"/>
      <c r="F5998" s="260"/>
      <c r="I5998"/>
    </row>
    <row r="5999" spans="1:9" s="239" customFormat="1" ht="13" x14ac:dyDescent="0.25">
      <c r="A5999" s="261"/>
      <c r="B5999" s="253"/>
      <c r="C5999" s="252"/>
      <c r="D5999" s="308"/>
      <c r="E5999" s="257"/>
      <c r="F5999" s="260"/>
      <c r="I5999"/>
    </row>
    <row r="6000" spans="1:9" s="239" customFormat="1" ht="13" x14ac:dyDescent="0.25">
      <c r="A6000" s="261"/>
      <c r="B6000" s="253"/>
      <c r="C6000" s="252"/>
      <c r="D6000" s="308"/>
      <c r="E6000" s="257"/>
      <c r="F6000" s="260"/>
      <c r="I6000"/>
    </row>
    <row r="6001" spans="1:9" s="239" customFormat="1" ht="13" x14ac:dyDescent="0.25">
      <c r="A6001" s="261"/>
      <c r="B6001" s="253"/>
      <c r="C6001" s="252"/>
      <c r="D6001" s="308"/>
      <c r="E6001" s="257"/>
      <c r="F6001" s="260"/>
      <c r="I6001"/>
    </row>
    <row r="6002" spans="1:9" s="239" customFormat="1" ht="13" x14ac:dyDescent="0.25">
      <c r="A6002" s="261"/>
      <c r="B6002" s="253"/>
      <c r="C6002" s="252"/>
      <c r="D6002" s="308"/>
      <c r="E6002" s="257"/>
      <c r="F6002" s="260"/>
      <c r="I6002"/>
    </row>
    <row r="6003" spans="1:9" s="239" customFormat="1" ht="13" x14ac:dyDescent="0.25">
      <c r="A6003" s="261"/>
      <c r="B6003" s="253"/>
      <c r="C6003" s="252"/>
      <c r="D6003" s="308"/>
      <c r="E6003" s="257"/>
      <c r="F6003" s="260"/>
      <c r="I6003"/>
    </row>
    <row r="6004" spans="1:9" s="239" customFormat="1" ht="13" x14ac:dyDescent="0.25">
      <c r="A6004" s="261"/>
      <c r="B6004" s="253"/>
      <c r="C6004" s="252"/>
      <c r="D6004" s="308"/>
      <c r="E6004" s="257"/>
      <c r="F6004" s="260"/>
      <c r="I6004"/>
    </row>
    <row r="6005" spans="1:9" s="239" customFormat="1" ht="13" x14ac:dyDescent="0.25">
      <c r="A6005" s="261"/>
      <c r="B6005" s="253"/>
      <c r="C6005" s="252"/>
      <c r="D6005" s="308"/>
      <c r="E6005" s="257"/>
      <c r="F6005" s="260"/>
      <c r="I6005"/>
    </row>
    <row r="6006" spans="1:9" s="239" customFormat="1" ht="13" x14ac:dyDescent="0.25">
      <c r="A6006" s="261"/>
      <c r="B6006" s="253"/>
      <c r="C6006" s="252"/>
      <c r="D6006" s="308"/>
      <c r="E6006" s="257"/>
      <c r="F6006" s="260"/>
      <c r="I6006"/>
    </row>
    <row r="6007" spans="1:9" s="239" customFormat="1" ht="13" x14ac:dyDescent="0.25">
      <c r="A6007" s="261"/>
      <c r="B6007" s="253"/>
      <c r="C6007" s="252"/>
      <c r="D6007" s="308"/>
      <c r="E6007" s="257"/>
      <c r="F6007" s="260"/>
      <c r="I6007"/>
    </row>
    <row r="6008" spans="1:9" s="239" customFormat="1" ht="13" x14ac:dyDescent="0.25">
      <c r="A6008" s="261"/>
      <c r="B6008" s="253"/>
      <c r="C6008" s="252"/>
      <c r="D6008" s="308"/>
      <c r="E6008" s="257"/>
      <c r="F6008" s="260"/>
      <c r="I6008"/>
    </row>
    <row r="6009" spans="1:9" s="239" customFormat="1" ht="13" x14ac:dyDescent="0.25">
      <c r="A6009" s="261"/>
      <c r="B6009" s="253"/>
      <c r="C6009" s="252"/>
      <c r="D6009" s="308"/>
      <c r="E6009" s="257"/>
      <c r="F6009" s="260"/>
      <c r="I6009"/>
    </row>
    <row r="6010" spans="1:9" s="239" customFormat="1" ht="13" x14ac:dyDescent="0.25">
      <c r="A6010" s="261"/>
      <c r="B6010" s="253"/>
      <c r="C6010" s="252"/>
      <c r="D6010" s="308"/>
      <c r="E6010" s="257"/>
      <c r="F6010" s="260"/>
      <c r="I6010"/>
    </row>
    <row r="6011" spans="1:9" s="239" customFormat="1" ht="13" x14ac:dyDescent="0.25">
      <c r="A6011" s="261"/>
      <c r="B6011" s="253"/>
      <c r="C6011" s="252"/>
      <c r="D6011" s="308"/>
      <c r="E6011" s="257"/>
      <c r="F6011" s="260"/>
      <c r="I6011"/>
    </row>
    <row r="6012" spans="1:9" s="239" customFormat="1" ht="13" x14ac:dyDescent="0.25">
      <c r="A6012" s="261"/>
      <c r="B6012" s="253"/>
      <c r="C6012" s="252"/>
      <c r="D6012" s="308"/>
      <c r="E6012" s="257"/>
      <c r="F6012" s="260"/>
      <c r="I6012"/>
    </row>
    <row r="6013" spans="1:9" s="239" customFormat="1" ht="13" x14ac:dyDescent="0.25">
      <c r="A6013" s="261"/>
      <c r="B6013" s="253"/>
      <c r="C6013" s="252"/>
      <c r="D6013" s="308"/>
      <c r="E6013" s="257"/>
      <c r="F6013" s="260"/>
      <c r="I6013"/>
    </row>
    <row r="6014" spans="1:9" s="239" customFormat="1" ht="13" x14ac:dyDescent="0.25">
      <c r="A6014" s="261"/>
      <c r="B6014" s="253"/>
      <c r="C6014" s="252"/>
      <c r="D6014" s="308"/>
      <c r="E6014" s="257"/>
      <c r="F6014" s="260"/>
      <c r="I6014"/>
    </row>
    <row r="6015" spans="1:9" s="239" customFormat="1" ht="13" x14ac:dyDescent="0.25">
      <c r="A6015" s="261"/>
      <c r="B6015" s="253"/>
      <c r="C6015" s="252"/>
      <c r="D6015" s="308"/>
      <c r="E6015" s="257"/>
      <c r="F6015" s="260"/>
      <c r="I6015"/>
    </row>
    <row r="6016" spans="1:9" s="239" customFormat="1" ht="13" x14ac:dyDescent="0.25">
      <c r="A6016" s="261"/>
      <c r="B6016" s="253"/>
      <c r="C6016" s="252"/>
      <c r="D6016" s="308"/>
      <c r="E6016" s="257"/>
      <c r="F6016" s="260"/>
      <c r="I6016"/>
    </row>
    <row r="6017" spans="1:9" s="239" customFormat="1" ht="13" x14ac:dyDescent="0.25">
      <c r="A6017" s="261"/>
      <c r="B6017" s="253"/>
      <c r="C6017" s="252"/>
      <c r="D6017" s="308"/>
      <c r="E6017" s="257"/>
      <c r="F6017" s="260"/>
      <c r="I6017"/>
    </row>
    <row r="6018" spans="1:9" s="239" customFormat="1" ht="13" x14ac:dyDescent="0.25">
      <c r="A6018" s="261"/>
      <c r="B6018" s="253"/>
      <c r="C6018" s="252"/>
      <c r="D6018" s="308"/>
      <c r="E6018" s="257"/>
      <c r="F6018" s="260"/>
      <c r="I6018"/>
    </row>
    <row r="6019" spans="1:9" s="239" customFormat="1" ht="13" x14ac:dyDescent="0.25">
      <c r="A6019" s="261"/>
      <c r="B6019" s="253"/>
      <c r="C6019" s="252"/>
      <c r="D6019" s="308"/>
      <c r="E6019" s="257"/>
      <c r="F6019" s="260"/>
      <c r="I6019"/>
    </row>
    <row r="6020" spans="1:9" s="239" customFormat="1" ht="13" x14ac:dyDescent="0.25">
      <c r="A6020" s="261"/>
      <c r="B6020" s="253"/>
      <c r="C6020" s="252"/>
      <c r="D6020" s="308"/>
      <c r="E6020" s="257"/>
      <c r="F6020" s="260"/>
      <c r="I6020"/>
    </row>
    <row r="6021" spans="1:9" s="239" customFormat="1" ht="13" x14ac:dyDescent="0.25">
      <c r="A6021" s="261"/>
      <c r="B6021" s="253"/>
      <c r="C6021" s="252"/>
      <c r="D6021" s="308"/>
      <c r="E6021" s="257"/>
      <c r="F6021" s="260"/>
      <c r="I6021"/>
    </row>
    <row r="6022" spans="1:9" s="239" customFormat="1" ht="13" x14ac:dyDescent="0.25">
      <c r="A6022" s="261"/>
      <c r="B6022" s="253"/>
      <c r="C6022" s="252"/>
      <c r="D6022" s="308"/>
      <c r="E6022" s="257"/>
      <c r="F6022" s="260"/>
      <c r="I6022"/>
    </row>
    <row r="6023" spans="1:9" s="239" customFormat="1" ht="13" x14ac:dyDescent="0.25">
      <c r="A6023" s="261"/>
      <c r="B6023" s="253"/>
      <c r="C6023" s="252"/>
      <c r="D6023" s="308"/>
      <c r="E6023" s="257"/>
      <c r="F6023" s="260"/>
      <c r="I6023"/>
    </row>
    <row r="6024" spans="1:9" s="239" customFormat="1" ht="13" x14ac:dyDescent="0.25">
      <c r="A6024" s="261"/>
      <c r="B6024" s="253"/>
      <c r="C6024" s="252"/>
      <c r="D6024" s="308"/>
      <c r="E6024" s="257"/>
      <c r="F6024" s="260"/>
      <c r="I6024"/>
    </row>
    <row r="6025" spans="1:9" ht="13" x14ac:dyDescent="0.25">
      <c r="A6025" s="261"/>
      <c r="B6025" s="264" t="s">
        <v>1019</v>
      </c>
      <c r="C6025" s="226"/>
      <c r="D6025" s="304"/>
      <c r="E6025" s="255"/>
      <c r="F6025" s="266"/>
    </row>
    <row r="6026" spans="1:9" ht="13" x14ac:dyDescent="0.25">
      <c r="A6026" s="261"/>
      <c r="B6026" s="245" t="str">
        <f>B5953</f>
        <v>SECTION 5</v>
      </c>
      <c r="C6026" s="226"/>
      <c r="D6026" s="304"/>
      <c r="E6026" s="255"/>
      <c r="F6026" s="260"/>
    </row>
    <row r="6027" spans="1:9" ht="13" x14ac:dyDescent="0.25">
      <c r="A6027" s="261"/>
      <c r="B6027" s="245" t="str">
        <f>B5954</f>
        <v>Block 3: 1 Tuckshop and 1 Store Room: 5.10 - Plumbing and Drainage</v>
      </c>
      <c r="C6027" s="226"/>
      <c r="D6027" s="304"/>
      <c r="E6027" s="255"/>
      <c r="F6027" s="260"/>
    </row>
    <row r="6028" spans="1:9" s="234" customFormat="1" x14ac:dyDescent="0.25">
      <c r="A6028" s="298"/>
      <c r="B6028" s="231"/>
      <c r="C6028" s="219"/>
      <c r="D6028" s="310"/>
      <c r="E6028" s="257"/>
      <c r="F6028" s="260"/>
      <c r="I6028"/>
    </row>
    <row r="6029" spans="1:9" s="234" customFormat="1" ht="13" x14ac:dyDescent="0.25">
      <c r="A6029" s="297">
        <v>5.1100000000000003</v>
      </c>
      <c r="B6029" s="227" t="s">
        <v>320</v>
      </c>
      <c r="C6029" s="268"/>
      <c r="D6029" s="311"/>
      <c r="E6029" s="216"/>
      <c r="F6029" s="277"/>
      <c r="I6029"/>
    </row>
    <row r="6030" spans="1:9" s="234" customFormat="1" ht="13" x14ac:dyDescent="0.25">
      <c r="A6030" s="296"/>
      <c r="B6030" s="230"/>
      <c r="C6030" s="275"/>
      <c r="D6030" s="311"/>
      <c r="E6030" s="216"/>
      <c r="F6030" s="277"/>
      <c r="I6030"/>
    </row>
    <row r="6031" spans="1:9" s="234" customFormat="1" ht="13" x14ac:dyDescent="0.25">
      <c r="A6031" s="296"/>
      <c r="B6031" s="227" t="s">
        <v>321</v>
      </c>
      <c r="C6031" s="268"/>
      <c r="D6031" s="311"/>
      <c r="E6031" s="216"/>
      <c r="F6031" s="277"/>
      <c r="I6031"/>
    </row>
    <row r="6032" spans="1:9" s="234" customFormat="1" ht="13" x14ac:dyDescent="0.25">
      <c r="A6032" s="296"/>
      <c r="B6032" s="227"/>
      <c r="C6032" s="268"/>
      <c r="D6032" s="311"/>
      <c r="E6032" s="216"/>
      <c r="F6032" s="277"/>
      <c r="I6032"/>
    </row>
    <row r="6033" spans="1:9" s="234" customFormat="1" ht="13" x14ac:dyDescent="0.25">
      <c r="A6033" s="296"/>
      <c r="B6033" s="227" t="s">
        <v>322</v>
      </c>
      <c r="C6033" s="268"/>
      <c r="D6033" s="311"/>
      <c r="E6033" s="216"/>
      <c r="F6033" s="277"/>
      <c r="I6033"/>
    </row>
    <row r="6034" spans="1:9" s="234" customFormat="1" ht="13" x14ac:dyDescent="0.25">
      <c r="A6034" s="296"/>
      <c r="B6034" s="227"/>
      <c r="C6034" s="268"/>
      <c r="D6034" s="311"/>
      <c r="E6034" s="216"/>
      <c r="F6034" s="277"/>
      <c r="I6034"/>
    </row>
    <row r="6035" spans="1:9" s="234" customFormat="1" ht="14.5" x14ac:dyDescent="0.3">
      <c r="A6035" s="296" t="s">
        <v>2556</v>
      </c>
      <c r="B6035" s="269" t="s">
        <v>2135</v>
      </c>
      <c r="C6035" s="268" t="s">
        <v>621</v>
      </c>
      <c r="D6035" s="311">
        <v>2</v>
      </c>
      <c r="E6035" s="216"/>
      <c r="F6035" s="277"/>
      <c r="G6035" s="241"/>
      <c r="I6035"/>
    </row>
    <row r="6036" spans="1:9" s="234" customFormat="1" x14ac:dyDescent="0.25">
      <c r="A6036" s="298"/>
      <c r="B6036" s="231"/>
      <c r="C6036" s="219"/>
      <c r="D6036" s="310"/>
      <c r="E6036" s="257"/>
      <c r="F6036" s="260"/>
      <c r="I6036"/>
    </row>
    <row r="6037" spans="1:9" s="57" customFormat="1" ht="13" x14ac:dyDescent="0.3">
      <c r="A6037" s="296"/>
      <c r="B6037" s="269"/>
      <c r="C6037" s="268"/>
      <c r="D6037" s="311"/>
      <c r="E6037" s="216"/>
      <c r="F6037" s="260"/>
      <c r="G6037" s="282"/>
      <c r="I6037"/>
    </row>
    <row r="6038" spans="1:9" s="57" customFormat="1" ht="13" x14ac:dyDescent="0.3">
      <c r="A6038" s="296"/>
      <c r="B6038" s="269"/>
      <c r="C6038" s="268"/>
      <c r="D6038" s="311"/>
      <c r="E6038" s="216"/>
      <c r="F6038" s="260"/>
      <c r="G6038" s="282"/>
      <c r="I6038"/>
    </row>
    <row r="6039" spans="1:9" s="57" customFormat="1" ht="13" x14ac:dyDescent="0.3">
      <c r="A6039" s="296"/>
      <c r="B6039" s="269"/>
      <c r="C6039" s="268"/>
      <c r="D6039" s="311"/>
      <c r="E6039" s="216"/>
      <c r="F6039" s="260"/>
      <c r="G6039" s="282"/>
      <c r="I6039"/>
    </row>
    <row r="6040" spans="1:9" s="57" customFormat="1" ht="13" x14ac:dyDescent="0.3">
      <c r="A6040" s="296"/>
      <c r="B6040" s="269"/>
      <c r="C6040" s="268"/>
      <c r="D6040" s="311"/>
      <c r="E6040" s="216"/>
      <c r="F6040" s="260"/>
      <c r="G6040" s="282"/>
      <c r="I6040"/>
    </row>
    <row r="6041" spans="1:9" s="57" customFormat="1" ht="13" x14ac:dyDescent="0.3">
      <c r="A6041" s="296"/>
      <c r="B6041" s="269"/>
      <c r="C6041" s="268"/>
      <c r="D6041" s="311"/>
      <c r="E6041" s="216"/>
      <c r="F6041" s="260"/>
      <c r="G6041" s="282"/>
      <c r="I6041"/>
    </row>
    <row r="6042" spans="1:9" s="57" customFormat="1" ht="13" x14ac:dyDescent="0.3">
      <c r="A6042" s="296"/>
      <c r="B6042" s="269"/>
      <c r="C6042" s="268"/>
      <c r="D6042" s="311"/>
      <c r="E6042" s="216"/>
      <c r="F6042" s="260"/>
      <c r="G6042" s="282"/>
      <c r="I6042"/>
    </row>
    <row r="6043" spans="1:9" s="57" customFormat="1" ht="13" x14ac:dyDescent="0.3">
      <c r="A6043" s="296"/>
      <c r="B6043" s="269"/>
      <c r="C6043" s="268"/>
      <c r="D6043" s="311"/>
      <c r="E6043" s="216"/>
      <c r="F6043" s="260"/>
      <c r="G6043" s="282"/>
      <c r="I6043"/>
    </row>
    <row r="6044" spans="1:9" s="57" customFormat="1" ht="13" x14ac:dyDescent="0.3">
      <c r="A6044" s="296"/>
      <c r="B6044" s="269"/>
      <c r="C6044" s="268"/>
      <c r="D6044" s="311"/>
      <c r="E6044" s="216"/>
      <c r="F6044" s="260"/>
      <c r="G6044" s="282"/>
      <c r="I6044"/>
    </row>
    <row r="6045" spans="1:9" s="57" customFormat="1" ht="13" x14ac:dyDescent="0.3">
      <c r="A6045" s="296"/>
      <c r="B6045" s="269"/>
      <c r="C6045" s="268"/>
      <c r="D6045" s="311"/>
      <c r="E6045" s="216"/>
      <c r="F6045" s="260"/>
      <c r="G6045" s="282"/>
      <c r="I6045"/>
    </row>
    <row r="6046" spans="1:9" s="57" customFormat="1" ht="13" x14ac:dyDescent="0.3">
      <c r="A6046" s="296"/>
      <c r="B6046" s="269"/>
      <c r="C6046" s="268"/>
      <c r="D6046" s="311"/>
      <c r="E6046" s="216"/>
      <c r="F6046" s="260"/>
      <c r="G6046" s="282"/>
      <c r="I6046"/>
    </row>
    <row r="6047" spans="1:9" s="57" customFormat="1" ht="13" x14ac:dyDescent="0.3">
      <c r="A6047" s="296"/>
      <c r="B6047" s="269"/>
      <c r="C6047" s="268"/>
      <c r="D6047" s="311"/>
      <c r="E6047" s="216"/>
      <c r="F6047" s="260"/>
      <c r="G6047" s="282"/>
      <c r="I6047"/>
    </row>
    <row r="6048" spans="1:9" s="57" customFormat="1" ht="13" x14ac:dyDescent="0.3">
      <c r="A6048" s="296"/>
      <c r="B6048" s="269"/>
      <c r="C6048" s="268"/>
      <c r="D6048" s="311"/>
      <c r="E6048" s="216"/>
      <c r="F6048" s="260"/>
      <c r="G6048" s="282"/>
      <c r="I6048"/>
    </row>
    <row r="6049" spans="1:9" s="57" customFormat="1" ht="13" x14ac:dyDescent="0.3">
      <c r="A6049" s="296"/>
      <c r="B6049" s="269"/>
      <c r="C6049" s="268"/>
      <c r="D6049" s="311"/>
      <c r="E6049" s="216"/>
      <c r="F6049" s="260"/>
      <c r="G6049" s="282"/>
      <c r="I6049"/>
    </row>
    <row r="6050" spans="1:9" s="57" customFormat="1" ht="13" x14ac:dyDescent="0.3">
      <c r="A6050" s="296"/>
      <c r="B6050" s="269"/>
      <c r="C6050" s="268"/>
      <c r="D6050" s="311"/>
      <c r="E6050" s="216"/>
      <c r="F6050" s="260"/>
      <c r="G6050" s="282"/>
      <c r="I6050"/>
    </row>
    <row r="6051" spans="1:9" s="57" customFormat="1" ht="13" x14ac:dyDescent="0.3">
      <c r="A6051" s="296"/>
      <c r="B6051" s="269"/>
      <c r="C6051" s="268"/>
      <c r="D6051" s="311"/>
      <c r="E6051" s="216"/>
      <c r="F6051" s="260"/>
      <c r="G6051" s="282"/>
      <c r="I6051"/>
    </row>
    <row r="6052" spans="1:9" s="57" customFormat="1" ht="13" x14ac:dyDescent="0.3">
      <c r="A6052" s="296"/>
      <c r="B6052" s="269"/>
      <c r="C6052" s="268"/>
      <c r="D6052" s="311"/>
      <c r="E6052" s="216"/>
      <c r="F6052" s="260"/>
      <c r="G6052" s="282"/>
      <c r="I6052"/>
    </row>
    <row r="6053" spans="1:9" s="57" customFormat="1" ht="13" x14ac:dyDescent="0.3">
      <c r="A6053" s="296"/>
      <c r="B6053" s="269"/>
      <c r="C6053" s="268"/>
      <c r="D6053" s="311"/>
      <c r="E6053" s="216"/>
      <c r="F6053" s="260"/>
      <c r="G6053" s="282"/>
      <c r="I6053"/>
    </row>
    <row r="6054" spans="1:9" s="57" customFormat="1" ht="13" x14ac:dyDescent="0.3">
      <c r="A6054" s="296"/>
      <c r="B6054" s="269"/>
      <c r="C6054" s="268"/>
      <c r="D6054" s="311"/>
      <c r="E6054" s="216"/>
      <c r="F6054" s="260"/>
      <c r="G6054" s="282"/>
      <c r="I6054"/>
    </row>
    <row r="6055" spans="1:9" s="57" customFormat="1" ht="13" x14ac:dyDescent="0.3">
      <c r="A6055" s="296"/>
      <c r="B6055" s="269"/>
      <c r="C6055" s="268"/>
      <c r="D6055" s="311"/>
      <c r="E6055" s="216"/>
      <c r="F6055" s="260"/>
      <c r="G6055" s="282"/>
      <c r="I6055"/>
    </row>
    <row r="6056" spans="1:9" s="57" customFormat="1" ht="13" x14ac:dyDescent="0.3">
      <c r="A6056" s="296"/>
      <c r="B6056" s="269"/>
      <c r="C6056" s="268"/>
      <c r="D6056" s="311"/>
      <c r="E6056" s="216"/>
      <c r="F6056" s="260"/>
      <c r="G6056" s="282"/>
      <c r="I6056"/>
    </row>
    <row r="6057" spans="1:9" s="57" customFormat="1" ht="13" x14ac:dyDescent="0.3">
      <c r="A6057" s="296"/>
      <c r="B6057" s="269"/>
      <c r="C6057" s="268"/>
      <c r="D6057" s="311"/>
      <c r="E6057" s="216"/>
      <c r="F6057" s="260"/>
      <c r="G6057" s="282"/>
      <c r="I6057"/>
    </row>
    <row r="6058" spans="1:9" s="57" customFormat="1" ht="13" x14ac:dyDescent="0.3">
      <c r="A6058" s="296"/>
      <c r="B6058" s="269"/>
      <c r="C6058" s="268"/>
      <c r="D6058" s="311"/>
      <c r="E6058" s="216"/>
      <c r="F6058" s="260"/>
      <c r="G6058" s="282"/>
      <c r="I6058"/>
    </row>
    <row r="6059" spans="1:9" s="57" customFormat="1" ht="13" x14ac:dyDescent="0.3">
      <c r="A6059" s="296"/>
      <c r="B6059" s="269"/>
      <c r="C6059" s="268"/>
      <c r="D6059" s="311"/>
      <c r="E6059" s="216"/>
      <c r="F6059" s="260"/>
      <c r="G6059" s="282"/>
      <c r="I6059"/>
    </row>
    <row r="6060" spans="1:9" s="57" customFormat="1" ht="13" x14ac:dyDescent="0.3">
      <c r="A6060" s="296"/>
      <c r="B6060" s="269"/>
      <c r="C6060" s="268"/>
      <c r="D6060" s="311"/>
      <c r="E6060" s="216"/>
      <c r="F6060" s="260"/>
      <c r="G6060" s="282"/>
      <c r="I6060"/>
    </row>
    <row r="6061" spans="1:9" s="57" customFormat="1" ht="13" x14ac:dyDescent="0.3">
      <c r="A6061" s="296"/>
      <c r="B6061" s="269"/>
      <c r="C6061" s="268"/>
      <c r="D6061" s="311"/>
      <c r="E6061" s="216"/>
      <c r="F6061" s="260"/>
      <c r="G6061" s="282"/>
      <c r="I6061"/>
    </row>
    <row r="6062" spans="1:9" s="57" customFormat="1" ht="13" x14ac:dyDescent="0.3">
      <c r="A6062" s="296"/>
      <c r="B6062" s="269"/>
      <c r="C6062" s="268"/>
      <c r="D6062" s="311"/>
      <c r="E6062" s="216"/>
      <c r="F6062" s="260"/>
      <c r="G6062" s="282"/>
      <c r="I6062"/>
    </row>
    <row r="6063" spans="1:9" s="57" customFormat="1" ht="13" x14ac:dyDescent="0.3">
      <c r="A6063" s="296"/>
      <c r="B6063" s="269"/>
      <c r="C6063" s="268"/>
      <c r="D6063" s="311"/>
      <c r="E6063" s="216"/>
      <c r="F6063" s="260"/>
      <c r="G6063" s="282"/>
      <c r="I6063"/>
    </row>
    <row r="6064" spans="1:9" s="57" customFormat="1" ht="13" x14ac:dyDescent="0.3">
      <c r="A6064" s="296"/>
      <c r="B6064" s="269"/>
      <c r="C6064" s="268"/>
      <c r="D6064" s="311"/>
      <c r="E6064" s="216"/>
      <c r="F6064" s="260"/>
      <c r="G6064" s="282"/>
      <c r="I6064"/>
    </row>
    <row r="6065" spans="1:9" s="57" customFormat="1" ht="13" x14ac:dyDescent="0.3">
      <c r="A6065" s="296"/>
      <c r="B6065" s="269"/>
      <c r="C6065" s="268"/>
      <c r="D6065" s="311"/>
      <c r="E6065" s="216"/>
      <c r="F6065" s="260"/>
      <c r="G6065" s="282"/>
      <c r="I6065"/>
    </row>
    <row r="6066" spans="1:9" s="57" customFormat="1" ht="13" x14ac:dyDescent="0.3">
      <c r="A6066" s="296"/>
      <c r="B6066" s="269"/>
      <c r="C6066" s="268"/>
      <c r="D6066" s="311"/>
      <c r="E6066" s="216"/>
      <c r="F6066" s="260"/>
      <c r="G6066" s="282"/>
      <c r="I6066"/>
    </row>
    <row r="6067" spans="1:9" s="57" customFormat="1" ht="13" x14ac:dyDescent="0.3">
      <c r="A6067" s="296"/>
      <c r="B6067" s="269"/>
      <c r="C6067" s="268"/>
      <c r="D6067" s="311"/>
      <c r="E6067" s="216"/>
      <c r="F6067" s="260"/>
      <c r="G6067" s="282"/>
      <c r="I6067"/>
    </row>
    <row r="6068" spans="1:9" s="57" customFormat="1" ht="13" x14ac:dyDescent="0.3">
      <c r="A6068" s="296"/>
      <c r="B6068" s="269"/>
      <c r="C6068" s="268"/>
      <c r="D6068" s="311"/>
      <c r="E6068" s="216"/>
      <c r="F6068" s="260"/>
      <c r="G6068" s="282"/>
      <c r="I6068"/>
    </row>
    <row r="6069" spans="1:9" s="57" customFormat="1" ht="13" x14ac:dyDescent="0.3">
      <c r="A6069" s="296"/>
      <c r="B6069" s="269"/>
      <c r="C6069" s="268"/>
      <c r="D6069" s="311"/>
      <c r="E6069" s="216"/>
      <c r="F6069" s="260"/>
      <c r="G6069" s="282"/>
      <c r="I6069"/>
    </row>
    <row r="6070" spans="1:9" s="57" customFormat="1" ht="13" x14ac:dyDescent="0.3">
      <c r="A6070" s="296"/>
      <c r="B6070" s="269"/>
      <c r="C6070" s="268"/>
      <c r="D6070" s="311"/>
      <c r="E6070" s="216"/>
      <c r="F6070" s="260"/>
      <c r="G6070" s="282"/>
      <c r="I6070"/>
    </row>
    <row r="6071" spans="1:9" s="57" customFormat="1" ht="13" x14ac:dyDescent="0.3">
      <c r="A6071" s="296"/>
      <c r="B6071" s="269"/>
      <c r="C6071" s="268"/>
      <c r="D6071" s="311"/>
      <c r="E6071" s="216"/>
      <c r="F6071" s="260"/>
      <c r="G6071" s="282"/>
      <c r="I6071"/>
    </row>
    <row r="6072" spans="1:9" s="57" customFormat="1" ht="13" x14ac:dyDescent="0.3">
      <c r="A6072" s="296"/>
      <c r="B6072" s="269"/>
      <c r="C6072" s="268"/>
      <c r="D6072" s="311"/>
      <c r="E6072" s="216"/>
      <c r="F6072" s="260"/>
      <c r="G6072" s="282"/>
      <c r="I6072"/>
    </row>
    <row r="6073" spans="1:9" s="57" customFormat="1" ht="13" x14ac:dyDescent="0.3">
      <c r="A6073" s="296"/>
      <c r="B6073" s="269"/>
      <c r="C6073" s="268"/>
      <c r="D6073" s="311"/>
      <c r="E6073" s="216"/>
      <c r="F6073" s="260"/>
      <c r="G6073" s="282"/>
      <c r="I6073"/>
    </row>
    <row r="6074" spans="1:9" s="57" customFormat="1" ht="13" x14ac:dyDescent="0.3">
      <c r="A6074" s="296"/>
      <c r="B6074" s="269"/>
      <c r="C6074" s="268"/>
      <c r="D6074" s="311"/>
      <c r="E6074" s="216"/>
      <c r="F6074" s="260"/>
      <c r="G6074" s="282"/>
      <c r="I6074"/>
    </row>
    <row r="6075" spans="1:9" s="57" customFormat="1" ht="13" x14ac:dyDescent="0.3">
      <c r="A6075" s="296"/>
      <c r="B6075" s="269"/>
      <c r="C6075" s="268"/>
      <c r="D6075" s="311"/>
      <c r="E6075" s="216"/>
      <c r="F6075" s="260"/>
      <c r="G6075" s="282"/>
      <c r="I6075"/>
    </row>
    <row r="6076" spans="1:9" s="57" customFormat="1" ht="13" x14ac:dyDescent="0.3">
      <c r="A6076" s="296"/>
      <c r="B6076" s="269"/>
      <c r="C6076" s="268"/>
      <c r="D6076" s="311"/>
      <c r="E6076" s="216"/>
      <c r="F6076" s="260"/>
      <c r="G6076" s="282"/>
      <c r="I6076"/>
    </row>
    <row r="6077" spans="1:9" s="57" customFormat="1" ht="13" x14ac:dyDescent="0.3">
      <c r="A6077" s="296"/>
      <c r="B6077" s="269"/>
      <c r="C6077" s="268"/>
      <c r="D6077" s="311"/>
      <c r="E6077" s="216"/>
      <c r="F6077" s="260"/>
      <c r="G6077" s="282"/>
      <c r="I6077"/>
    </row>
    <row r="6078" spans="1:9" s="57" customFormat="1" ht="13" x14ac:dyDescent="0.3">
      <c r="A6078" s="296"/>
      <c r="B6078" s="269"/>
      <c r="C6078" s="268"/>
      <c r="D6078" s="311"/>
      <c r="E6078" s="216"/>
      <c r="F6078" s="260"/>
      <c r="G6078" s="282"/>
      <c r="I6078"/>
    </row>
    <row r="6079" spans="1:9" s="57" customFormat="1" ht="13" x14ac:dyDescent="0.3">
      <c r="A6079" s="296"/>
      <c r="B6079" s="269"/>
      <c r="C6079" s="268"/>
      <c r="D6079" s="311"/>
      <c r="E6079" s="216"/>
      <c r="F6079" s="260"/>
      <c r="G6079" s="282"/>
      <c r="I6079"/>
    </row>
    <row r="6080" spans="1:9" s="57" customFormat="1" ht="13" x14ac:dyDescent="0.3">
      <c r="A6080" s="296"/>
      <c r="B6080" s="269"/>
      <c r="C6080" s="268"/>
      <c r="D6080" s="311"/>
      <c r="E6080" s="216"/>
      <c r="F6080" s="260"/>
      <c r="G6080" s="282"/>
      <c r="I6080"/>
    </row>
    <row r="6081" spans="1:9" s="57" customFormat="1" ht="13" x14ac:dyDescent="0.3">
      <c r="A6081" s="296"/>
      <c r="B6081" s="269"/>
      <c r="C6081" s="268"/>
      <c r="D6081" s="311"/>
      <c r="E6081" s="216"/>
      <c r="F6081" s="260"/>
      <c r="G6081" s="282"/>
      <c r="I6081"/>
    </row>
    <row r="6082" spans="1:9" s="57" customFormat="1" ht="13" x14ac:dyDescent="0.3">
      <c r="A6082" s="296"/>
      <c r="B6082" s="269"/>
      <c r="C6082" s="268"/>
      <c r="D6082" s="311"/>
      <c r="E6082" s="216"/>
      <c r="F6082" s="260"/>
      <c r="G6082" s="282"/>
      <c r="I6082"/>
    </row>
    <row r="6083" spans="1:9" s="57" customFormat="1" ht="13" x14ac:dyDescent="0.3">
      <c r="A6083" s="296"/>
      <c r="B6083" s="269"/>
      <c r="C6083" s="268"/>
      <c r="D6083" s="311"/>
      <c r="E6083" s="216"/>
      <c r="F6083" s="260"/>
      <c r="G6083" s="282"/>
      <c r="I6083"/>
    </row>
    <row r="6084" spans="1:9" s="57" customFormat="1" ht="13" x14ac:dyDescent="0.3">
      <c r="A6084" s="296"/>
      <c r="B6084" s="269"/>
      <c r="C6084" s="268"/>
      <c r="D6084" s="311"/>
      <c r="E6084" s="216"/>
      <c r="F6084" s="260"/>
      <c r="G6084" s="282"/>
      <c r="I6084"/>
    </row>
    <row r="6085" spans="1:9" s="57" customFormat="1" ht="13" x14ac:dyDescent="0.3">
      <c r="A6085" s="296"/>
      <c r="B6085" s="269"/>
      <c r="C6085" s="268"/>
      <c r="D6085" s="311"/>
      <c r="E6085" s="216"/>
      <c r="F6085" s="260"/>
      <c r="G6085" s="282"/>
      <c r="I6085"/>
    </row>
    <row r="6086" spans="1:9" s="57" customFormat="1" ht="13" x14ac:dyDescent="0.3">
      <c r="A6086" s="296"/>
      <c r="B6086" s="269"/>
      <c r="C6086" s="268"/>
      <c r="D6086" s="311"/>
      <c r="E6086" s="216"/>
      <c r="F6086" s="260"/>
      <c r="G6086" s="282"/>
      <c r="I6086"/>
    </row>
    <row r="6087" spans="1:9" s="57" customFormat="1" ht="13" x14ac:dyDescent="0.3">
      <c r="A6087" s="296"/>
      <c r="B6087" s="269"/>
      <c r="C6087" s="268"/>
      <c r="D6087" s="311"/>
      <c r="E6087" s="216"/>
      <c r="F6087" s="260"/>
      <c r="G6087" s="282"/>
      <c r="I6087"/>
    </row>
    <row r="6088" spans="1:9" s="57" customFormat="1" ht="13" x14ac:dyDescent="0.3">
      <c r="A6088" s="296"/>
      <c r="B6088" s="269"/>
      <c r="C6088" s="268"/>
      <c r="D6088" s="311"/>
      <c r="E6088" s="216"/>
      <c r="F6088" s="260"/>
      <c r="G6088" s="282"/>
      <c r="I6088"/>
    </row>
    <row r="6089" spans="1:9" s="57" customFormat="1" ht="13" x14ac:dyDescent="0.3">
      <c r="A6089" s="296"/>
      <c r="B6089" s="269"/>
      <c r="C6089" s="268"/>
      <c r="D6089" s="311"/>
      <c r="E6089" s="216"/>
      <c r="F6089" s="260"/>
      <c r="G6089" s="282"/>
      <c r="I6089"/>
    </row>
    <row r="6090" spans="1:9" s="57" customFormat="1" ht="13" x14ac:dyDescent="0.3">
      <c r="A6090" s="296"/>
      <c r="B6090" s="269"/>
      <c r="C6090" s="268"/>
      <c r="D6090" s="311"/>
      <c r="E6090" s="216"/>
      <c r="F6090" s="260"/>
      <c r="G6090" s="282"/>
      <c r="I6090"/>
    </row>
    <row r="6091" spans="1:9" s="57" customFormat="1" ht="13" x14ac:dyDescent="0.3">
      <c r="A6091" s="296"/>
      <c r="B6091" s="269"/>
      <c r="C6091" s="268"/>
      <c r="D6091" s="311"/>
      <c r="E6091" s="216"/>
      <c r="F6091" s="260"/>
      <c r="G6091" s="282"/>
      <c r="I6091"/>
    </row>
    <row r="6092" spans="1:9" s="57" customFormat="1" ht="13" x14ac:dyDescent="0.3">
      <c r="A6092" s="296"/>
      <c r="B6092" s="269"/>
      <c r="C6092" s="268"/>
      <c r="D6092" s="311"/>
      <c r="E6092" s="216"/>
      <c r="F6092" s="260"/>
      <c r="G6092" s="282"/>
      <c r="I6092"/>
    </row>
    <row r="6093" spans="1:9" s="57" customFormat="1" ht="13" x14ac:dyDescent="0.3">
      <c r="A6093" s="296"/>
      <c r="B6093" s="269"/>
      <c r="C6093" s="268"/>
      <c r="D6093" s="311"/>
      <c r="E6093" s="216"/>
      <c r="F6093" s="260"/>
      <c r="G6093" s="282"/>
      <c r="I6093"/>
    </row>
    <row r="6094" spans="1:9" s="57" customFormat="1" ht="13" x14ac:dyDescent="0.3">
      <c r="A6094" s="296"/>
      <c r="B6094" s="269"/>
      <c r="C6094" s="268"/>
      <c r="D6094" s="311"/>
      <c r="E6094" s="216"/>
      <c r="F6094" s="260"/>
      <c r="G6094" s="282"/>
      <c r="I6094"/>
    </row>
    <row r="6095" spans="1:9" s="57" customFormat="1" ht="13" x14ac:dyDescent="0.3">
      <c r="A6095" s="296"/>
      <c r="B6095" s="269"/>
      <c r="C6095" s="268"/>
      <c r="D6095" s="311"/>
      <c r="E6095" s="216"/>
      <c r="F6095" s="260"/>
      <c r="G6095" s="282"/>
      <c r="I6095"/>
    </row>
    <row r="6096" spans="1:9" s="57" customFormat="1" ht="13" x14ac:dyDescent="0.3">
      <c r="A6096" s="296"/>
      <c r="B6096" s="269"/>
      <c r="C6096" s="268"/>
      <c r="D6096" s="311"/>
      <c r="E6096" s="216"/>
      <c r="F6096" s="260"/>
      <c r="G6096" s="282"/>
      <c r="I6096"/>
    </row>
    <row r="6097" spans="1:9" s="57" customFormat="1" ht="13" x14ac:dyDescent="0.3">
      <c r="A6097" s="296"/>
      <c r="B6097" s="269"/>
      <c r="C6097" s="268"/>
      <c r="D6097" s="311"/>
      <c r="E6097" s="216"/>
      <c r="F6097" s="260"/>
      <c r="G6097" s="282"/>
      <c r="I6097"/>
    </row>
    <row r="6098" spans="1:9" ht="13" x14ac:dyDescent="0.25">
      <c r="A6098" s="261"/>
      <c r="B6098" s="264" t="s">
        <v>2187</v>
      </c>
      <c r="C6098" s="226"/>
      <c r="D6098" s="304"/>
      <c r="E6098" s="255"/>
      <c r="F6098" s="266"/>
    </row>
    <row r="6099" spans="1:9" ht="13" x14ac:dyDescent="0.25">
      <c r="A6099" s="261"/>
      <c r="B6099" s="245" t="str">
        <f>B6026</f>
        <v>SECTION 5</v>
      </c>
      <c r="C6099" s="226"/>
      <c r="D6099" s="304"/>
      <c r="E6099" s="255"/>
      <c r="F6099" s="260"/>
    </row>
    <row r="6100" spans="1:9" ht="13" x14ac:dyDescent="0.25">
      <c r="A6100" s="261"/>
      <c r="B6100" s="245" t="s">
        <v>2557</v>
      </c>
      <c r="C6100" s="226"/>
      <c r="D6100" s="304"/>
      <c r="E6100" s="255"/>
      <c r="F6100" s="260"/>
    </row>
    <row r="6101" spans="1:9" s="239" customFormat="1" ht="13" x14ac:dyDescent="0.25">
      <c r="A6101" s="261"/>
      <c r="B6101" s="253"/>
      <c r="C6101" s="252"/>
      <c r="D6101" s="308"/>
      <c r="E6101" s="257"/>
      <c r="F6101" s="260"/>
      <c r="I6101"/>
    </row>
    <row r="6102" spans="1:9" s="239" customFormat="1" ht="13" x14ac:dyDescent="0.25">
      <c r="A6102" s="261"/>
      <c r="B6102" s="270" t="str">
        <f>B6099</f>
        <v>SECTION 5</v>
      </c>
      <c r="C6102" s="252"/>
      <c r="D6102" s="308"/>
      <c r="E6102" s="257"/>
      <c r="F6102" s="260"/>
      <c r="I6102"/>
    </row>
    <row r="6103" spans="1:9" s="239" customFormat="1" ht="13" x14ac:dyDescent="0.25">
      <c r="A6103" s="261"/>
      <c r="B6103" s="270" t="str">
        <f>B6100</f>
        <v>Block 3: 1 Tuckshop and 1 Store Room: 5.11 - Glazing</v>
      </c>
      <c r="C6103" s="252"/>
      <c r="D6103" s="308"/>
      <c r="E6103" s="257"/>
      <c r="F6103" s="260"/>
      <c r="I6103"/>
    </row>
    <row r="6104" spans="1:9" s="239" customFormat="1" ht="13" x14ac:dyDescent="0.25">
      <c r="A6104" s="261"/>
      <c r="B6104" s="251" t="s">
        <v>2200</v>
      </c>
      <c r="C6104" s="252" t="s">
        <v>2192</v>
      </c>
      <c r="D6104" s="308"/>
      <c r="E6104" s="257"/>
      <c r="F6104" s="260"/>
      <c r="I6104"/>
    </row>
    <row r="6105" spans="1:9" s="239" customFormat="1" ht="13" x14ac:dyDescent="0.25">
      <c r="A6105" s="261"/>
      <c r="B6105" s="253"/>
      <c r="C6105" s="252"/>
      <c r="D6105" s="308"/>
      <c r="E6105" s="257"/>
      <c r="F6105" s="260"/>
      <c r="I6105"/>
    </row>
    <row r="6106" spans="1:9" s="239" customFormat="1" ht="13" x14ac:dyDescent="0.25">
      <c r="A6106" s="261"/>
      <c r="B6106" s="265" t="s">
        <v>2191</v>
      </c>
      <c r="C6106" s="252">
        <v>92</v>
      </c>
      <c r="D6106" s="308"/>
      <c r="E6106" s="257"/>
      <c r="F6106" s="260"/>
      <c r="I6106"/>
    </row>
    <row r="6107" spans="1:9" s="239" customFormat="1" ht="13" x14ac:dyDescent="0.25">
      <c r="A6107" s="261"/>
      <c r="B6107" s="265"/>
      <c r="C6107" s="252"/>
      <c r="D6107" s="308"/>
      <c r="E6107" s="257"/>
      <c r="F6107" s="260"/>
      <c r="I6107"/>
    </row>
    <row r="6108" spans="1:9" s="239" customFormat="1" ht="13" x14ac:dyDescent="0.25">
      <c r="A6108" s="261"/>
      <c r="B6108" s="253"/>
      <c r="C6108" s="252"/>
      <c r="D6108" s="308"/>
      <c r="E6108" s="257"/>
      <c r="F6108" s="260"/>
      <c r="I6108"/>
    </row>
    <row r="6109" spans="1:9" s="239" customFormat="1" ht="13" x14ac:dyDescent="0.25">
      <c r="A6109" s="261"/>
      <c r="B6109" s="253"/>
      <c r="C6109" s="252"/>
      <c r="D6109" s="308"/>
      <c r="E6109" s="257"/>
      <c r="F6109" s="260"/>
      <c r="I6109"/>
    </row>
    <row r="6110" spans="1:9" s="239" customFormat="1" ht="13" x14ac:dyDescent="0.25">
      <c r="A6110" s="261"/>
      <c r="B6110" s="253"/>
      <c r="C6110" s="252"/>
      <c r="D6110" s="308"/>
      <c r="E6110" s="257"/>
      <c r="F6110" s="260"/>
      <c r="I6110"/>
    </row>
    <row r="6111" spans="1:9" s="239" customFormat="1" ht="13" x14ac:dyDescent="0.25">
      <c r="A6111" s="261"/>
      <c r="B6111" s="253"/>
      <c r="C6111" s="252"/>
      <c r="D6111" s="308"/>
      <c r="E6111" s="257"/>
      <c r="F6111" s="260"/>
      <c r="I6111"/>
    </row>
    <row r="6112" spans="1:9" s="239" customFormat="1" ht="13" x14ac:dyDescent="0.25">
      <c r="A6112" s="261"/>
      <c r="B6112" s="253"/>
      <c r="C6112" s="252"/>
      <c r="D6112" s="308"/>
      <c r="E6112" s="257"/>
      <c r="F6112" s="260"/>
      <c r="I6112"/>
    </row>
    <row r="6113" spans="1:9" s="239" customFormat="1" ht="13" x14ac:dyDescent="0.25">
      <c r="A6113" s="261"/>
      <c r="B6113" s="253"/>
      <c r="C6113" s="252"/>
      <c r="D6113" s="308"/>
      <c r="E6113" s="257"/>
      <c r="F6113" s="260"/>
      <c r="I6113"/>
    </row>
    <row r="6114" spans="1:9" s="239" customFormat="1" ht="13" x14ac:dyDescent="0.25">
      <c r="A6114" s="261"/>
      <c r="B6114" s="253"/>
      <c r="C6114" s="252"/>
      <c r="D6114" s="308"/>
      <c r="E6114" s="257"/>
      <c r="F6114" s="260"/>
      <c r="I6114"/>
    </row>
    <row r="6115" spans="1:9" s="239" customFormat="1" ht="13" x14ac:dyDescent="0.25">
      <c r="A6115" s="261"/>
      <c r="B6115" s="253"/>
      <c r="C6115" s="252"/>
      <c r="D6115" s="308"/>
      <c r="E6115" s="257"/>
      <c r="F6115" s="260"/>
      <c r="I6115"/>
    </row>
    <row r="6116" spans="1:9" s="239" customFormat="1" ht="13" x14ac:dyDescent="0.25">
      <c r="A6116" s="261"/>
      <c r="B6116" s="253"/>
      <c r="C6116" s="252"/>
      <c r="D6116" s="308"/>
      <c r="E6116" s="257"/>
      <c r="F6116" s="260"/>
      <c r="I6116"/>
    </row>
    <row r="6117" spans="1:9" s="239" customFormat="1" ht="13" x14ac:dyDescent="0.25">
      <c r="A6117" s="261"/>
      <c r="B6117" s="253"/>
      <c r="C6117" s="252"/>
      <c r="D6117" s="308"/>
      <c r="E6117" s="257"/>
      <c r="F6117" s="260"/>
      <c r="I6117"/>
    </row>
    <row r="6118" spans="1:9" s="239" customFormat="1" ht="13" x14ac:dyDescent="0.25">
      <c r="A6118" s="261"/>
      <c r="B6118" s="253"/>
      <c r="C6118" s="252"/>
      <c r="D6118" s="308"/>
      <c r="E6118" s="257"/>
      <c r="F6118" s="260"/>
      <c r="I6118"/>
    </row>
    <row r="6119" spans="1:9" s="239" customFormat="1" ht="13" x14ac:dyDescent="0.25">
      <c r="A6119" s="261"/>
      <c r="B6119" s="253"/>
      <c r="C6119" s="252"/>
      <c r="D6119" s="308"/>
      <c r="E6119" s="257"/>
      <c r="F6119" s="260"/>
      <c r="I6119"/>
    </row>
    <row r="6120" spans="1:9" s="239" customFormat="1" ht="13" x14ac:dyDescent="0.25">
      <c r="A6120" s="261"/>
      <c r="B6120" s="253"/>
      <c r="C6120" s="252"/>
      <c r="D6120" s="308"/>
      <c r="E6120" s="257"/>
      <c r="F6120" s="260"/>
      <c r="I6120"/>
    </row>
    <row r="6121" spans="1:9" s="239" customFormat="1" ht="13" x14ac:dyDescent="0.25">
      <c r="A6121" s="261"/>
      <c r="B6121" s="253"/>
      <c r="C6121" s="252"/>
      <c r="D6121" s="308"/>
      <c r="E6121" s="257"/>
      <c r="F6121" s="260"/>
      <c r="I6121"/>
    </row>
    <row r="6122" spans="1:9" s="239" customFormat="1" ht="13" x14ac:dyDescent="0.25">
      <c r="A6122" s="261"/>
      <c r="B6122" s="253"/>
      <c r="C6122" s="252"/>
      <c r="D6122" s="308"/>
      <c r="E6122" s="257"/>
      <c r="F6122" s="260"/>
      <c r="I6122"/>
    </row>
    <row r="6123" spans="1:9" s="239" customFormat="1" ht="13" x14ac:dyDescent="0.25">
      <c r="A6123" s="261"/>
      <c r="B6123" s="253"/>
      <c r="C6123" s="252"/>
      <c r="D6123" s="308"/>
      <c r="E6123" s="257"/>
      <c r="F6123" s="260"/>
      <c r="I6123"/>
    </row>
    <row r="6124" spans="1:9" s="239" customFormat="1" ht="13" x14ac:dyDescent="0.25">
      <c r="A6124" s="261"/>
      <c r="B6124" s="253"/>
      <c r="C6124" s="252"/>
      <c r="D6124" s="308"/>
      <c r="E6124" s="257"/>
      <c r="F6124" s="260"/>
      <c r="I6124"/>
    </row>
    <row r="6125" spans="1:9" s="239" customFormat="1" ht="13" x14ac:dyDescent="0.25">
      <c r="A6125" s="261"/>
      <c r="B6125" s="253"/>
      <c r="C6125" s="252"/>
      <c r="D6125" s="308"/>
      <c r="E6125" s="257"/>
      <c r="F6125" s="260"/>
      <c r="I6125"/>
    </row>
    <row r="6126" spans="1:9" s="239" customFormat="1" ht="13" x14ac:dyDescent="0.25">
      <c r="A6126" s="261"/>
      <c r="B6126" s="253"/>
      <c r="C6126" s="252"/>
      <c r="D6126" s="308"/>
      <c r="E6126" s="257"/>
      <c r="F6126" s="260"/>
      <c r="I6126"/>
    </row>
    <row r="6127" spans="1:9" s="239" customFormat="1" ht="13" x14ac:dyDescent="0.25">
      <c r="A6127" s="261"/>
      <c r="B6127" s="253"/>
      <c r="C6127" s="252"/>
      <c r="D6127" s="308"/>
      <c r="E6127" s="257"/>
      <c r="F6127" s="260"/>
      <c r="I6127"/>
    </row>
    <row r="6128" spans="1:9" s="239" customFormat="1" ht="13" x14ac:dyDescent="0.25">
      <c r="A6128" s="261"/>
      <c r="B6128" s="253"/>
      <c r="C6128" s="252"/>
      <c r="D6128" s="308"/>
      <c r="E6128" s="257"/>
      <c r="F6128" s="260"/>
      <c r="I6128"/>
    </row>
    <row r="6129" spans="1:9" s="239" customFormat="1" ht="13" x14ac:dyDescent="0.25">
      <c r="A6129" s="261"/>
      <c r="B6129" s="253"/>
      <c r="C6129" s="252"/>
      <c r="D6129" s="308"/>
      <c r="E6129" s="257"/>
      <c r="F6129" s="260"/>
      <c r="I6129"/>
    </row>
    <row r="6130" spans="1:9" s="239" customFormat="1" ht="13" x14ac:dyDescent="0.25">
      <c r="A6130" s="261"/>
      <c r="B6130" s="253"/>
      <c r="C6130" s="252"/>
      <c r="D6130" s="308"/>
      <c r="E6130" s="257"/>
      <c r="F6130" s="260"/>
      <c r="I6130"/>
    </row>
    <row r="6131" spans="1:9" s="239" customFormat="1" ht="13" x14ac:dyDescent="0.25">
      <c r="A6131" s="261"/>
      <c r="B6131" s="253"/>
      <c r="C6131" s="252"/>
      <c r="D6131" s="308"/>
      <c r="E6131" s="257"/>
      <c r="F6131" s="260"/>
      <c r="I6131"/>
    </row>
    <row r="6132" spans="1:9" s="239" customFormat="1" ht="13" x14ac:dyDescent="0.25">
      <c r="A6132" s="261"/>
      <c r="B6132" s="253"/>
      <c r="C6132" s="252"/>
      <c r="D6132" s="308"/>
      <c r="E6132" s="257"/>
      <c r="F6132" s="260"/>
      <c r="I6132"/>
    </row>
    <row r="6133" spans="1:9" s="239" customFormat="1" ht="13" x14ac:dyDescent="0.25">
      <c r="A6133" s="261"/>
      <c r="B6133" s="253"/>
      <c r="C6133" s="252"/>
      <c r="D6133" s="308"/>
      <c r="E6133" s="257"/>
      <c r="F6133" s="260"/>
      <c r="I6133"/>
    </row>
    <row r="6134" spans="1:9" s="239" customFormat="1" ht="13" x14ac:dyDescent="0.25">
      <c r="A6134" s="261"/>
      <c r="B6134" s="253"/>
      <c r="C6134" s="252"/>
      <c r="D6134" s="308"/>
      <c r="E6134" s="257"/>
      <c r="F6134" s="260"/>
      <c r="I6134"/>
    </row>
    <row r="6135" spans="1:9" s="239" customFormat="1" ht="13" x14ac:dyDescent="0.25">
      <c r="A6135" s="261"/>
      <c r="B6135" s="253"/>
      <c r="C6135" s="252"/>
      <c r="D6135" s="308"/>
      <c r="E6135" s="257"/>
      <c r="F6135" s="260"/>
      <c r="I6135"/>
    </row>
    <row r="6136" spans="1:9" s="239" customFormat="1" ht="13" x14ac:dyDescent="0.25">
      <c r="A6136" s="261"/>
      <c r="B6136" s="253"/>
      <c r="C6136" s="252"/>
      <c r="D6136" s="308"/>
      <c r="E6136" s="257"/>
      <c r="F6136" s="260"/>
      <c r="I6136"/>
    </row>
    <row r="6137" spans="1:9" s="239" customFormat="1" ht="13" x14ac:dyDescent="0.25">
      <c r="A6137" s="261"/>
      <c r="B6137" s="253"/>
      <c r="C6137" s="252"/>
      <c r="D6137" s="308"/>
      <c r="E6137" s="257"/>
      <c r="F6137" s="260"/>
      <c r="I6137"/>
    </row>
    <row r="6138" spans="1:9" s="239" customFormat="1" ht="13" x14ac:dyDescent="0.25">
      <c r="A6138" s="261"/>
      <c r="B6138" s="253"/>
      <c r="C6138" s="252"/>
      <c r="D6138" s="308"/>
      <c r="E6138" s="257"/>
      <c r="F6138" s="260"/>
      <c r="I6138"/>
    </row>
    <row r="6139" spans="1:9" s="239" customFormat="1" ht="13" x14ac:dyDescent="0.25">
      <c r="A6139" s="261"/>
      <c r="B6139" s="253"/>
      <c r="C6139" s="252"/>
      <c r="D6139" s="308"/>
      <c r="E6139" s="257"/>
      <c r="F6139" s="260"/>
      <c r="I6139"/>
    </row>
    <row r="6140" spans="1:9" s="239" customFormat="1" ht="13" x14ac:dyDescent="0.25">
      <c r="A6140" s="261"/>
      <c r="B6140" s="253"/>
      <c r="C6140" s="252"/>
      <c r="D6140" s="308"/>
      <c r="E6140" s="257"/>
      <c r="F6140" s="260"/>
      <c r="I6140"/>
    </row>
    <row r="6141" spans="1:9" s="239" customFormat="1" ht="13" x14ac:dyDescent="0.25">
      <c r="A6141" s="261"/>
      <c r="B6141" s="253"/>
      <c r="C6141" s="252"/>
      <c r="D6141" s="308"/>
      <c r="E6141" s="257"/>
      <c r="F6141" s="260"/>
      <c r="I6141"/>
    </row>
    <row r="6142" spans="1:9" s="239" customFormat="1" ht="13" x14ac:dyDescent="0.25">
      <c r="A6142" s="261"/>
      <c r="B6142" s="253"/>
      <c r="C6142" s="252"/>
      <c r="D6142" s="308"/>
      <c r="E6142" s="257"/>
      <c r="F6142" s="260"/>
      <c r="I6142"/>
    </row>
    <row r="6143" spans="1:9" s="239" customFormat="1" ht="13" x14ac:dyDescent="0.25">
      <c r="A6143" s="261"/>
      <c r="B6143" s="253"/>
      <c r="C6143" s="252"/>
      <c r="D6143" s="308"/>
      <c r="E6143" s="257"/>
      <c r="F6143" s="260"/>
      <c r="I6143"/>
    </row>
    <row r="6144" spans="1:9" s="239" customFormat="1" ht="13" x14ac:dyDescent="0.25">
      <c r="A6144" s="261"/>
      <c r="B6144" s="253"/>
      <c r="C6144" s="252"/>
      <c r="D6144" s="308"/>
      <c r="E6144" s="257"/>
      <c r="F6144" s="260"/>
      <c r="I6144"/>
    </row>
    <row r="6145" spans="1:9" s="239" customFormat="1" ht="13" x14ac:dyDescent="0.25">
      <c r="A6145" s="261"/>
      <c r="B6145" s="253"/>
      <c r="C6145" s="252"/>
      <c r="D6145" s="308"/>
      <c r="E6145" s="257"/>
      <c r="F6145" s="260"/>
      <c r="I6145"/>
    </row>
    <row r="6146" spans="1:9" s="239" customFormat="1" ht="13" x14ac:dyDescent="0.25">
      <c r="A6146" s="261"/>
      <c r="B6146" s="253"/>
      <c r="C6146" s="252"/>
      <c r="D6146" s="308"/>
      <c r="E6146" s="257"/>
      <c r="F6146" s="260"/>
      <c r="I6146"/>
    </row>
    <row r="6147" spans="1:9" s="239" customFormat="1" ht="13" x14ac:dyDescent="0.25">
      <c r="A6147" s="261"/>
      <c r="B6147" s="253"/>
      <c r="C6147" s="252"/>
      <c r="D6147" s="308"/>
      <c r="E6147" s="257"/>
      <c r="F6147" s="260"/>
      <c r="I6147"/>
    </row>
    <row r="6148" spans="1:9" s="239" customFormat="1" ht="13" x14ac:dyDescent="0.25">
      <c r="A6148" s="261"/>
      <c r="B6148" s="253"/>
      <c r="C6148" s="252"/>
      <c r="D6148" s="308"/>
      <c r="E6148" s="257"/>
      <c r="F6148" s="260"/>
      <c r="I6148"/>
    </row>
    <row r="6149" spans="1:9" s="239" customFormat="1" ht="13" x14ac:dyDescent="0.25">
      <c r="A6149" s="261"/>
      <c r="B6149" s="253"/>
      <c r="C6149" s="252"/>
      <c r="D6149" s="308"/>
      <c r="E6149" s="257"/>
      <c r="F6149" s="260"/>
      <c r="I6149"/>
    </row>
    <row r="6150" spans="1:9" s="239" customFormat="1" ht="13" x14ac:dyDescent="0.25">
      <c r="A6150" s="261"/>
      <c r="B6150" s="253"/>
      <c r="C6150" s="252"/>
      <c r="D6150" s="308"/>
      <c r="E6150" s="257"/>
      <c r="F6150" s="260"/>
      <c r="I6150"/>
    </row>
    <row r="6151" spans="1:9" s="239" customFormat="1" ht="13" x14ac:dyDescent="0.25">
      <c r="A6151" s="261"/>
      <c r="B6151" s="253"/>
      <c r="C6151" s="252"/>
      <c r="D6151" s="308"/>
      <c r="E6151" s="257"/>
      <c r="F6151" s="260"/>
      <c r="I6151"/>
    </row>
    <row r="6152" spans="1:9" s="239" customFormat="1" ht="13" x14ac:dyDescent="0.25">
      <c r="A6152" s="261"/>
      <c r="B6152" s="253"/>
      <c r="C6152" s="252"/>
      <c r="D6152" s="308"/>
      <c r="E6152" s="257"/>
      <c r="F6152" s="260"/>
      <c r="I6152"/>
    </row>
    <row r="6153" spans="1:9" s="239" customFormat="1" ht="13" x14ac:dyDescent="0.25">
      <c r="A6153" s="261"/>
      <c r="B6153" s="253"/>
      <c r="C6153" s="252"/>
      <c r="D6153" s="308"/>
      <c r="E6153" s="257"/>
      <c r="F6153" s="260"/>
      <c r="I6153"/>
    </row>
    <row r="6154" spans="1:9" s="239" customFormat="1" ht="13" x14ac:dyDescent="0.25">
      <c r="A6154" s="261"/>
      <c r="B6154" s="253"/>
      <c r="C6154" s="252"/>
      <c r="D6154" s="308"/>
      <c r="E6154" s="257"/>
      <c r="F6154" s="260"/>
      <c r="I6154"/>
    </row>
    <row r="6155" spans="1:9" s="239" customFormat="1" ht="13" x14ac:dyDescent="0.25">
      <c r="A6155" s="261"/>
      <c r="B6155" s="253"/>
      <c r="C6155" s="252"/>
      <c r="D6155" s="308"/>
      <c r="E6155" s="257"/>
      <c r="F6155" s="260"/>
      <c r="I6155"/>
    </row>
    <row r="6156" spans="1:9" s="239" customFormat="1" ht="13" x14ac:dyDescent="0.25">
      <c r="A6156" s="261"/>
      <c r="B6156" s="253"/>
      <c r="C6156" s="252"/>
      <c r="D6156" s="308"/>
      <c r="E6156" s="257"/>
      <c r="F6156" s="260"/>
      <c r="I6156"/>
    </row>
    <row r="6157" spans="1:9" s="239" customFormat="1" ht="13" x14ac:dyDescent="0.25">
      <c r="A6157" s="261"/>
      <c r="B6157" s="253"/>
      <c r="C6157" s="252"/>
      <c r="D6157" s="308"/>
      <c r="E6157" s="257"/>
      <c r="F6157" s="260"/>
      <c r="I6157"/>
    </row>
    <row r="6158" spans="1:9" s="239" customFormat="1" ht="13" x14ac:dyDescent="0.25">
      <c r="A6158" s="261"/>
      <c r="B6158" s="253"/>
      <c r="C6158" s="252"/>
      <c r="D6158" s="308"/>
      <c r="E6158" s="257"/>
      <c r="F6158" s="260"/>
      <c r="I6158"/>
    </row>
    <row r="6159" spans="1:9" s="239" customFormat="1" ht="13" x14ac:dyDescent="0.25">
      <c r="A6159" s="261"/>
      <c r="B6159" s="253"/>
      <c r="C6159" s="252"/>
      <c r="D6159" s="308"/>
      <c r="E6159" s="257"/>
      <c r="F6159" s="260"/>
      <c r="I6159"/>
    </row>
    <row r="6160" spans="1:9" s="239" customFormat="1" ht="13" x14ac:dyDescent="0.25">
      <c r="A6160" s="261"/>
      <c r="B6160" s="253"/>
      <c r="C6160" s="252"/>
      <c r="D6160" s="308"/>
      <c r="E6160" s="257"/>
      <c r="F6160" s="260"/>
      <c r="I6160"/>
    </row>
    <row r="6161" spans="1:9" s="239" customFormat="1" ht="13" x14ac:dyDescent="0.25">
      <c r="A6161" s="261"/>
      <c r="B6161" s="253"/>
      <c r="C6161" s="252"/>
      <c r="D6161" s="308"/>
      <c r="E6161" s="257"/>
      <c r="F6161" s="260"/>
      <c r="I6161"/>
    </row>
    <row r="6162" spans="1:9" s="239" customFormat="1" ht="13" x14ac:dyDescent="0.25">
      <c r="A6162" s="261"/>
      <c r="B6162" s="253"/>
      <c r="C6162" s="252"/>
      <c r="D6162" s="308"/>
      <c r="E6162" s="257"/>
      <c r="F6162" s="260"/>
      <c r="I6162"/>
    </row>
    <row r="6163" spans="1:9" s="239" customFormat="1" ht="13" x14ac:dyDescent="0.25">
      <c r="A6163" s="261"/>
      <c r="B6163" s="253"/>
      <c r="C6163" s="252"/>
      <c r="D6163" s="308"/>
      <c r="E6163" s="257"/>
      <c r="F6163" s="260"/>
      <c r="I6163"/>
    </row>
    <row r="6164" spans="1:9" s="239" customFormat="1" ht="13" x14ac:dyDescent="0.25">
      <c r="A6164" s="261"/>
      <c r="B6164" s="253"/>
      <c r="C6164" s="252"/>
      <c r="D6164" s="308"/>
      <c r="E6164" s="257"/>
      <c r="F6164" s="260"/>
      <c r="I6164"/>
    </row>
    <row r="6165" spans="1:9" s="239" customFormat="1" ht="13" x14ac:dyDescent="0.25">
      <c r="A6165" s="261"/>
      <c r="B6165" s="253"/>
      <c r="C6165" s="252"/>
      <c r="D6165" s="308"/>
      <c r="E6165" s="257"/>
      <c r="F6165" s="260"/>
      <c r="I6165"/>
    </row>
    <row r="6166" spans="1:9" s="239" customFormat="1" ht="13" x14ac:dyDescent="0.25">
      <c r="A6166" s="261"/>
      <c r="B6166" s="253"/>
      <c r="C6166" s="252"/>
      <c r="D6166" s="308"/>
      <c r="E6166" s="257"/>
      <c r="F6166" s="260"/>
      <c r="I6166"/>
    </row>
    <row r="6167" spans="1:9" s="239" customFormat="1" ht="13" x14ac:dyDescent="0.25">
      <c r="A6167" s="261"/>
      <c r="B6167" s="253"/>
      <c r="C6167" s="252"/>
      <c r="D6167" s="308"/>
      <c r="E6167" s="257"/>
      <c r="F6167" s="260"/>
      <c r="I6167"/>
    </row>
    <row r="6168" spans="1:9" s="239" customFormat="1" ht="13" x14ac:dyDescent="0.25">
      <c r="A6168" s="261"/>
      <c r="B6168" s="253"/>
      <c r="C6168" s="252"/>
      <c r="D6168" s="308"/>
      <c r="E6168" s="257"/>
      <c r="F6168" s="260"/>
      <c r="I6168"/>
    </row>
    <row r="6169" spans="1:9" s="239" customFormat="1" ht="13" x14ac:dyDescent="0.25">
      <c r="A6169" s="261"/>
      <c r="B6169" s="253"/>
      <c r="C6169" s="252"/>
      <c r="D6169" s="308"/>
      <c r="E6169" s="257"/>
      <c r="F6169" s="260"/>
      <c r="I6169"/>
    </row>
    <row r="6170" spans="1:9" s="239" customFormat="1" ht="13" x14ac:dyDescent="0.25">
      <c r="A6170" s="261"/>
      <c r="B6170" s="253"/>
      <c r="C6170" s="252"/>
      <c r="D6170" s="308"/>
      <c r="E6170" s="257"/>
      <c r="F6170" s="260"/>
      <c r="I6170"/>
    </row>
    <row r="6171" spans="1:9" ht="13" x14ac:dyDescent="0.25">
      <c r="A6171" s="261"/>
      <c r="B6171" s="264" t="s">
        <v>1019</v>
      </c>
      <c r="C6171" s="226"/>
      <c r="D6171" s="304"/>
      <c r="E6171" s="255"/>
      <c r="F6171" s="266"/>
    </row>
    <row r="6172" spans="1:9" ht="13" x14ac:dyDescent="0.25">
      <c r="A6172" s="261"/>
      <c r="B6172" s="245" t="str">
        <f>B6099</f>
        <v>SECTION 5</v>
      </c>
      <c r="C6172" s="226"/>
      <c r="D6172" s="304"/>
      <c r="E6172" s="255"/>
      <c r="F6172" s="260"/>
    </row>
    <row r="6173" spans="1:9" ht="13" x14ac:dyDescent="0.25">
      <c r="A6173" s="261"/>
      <c r="B6173" s="245" t="str">
        <f>B6100</f>
        <v>Block 3: 1 Tuckshop and 1 Store Room: 5.11 - Glazing</v>
      </c>
      <c r="C6173" s="226"/>
      <c r="D6173" s="304"/>
      <c r="E6173" s="255"/>
      <c r="F6173" s="260"/>
    </row>
    <row r="6174" spans="1:9" s="234" customFormat="1" x14ac:dyDescent="0.25">
      <c r="A6174" s="298"/>
      <c r="B6174" s="231"/>
      <c r="C6174" s="219"/>
      <c r="D6174" s="310"/>
      <c r="E6174" s="257"/>
      <c r="F6174" s="260"/>
      <c r="I6174"/>
    </row>
    <row r="6175" spans="1:9" s="234" customFormat="1" ht="13" x14ac:dyDescent="0.25">
      <c r="A6175" s="297">
        <v>5.12</v>
      </c>
      <c r="B6175" s="227" t="s">
        <v>324</v>
      </c>
      <c r="C6175" s="268"/>
      <c r="D6175" s="311"/>
      <c r="E6175" s="216"/>
      <c r="F6175" s="277"/>
      <c r="I6175"/>
    </row>
    <row r="6176" spans="1:9" s="234" customFormat="1" ht="13" x14ac:dyDescent="0.25">
      <c r="A6176" s="296"/>
      <c r="B6176" s="227"/>
      <c r="C6176" s="268"/>
      <c r="D6176" s="311"/>
      <c r="E6176" s="216"/>
      <c r="F6176" s="277"/>
      <c r="I6176"/>
    </row>
    <row r="6177" spans="1:9" s="234" customFormat="1" ht="26" x14ac:dyDescent="0.25">
      <c r="A6177" s="296"/>
      <c r="B6177" s="227" t="s">
        <v>2096</v>
      </c>
      <c r="C6177" s="268"/>
      <c r="D6177" s="311"/>
      <c r="E6177" s="216"/>
      <c r="F6177" s="277"/>
      <c r="I6177"/>
    </row>
    <row r="6178" spans="1:9" s="234" customFormat="1" x14ac:dyDescent="0.25">
      <c r="A6178" s="296"/>
      <c r="B6178" s="269"/>
      <c r="C6178" s="268"/>
      <c r="D6178" s="311"/>
      <c r="E6178" s="216"/>
      <c r="F6178" s="277"/>
      <c r="I6178"/>
    </row>
    <row r="6179" spans="1:9" s="234" customFormat="1" ht="14.5" x14ac:dyDescent="0.25">
      <c r="A6179" s="296" t="s">
        <v>2558</v>
      </c>
      <c r="B6179" s="269" t="s">
        <v>526</v>
      </c>
      <c r="C6179" s="268" t="s">
        <v>621</v>
      </c>
      <c r="D6179" s="311">
        <f>D5760</f>
        <v>74</v>
      </c>
      <c r="E6179" s="216"/>
      <c r="F6179" s="277"/>
      <c r="I6179"/>
    </row>
    <row r="6180" spans="1:9" s="234" customFormat="1" x14ac:dyDescent="0.25">
      <c r="A6180" s="296"/>
      <c r="B6180" s="269"/>
      <c r="C6180" s="268"/>
      <c r="D6180" s="311"/>
      <c r="E6180" s="216"/>
      <c r="F6180" s="277"/>
      <c r="I6180"/>
    </row>
    <row r="6181" spans="1:9" s="234" customFormat="1" ht="14.5" x14ac:dyDescent="0.25">
      <c r="A6181" s="296" t="s">
        <v>2559</v>
      </c>
      <c r="B6181" s="269" t="s">
        <v>1031</v>
      </c>
      <c r="C6181" s="268" t="s">
        <v>621</v>
      </c>
      <c r="D6181" s="311">
        <v>1</v>
      </c>
      <c r="E6181" s="216"/>
      <c r="F6181" s="277"/>
      <c r="I6181"/>
    </row>
    <row r="6182" spans="1:9" s="234" customFormat="1" x14ac:dyDescent="0.25">
      <c r="A6182" s="296"/>
      <c r="B6182" s="269"/>
      <c r="C6182" s="268"/>
      <c r="D6182" s="311"/>
      <c r="E6182" s="216"/>
      <c r="F6182" s="277"/>
      <c r="I6182"/>
    </row>
    <row r="6183" spans="1:9" s="234" customFormat="1" ht="14.5" x14ac:dyDescent="0.25">
      <c r="A6183" s="296" t="s">
        <v>2560</v>
      </c>
      <c r="B6183" s="269" t="s">
        <v>593</v>
      </c>
      <c r="C6183" s="268" t="s">
        <v>621</v>
      </c>
      <c r="D6183" s="311">
        <f>D5780</f>
        <v>32</v>
      </c>
      <c r="E6183" s="216"/>
      <c r="F6183" s="277"/>
      <c r="I6183"/>
    </row>
    <row r="6184" spans="1:9" s="234" customFormat="1" x14ac:dyDescent="0.25">
      <c r="A6184" s="296"/>
      <c r="B6184" s="269"/>
      <c r="C6184" s="268"/>
      <c r="D6184" s="311"/>
      <c r="E6184" s="216"/>
      <c r="F6184" s="277"/>
      <c r="I6184"/>
    </row>
    <row r="6185" spans="1:9" s="234" customFormat="1" ht="26" x14ac:dyDescent="0.25">
      <c r="A6185" s="296"/>
      <c r="B6185" s="227" t="s">
        <v>2096</v>
      </c>
      <c r="C6185" s="268"/>
      <c r="D6185" s="311"/>
      <c r="E6185" s="216"/>
      <c r="F6185" s="277"/>
      <c r="I6185"/>
    </row>
    <row r="6186" spans="1:9" s="234" customFormat="1" x14ac:dyDescent="0.25">
      <c r="A6186" s="296"/>
      <c r="B6186" s="269"/>
      <c r="C6186" s="268"/>
      <c r="D6186" s="311"/>
      <c r="E6186" s="216"/>
      <c r="F6186" s="277"/>
      <c r="I6186"/>
    </row>
    <row r="6187" spans="1:9" s="234" customFormat="1" ht="14.5" x14ac:dyDescent="0.25">
      <c r="A6187" s="296" t="s">
        <v>2561</v>
      </c>
      <c r="B6187" s="269" t="s">
        <v>527</v>
      </c>
      <c r="C6187" s="268" t="s">
        <v>621</v>
      </c>
      <c r="D6187" s="311">
        <f>D5766</f>
        <v>62</v>
      </c>
      <c r="E6187" s="216"/>
      <c r="F6187" s="277"/>
      <c r="I6187"/>
    </row>
    <row r="6188" spans="1:9" s="234" customFormat="1" x14ac:dyDescent="0.25">
      <c r="A6188" s="296"/>
      <c r="B6188" s="269"/>
      <c r="C6188" s="268"/>
      <c r="D6188" s="311"/>
      <c r="E6188" s="216"/>
      <c r="F6188" s="277"/>
      <c r="I6188"/>
    </row>
    <row r="6189" spans="1:9" s="234" customFormat="1" ht="14.5" x14ac:dyDescent="0.25">
      <c r="A6189" s="296" t="s">
        <v>2562</v>
      </c>
      <c r="B6189" s="269" t="s">
        <v>1029</v>
      </c>
      <c r="C6189" s="268" t="s">
        <v>621</v>
      </c>
      <c r="D6189" s="311">
        <v>2</v>
      </c>
      <c r="E6189" s="216"/>
      <c r="F6189" s="277"/>
      <c r="I6189"/>
    </row>
    <row r="6190" spans="1:9" s="234" customFormat="1" x14ac:dyDescent="0.25">
      <c r="A6190" s="296"/>
      <c r="B6190" s="269"/>
      <c r="C6190" s="268"/>
      <c r="D6190" s="311"/>
      <c r="E6190" s="216"/>
      <c r="F6190" s="277"/>
      <c r="I6190"/>
    </row>
    <row r="6191" spans="1:9" s="234" customFormat="1" ht="26" x14ac:dyDescent="0.25">
      <c r="A6191" s="296"/>
      <c r="B6191" s="227" t="s">
        <v>2097</v>
      </c>
      <c r="C6191" s="268"/>
      <c r="D6191" s="311"/>
      <c r="E6191" s="216"/>
      <c r="F6191" s="277"/>
      <c r="I6191"/>
    </row>
    <row r="6192" spans="1:9" s="234" customFormat="1" ht="13" x14ac:dyDescent="0.25">
      <c r="A6192" s="296"/>
      <c r="B6192" s="227"/>
      <c r="C6192" s="268"/>
      <c r="D6192" s="311"/>
      <c r="E6192" s="216"/>
      <c r="F6192" s="277"/>
      <c r="I6192"/>
    </row>
    <row r="6193" spans="1:9" s="234" customFormat="1" x14ac:dyDescent="0.25">
      <c r="A6193" s="296" t="s">
        <v>2563</v>
      </c>
      <c r="B6193" s="269" t="s">
        <v>332</v>
      </c>
      <c r="C6193" s="268" t="s">
        <v>11</v>
      </c>
      <c r="D6193" s="311">
        <v>24</v>
      </c>
      <c r="E6193" s="216"/>
      <c r="F6193" s="277"/>
      <c r="I6193"/>
    </row>
    <row r="6194" spans="1:9" s="234" customFormat="1" x14ac:dyDescent="0.25">
      <c r="A6194" s="296"/>
      <c r="B6194" s="269"/>
      <c r="C6194" s="268"/>
      <c r="D6194" s="311"/>
      <c r="E6194" s="216"/>
      <c r="F6194" s="277"/>
      <c r="I6194"/>
    </row>
    <row r="6195" spans="1:9" s="234" customFormat="1" ht="39" x14ac:dyDescent="0.25">
      <c r="A6195" s="296"/>
      <c r="B6195" s="227" t="s">
        <v>2098</v>
      </c>
      <c r="C6195" s="268"/>
      <c r="D6195" s="311"/>
      <c r="E6195" s="216"/>
      <c r="F6195" s="277"/>
      <c r="I6195"/>
    </row>
    <row r="6196" spans="1:9" s="234" customFormat="1" x14ac:dyDescent="0.25">
      <c r="A6196" s="296"/>
      <c r="B6196" s="269"/>
      <c r="C6196" s="268"/>
      <c r="D6196" s="311"/>
      <c r="E6196" s="216"/>
      <c r="F6196" s="277"/>
      <c r="I6196"/>
    </row>
    <row r="6197" spans="1:9" s="234" customFormat="1" ht="14.5" x14ac:dyDescent="0.25">
      <c r="A6197" s="296" t="s">
        <v>2564</v>
      </c>
      <c r="B6197" s="269" t="s">
        <v>336</v>
      </c>
      <c r="C6197" s="268" t="s">
        <v>621</v>
      </c>
      <c r="D6197" s="311">
        <v>4</v>
      </c>
      <c r="E6197" s="216"/>
      <c r="F6197" s="277"/>
      <c r="I6197"/>
    </row>
    <row r="6198" spans="1:9" s="234" customFormat="1" x14ac:dyDescent="0.25">
      <c r="A6198" s="296"/>
      <c r="B6198" s="269"/>
      <c r="C6198" s="268"/>
      <c r="D6198" s="311"/>
      <c r="E6198" s="216"/>
      <c r="F6198" s="277"/>
      <c r="I6198"/>
    </row>
    <row r="6199" spans="1:9" s="234" customFormat="1" ht="14.5" x14ac:dyDescent="0.25">
      <c r="A6199" s="296" t="s">
        <v>2565</v>
      </c>
      <c r="B6199" s="269" t="s">
        <v>287</v>
      </c>
      <c r="C6199" s="268" t="s">
        <v>621</v>
      </c>
      <c r="D6199" s="311">
        <v>2</v>
      </c>
      <c r="E6199" s="216"/>
      <c r="F6199" s="277"/>
      <c r="I6199"/>
    </row>
    <row r="6200" spans="1:9" s="234" customFormat="1" x14ac:dyDescent="0.25">
      <c r="A6200" s="296"/>
      <c r="B6200" s="269"/>
      <c r="C6200" s="268"/>
      <c r="D6200" s="311"/>
      <c r="E6200" s="216"/>
      <c r="F6200" s="277"/>
      <c r="I6200"/>
    </row>
    <row r="6201" spans="1:9" s="234" customFormat="1" ht="26" x14ac:dyDescent="0.25">
      <c r="A6201" s="296"/>
      <c r="B6201" s="227" t="s">
        <v>2099</v>
      </c>
      <c r="C6201" s="268"/>
      <c r="D6201" s="311"/>
      <c r="E6201" s="216"/>
      <c r="F6201" s="277"/>
      <c r="I6201"/>
    </row>
    <row r="6202" spans="1:9" s="234" customFormat="1" x14ac:dyDescent="0.25">
      <c r="A6202" s="296"/>
      <c r="B6202" s="269"/>
      <c r="C6202" s="268"/>
      <c r="D6202" s="311"/>
      <c r="E6202" s="216"/>
      <c r="F6202" s="277"/>
      <c r="I6202"/>
    </row>
    <row r="6203" spans="1:9" s="234" customFormat="1" ht="14.5" x14ac:dyDescent="0.3">
      <c r="A6203" s="296" t="s">
        <v>2566</v>
      </c>
      <c r="B6203" s="269" t="s">
        <v>285</v>
      </c>
      <c r="C6203" s="268" t="s">
        <v>621</v>
      </c>
      <c r="D6203" s="311">
        <v>9</v>
      </c>
      <c r="E6203" s="216"/>
      <c r="F6203" s="277"/>
      <c r="G6203" s="241"/>
      <c r="I6203"/>
    </row>
    <row r="6204" spans="1:9" s="234" customFormat="1" x14ac:dyDescent="0.25">
      <c r="A6204" s="298"/>
      <c r="B6204" s="231"/>
      <c r="C6204" s="219"/>
      <c r="D6204" s="310"/>
      <c r="E6204" s="257"/>
      <c r="F6204" s="260"/>
      <c r="I6204"/>
    </row>
    <row r="6205" spans="1:9" s="57" customFormat="1" ht="13" x14ac:dyDescent="0.3">
      <c r="A6205" s="296" t="s">
        <v>2567</v>
      </c>
      <c r="B6205" s="269" t="s">
        <v>531</v>
      </c>
      <c r="C6205" s="268" t="s">
        <v>11</v>
      </c>
      <c r="D6205" s="311">
        <v>31</v>
      </c>
      <c r="E6205" s="216"/>
      <c r="F6205" s="260"/>
      <c r="G6205" s="282"/>
      <c r="I6205"/>
    </row>
    <row r="6206" spans="1:9" s="57" customFormat="1" ht="13" x14ac:dyDescent="0.3">
      <c r="A6206" s="296"/>
      <c r="B6206" s="269"/>
      <c r="C6206" s="268"/>
      <c r="D6206" s="311"/>
      <c r="E6206" s="216"/>
      <c r="F6206" s="260"/>
      <c r="G6206" s="282"/>
      <c r="I6206"/>
    </row>
    <row r="6207" spans="1:9" s="57" customFormat="1" ht="26" x14ac:dyDescent="0.3">
      <c r="A6207" s="296"/>
      <c r="B6207" s="227" t="s">
        <v>2107</v>
      </c>
      <c r="C6207" s="268"/>
      <c r="D6207" s="311"/>
      <c r="E6207" s="216"/>
      <c r="F6207" s="260"/>
      <c r="G6207" s="282"/>
      <c r="I6207"/>
    </row>
    <row r="6208" spans="1:9" s="57" customFormat="1" ht="13" x14ac:dyDescent="0.3">
      <c r="A6208" s="296"/>
      <c r="B6208" s="269"/>
      <c r="C6208" s="268"/>
      <c r="D6208" s="311"/>
      <c r="E6208" s="216"/>
      <c r="F6208" s="260"/>
      <c r="G6208" s="282"/>
      <c r="I6208"/>
    </row>
    <row r="6209" spans="1:9" s="57" customFormat="1" ht="13" x14ac:dyDescent="0.3">
      <c r="A6209" s="296" t="s">
        <v>2568</v>
      </c>
      <c r="B6209" s="269" t="s">
        <v>341</v>
      </c>
      <c r="C6209" s="268" t="s">
        <v>11</v>
      </c>
      <c r="D6209" s="311">
        <v>31</v>
      </c>
      <c r="E6209" s="216"/>
      <c r="F6209" s="260"/>
      <c r="G6209" s="282"/>
      <c r="I6209"/>
    </row>
    <row r="6210" spans="1:9" s="57" customFormat="1" ht="13" x14ac:dyDescent="0.3">
      <c r="A6210" s="296"/>
      <c r="B6210" s="269"/>
      <c r="C6210" s="268"/>
      <c r="D6210" s="311"/>
      <c r="E6210" s="216"/>
      <c r="F6210" s="260"/>
      <c r="G6210" s="282"/>
      <c r="I6210"/>
    </row>
    <row r="6211" spans="1:9" s="57" customFormat="1" ht="13" x14ac:dyDescent="0.3">
      <c r="A6211" s="296"/>
      <c r="B6211" s="269"/>
      <c r="C6211" s="268"/>
      <c r="D6211" s="311"/>
      <c r="E6211" s="216"/>
      <c r="F6211" s="260"/>
      <c r="G6211" s="282"/>
      <c r="I6211"/>
    </row>
    <row r="6212" spans="1:9" s="57" customFormat="1" ht="13" x14ac:dyDescent="0.3">
      <c r="A6212" s="296"/>
      <c r="B6212" s="269"/>
      <c r="C6212" s="268"/>
      <c r="D6212" s="311"/>
      <c r="E6212" s="216"/>
      <c r="F6212" s="260"/>
      <c r="G6212" s="282"/>
      <c r="I6212"/>
    </row>
    <row r="6213" spans="1:9" s="57" customFormat="1" ht="13" x14ac:dyDescent="0.3">
      <c r="A6213" s="296"/>
      <c r="B6213" s="269"/>
      <c r="C6213" s="268"/>
      <c r="D6213" s="311"/>
      <c r="E6213" s="216"/>
      <c r="F6213" s="260"/>
      <c r="G6213" s="282"/>
      <c r="I6213"/>
    </row>
    <row r="6214" spans="1:9" s="57" customFormat="1" ht="13" x14ac:dyDescent="0.3">
      <c r="A6214" s="296"/>
      <c r="B6214" s="269"/>
      <c r="C6214" s="268"/>
      <c r="D6214" s="311"/>
      <c r="E6214" s="216"/>
      <c r="F6214" s="260"/>
      <c r="G6214" s="282"/>
      <c r="I6214"/>
    </row>
    <row r="6215" spans="1:9" s="57" customFormat="1" ht="13" x14ac:dyDescent="0.3">
      <c r="A6215" s="296"/>
      <c r="B6215" s="269"/>
      <c r="C6215" s="268"/>
      <c r="D6215" s="311"/>
      <c r="E6215" s="216"/>
      <c r="F6215" s="260"/>
      <c r="G6215" s="282"/>
      <c r="I6215"/>
    </row>
    <row r="6216" spans="1:9" s="57" customFormat="1" ht="13" x14ac:dyDescent="0.3">
      <c r="A6216" s="296"/>
      <c r="B6216" s="269"/>
      <c r="C6216" s="268"/>
      <c r="D6216" s="311"/>
      <c r="E6216" s="216"/>
      <c r="F6216" s="260"/>
      <c r="G6216" s="282"/>
      <c r="I6216"/>
    </row>
    <row r="6217" spans="1:9" s="57" customFormat="1" ht="13" x14ac:dyDescent="0.3">
      <c r="A6217" s="296"/>
      <c r="B6217" s="269"/>
      <c r="C6217" s="268"/>
      <c r="D6217" s="311"/>
      <c r="E6217" s="216"/>
      <c r="F6217" s="260"/>
      <c r="G6217" s="282"/>
      <c r="I6217"/>
    </row>
    <row r="6218" spans="1:9" s="57" customFormat="1" ht="13" x14ac:dyDescent="0.3">
      <c r="A6218" s="296"/>
      <c r="B6218" s="269"/>
      <c r="C6218" s="268"/>
      <c r="D6218" s="311"/>
      <c r="E6218" s="216"/>
      <c r="F6218" s="260"/>
      <c r="G6218" s="282"/>
      <c r="I6218"/>
    </row>
    <row r="6219" spans="1:9" s="57" customFormat="1" ht="13" x14ac:dyDescent="0.3">
      <c r="A6219" s="296"/>
      <c r="B6219" s="269"/>
      <c r="C6219" s="268"/>
      <c r="D6219" s="311"/>
      <c r="E6219" s="216"/>
      <c r="F6219" s="260"/>
      <c r="G6219" s="282"/>
      <c r="I6219"/>
    </row>
    <row r="6220" spans="1:9" s="57" customFormat="1" ht="13" x14ac:dyDescent="0.3">
      <c r="A6220" s="296"/>
      <c r="B6220" s="269"/>
      <c r="C6220" s="268"/>
      <c r="D6220" s="311"/>
      <c r="E6220" s="216"/>
      <c r="F6220" s="260"/>
      <c r="G6220" s="282"/>
      <c r="I6220"/>
    </row>
    <row r="6221" spans="1:9" s="57" customFormat="1" ht="13" x14ac:dyDescent="0.3">
      <c r="A6221" s="296"/>
      <c r="B6221" s="269"/>
      <c r="C6221" s="268"/>
      <c r="D6221" s="311"/>
      <c r="E6221" s="216"/>
      <c r="F6221" s="260"/>
      <c r="G6221" s="282"/>
      <c r="I6221"/>
    </row>
    <row r="6222" spans="1:9" s="57" customFormat="1" ht="13" x14ac:dyDescent="0.3">
      <c r="A6222" s="296"/>
      <c r="B6222" s="269"/>
      <c r="C6222" s="268"/>
      <c r="D6222" s="311"/>
      <c r="E6222" s="216"/>
      <c r="F6222" s="260"/>
      <c r="G6222" s="282"/>
      <c r="I6222"/>
    </row>
    <row r="6223" spans="1:9" s="57" customFormat="1" ht="13" x14ac:dyDescent="0.3">
      <c r="A6223" s="296"/>
      <c r="B6223" s="269"/>
      <c r="C6223" s="268"/>
      <c r="D6223" s="311"/>
      <c r="E6223" s="216"/>
      <c r="F6223" s="260"/>
      <c r="G6223" s="282"/>
      <c r="I6223"/>
    </row>
    <row r="6224" spans="1:9" s="57" customFormat="1" ht="13" x14ac:dyDescent="0.3">
      <c r="A6224" s="296"/>
      <c r="B6224" s="269"/>
      <c r="C6224" s="268"/>
      <c r="D6224" s="311"/>
      <c r="E6224" s="216"/>
      <c r="F6224" s="260"/>
      <c r="G6224" s="282"/>
      <c r="I6224"/>
    </row>
    <row r="6225" spans="1:9" s="57" customFormat="1" ht="13" x14ac:dyDescent="0.3">
      <c r="A6225" s="296"/>
      <c r="B6225" s="269"/>
      <c r="C6225" s="268"/>
      <c r="D6225" s="311"/>
      <c r="E6225" s="216"/>
      <c r="F6225" s="260"/>
      <c r="G6225" s="282"/>
      <c r="I6225"/>
    </row>
    <row r="6226" spans="1:9" s="57" customFormat="1" ht="13" x14ac:dyDescent="0.3">
      <c r="A6226" s="296"/>
      <c r="B6226" s="269"/>
      <c r="C6226" s="268"/>
      <c r="D6226" s="311"/>
      <c r="E6226" s="216"/>
      <c r="F6226" s="260"/>
      <c r="G6226" s="282"/>
      <c r="I6226"/>
    </row>
    <row r="6227" spans="1:9" s="57" customFormat="1" ht="13" x14ac:dyDescent="0.3">
      <c r="A6227" s="296"/>
      <c r="B6227" s="269"/>
      <c r="C6227" s="268"/>
      <c r="D6227" s="311"/>
      <c r="E6227" s="216"/>
      <c r="F6227" s="260"/>
      <c r="G6227" s="282"/>
      <c r="I6227"/>
    </row>
    <row r="6228" spans="1:9" s="57" customFormat="1" ht="13" x14ac:dyDescent="0.3">
      <c r="A6228" s="296"/>
      <c r="B6228" s="269"/>
      <c r="C6228" s="268"/>
      <c r="D6228" s="311"/>
      <c r="E6228" s="216"/>
      <c r="F6228" s="260"/>
      <c r="G6228" s="282"/>
      <c r="I6228"/>
    </row>
    <row r="6229" spans="1:9" s="57" customFormat="1" ht="13" x14ac:dyDescent="0.3">
      <c r="A6229" s="296"/>
      <c r="B6229" s="269"/>
      <c r="C6229" s="268"/>
      <c r="D6229" s="311"/>
      <c r="E6229" s="216"/>
      <c r="F6229" s="260"/>
      <c r="G6229" s="282"/>
      <c r="I6229"/>
    </row>
    <row r="6230" spans="1:9" s="57" customFormat="1" ht="13" x14ac:dyDescent="0.3">
      <c r="A6230" s="296"/>
      <c r="B6230" s="269"/>
      <c r="C6230" s="268"/>
      <c r="D6230" s="311"/>
      <c r="E6230" s="216"/>
      <c r="F6230" s="260"/>
      <c r="G6230" s="282"/>
      <c r="I6230"/>
    </row>
    <row r="6231" spans="1:9" s="57" customFormat="1" ht="13" x14ac:dyDescent="0.3">
      <c r="A6231" s="296"/>
      <c r="B6231" s="269"/>
      <c r="C6231" s="268"/>
      <c r="D6231" s="311"/>
      <c r="E6231" s="216"/>
      <c r="F6231" s="260"/>
      <c r="G6231" s="282"/>
      <c r="I6231"/>
    </row>
    <row r="6232" spans="1:9" s="57" customFormat="1" ht="13" x14ac:dyDescent="0.3">
      <c r="A6232" s="296"/>
      <c r="B6232" s="269"/>
      <c r="C6232" s="268"/>
      <c r="D6232" s="311"/>
      <c r="E6232" s="216"/>
      <c r="F6232" s="260"/>
      <c r="G6232" s="282"/>
      <c r="I6232"/>
    </row>
    <row r="6233" spans="1:9" s="57" customFormat="1" ht="13" x14ac:dyDescent="0.3">
      <c r="A6233" s="296"/>
      <c r="B6233" s="269"/>
      <c r="C6233" s="268"/>
      <c r="D6233" s="311"/>
      <c r="E6233" s="216"/>
      <c r="F6233" s="260"/>
      <c r="G6233" s="282"/>
      <c r="I6233"/>
    </row>
    <row r="6234" spans="1:9" ht="13" x14ac:dyDescent="0.25">
      <c r="A6234" s="261"/>
      <c r="B6234" s="264" t="s">
        <v>2187</v>
      </c>
      <c r="C6234" s="226"/>
      <c r="D6234" s="304"/>
      <c r="E6234" s="255"/>
      <c r="F6234" s="266"/>
    </row>
    <row r="6235" spans="1:9" ht="13" x14ac:dyDescent="0.25">
      <c r="A6235" s="261"/>
      <c r="B6235" s="245" t="str">
        <f>B6172</f>
        <v>SECTION 5</v>
      </c>
      <c r="C6235" s="226"/>
      <c r="D6235" s="304"/>
      <c r="E6235" s="255"/>
      <c r="F6235" s="260"/>
    </row>
    <row r="6236" spans="1:9" ht="13" x14ac:dyDescent="0.25">
      <c r="A6236" s="261"/>
      <c r="B6236" s="245" t="s">
        <v>2569</v>
      </c>
      <c r="C6236" s="226"/>
      <c r="D6236" s="304"/>
      <c r="E6236" s="255"/>
      <c r="F6236" s="260"/>
    </row>
    <row r="6237" spans="1:9" s="239" customFormat="1" ht="13" x14ac:dyDescent="0.25">
      <c r="A6237" s="261"/>
      <c r="B6237" s="253"/>
      <c r="C6237" s="252"/>
      <c r="D6237" s="308"/>
      <c r="E6237" s="257"/>
      <c r="F6237" s="260"/>
      <c r="I6237"/>
    </row>
    <row r="6238" spans="1:9" s="239" customFormat="1" ht="13" x14ac:dyDescent="0.25">
      <c r="A6238" s="261"/>
      <c r="B6238" s="270" t="str">
        <f>B6235</f>
        <v>SECTION 5</v>
      </c>
      <c r="C6238" s="252"/>
      <c r="D6238" s="308"/>
      <c r="E6238" s="257"/>
      <c r="F6238" s="260"/>
      <c r="I6238"/>
    </row>
    <row r="6239" spans="1:9" s="239" customFormat="1" ht="13" x14ac:dyDescent="0.25">
      <c r="A6239" s="261"/>
      <c r="B6239" s="270" t="str">
        <f>B6236</f>
        <v>Block 3: 1 Tuckshop and 1 Store Room: 5.12 - Painting</v>
      </c>
      <c r="C6239" s="252"/>
      <c r="D6239" s="308"/>
      <c r="E6239" s="257"/>
      <c r="F6239" s="260"/>
      <c r="I6239"/>
    </row>
    <row r="6240" spans="1:9" s="239" customFormat="1" ht="13" x14ac:dyDescent="0.25">
      <c r="A6240" s="261"/>
      <c r="B6240" s="251" t="s">
        <v>2200</v>
      </c>
      <c r="C6240" s="252" t="s">
        <v>2192</v>
      </c>
      <c r="D6240" s="308"/>
      <c r="E6240" s="257"/>
      <c r="F6240" s="260"/>
      <c r="I6240"/>
    </row>
    <row r="6241" spans="1:9" s="239" customFormat="1" ht="13" x14ac:dyDescent="0.25">
      <c r="A6241" s="261"/>
      <c r="B6241" s="253"/>
      <c r="C6241" s="252"/>
      <c r="D6241" s="308"/>
      <c r="E6241" s="257"/>
      <c r="F6241" s="260"/>
      <c r="I6241"/>
    </row>
    <row r="6242" spans="1:9" s="239" customFormat="1" ht="13" x14ac:dyDescent="0.25">
      <c r="A6242" s="261"/>
      <c r="B6242" s="265" t="s">
        <v>2191</v>
      </c>
      <c r="C6242" s="252">
        <v>94</v>
      </c>
      <c r="D6242" s="308"/>
      <c r="E6242" s="257"/>
      <c r="F6242" s="260"/>
      <c r="I6242"/>
    </row>
    <row r="6243" spans="1:9" s="239" customFormat="1" ht="13" x14ac:dyDescent="0.25">
      <c r="A6243" s="261"/>
      <c r="B6243" s="265"/>
      <c r="C6243" s="252"/>
      <c r="D6243" s="308"/>
      <c r="E6243" s="257"/>
      <c r="F6243" s="260"/>
      <c r="I6243"/>
    </row>
    <row r="6244" spans="1:9" s="239" customFormat="1" ht="13" x14ac:dyDescent="0.25">
      <c r="A6244" s="261"/>
      <c r="B6244" s="253"/>
      <c r="C6244" s="252"/>
      <c r="D6244" s="308"/>
      <c r="E6244" s="257"/>
      <c r="F6244" s="260"/>
      <c r="I6244"/>
    </row>
    <row r="6245" spans="1:9" s="239" customFormat="1" ht="13" x14ac:dyDescent="0.25">
      <c r="A6245" s="261"/>
      <c r="B6245" s="253"/>
      <c r="C6245" s="252"/>
      <c r="D6245" s="308"/>
      <c r="E6245" s="257"/>
      <c r="F6245" s="260"/>
      <c r="I6245"/>
    </row>
    <row r="6246" spans="1:9" s="239" customFormat="1" ht="13" x14ac:dyDescent="0.25">
      <c r="A6246" s="261"/>
      <c r="B6246" s="253"/>
      <c r="C6246" s="252"/>
      <c r="D6246" s="308"/>
      <c r="E6246" s="257"/>
      <c r="F6246" s="260"/>
      <c r="I6246"/>
    </row>
    <row r="6247" spans="1:9" s="239" customFormat="1" ht="13" x14ac:dyDescent="0.25">
      <c r="A6247" s="261"/>
      <c r="B6247" s="253"/>
      <c r="C6247" s="252"/>
      <c r="D6247" s="308"/>
      <c r="E6247" s="257"/>
      <c r="F6247" s="260"/>
      <c r="I6247"/>
    </row>
    <row r="6248" spans="1:9" s="239" customFormat="1" ht="13" x14ac:dyDescent="0.25">
      <c r="A6248" s="261"/>
      <c r="B6248" s="253"/>
      <c r="C6248" s="252"/>
      <c r="D6248" s="308"/>
      <c r="E6248" s="257"/>
      <c r="F6248" s="260"/>
      <c r="I6248"/>
    </row>
    <row r="6249" spans="1:9" s="239" customFormat="1" ht="13" x14ac:dyDescent="0.25">
      <c r="A6249" s="261"/>
      <c r="B6249" s="253"/>
      <c r="C6249" s="252"/>
      <c r="D6249" s="308"/>
      <c r="E6249" s="257"/>
      <c r="F6249" s="260"/>
      <c r="I6249"/>
    </row>
    <row r="6250" spans="1:9" s="239" customFormat="1" ht="13" x14ac:dyDescent="0.25">
      <c r="A6250" s="261"/>
      <c r="B6250" s="253"/>
      <c r="C6250" s="252"/>
      <c r="D6250" s="308"/>
      <c r="E6250" s="257"/>
      <c r="F6250" s="260"/>
      <c r="I6250"/>
    </row>
    <row r="6251" spans="1:9" s="239" customFormat="1" ht="13" x14ac:dyDescent="0.25">
      <c r="A6251" s="261"/>
      <c r="B6251" s="253"/>
      <c r="C6251" s="252"/>
      <c r="D6251" s="308"/>
      <c r="E6251" s="257"/>
      <c r="F6251" s="260"/>
      <c r="I6251"/>
    </row>
    <row r="6252" spans="1:9" s="239" customFormat="1" ht="13" x14ac:dyDescent="0.25">
      <c r="A6252" s="261"/>
      <c r="B6252" s="253"/>
      <c r="C6252" s="252"/>
      <c r="D6252" s="308"/>
      <c r="E6252" s="257"/>
      <c r="F6252" s="260"/>
      <c r="I6252"/>
    </row>
    <row r="6253" spans="1:9" s="239" customFormat="1" ht="13" x14ac:dyDescent="0.25">
      <c r="A6253" s="261"/>
      <c r="B6253" s="253"/>
      <c r="C6253" s="252"/>
      <c r="D6253" s="308"/>
      <c r="E6253" s="257"/>
      <c r="F6253" s="260"/>
      <c r="I6253"/>
    </row>
    <row r="6254" spans="1:9" s="239" customFormat="1" ht="13" x14ac:dyDescent="0.25">
      <c r="A6254" s="261"/>
      <c r="B6254" s="253"/>
      <c r="C6254" s="252"/>
      <c r="D6254" s="308"/>
      <c r="E6254" s="257"/>
      <c r="F6254" s="260"/>
      <c r="I6254"/>
    </row>
    <row r="6255" spans="1:9" s="239" customFormat="1" ht="13" x14ac:dyDescent="0.25">
      <c r="A6255" s="261"/>
      <c r="B6255" s="253"/>
      <c r="C6255" s="252"/>
      <c r="D6255" s="308"/>
      <c r="E6255" s="257"/>
      <c r="F6255" s="260"/>
      <c r="I6255"/>
    </row>
    <row r="6256" spans="1:9" s="239" customFormat="1" ht="13" x14ac:dyDescent="0.25">
      <c r="A6256" s="261"/>
      <c r="B6256" s="253"/>
      <c r="C6256" s="252"/>
      <c r="D6256" s="308"/>
      <c r="E6256" s="257"/>
      <c r="F6256" s="260"/>
      <c r="I6256"/>
    </row>
    <row r="6257" spans="1:9" s="239" customFormat="1" ht="13" x14ac:dyDescent="0.25">
      <c r="A6257" s="261"/>
      <c r="B6257" s="253"/>
      <c r="C6257" s="252"/>
      <c r="D6257" s="308"/>
      <c r="E6257" s="257"/>
      <c r="F6257" s="260"/>
      <c r="I6257"/>
    </row>
    <row r="6258" spans="1:9" s="239" customFormat="1" ht="13" x14ac:dyDescent="0.25">
      <c r="A6258" s="261"/>
      <c r="B6258" s="253"/>
      <c r="C6258" s="252"/>
      <c r="D6258" s="308"/>
      <c r="E6258" s="257"/>
      <c r="F6258" s="260"/>
      <c r="I6258"/>
    </row>
    <row r="6259" spans="1:9" s="239" customFormat="1" ht="13" x14ac:dyDescent="0.25">
      <c r="A6259" s="261"/>
      <c r="B6259" s="253"/>
      <c r="C6259" s="252"/>
      <c r="D6259" s="308"/>
      <c r="E6259" s="257"/>
      <c r="F6259" s="260"/>
      <c r="I6259"/>
    </row>
    <row r="6260" spans="1:9" s="239" customFormat="1" ht="13" x14ac:dyDescent="0.25">
      <c r="A6260" s="261"/>
      <c r="B6260" s="253"/>
      <c r="C6260" s="252"/>
      <c r="D6260" s="308"/>
      <c r="E6260" s="257"/>
      <c r="F6260" s="260"/>
      <c r="I6260"/>
    </row>
    <row r="6261" spans="1:9" s="239" customFormat="1" ht="13" x14ac:dyDescent="0.25">
      <c r="A6261" s="261"/>
      <c r="B6261" s="253"/>
      <c r="C6261" s="252"/>
      <c r="D6261" s="308"/>
      <c r="E6261" s="257"/>
      <c r="F6261" s="260"/>
      <c r="I6261"/>
    </row>
    <row r="6262" spans="1:9" s="239" customFormat="1" ht="13" x14ac:dyDescent="0.25">
      <c r="A6262" s="261"/>
      <c r="B6262" s="253"/>
      <c r="C6262" s="252"/>
      <c r="D6262" s="308"/>
      <c r="E6262" s="257"/>
      <c r="F6262" s="260"/>
      <c r="I6262"/>
    </row>
    <row r="6263" spans="1:9" s="239" customFormat="1" ht="13" x14ac:dyDescent="0.25">
      <c r="A6263" s="261"/>
      <c r="B6263" s="253"/>
      <c r="C6263" s="252"/>
      <c r="D6263" s="308"/>
      <c r="E6263" s="257"/>
      <c r="F6263" s="260"/>
      <c r="I6263"/>
    </row>
    <row r="6264" spans="1:9" s="239" customFormat="1" ht="13" x14ac:dyDescent="0.25">
      <c r="A6264" s="261"/>
      <c r="B6264" s="253"/>
      <c r="C6264" s="252"/>
      <c r="D6264" s="308"/>
      <c r="E6264" s="257"/>
      <c r="F6264" s="260"/>
      <c r="I6264"/>
    </row>
    <row r="6265" spans="1:9" s="239" customFormat="1" ht="13" x14ac:dyDescent="0.25">
      <c r="A6265" s="261"/>
      <c r="B6265" s="253"/>
      <c r="C6265" s="252"/>
      <c r="D6265" s="308"/>
      <c r="E6265" s="257"/>
      <c r="F6265" s="260"/>
      <c r="I6265"/>
    </row>
    <row r="6266" spans="1:9" s="239" customFormat="1" ht="13" x14ac:dyDescent="0.25">
      <c r="A6266" s="261"/>
      <c r="B6266" s="253"/>
      <c r="C6266" s="252"/>
      <c r="D6266" s="308"/>
      <c r="E6266" s="257"/>
      <c r="F6266" s="260"/>
      <c r="I6266"/>
    </row>
    <row r="6267" spans="1:9" s="239" customFormat="1" ht="13" x14ac:dyDescent="0.25">
      <c r="A6267" s="261"/>
      <c r="B6267" s="253"/>
      <c r="C6267" s="252"/>
      <c r="D6267" s="308"/>
      <c r="E6267" s="257"/>
      <c r="F6267" s="260"/>
      <c r="I6267"/>
    </row>
    <row r="6268" spans="1:9" s="239" customFormat="1" ht="13" x14ac:dyDescent="0.25">
      <c r="A6268" s="261"/>
      <c r="B6268" s="253"/>
      <c r="C6268" s="252"/>
      <c r="D6268" s="308"/>
      <c r="E6268" s="257"/>
      <c r="F6268" s="260"/>
      <c r="I6268"/>
    </row>
    <row r="6269" spans="1:9" s="239" customFormat="1" ht="13" x14ac:dyDescent="0.25">
      <c r="A6269" s="261"/>
      <c r="B6269" s="253"/>
      <c r="C6269" s="252"/>
      <c r="D6269" s="308"/>
      <c r="E6269" s="257"/>
      <c r="F6269" s="260"/>
      <c r="I6269"/>
    </row>
    <row r="6270" spans="1:9" s="239" customFormat="1" ht="13" x14ac:dyDescent="0.25">
      <c r="A6270" s="261"/>
      <c r="B6270" s="253"/>
      <c r="C6270" s="252"/>
      <c r="D6270" s="308"/>
      <c r="E6270" s="257"/>
      <c r="F6270" s="260"/>
      <c r="I6270"/>
    </row>
    <row r="6271" spans="1:9" s="239" customFormat="1" ht="13" x14ac:dyDescent="0.25">
      <c r="A6271" s="261"/>
      <c r="B6271" s="253"/>
      <c r="C6271" s="252"/>
      <c r="D6271" s="308"/>
      <c r="E6271" s="257"/>
      <c r="F6271" s="260"/>
      <c r="I6271"/>
    </row>
    <row r="6272" spans="1:9" s="239" customFormat="1" ht="13" x14ac:dyDescent="0.25">
      <c r="A6272" s="261"/>
      <c r="B6272" s="253"/>
      <c r="C6272" s="252"/>
      <c r="D6272" s="308"/>
      <c r="E6272" s="257"/>
      <c r="F6272" s="260"/>
      <c r="I6272"/>
    </row>
    <row r="6273" spans="1:9" s="239" customFormat="1" ht="13" x14ac:dyDescent="0.25">
      <c r="A6273" s="261"/>
      <c r="B6273" s="253"/>
      <c r="C6273" s="252"/>
      <c r="D6273" s="308"/>
      <c r="E6273" s="257"/>
      <c r="F6273" s="260"/>
      <c r="I6273"/>
    </row>
    <row r="6274" spans="1:9" s="239" customFormat="1" ht="13" x14ac:dyDescent="0.25">
      <c r="A6274" s="261"/>
      <c r="B6274" s="253"/>
      <c r="C6274" s="252"/>
      <c r="D6274" s="308"/>
      <c r="E6274" s="257"/>
      <c r="F6274" s="260"/>
      <c r="I6274"/>
    </row>
    <row r="6275" spans="1:9" s="239" customFormat="1" ht="13" x14ac:dyDescent="0.25">
      <c r="A6275" s="261"/>
      <c r="B6275" s="253"/>
      <c r="C6275" s="252"/>
      <c r="D6275" s="308"/>
      <c r="E6275" s="257"/>
      <c r="F6275" s="260"/>
      <c r="I6275"/>
    </row>
    <row r="6276" spans="1:9" s="239" customFormat="1" ht="13" x14ac:dyDescent="0.25">
      <c r="A6276" s="261"/>
      <c r="B6276" s="253"/>
      <c r="C6276" s="252"/>
      <c r="D6276" s="308"/>
      <c r="E6276" s="257"/>
      <c r="F6276" s="260"/>
      <c r="I6276"/>
    </row>
    <row r="6277" spans="1:9" s="239" customFormat="1" ht="13" x14ac:dyDescent="0.25">
      <c r="A6277" s="261"/>
      <c r="B6277" s="253"/>
      <c r="C6277" s="252"/>
      <c r="D6277" s="308"/>
      <c r="E6277" s="257"/>
      <c r="F6277" s="260"/>
      <c r="I6277"/>
    </row>
    <row r="6278" spans="1:9" s="239" customFormat="1" ht="13" x14ac:dyDescent="0.25">
      <c r="A6278" s="261"/>
      <c r="B6278" s="253"/>
      <c r="C6278" s="252"/>
      <c r="D6278" s="308"/>
      <c r="E6278" s="257"/>
      <c r="F6278" s="260"/>
      <c r="I6278"/>
    </row>
    <row r="6279" spans="1:9" s="239" customFormat="1" ht="13" x14ac:dyDescent="0.25">
      <c r="A6279" s="261"/>
      <c r="B6279" s="253"/>
      <c r="C6279" s="252"/>
      <c r="D6279" s="308"/>
      <c r="E6279" s="257"/>
      <c r="F6279" s="260"/>
      <c r="I6279"/>
    </row>
    <row r="6280" spans="1:9" s="239" customFormat="1" ht="13" x14ac:dyDescent="0.25">
      <c r="A6280" s="261"/>
      <c r="B6280" s="253"/>
      <c r="C6280" s="252"/>
      <c r="D6280" s="308"/>
      <c r="E6280" s="257"/>
      <c r="F6280" s="260"/>
      <c r="I6280"/>
    </row>
    <row r="6281" spans="1:9" s="239" customFormat="1" ht="13" x14ac:dyDescent="0.25">
      <c r="A6281" s="261"/>
      <c r="B6281" s="253"/>
      <c r="C6281" s="252"/>
      <c r="D6281" s="308"/>
      <c r="E6281" s="257"/>
      <c r="F6281" s="260"/>
      <c r="I6281"/>
    </row>
    <row r="6282" spans="1:9" s="239" customFormat="1" ht="13" x14ac:dyDescent="0.25">
      <c r="A6282" s="261"/>
      <c r="B6282" s="253"/>
      <c r="C6282" s="252"/>
      <c r="D6282" s="308"/>
      <c r="E6282" s="257"/>
      <c r="F6282" s="260"/>
      <c r="I6282"/>
    </row>
    <row r="6283" spans="1:9" s="239" customFormat="1" ht="13" x14ac:dyDescent="0.25">
      <c r="A6283" s="261"/>
      <c r="B6283" s="253"/>
      <c r="C6283" s="252"/>
      <c r="D6283" s="308"/>
      <c r="E6283" s="257"/>
      <c r="F6283" s="260"/>
      <c r="I6283"/>
    </row>
    <row r="6284" spans="1:9" s="239" customFormat="1" ht="13" x14ac:dyDescent="0.25">
      <c r="A6284" s="261"/>
      <c r="B6284" s="253"/>
      <c r="C6284" s="252"/>
      <c r="D6284" s="308"/>
      <c r="E6284" s="257"/>
      <c r="F6284" s="260"/>
      <c r="I6284"/>
    </row>
    <row r="6285" spans="1:9" s="239" customFormat="1" ht="13" x14ac:dyDescent="0.25">
      <c r="A6285" s="261"/>
      <c r="B6285" s="253"/>
      <c r="C6285" s="252"/>
      <c r="D6285" s="308"/>
      <c r="E6285" s="257"/>
      <c r="F6285" s="260"/>
      <c r="I6285"/>
    </row>
    <row r="6286" spans="1:9" s="239" customFormat="1" ht="13" x14ac:dyDescent="0.25">
      <c r="A6286" s="261"/>
      <c r="B6286" s="253"/>
      <c r="C6286" s="252"/>
      <c r="D6286" s="308"/>
      <c r="E6286" s="257"/>
      <c r="F6286" s="260"/>
      <c r="I6286"/>
    </row>
    <row r="6287" spans="1:9" s="239" customFormat="1" ht="13" x14ac:dyDescent="0.25">
      <c r="A6287" s="261"/>
      <c r="B6287" s="253"/>
      <c r="C6287" s="252"/>
      <c r="D6287" s="308"/>
      <c r="E6287" s="257"/>
      <c r="F6287" s="260"/>
      <c r="I6287"/>
    </row>
    <row r="6288" spans="1:9" s="239" customFormat="1" ht="13" x14ac:dyDescent="0.25">
      <c r="A6288" s="261"/>
      <c r="B6288" s="253"/>
      <c r="C6288" s="252"/>
      <c r="D6288" s="308"/>
      <c r="E6288" s="257"/>
      <c r="F6288" s="260"/>
      <c r="I6288"/>
    </row>
    <row r="6289" spans="1:9" s="239" customFormat="1" ht="13" x14ac:dyDescent="0.25">
      <c r="A6289" s="261"/>
      <c r="B6289" s="253"/>
      <c r="C6289" s="252"/>
      <c r="D6289" s="308"/>
      <c r="E6289" s="257"/>
      <c r="F6289" s="260"/>
      <c r="I6289"/>
    </row>
    <row r="6290" spans="1:9" s="239" customFormat="1" ht="13" x14ac:dyDescent="0.25">
      <c r="A6290" s="261"/>
      <c r="B6290" s="253"/>
      <c r="C6290" s="252"/>
      <c r="D6290" s="308"/>
      <c r="E6290" s="257"/>
      <c r="F6290" s="260"/>
      <c r="I6290"/>
    </row>
    <row r="6291" spans="1:9" s="239" customFormat="1" ht="13" x14ac:dyDescent="0.25">
      <c r="A6291" s="261"/>
      <c r="B6291" s="253"/>
      <c r="C6291" s="252"/>
      <c r="D6291" s="308"/>
      <c r="E6291" s="257"/>
      <c r="F6291" s="260"/>
      <c r="I6291"/>
    </row>
    <row r="6292" spans="1:9" s="239" customFormat="1" ht="13" x14ac:dyDescent="0.25">
      <c r="A6292" s="261"/>
      <c r="B6292" s="253"/>
      <c r="C6292" s="252"/>
      <c r="D6292" s="308"/>
      <c r="E6292" s="257"/>
      <c r="F6292" s="260"/>
      <c r="I6292"/>
    </row>
    <row r="6293" spans="1:9" s="239" customFormat="1" ht="13" x14ac:dyDescent="0.25">
      <c r="A6293" s="261"/>
      <c r="B6293" s="253"/>
      <c r="C6293" s="252"/>
      <c r="D6293" s="308"/>
      <c r="E6293" s="257"/>
      <c r="F6293" s="260"/>
      <c r="I6293"/>
    </row>
    <row r="6294" spans="1:9" s="239" customFormat="1" ht="13" x14ac:dyDescent="0.25">
      <c r="A6294" s="261"/>
      <c r="B6294" s="253"/>
      <c r="C6294" s="252"/>
      <c r="D6294" s="308"/>
      <c r="E6294" s="257"/>
      <c r="F6294" s="260"/>
      <c r="I6294"/>
    </row>
    <row r="6295" spans="1:9" s="239" customFormat="1" ht="13" x14ac:dyDescent="0.25">
      <c r="A6295" s="261"/>
      <c r="B6295" s="253"/>
      <c r="C6295" s="252"/>
      <c r="D6295" s="308"/>
      <c r="E6295" s="257"/>
      <c r="F6295" s="260"/>
      <c r="I6295"/>
    </row>
    <row r="6296" spans="1:9" s="239" customFormat="1" ht="13" x14ac:dyDescent="0.25">
      <c r="A6296" s="261"/>
      <c r="B6296" s="253"/>
      <c r="C6296" s="252"/>
      <c r="D6296" s="308"/>
      <c r="E6296" s="257"/>
      <c r="F6296" s="260"/>
      <c r="I6296"/>
    </row>
    <row r="6297" spans="1:9" s="239" customFormat="1" ht="13" x14ac:dyDescent="0.25">
      <c r="A6297" s="261"/>
      <c r="B6297" s="253"/>
      <c r="C6297" s="252"/>
      <c r="D6297" s="308"/>
      <c r="E6297" s="257"/>
      <c r="F6297" s="260"/>
      <c r="I6297"/>
    </row>
    <row r="6298" spans="1:9" s="239" customFormat="1" ht="13" x14ac:dyDescent="0.25">
      <c r="A6298" s="261"/>
      <c r="B6298" s="253"/>
      <c r="C6298" s="252"/>
      <c r="D6298" s="308"/>
      <c r="E6298" s="257"/>
      <c r="F6298" s="260"/>
      <c r="I6298"/>
    </row>
    <row r="6299" spans="1:9" s="239" customFormat="1" ht="13" x14ac:dyDescent="0.25">
      <c r="A6299" s="261"/>
      <c r="B6299" s="253"/>
      <c r="C6299" s="252"/>
      <c r="D6299" s="308"/>
      <c r="E6299" s="257"/>
      <c r="F6299" s="260"/>
      <c r="I6299"/>
    </row>
    <row r="6300" spans="1:9" s="239" customFormat="1" ht="13" x14ac:dyDescent="0.25">
      <c r="A6300" s="261"/>
      <c r="B6300" s="253"/>
      <c r="C6300" s="252"/>
      <c r="D6300" s="308"/>
      <c r="E6300" s="257"/>
      <c r="F6300" s="260"/>
      <c r="I6300"/>
    </row>
    <row r="6301" spans="1:9" s="239" customFormat="1" ht="13" x14ac:dyDescent="0.25">
      <c r="A6301" s="261"/>
      <c r="B6301" s="253"/>
      <c r="C6301" s="252"/>
      <c r="D6301" s="308"/>
      <c r="E6301" s="257"/>
      <c r="F6301" s="260"/>
      <c r="I6301"/>
    </row>
    <row r="6302" spans="1:9" s="239" customFormat="1" ht="13" x14ac:dyDescent="0.25">
      <c r="A6302" s="261"/>
      <c r="B6302" s="253"/>
      <c r="C6302" s="252"/>
      <c r="D6302" s="308"/>
      <c r="E6302" s="257"/>
      <c r="F6302" s="260"/>
      <c r="I6302"/>
    </row>
    <row r="6303" spans="1:9" s="239" customFormat="1" ht="13" x14ac:dyDescent="0.25">
      <c r="A6303" s="261"/>
      <c r="B6303" s="253"/>
      <c r="C6303" s="252"/>
      <c r="D6303" s="308"/>
      <c r="E6303" s="257"/>
      <c r="F6303" s="260"/>
      <c r="I6303"/>
    </row>
    <row r="6304" spans="1:9" s="239" customFormat="1" ht="13" x14ac:dyDescent="0.25">
      <c r="A6304" s="261"/>
      <c r="B6304" s="253"/>
      <c r="C6304" s="252"/>
      <c r="D6304" s="308"/>
      <c r="E6304" s="257"/>
      <c r="F6304" s="260"/>
      <c r="I6304"/>
    </row>
    <row r="6305" spans="1:9" s="239" customFormat="1" ht="13" x14ac:dyDescent="0.25">
      <c r="A6305" s="261"/>
      <c r="B6305" s="253"/>
      <c r="C6305" s="252"/>
      <c r="D6305" s="308"/>
      <c r="E6305" s="257"/>
      <c r="F6305" s="260"/>
      <c r="I6305"/>
    </row>
    <row r="6306" spans="1:9" s="239" customFormat="1" ht="13" x14ac:dyDescent="0.25">
      <c r="A6306" s="261"/>
      <c r="B6306" s="253"/>
      <c r="C6306" s="252"/>
      <c r="D6306" s="308"/>
      <c r="E6306" s="257"/>
      <c r="F6306" s="260"/>
      <c r="I6306"/>
    </row>
    <row r="6307" spans="1:9" s="234" customFormat="1" ht="13" x14ac:dyDescent="0.25">
      <c r="A6307" s="261"/>
      <c r="B6307" s="264" t="s">
        <v>1019</v>
      </c>
      <c r="C6307" s="226"/>
      <c r="D6307" s="304"/>
      <c r="E6307" s="255"/>
      <c r="F6307" s="266"/>
      <c r="I6307"/>
    </row>
    <row r="6308" spans="1:9" s="234" customFormat="1" ht="13" x14ac:dyDescent="0.25">
      <c r="A6308" s="261"/>
      <c r="B6308" s="245" t="str">
        <f>B6235</f>
        <v>SECTION 5</v>
      </c>
      <c r="C6308" s="226"/>
      <c r="D6308" s="304"/>
      <c r="E6308" s="255"/>
      <c r="F6308" s="260"/>
      <c r="I6308"/>
    </row>
    <row r="6309" spans="1:9" s="234" customFormat="1" ht="13" x14ac:dyDescent="0.25">
      <c r="A6309" s="261"/>
      <c r="B6309" s="245" t="str">
        <f>B6236</f>
        <v>Block 3: 1 Tuckshop and 1 Store Room: 5.12 - Painting</v>
      </c>
      <c r="C6309" s="226"/>
      <c r="D6309" s="304"/>
      <c r="E6309" s="255"/>
      <c r="F6309" s="260"/>
      <c r="I6309"/>
    </row>
    <row r="6310" spans="1:9" s="239" customFormat="1" ht="13" x14ac:dyDescent="0.25">
      <c r="A6310" s="261"/>
      <c r="B6310" s="253"/>
      <c r="C6310" s="252"/>
      <c r="D6310" s="308"/>
      <c r="E6310" s="257"/>
      <c r="F6310" s="260"/>
      <c r="I6310"/>
    </row>
    <row r="6311" spans="1:9" s="239" customFormat="1" ht="13" x14ac:dyDescent="0.25">
      <c r="A6311" s="261"/>
      <c r="B6311" s="270" t="str">
        <f>B6308</f>
        <v>SECTION 5</v>
      </c>
      <c r="C6311" s="252"/>
      <c r="D6311" s="308"/>
      <c r="E6311" s="257"/>
      <c r="F6311" s="260"/>
      <c r="I6311"/>
    </row>
    <row r="6312" spans="1:9" s="239" customFormat="1" ht="13" x14ac:dyDescent="0.25">
      <c r="A6312" s="261"/>
      <c r="B6312" s="251" t="s">
        <v>2570</v>
      </c>
      <c r="C6312" s="252"/>
      <c r="D6312" s="308"/>
      <c r="E6312" s="257"/>
      <c r="F6312" s="260"/>
      <c r="I6312"/>
    </row>
    <row r="6313" spans="1:9" s="239" customFormat="1" ht="13" x14ac:dyDescent="0.25">
      <c r="A6313" s="261"/>
      <c r="B6313" s="251" t="s">
        <v>2201</v>
      </c>
      <c r="C6313" s="252" t="s">
        <v>2192</v>
      </c>
      <c r="D6313" s="308"/>
      <c r="E6313" s="257"/>
      <c r="F6313" s="260"/>
      <c r="I6313"/>
    </row>
    <row r="6314" spans="1:9" s="239" customFormat="1" ht="13" x14ac:dyDescent="0.25">
      <c r="A6314" s="261"/>
      <c r="B6314" s="253"/>
      <c r="C6314" s="252"/>
      <c r="D6314" s="308"/>
      <c r="E6314" s="257"/>
      <c r="F6314" s="260"/>
      <c r="I6314"/>
    </row>
    <row r="6315" spans="1:9" s="239" customFormat="1" ht="13" x14ac:dyDescent="0.25">
      <c r="A6315" s="261"/>
      <c r="B6315" s="265"/>
      <c r="C6315" s="252"/>
      <c r="D6315" s="308"/>
      <c r="E6315" s="257"/>
      <c r="F6315" s="260"/>
      <c r="I6315"/>
    </row>
    <row r="6316" spans="1:9" s="239" customFormat="1" x14ac:dyDescent="0.25">
      <c r="A6316" s="298">
        <v>1</v>
      </c>
      <c r="B6316" s="271" t="s">
        <v>2195</v>
      </c>
      <c r="C6316" s="252">
        <v>73</v>
      </c>
      <c r="D6316" s="308"/>
      <c r="E6316" s="257"/>
      <c r="F6316" s="260"/>
      <c r="I6316"/>
    </row>
    <row r="6317" spans="1:9" s="239" customFormat="1" x14ac:dyDescent="0.25">
      <c r="A6317" s="298"/>
      <c r="B6317" s="271"/>
      <c r="C6317" s="252"/>
      <c r="D6317" s="308"/>
      <c r="E6317" s="257"/>
      <c r="F6317" s="260"/>
      <c r="I6317"/>
    </row>
    <row r="6318" spans="1:9" s="239" customFormat="1" x14ac:dyDescent="0.25">
      <c r="A6318" s="298">
        <v>2</v>
      </c>
      <c r="B6318" s="271" t="s">
        <v>1640</v>
      </c>
      <c r="C6318" s="252">
        <v>75</v>
      </c>
      <c r="D6318" s="308"/>
      <c r="E6318" s="257"/>
      <c r="F6318" s="260"/>
      <c r="I6318"/>
    </row>
    <row r="6319" spans="1:9" s="239" customFormat="1" x14ac:dyDescent="0.25">
      <c r="A6319" s="298"/>
      <c r="B6319" s="271"/>
      <c r="C6319" s="252"/>
      <c r="D6319" s="308"/>
      <c r="E6319" s="257"/>
      <c r="F6319" s="260"/>
      <c r="I6319"/>
    </row>
    <row r="6320" spans="1:9" s="239" customFormat="1" x14ac:dyDescent="0.25">
      <c r="A6320" s="298">
        <v>3</v>
      </c>
      <c r="B6320" s="271" t="s">
        <v>2196</v>
      </c>
      <c r="C6320" s="252">
        <v>77</v>
      </c>
      <c r="D6320" s="308"/>
      <c r="E6320" s="257"/>
      <c r="F6320" s="260"/>
      <c r="I6320"/>
    </row>
    <row r="6321" spans="1:9" s="239" customFormat="1" x14ac:dyDescent="0.25">
      <c r="A6321" s="298"/>
      <c r="B6321" s="271"/>
      <c r="C6321" s="252"/>
      <c r="D6321" s="308"/>
      <c r="E6321" s="257"/>
      <c r="F6321" s="260"/>
      <c r="I6321"/>
    </row>
    <row r="6322" spans="1:9" s="239" customFormat="1" x14ac:dyDescent="0.25">
      <c r="A6322" s="298">
        <v>4</v>
      </c>
      <c r="B6322" s="271" t="s">
        <v>1072</v>
      </c>
      <c r="C6322" s="252">
        <v>79</v>
      </c>
      <c r="D6322" s="308"/>
      <c r="E6322" s="257"/>
      <c r="F6322" s="260"/>
      <c r="I6322"/>
    </row>
    <row r="6323" spans="1:9" s="239" customFormat="1" x14ac:dyDescent="0.25">
      <c r="A6323" s="298"/>
      <c r="B6323" s="271"/>
      <c r="C6323" s="252"/>
      <c r="D6323" s="308"/>
      <c r="E6323" s="257"/>
      <c r="F6323" s="260"/>
      <c r="I6323"/>
    </row>
    <row r="6324" spans="1:9" s="239" customFormat="1" x14ac:dyDescent="0.25">
      <c r="A6324" s="298">
        <v>5</v>
      </c>
      <c r="B6324" s="271" t="s">
        <v>1639</v>
      </c>
      <c r="C6324" s="252">
        <v>81</v>
      </c>
      <c r="D6324" s="308"/>
      <c r="E6324" s="257"/>
      <c r="F6324" s="260"/>
      <c r="I6324"/>
    </row>
    <row r="6325" spans="1:9" s="239" customFormat="1" x14ac:dyDescent="0.25">
      <c r="A6325" s="298"/>
      <c r="B6325" s="271"/>
      <c r="C6325" s="252"/>
      <c r="D6325" s="308"/>
      <c r="E6325" s="257"/>
      <c r="F6325" s="260"/>
      <c r="I6325"/>
    </row>
    <row r="6326" spans="1:9" s="239" customFormat="1" x14ac:dyDescent="0.25">
      <c r="A6326" s="298">
        <v>6</v>
      </c>
      <c r="B6326" s="271" t="s">
        <v>1638</v>
      </c>
      <c r="C6326" s="252">
        <v>83</v>
      </c>
      <c r="D6326" s="308"/>
      <c r="E6326" s="257"/>
      <c r="F6326" s="260"/>
      <c r="I6326"/>
    </row>
    <row r="6327" spans="1:9" s="239" customFormat="1" x14ac:dyDescent="0.25">
      <c r="A6327" s="298"/>
      <c r="B6327" s="271"/>
      <c r="C6327" s="252"/>
      <c r="D6327" s="308"/>
      <c r="E6327" s="257"/>
      <c r="F6327" s="260"/>
      <c r="I6327"/>
    </row>
    <row r="6328" spans="1:9" s="239" customFormat="1" x14ac:dyDescent="0.25">
      <c r="A6328" s="298">
        <v>7</v>
      </c>
      <c r="B6328" s="271" t="s">
        <v>2285</v>
      </c>
      <c r="C6328" s="252">
        <v>85</v>
      </c>
      <c r="D6328" s="308"/>
      <c r="E6328" s="257"/>
      <c r="F6328" s="260"/>
      <c r="I6328"/>
    </row>
    <row r="6329" spans="1:9" s="239" customFormat="1" x14ac:dyDescent="0.25">
      <c r="A6329" s="298"/>
      <c r="B6329" s="271"/>
      <c r="C6329" s="252"/>
      <c r="D6329" s="308"/>
      <c r="E6329" s="257"/>
      <c r="F6329" s="260"/>
      <c r="I6329"/>
    </row>
    <row r="6330" spans="1:9" s="239" customFormat="1" x14ac:dyDescent="0.25">
      <c r="A6330" s="298">
        <v>8</v>
      </c>
      <c r="B6330" s="271" t="s">
        <v>1062</v>
      </c>
      <c r="C6330" s="252">
        <v>87</v>
      </c>
      <c r="D6330" s="308"/>
      <c r="E6330" s="257"/>
      <c r="F6330" s="260"/>
      <c r="I6330"/>
    </row>
    <row r="6331" spans="1:9" s="239" customFormat="1" x14ac:dyDescent="0.25">
      <c r="A6331" s="298"/>
      <c r="B6331" s="271"/>
      <c r="C6331" s="252"/>
      <c r="D6331" s="308"/>
      <c r="E6331" s="257"/>
      <c r="F6331" s="260"/>
      <c r="I6331"/>
    </row>
    <row r="6332" spans="1:9" s="239" customFormat="1" x14ac:dyDescent="0.25">
      <c r="A6332" s="298">
        <v>9</v>
      </c>
      <c r="B6332" s="271" t="s">
        <v>1637</v>
      </c>
      <c r="C6332" s="252">
        <v>89</v>
      </c>
      <c r="D6332" s="308"/>
      <c r="E6332" s="257"/>
      <c r="F6332" s="260"/>
      <c r="I6332"/>
    </row>
    <row r="6333" spans="1:9" s="239" customFormat="1" x14ac:dyDescent="0.25">
      <c r="A6333" s="298"/>
      <c r="B6333" s="271"/>
      <c r="C6333" s="252"/>
      <c r="D6333" s="308"/>
      <c r="E6333" s="257"/>
      <c r="F6333" s="260"/>
      <c r="I6333"/>
    </row>
    <row r="6334" spans="1:9" s="239" customFormat="1" x14ac:dyDescent="0.25">
      <c r="A6334" s="298">
        <v>10</v>
      </c>
      <c r="B6334" s="271" t="s">
        <v>1635</v>
      </c>
      <c r="C6334" s="252">
        <v>91</v>
      </c>
      <c r="D6334" s="308"/>
      <c r="E6334" s="257"/>
      <c r="F6334" s="260"/>
      <c r="I6334"/>
    </row>
    <row r="6335" spans="1:9" s="239" customFormat="1" x14ac:dyDescent="0.25">
      <c r="A6335" s="298"/>
      <c r="B6335" s="271"/>
      <c r="C6335" s="252"/>
      <c r="D6335" s="308"/>
      <c r="E6335" s="257"/>
      <c r="F6335" s="260"/>
      <c r="I6335"/>
    </row>
    <row r="6336" spans="1:9" s="239" customFormat="1" x14ac:dyDescent="0.25">
      <c r="A6336" s="298">
        <v>11</v>
      </c>
      <c r="B6336" s="271" t="s">
        <v>1634</v>
      </c>
      <c r="C6336" s="252">
        <v>93</v>
      </c>
      <c r="D6336" s="308"/>
      <c r="E6336" s="257"/>
      <c r="F6336" s="260"/>
      <c r="I6336"/>
    </row>
    <row r="6337" spans="1:9" s="239" customFormat="1" x14ac:dyDescent="0.25">
      <c r="A6337" s="298"/>
      <c r="B6337" s="271"/>
      <c r="C6337" s="252"/>
      <c r="D6337" s="308"/>
      <c r="E6337" s="257"/>
      <c r="F6337" s="260"/>
      <c r="I6337"/>
    </row>
    <row r="6338" spans="1:9" s="239" customFormat="1" x14ac:dyDescent="0.25">
      <c r="A6338" s="298">
        <v>12</v>
      </c>
      <c r="B6338" s="271" t="s">
        <v>2197</v>
      </c>
      <c r="C6338" s="252">
        <v>95</v>
      </c>
      <c r="D6338" s="308"/>
      <c r="E6338" s="257"/>
      <c r="F6338" s="260"/>
      <c r="I6338"/>
    </row>
    <row r="6339" spans="1:9" s="239" customFormat="1" x14ac:dyDescent="0.25">
      <c r="A6339" s="298"/>
      <c r="B6339" s="271"/>
      <c r="C6339" s="252"/>
      <c r="D6339" s="308"/>
      <c r="E6339" s="257"/>
      <c r="F6339" s="260"/>
      <c r="I6339"/>
    </row>
    <row r="6340" spans="1:9" s="239" customFormat="1" x14ac:dyDescent="0.25">
      <c r="A6340" s="298"/>
      <c r="B6340" s="271"/>
      <c r="C6340" s="252"/>
      <c r="D6340" s="308"/>
      <c r="E6340" s="257"/>
      <c r="F6340" s="260"/>
      <c r="I6340"/>
    </row>
    <row r="6341" spans="1:9" s="239" customFormat="1" x14ac:dyDescent="0.25">
      <c r="A6341" s="298"/>
      <c r="B6341" s="271"/>
      <c r="C6341" s="252"/>
      <c r="D6341" s="308"/>
      <c r="E6341" s="257"/>
      <c r="F6341" s="260"/>
      <c r="I6341"/>
    </row>
    <row r="6342" spans="1:9" s="239" customFormat="1" x14ac:dyDescent="0.25">
      <c r="A6342" s="298"/>
      <c r="B6342" s="271"/>
      <c r="C6342" s="252"/>
      <c r="D6342" s="308"/>
      <c r="E6342" s="257"/>
      <c r="F6342" s="260"/>
      <c r="I6342"/>
    </row>
    <row r="6343" spans="1:9" s="239" customFormat="1" x14ac:dyDescent="0.25">
      <c r="A6343" s="298"/>
      <c r="B6343" s="271"/>
      <c r="C6343" s="252"/>
      <c r="D6343" s="308"/>
      <c r="E6343" s="257"/>
      <c r="F6343" s="260"/>
      <c r="I6343"/>
    </row>
    <row r="6344" spans="1:9" s="239" customFormat="1" x14ac:dyDescent="0.25">
      <c r="A6344" s="298"/>
      <c r="B6344" s="271"/>
      <c r="C6344" s="252"/>
      <c r="D6344" s="308"/>
      <c r="E6344" s="257"/>
      <c r="F6344" s="260"/>
      <c r="I6344"/>
    </row>
    <row r="6345" spans="1:9" s="239" customFormat="1" x14ac:dyDescent="0.25">
      <c r="A6345" s="298"/>
      <c r="B6345" s="271"/>
      <c r="C6345" s="252"/>
      <c r="D6345" s="308"/>
      <c r="E6345" s="257"/>
      <c r="F6345" s="260"/>
      <c r="I6345"/>
    </row>
    <row r="6346" spans="1:9" s="239" customFormat="1" x14ac:dyDescent="0.25">
      <c r="A6346" s="298"/>
      <c r="B6346" s="271"/>
      <c r="C6346" s="252"/>
      <c r="D6346" s="308"/>
      <c r="E6346" s="257"/>
      <c r="F6346" s="260"/>
      <c r="I6346"/>
    </row>
    <row r="6347" spans="1:9" s="239" customFormat="1" x14ac:dyDescent="0.25">
      <c r="A6347" s="298"/>
      <c r="B6347" s="271"/>
      <c r="C6347" s="252"/>
      <c r="D6347" s="308"/>
      <c r="E6347" s="257"/>
      <c r="F6347" s="260"/>
      <c r="I6347"/>
    </row>
    <row r="6348" spans="1:9" s="239" customFormat="1" x14ac:dyDescent="0.25">
      <c r="A6348" s="298"/>
      <c r="B6348" s="271"/>
      <c r="C6348" s="252"/>
      <c r="D6348" s="308"/>
      <c r="E6348" s="257"/>
      <c r="F6348" s="260"/>
      <c r="I6348"/>
    </row>
    <row r="6349" spans="1:9" s="239" customFormat="1" x14ac:dyDescent="0.25">
      <c r="A6349" s="298"/>
      <c r="B6349" s="271"/>
      <c r="C6349" s="252"/>
      <c r="D6349" s="308"/>
      <c r="E6349" s="257"/>
      <c r="F6349" s="260"/>
      <c r="I6349"/>
    </row>
    <row r="6350" spans="1:9" s="239" customFormat="1" x14ac:dyDescent="0.25">
      <c r="A6350" s="298"/>
      <c r="B6350" s="271"/>
      <c r="C6350" s="252"/>
      <c r="D6350" s="308"/>
      <c r="E6350" s="257"/>
      <c r="F6350" s="260"/>
      <c r="I6350"/>
    </row>
    <row r="6351" spans="1:9" s="239" customFormat="1" x14ac:dyDescent="0.25">
      <c r="A6351" s="298"/>
      <c r="B6351" s="271"/>
      <c r="C6351" s="252"/>
      <c r="D6351" s="308"/>
      <c r="E6351" s="257"/>
      <c r="F6351" s="260"/>
      <c r="I6351"/>
    </row>
    <row r="6352" spans="1:9" s="239" customFormat="1" x14ac:dyDescent="0.25">
      <c r="A6352" s="298"/>
      <c r="B6352" s="271"/>
      <c r="C6352" s="252"/>
      <c r="D6352" s="308"/>
      <c r="E6352" s="257"/>
      <c r="F6352" s="260"/>
      <c r="I6352"/>
    </row>
    <row r="6353" spans="1:9" s="239" customFormat="1" x14ac:dyDescent="0.25">
      <c r="A6353" s="298"/>
      <c r="B6353" s="271"/>
      <c r="C6353" s="252"/>
      <c r="D6353" s="308"/>
      <c r="E6353" s="257"/>
      <c r="F6353" s="260"/>
      <c r="I6353"/>
    </row>
    <row r="6354" spans="1:9" s="239" customFormat="1" x14ac:dyDescent="0.25">
      <c r="A6354" s="298"/>
      <c r="B6354" s="271"/>
      <c r="C6354" s="252"/>
      <c r="D6354" s="308"/>
      <c r="E6354" s="257"/>
      <c r="F6354" s="260"/>
      <c r="I6354"/>
    </row>
    <row r="6355" spans="1:9" s="239" customFormat="1" x14ac:dyDescent="0.25">
      <c r="A6355" s="298"/>
      <c r="B6355" s="271"/>
      <c r="C6355" s="252"/>
      <c r="D6355" s="308"/>
      <c r="E6355" s="257"/>
      <c r="F6355" s="260"/>
      <c r="I6355"/>
    </row>
    <row r="6356" spans="1:9" s="239" customFormat="1" x14ac:dyDescent="0.25">
      <c r="A6356" s="298"/>
      <c r="B6356" s="271"/>
      <c r="C6356" s="252"/>
      <c r="D6356" s="308"/>
      <c r="E6356" s="257"/>
      <c r="F6356" s="260"/>
      <c r="I6356"/>
    </row>
    <row r="6357" spans="1:9" s="239" customFormat="1" x14ac:dyDescent="0.25">
      <c r="A6357" s="298"/>
      <c r="B6357" s="271"/>
      <c r="C6357" s="252"/>
      <c r="D6357" s="308"/>
      <c r="E6357" s="257"/>
      <c r="F6357" s="260"/>
      <c r="I6357"/>
    </row>
    <row r="6358" spans="1:9" s="239" customFormat="1" x14ac:dyDescent="0.25">
      <c r="A6358" s="298"/>
      <c r="B6358" s="271"/>
      <c r="C6358" s="252"/>
      <c r="D6358" s="308"/>
      <c r="E6358" s="257"/>
      <c r="F6358" s="260"/>
      <c r="I6358"/>
    </row>
    <row r="6359" spans="1:9" s="239" customFormat="1" x14ac:dyDescent="0.25">
      <c r="A6359" s="298"/>
      <c r="B6359" s="271"/>
      <c r="C6359" s="252"/>
      <c r="D6359" s="308"/>
      <c r="E6359" s="257"/>
      <c r="F6359" s="260"/>
      <c r="I6359"/>
    </row>
    <row r="6360" spans="1:9" s="239" customFormat="1" x14ac:dyDescent="0.25">
      <c r="A6360" s="298"/>
      <c r="B6360" s="271"/>
      <c r="C6360" s="252"/>
      <c r="D6360" s="308"/>
      <c r="E6360" s="257"/>
      <c r="F6360" s="260"/>
      <c r="I6360"/>
    </row>
    <row r="6361" spans="1:9" s="239" customFormat="1" x14ac:dyDescent="0.25">
      <c r="A6361" s="298"/>
      <c r="B6361" s="271"/>
      <c r="C6361" s="252"/>
      <c r="D6361" s="308"/>
      <c r="E6361" s="257"/>
      <c r="F6361" s="260"/>
      <c r="I6361"/>
    </row>
    <row r="6362" spans="1:9" s="239" customFormat="1" x14ac:dyDescent="0.25">
      <c r="A6362" s="298"/>
      <c r="B6362" s="271"/>
      <c r="C6362" s="252"/>
      <c r="D6362" s="308"/>
      <c r="E6362" s="257"/>
      <c r="F6362" s="260"/>
      <c r="I6362"/>
    </row>
    <row r="6363" spans="1:9" s="239" customFormat="1" x14ac:dyDescent="0.25">
      <c r="A6363" s="298"/>
      <c r="B6363" s="271"/>
      <c r="C6363" s="252"/>
      <c r="D6363" s="308"/>
      <c r="E6363" s="257"/>
      <c r="F6363" s="260"/>
      <c r="I6363"/>
    </row>
    <row r="6364" spans="1:9" s="239" customFormat="1" x14ac:dyDescent="0.25">
      <c r="A6364" s="298"/>
      <c r="B6364" s="271"/>
      <c r="C6364" s="252"/>
      <c r="D6364" s="308"/>
      <c r="E6364" s="257"/>
      <c r="F6364" s="260"/>
      <c r="I6364"/>
    </row>
    <row r="6365" spans="1:9" s="239" customFormat="1" x14ac:dyDescent="0.25">
      <c r="A6365" s="298"/>
      <c r="B6365" s="271"/>
      <c r="C6365" s="252"/>
      <c r="D6365" s="308"/>
      <c r="E6365" s="257"/>
      <c r="F6365" s="260"/>
      <c r="I6365"/>
    </row>
    <row r="6366" spans="1:9" s="239" customFormat="1" x14ac:dyDescent="0.25">
      <c r="A6366" s="298"/>
      <c r="B6366" s="271"/>
      <c r="C6366" s="252"/>
      <c r="D6366" s="308"/>
      <c r="E6366" s="257"/>
      <c r="F6366" s="260"/>
      <c r="I6366"/>
    </row>
    <row r="6367" spans="1:9" s="239" customFormat="1" x14ac:dyDescent="0.25">
      <c r="A6367" s="298"/>
      <c r="B6367" s="271"/>
      <c r="C6367" s="252"/>
      <c r="D6367" s="308"/>
      <c r="E6367" s="257"/>
      <c r="F6367" s="260"/>
      <c r="I6367"/>
    </row>
    <row r="6368" spans="1:9" s="239" customFormat="1" x14ac:dyDescent="0.25">
      <c r="A6368" s="298"/>
      <c r="B6368" s="271"/>
      <c r="C6368" s="252"/>
      <c r="D6368" s="308"/>
      <c r="E6368" s="257"/>
      <c r="F6368" s="260"/>
      <c r="I6368"/>
    </row>
    <row r="6369" spans="1:9" s="239" customFormat="1" x14ac:dyDescent="0.25">
      <c r="A6369" s="298"/>
      <c r="B6369" s="271"/>
      <c r="C6369" s="252"/>
      <c r="D6369" s="308"/>
      <c r="E6369" s="257"/>
      <c r="F6369" s="260"/>
      <c r="I6369"/>
    </row>
    <row r="6370" spans="1:9" s="239" customFormat="1" x14ac:dyDescent="0.25">
      <c r="A6370" s="298"/>
      <c r="B6370" s="271"/>
      <c r="C6370" s="252"/>
      <c r="D6370" s="308"/>
      <c r="E6370" s="257"/>
      <c r="F6370" s="260"/>
      <c r="I6370"/>
    </row>
    <row r="6371" spans="1:9" s="239" customFormat="1" x14ac:dyDescent="0.25">
      <c r="A6371" s="298"/>
      <c r="B6371" s="271"/>
      <c r="C6371" s="252"/>
      <c r="D6371" s="308"/>
      <c r="E6371" s="257"/>
      <c r="F6371" s="260"/>
      <c r="I6371"/>
    </row>
    <row r="6372" spans="1:9" s="239" customFormat="1" x14ac:dyDescent="0.25">
      <c r="A6372" s="298"/>
      <c r="B6372" s="271"/>
      <c r="C6372" s="252"/>
      <c r="D6372" s="308"/>
      <c r="E6372" s="257"/>
      <c r="F6372" s="260"/>
      <c r="I6372"/>
    </row>
    <row r="6373" spans="1:9" s="239" customFormat="1" x14ac:dyDescent="0.25">
      <c r="A6373" s="298"/>
      <c r="B6373" s="271"/>
      <c r="C6373" s="252"/>
      <c r="D6373" s="308"/>
      <c r="E6373" s="257"/>
      <c r="F6373" s="260"/>
      <c r="I6373"/>
    </row>
    <row r="6374" spans="1:9" s="239" customFormat="1" x14ac:dyDescent="0.25">
      <c r="A6374" s="298"/>
      <c r="B6374" s="271"/>
      <c r="C6374" s="252"/>
      <c r="D6374" s="308"/>
      <c r="E6374" s="257"/>
      <c r="F6374" s="260"/>
      <c r="I6374"/>
    </row>
    <row r="6375" spans="1:9" s="239" customFormat="1" x14ac:dyDescent="0.25">
      <c r="A6375" s="298"/>
      <c r="B6375" s="271"/>
      <c r="C6375" s="252"/>
      <c r="D6375" s="308"/>
      <c r="E6375" s="257"/>
      <c r="F6375" s="260"/>
      <c r="I6375"/>
    </row>
    <row r="6376" spans="1:9" s="239" customFormat="1" x14ac:dyDescent="0.25">
      <c r="A6376" s="298"/>
      <c r="B6376" s="271"/>
      <c r="C6376" s="252"/>
      <c r="D6376" s="308"/>
      <c r="E6376" s="257"/>
      <c r="F6376" s="260"/>
      <c r="I6376"/>
    </row>
    <row r="6377" spans="1:9" s="239" customFormat="1" x14ac:dyDescent="0.25">
      <c r="A6377" s="298"/>
      <c r="B6377" s="271"/>
      <c r="C6377" s="252"/>
      <c r="D6377" s="308"/>
      <c r="E6377" s="257"/>
      <c r="F6377" s="260"/>
      <c r="I6377"/>
    </row>
    <row r="6378" spans="1:9" s="239" customFormat="1" x14ac:dyDescent="0.25">
      <c r="A6378" s="298"/>
      <c r="B6378" s="271"/>
      <c r="C6378" s="252"/>
      <c r="D6378" s="308"/>
      <c r="E6378" s="257"/>
      <c r="F6378" s="260"/>
      <c r="I6378"/>
    </row>
    <row r="6379" spans="1:9" s="239" customFormat="1" ht="13" x14ac:dyDescent="0.25">
      <c r="A6379" s="261"/>
      <c r="B6379" s="253"/>
      <c r="C6379" s="252"/>
      <c r="D6379" s="308"/>
      <c r="E6379" s="257"/>
      <c r="F6379" s="260"/>
      <c r="I6379"/>
    </row>
    <row r="6380" spans="1:9" ht="13" x14ac:dyDescent="0.25">
      <c r="A6380" s="261"/>
      <c r="B6380" s="264" t="s">
        <v>1631</v>
      </c>
      <c r="C6380" s="226"/>
      <c r="D6380" s="304"/>
      <c r="E6380" s="255"/>
      <c r="F6380" s="266"/>
    </row>
    <row r="6381" spans="1:9" ht="13" x14ac:dyDescent="0.25">
      <c r="A6381" s="261"/>
      <c r="B6381" s="245" t="str">
        <f>B6311</f>
        <v>SECTION 5</v>
      </c>
      <c r="C6381" s="226"/>
      <c r="D6381" s="304"/>
      <c r="E6381" s="255"/>
      <c r="F6381" s="260"/>
    </row>
    <row r="6382" spans="1:9" ht="13" x14ac:dyDescent="0.25">
      <c r="A6382" s="261"/>
      <c r="B6382" s="245" t="str">
        <f>B6312</f>
        <v>Block 3: 1 Tuckshop and 1 Store Room</v>
      </c>
      <c r="C6382" s="226"/>
      <c r="D6382" s="304"/>
      <c r="E6382" s="255"/>
      <c r="F6382" s="260"/>
    </row>
    <row r="6383" spans="1:9" ht="13" x14ac:dyDescent="0.25">
      <c r="A6383" s="261"/>
      <c r="B6383" s="244"/>
      <c r="C6383" s="246"/>
      <c r="D6383" s="305"/>
      <c r="E6383" s="257"/>
      <c r="F6383" s="260"/>
    </row>
    <row r="6384" spans="1:9" s="234" customFormat="1" ht="13" x14ac:dyDescent="0.25">
      <c r="A6384" s="261"/>
      <c r="B6384" s="242" t="s">
        <v>2571</v>
      </c>
      <c r="C6384" s="246"/>
      <c r="D6384" s="305"/>
      <c r="E6384" s="257"/>
      <c r="F6384" s="260"/>
      <c r="I6384"/>
    </row>
    <row r="6385" spans="1:9" s="234" customFormat="1" ht="13" x14ac:dyDescent="0.25">
      <c r="A6385" s="261"/>
      <c r="B6385" s="244"/>
      <c r="C6385" s="246"/>
      <c r="D6385" s="305"/>
      <c r="E6385" s="257"/>
      <c r="F6385" s="260"/>
      <c r="I6385"/>
    </row>
    <row r="6386" spans="1:9" s="234" customFormat="1" ht="13" x14ac:dyDescent="0.25">
      <c r="A6386" s="261"/>
      <c r="B6386" s="228" t="s">
        <v>2579</v>
      </c>
      <c r="C6386" s="246"/>
      <c r="D6386" s="305"/>
      <c r="E6386" s="257"/>
      <c r="F6386" s="260"/>
      <c r="I6386"/>
    </row>
    <row r="6387" spans="1:9" s="234" customFormat="1" ht="13" x14ac:dyDescent="0.25">
      <c r="A6387" s="261"/>
      <c r="B6387" s="228"/>
      <c r="C6387" s="219"/>
      <c r="D6387" s="305"/>
      <c r="E6387" s="257"/>
      <c r="F6387" s="260"/>
      <c r="I6387"/>
    </row>
    <row r="6388" spans="1:9" s="234" customFormat="1" ht="13" x14ac:dyDescent="0.25">
      <c r="A6388" s="261">
        <v>6.1</v>
      </c>
      <c r="B6388" s="228" t="s">
        <v>2100</v>
      </c>
      <c r="C6388" s="219"/>
      <c r="D6388" s="305"/>
      <c r="E6388" s="257"/>
      <c r="F6388" s="260"/>
      <c r="I6388"/>
    </row>
    <row r="6389" spans="1:9" s="234" customFormat="1" ht="13" x14ac:dyDescent="0.25">
      <c r="A6389" s="297"/>
      <c r="B6389" s="227"/>
      <c r="C6389" s="268"/>
      <c r="D6389" s="305"/>
      <c r="E6389" s="257"/>
      <c r="F6389" s="260"/>
      <c r="I6389"/>
    </row>
    <row r="6390" spans="1:9" s="234" customFormat="1" ht="13" x14ac:dyDescent="0.25">
      <c r="A6390" s="297"/>
      <c r="B6390" s="290" t="s">
        <v>382</v>
      </c>
      <c r="C6390" s="289"/>
      <c r="D6390" s="305"/>
      <c r="E6390" s="257"/>
      <c r="F6390" s="260"/>
      <c r="I6390"/>
    </row>
    <row r="6391" spans="1:9" s="234" customFormat="1" ht="13" x14ac:dyDescent="0.25">
      <c r="A6391" s="297"/>
      <c r="B6391" s="291"/>
      <c r="C6391" s="289"/>
      <c r="D6391" s="305"/>
      <c r="E6391" s="257"/>
      <c r="F6391" s="260"/>
      <c r="I6391"/>
    </row>
    <row r="6392" spans="1:9" s="234" customFormat="1" ht="26" x14ac:dyDescent="0.25">
      <c r="A6392" s="297"/>
      <c r="B6392" s="292" t="s">
        <v>2108</v>
      </c>
      <c r="C6392" s="289"/>
      <c r="D6392" s="305"/>
      <c r="E6392" s="257"/>
      <c r="F6392" s="260"/>
      <c r="I6392"/>
    </row>
    <row r="6393" spans="1:9" s="234" customFormat="1" ht="13" x14ac:dyDescent="0.25">
      <c r="A6393" s="297"/>
      <c r="B6393" s="288"/>
      <c r="C6393" s="289"/>
      <c r="D6393" s="305"/>
      <c r="E6393" s="257"/>
      <c r="F6393" s="260"/>
      <c r="I6393"/>
    </row>
    <row r="6394" spans="1:9" s="234" customFormat="1" x14ac:dyDescent="0.25">
      <c r="A6394" s="296" t="s">
        <v>2572</v>
      </c>
      <c r="B6394" s="288" t="s">
        <v>516</v>
      </c>
      <c r="C6394" s="289" t="s">
        <v>2</v>
      </c>
      <c r="D6394" s="305">
        <v>2</v>
      </c>
      <c r="E6394" s="257"/>
      <c r="F6394" s="260"/>
      <c r="I6394"/>
    </row>
    <row r="6395" spans="1:9" s="234" customFormat="1" ht="13" x14ac:dyDescent="0.25">
      <c r="A6395" s="297"/>
      <c r="B6395" s="288"/>
      <c r="C6395" s="289"/>
      <c r="D6395" s="305"/>
      <c r="E6395" s="257"/>
      <c r="F6395" s="260"/>
      <c r="G6395" s="240"/>
      <c r="I6395"/>
    </row>
    <row r="6396" spans="1:9" s="234" customFormat="1" ht="13" x14ac:dyDescent="0.25">
      <c r="A6396" s="297"/>
      <c r="B6396" s="290" t="s">
        <v>404</v>
      </c>
      <c r="C6396" s="289"/>
      <c r="D6396" s="305"/>
      <c r="E6396" s="257"/>
      <c r="F6396" s="260"/>
      <c r="G6396" s="240"/>
      <c r="I6396"/>
    </row>
    <row r="6397" spans="1:9" s="234" customFormat="1" ht="13" x14ac:dyDescent="0.25">
      <c r="A6397" s="297"/>
      <c r="B6397" s="288"/>
      <c r="C6397" s="289"/>
      <c r="D6397" s="305"/>
      <c r="E6397" s="257"/>
      <c r="F6397" s="260"/>
      <c r="G6397" s="240"/>
      <c r="I6397"/>
    </row>
    <row r="6398" spans="1:9" s="234" customFormat="1" x14ac:dyDescent="0.25">
      <c r="A6398" s="296" t="s">
        <v>2573</v>
      </c>
      <c r="B6398" s="288" t="s">
        <v>405</v>
      </c>
      <c r="C6398" s="289" t="s">
        <v>2</v>
      </c>
      <c r="D6398" s="305">
        <v>2</v>
      </c>
      <c r="E6398" s="257"/>
      <c r="F6398" s="260"/>
      <c r="G6398" s="240"/>
      <c r="I6398"/>
    </row>
    <row r="6399" spans="1:9" s="234" customFormat="1" x14ac:dyDescent="0.25">
      <c r="A6399" s="296"/>
      <c r="B6399" s="288"/>
      <c r="C6399" s="289"/>
      <c r="D6399" s="305"/>
      <c r="E6399" s="257"/>
      <c r="F6399" s="260"/>
      <c r="G6399" s="240"/>
      <c r="I6399"/>
    </row>
    <row r="6400" spans="1:9" s="234" customFormat="1" x14ac:dyDescent="0.25">
      <c r="A6400" s="296" t="s">
        <v>2574</v>
      </c>
      <c r="B6400" s="288" t="s">
        <v>523</v>
      </c>
      <c r="C6400" s="289" t="s">
        <v>2</v>
      </c>
      <c r="D6400" s="305">
        <v>2</v>
      </c>
      <c r="E6400" s="257"/>
      <c r="F6400" s="260"/>
      <c r="I6400"/>
    </row>
    <row r="6401" spans="1:9" s="234" customFormat="1" ht="13" x14ac:dyDescent="0.25">
      <c r="A6401" s="297"/>
      <c r="B6401" s="288"/>
      <c r="C6401" s="289"/>
      <c r="D6401" s="305"/>
      <c r="E6401" s="257"/>
      <c r="F6401" s="260"/>
      <c r="I6401"/>
    </row>
    <row r="6402" spans="1:9" s="234" customFormat="1" ht="13" x14ac:dyDescent="0.25">
      <c r="A6402" s="297"/>
      <c r="B6402" s="291" t="s">
        <v>420</v>
      </c>
      <c r="C6402" s="289"/>
      <c r="D6402" s="305"/>
      <c r="E6402" s="257"/>
      <c r="F6402" s="260"/>
      <c r="I6402"/>
    </row>
    <row r="6403" spans="1:9" s="234" customFormat="1" ht="13" x14ac:dyDescent="0.25">
      <c r="A6403" s="297"/>
      <c r="B6403" s="288"/>
      <c r="C6403" s="289"/>
      <c r="D6403" s="305"/>
      <c r="E6403" s="257"/>
      <c r="F6403" s="260"/>
      <c r="I6403"/>
    </row>
    <row r="6404" spans="1:9" s="234" customFormat="1" ht="14.5" x14ac:dyDescent="0.25">
      <c r="A6404" s="296" t="s">
        <v>2575</v>
      </c>
      <c r="B6404" s="288" t="s">
        <v>2117</v>
      </c>
      <c r="C6404" s="268" t="s">
        <v>621</v>
      </c>
      <c r="D6404" s="305">
        <v>21</v>
      </c>
      <c r="E6404" s="257"/>
      <c r="F6404" s="260"/>
      <c r="I6404"/>
    </row>
    <row r="6405" spans="1:9" s="234" customFormat="1" x14ac:dyDescent="0.25">
      <c r="A6405" s="296"/>
      <c r="B6405" s="288"/>
      <c r="C6405" s="268"/>
      <c r="D6405" s="305"/>
      <c r="E6405" s="257"/>
      <c r="F6405" s="260"/>
      <c r="I6405"/>
    </row>
    <row r="6406" spans="1:9" s="234" customFormat="1" ht="14.5" x14ac:dyDescent="0.25">
      <c r="A6406" s="296" t="s">
        <v>2576</v>
      </c>
      <c r="B6406" s="288" t="s">
        <v>2118</v>
      </c>
      <c r="C6406" s="268" t="s">
        <v>621</v>
      </c>
      <c r="D6406" s="305">
        <v>72</v>
      </c>
      <c r="E6406" s="257"/>
      <c r="F6406" s="260"/>
      <c r="I6406"/>
    </row>
    <row r="6407" spans="1:9" s="234" customFormat="1" x14ac:dyDescent="0.25">
      <c r="A6407" s="296"/>
      <c r="B6407" s="288"/>
      <c r="C6407" s="268"/>
      <c r="D6407" s="305"/>
      <c r="E6407" s="257"/>
      <c r="F6407" s="260"/>
      <c r="I6407"/>
    </row>
    <row r="6408" spans="1:9" s="234" customFormat="1" ht="14.5" x14ac:dyDescent="0.25">
      <c r="A6408" s="296" t="s">
        <v>2577</v>
      </c>
      <c r="B6408" s="288" t="s">
        <v>2119</v>
      </c>
      <c r="C6408" s="268" t="s">
        <v>621</v>
      </c>
      <c r="D6408" s="305">
        <v>54</v>
      </c>
      <c r="E6408" s="257"/>
      <c r="F6408" s="260"/>
      <c r="I6408"/>
    </row>
    <row r="6409" spans="1:9" s="234" customFormat="1" x14ac:dyDescent="0.25">
      <c r="A6409" s="296"/>
      <c r="B6409" s="288"/>
      <c r="C6409" s="268"/>
      <c r="D6409" s="305"/>
      <c r="E6409" s="257"/>
      <c r="F6409" s="260"/>
      <c r="I6409"/>
    </row>
    <row r="6410" spans="1:9" s="234" customFormat="1" ht="14.5" x14ac:dyDescent="0.25">
      <c r="A6410" s="296" t="s">
        <v>2578</v>
      </c>
      <c r="B6410" s="288" t="s">
        <v>1026</v>
      </c>
      <c r="C6410" s="268" t="s">
        <v>621</v>
      </c>
      <c r="D6410" s="305">
        <v>126</v>
      </c>
      <c r="E6410" s="257"/>
      <c r="F6410" s="260"/>
      <c r="I6410"/>
    </row>
    <row r="6411" spans="1:9" s="234" customFormat="1" x14ac:dyDescent="0.25">
      <c r="A6411" s="296"/>
      <c r="B6411" s="288"/>
      <c r="C6411" s="268"/>
      <c r="D6411" s="305"/>
      <c r="E6411" s="257"/>
      <c r="F6411" s="260"/>
      <c r="I6411"/>
    </row>
    <row r="6412" spans="1:9" s="234" customFormat="1" ht="14.5" x14ac:dyDescent="0.25">
      <c r="A6412" s="296" t="s">
        <v>2580</v>
      </c>
      <c r="B6412" s="288" t="s">
        <v>524</v>
      </c>
      <c r="C6412" s="268" t="s">
        <v>621</v>
      </c>
      <c r="D6412" s="305">
        <v>2</v>
      </c>
      <c r="E6412" s="257"/>
      <c r="F6412" s="260"/>
      <c r="I6412"/>
    </row>
    <row r="6413" spans="1:9" s="234" customFormat="1" x14ac:dyDescent="0.25">
      <c r="A6413" s="296"/>
      <c r="B6413" s="288"/>
      <c r="C6413" s="268"/>
      <c r="D6413" s="305"/>
      <c r="E6413" s="257"/>
      <c r="F6413" s="260"/>
      <c r="I6413"/>
    </row>
    <row r="6414" spans="1:9" s="234" customFormat="1" x14ac:dyDescent="0.25">
      <c r="A6414" s="296"/>
      <c r="B6414" s="288"/>
      <c r="C6414" s="268"/>
      <c r="D6414" s="305"/>
      <c r="E6414" s="257"/>
      <c r="F6414" s="260"/>
      <c r="I6414"/>
    </row>
    <row r="6415" spans="1:9" s="234" customFormat="1" x14ac:dyDescent="0.25">
      <c r="A6415" s="296"/>
      <c r="B6415" s="288"/>
      <c r="C6415" s="268"/>
      <c r="D6415" s="305"/>
      <c r="E6415" s="257"/>
      <c r="F6415" s="260"/>
      <c r="I6415"/>
    </row>
    <row r="6416" spans="1:9" s="234" customFormat="1" x14ac:dyDescent="0.25">
      <c r="A6416" s="296"/>
      <c r="B6416" s="288"/>
      <c r="C6416" s="268"/>
      <c r="D6416" s="305"/>
      <c r="E6416" s="257"/>
      <c r="F6416" s="260"/>
      <c r="I6416"/>
    </row>
    <row r="6417" spans="1:9" s="234" customFormat="1" x14ac:dyDescent="0.25">
      <c r="A6417" s="296"/>
      <c r="B6417" s="288"/>
      <c r="C6417" s="268"/>
      <c r="D6417" s="305"/>
      <c r="E6417" s="257"/>
      <c r="F6417" s="260"/>
      <c r="I6417"/>
    </row>
    <row r="6418" spans="1:9" s="234" customFormat="1" x14ac:dyDescent="0.25">
      <c r="A6418" s="296"/>
      <c r="B6418" s="288"/>
      <c r="C6418" s="268"/>
      <c r="D6418" s="305"/>
      <c r="E6418" s="257"/>
      <c r="F6418" s="260"/>
      <c r="I6418"/>
    </row>
    <row r="6419" spans="1:9" s="234" customFormat="1" x14ac:dyDescent="0.25">
      <c r="A6419" s="296"/>
      <c r="B6419" s="288"/>
      <c r="C6419" s="268"/>
      <c r="D6419" s="305"/>
      <c r="E6419" s="257"/>
      <c r="F6419" s="260"/>
      <c r="I6419"/>
    </row>
    <row r="6420" spans="1:9" s="234" customFormat="1" x14ac:dyDescent="0.25">
      <c r="A6420" s="296"/>
      <c r="B6420" s="288"/>
      <c r="C6420" s="268"/>
      <c r="D6420" s="305"/>
      <c r="E6420" s="257"/>
      <c r="F6420" s="260"/>
      <c r="I6420"/>
    </row>
    <row r="6421" spans="1:9" s="234" customFormat="1" x14ac:dyDescent="0.25">
      <c r="A6421" s="296"/>
      <c r="B6421" s="288"/>
      <c r="C6421" s="268"/>
      <c r="D6421" s="305"/>
      <c r="E6421" s="257"/>
      <c r="F6421" s="260"/>
      <c r="I6421"/>
    </row>
    <row r="6422" spans="1:9" s="234" customFormat="1" x14ac:dyDescent="0.25">
      <c r="A6422" s="296"/>
      <c r="B6422" s="288"/>
      <c r="C6422" s="268"/>
      <c r="D6422" s="305"/>
      <c r="E6422" s="257"/>
      <c r="F6422" s="260"/>
      <c r="I6422"/>
    </row>
    <row r="6423" spans="1:9" s="234" customFormat="1" x14ac:dyDescent="0.25">
      <c r="A6423" s="296"/>
      <c r="B6423" s="288"/>
      <c r="C6423" s="268"/>
      <c r="D6423" s="305"/>
      <c r="E6423" s="257"/>
      <c r="F6423" s="260"/>
      <c r="I6423"/>
    </row>
    <row r="6424" spans="1:9" s="234" customFormat="1" x14ac:dyDescent="0.25">
      <c r="A6424" s="296"/>
      <c r="B6424" s="288"/>
      <c r="C6424" s="268"/>
      <c r="D6424" s="305"/>
      <c r="E6424" s="257"/>
      <c r="F6424" s="260"/>
      <c r="I6424"/>
    </row>
    <row r="6425" spans="1:9" s="234" customFormat="1" x14ac:dyDescent="0.25">
      <c r="A6425" s="296"/>
      <c r="B6425" s="288"/>
      <c r="C6425" s="268"/>
      <c r="D6425" s="305"/>
      <c r="E6425" s="257"/>
      <c r="F6425" s="260"/>
      <c r="I6425"/>
    </row>
    <row r="6426" spans="1:9" s="234" customFormat="1" x14ac:dyDescent="0.25">
      <c r="A6426" s="296"/>
      <c r="B6426" s="288"/>
      <c r="C6426" s="268"/>
      <c r="D6426" s="305"/>
      <c r="E6426" s="257"/>
      <c r="F6426" s="260"/>
      <c r="I6426"/>
    </row>
    <row r="6427" spans="1:9" s="234" customFormat="1" x14ac:dyDescent="0.25">
      <c r="A6427" s="296"/>
      <c r="B6427" s="288"/>
      <c r="C6427" s="268"/>
      <c r="D6427" s="305"/>
      <c r="E6427" s="257"/>
      <c r="F6427" s="260"/>
      <c r="I6427"/>
    </row>
    <row r="6428" spans="1:9" s="234" customFormat="1" x14ac:dyDescent="0.25">
      <c r="A6428" s="296"/>
      <c r="B6428" s="288"/>
      <c r="C6428" s="268"/>
      <c r="D6428" s="305"/>
      <c r="E6428" s="257"/>
      <c r="F6428" s="260"/>
      <c r="I6428"/>
    </row>
    <row r="6429" spans="1:9" s="234" customFormat="1" x14ac:dyDescent="0.25">
      <c r="A6429" s="296"/>
      <c r="B6429" s="288"/>
      <c r="C6429" s="268"/>
      <c r="D6429" s="305"/>
      <c r="E6429" s="257"/>
      <c r="F6429" s="260"/>
      <c r="I6429"/>
    </row>
    <row r="6430" spans="1:9" s="234" customFormat="1" x14ac:dyDescent="0.25">
      <c r="A6430" s="296"/>
      <c r="B6430" s="288"/>
      <c r="C6430" s="268"/>
      <c r="D6430" s="305"/>
      <c r="E6430" s="257"/>
      <c r="F6430" s="260"/>
      <c r="I6430"/>
    </row>
    <row r="6431" spans="1:9" s="234" customFormat="1" x14ac:dyDescent="0.25">
      <c r="A6431" s="296"/>
      <c r="B6431" s="288"/>
      <c r="C6431" s="268"/>
      <c r="D6431" s="305"/>
      <c r="E6431" s="257"/>
      <c r="F6431" s="260"/>
      <c r="I6431"/>
    </row>
    <row r="6432" spans="1:9" s="234" customFormat="1" x14ac:dyDescent="0.25">
      <c r="A6432" s="296"/>
      <c r="B6432" s="288"/>
      <c r="C6432" s="268"/>
      <c r="D6432" s="305"/>
      <c r="E6432" s="257"/>
      <c r="F6432" s="260"/>
      <c r="I6432"/>
    </row>
    <row r="6433" spans="1:9" s="234" customFormat="1" x14ac:dyDescent="0.25">
      <c r="A6433" s="296"/>
      <c r="B6433" s="288"/>
      <c r="C6433" s="268"/>
      <c r="D6433" s="305"/>
      <c r="E6433" s="257"/>
      <c r="F6433" s="260"/>
      <c r="I6433"/>
    </row>
    <row r="6434" spans="1:9" s="234" customFormat="1" x14ac:dyDescent="0.25">
      <c r="A6434" s="296"/>
      <c r="B6434" s="288"/>
      <c r="C6434" s="268"/>
      <c r="D6434" s="305"/>
      <c r="E6434" s="257"/>
      <c r="F6434" s="260"/>
      <c r="I6434"/>
    </row>
    <row r="6435" spans="1:9" s="234" customFormat="1" x14ac:dyDescent="0.25">
      <c r="A6435" s="296"/>
      <c r="B6435" s="288"/>
      <c r="C6435" s="268"/>
      <c r="D6435" s="305"/>
      <c r="E6435" s="257"/>
      <c r="F6435" s="260"/>
      <c r="I6435"/>
    </row>
    <row r="6436" spans="1:9" s="234" customFormat="1" x14ac:dyDescent="0.25">
      <c r="A6436" s="296"/>
      <c r="B6436" s="288"/>
      <c r="C6436" s="268"/>
      <c r="D6436" s="305"/>
      <c r="E6436" s="257"/>
      <c r="F6436" s="260"/>
      <c r="I6436"/>
    </row>
    <row r="6437" spans="1:9" s="234" customFormat="1" x14ac:dyDescent="0.25">
      <c r="A6437" s="296"/>
      <c r="B6437" s="288"/>
      <c r="C6437" s="268"/>
      <c r="D6437" s="305"/>
      <c r="E6437" s="257"/>
      <c r="F6437" s="260"/>
      <c r="I6437"/>
    </row>
    <row r="6438" spans="1:9" s="234" customFormat="1" x14ac:dyDescent="0.25">
      <c r="A6438" s="296"/>
      <c r="B6438" s="288"/>
      <c r="C6438" s="268"/>
      <c r="D6438" s="305"/>
      <c r="E6438" s="257"/>
      <c r="F6438" s="260"/>
      <c r="I6438"/>
    </row>
    <row r="6439" spans="1:9" s="234" customFormat="1" x14ac:dyDescent="0.25">
      <c r="A6439" s="296"/>
      <c r="B6439" s="288"/>
      <c r="C6439" s="268"/>
      <c r="D6439" s="305"/>
      <c r="E6439" s="257"/>
      <c r="F6439" s="260"/>
      <c r="I6439"/>
    </row>
    <row r="6440" spans="1:9" s="234" customFormat="1" x14ac:dyDescent="0.25">
      <c r="A6440" s="296"/>
      <c r="B6440" s="288"/>
      <c r="C6440" s="268"/>
      <c r="D6440" s="305"/>
      <c r="E6440" s="257"/>
      <c r="F6440" s="260"/>
      <c r="I6440"/>
    </row>
    <row r="6441" spans="1:9" s="234" customFormat="1" x14ac:dyDescent="0.25">
      <c r="A6441" s="296"/>
      <c r="B6441" s="288"/>
      <c r="C6441" s="268"/>
      <c r="D6441" s="305"/>
      <c r="E6441" s="257"/>
      <c r="F6441" s="260"/>
      <c r="I6441"/>
    </row>
    <row r="6442" spans="1:9" s="234" customFormat="1" x14ac:dyDescent="0.25">
      <c r="A6442" s="296"/>
      <c r="B6442" s="269"/>
      <c r="C6442" s="268"/>
      <c r="D6442" s="305"/>
      <c r="E6442" s="257"/>
      <c r="F6442" s="260"/>
      <c r="I6442"/>
    </row>
    <row r="6443" spans="1:9" s="234" customFormat="1" ht="13" x14ac:dyDescent="0.25">
      <c r="A6443" s="261"/>
      <c r="B6443" s="232"/>
      <c r="C6443" s="222"/>
      <c r="D6443" s="310"/>
      <c r="E6443" s="257"/>
      <c r="F6443" s="260"/>
      <c r="I6443"/>
    </row>
    <row r="6444" spans="1:9" s="234" customFormat="1" ht="13" x14ac:dyDescent="0.25">
      <c r="A6444" s="261"/>
      <c r="B6444" s="232"/>
      <c r="C6444" s="222"/>
      <c r="D6444" s="310"/>
      <c r="E6444" s="257"/>
      <c r="F6444" s="260"/>
      <c r="I6444"/>
    </row>
    <row r="6445" spans="1:9" s="234" customFormat="1" ht="13" x14ac:dyDescent="0.25">
      <c r="A6445" s="261"/>
      <c r="B6445" s="232"/>
      <c r="C6445" s="222"/>
      <c r="D6445" s="310"/>
      <c r="E6445" s="257"/>
      <c r="F6445" s="260"/>
      <c r="I6445"/>
    </row>
    <row r="6446" spans="1:9" s="234" customFormat="1" ht="13" x14ac:dyDescent="0.25">
      <c r="A6446" s="261"/>
      <c r="B6446" s="232"/>
      <c r="C6446" s="222"/>
      <c r="D6446" s="310"/>
      <c r="E6446" s="257"/>
      <c r="F6446" s="260"/>
      <c r="I6446"/>
    </row>
    <row r="6447" spans="1:9" s="234" customFormat="1" ht="13" x14ac:dyDescent="0.25">
      <c r="A6447" s="261"/>
      <c r="B6447" s="232"/>
      <c r="C6447" s="222"/>
      <c r="D6447" s="310"/>
      <c r="E6447" s="257"/>
      <c r="F6447" s="260"/>
      <c r="I6447"/>
    </row>
    <row r="6448" spans="1:9" s="234" customFormat="1" ht="13" x14ac:dyDescent="0.25">
      <c r="A6448" s="261"/>
      <c r="B6448" s="232"/>
      <c r="C6448" s="222"/>
      <c r="D6448" s="310"/>
      <c r="E6448" s="257"/>
      <c r="F6448" s="260"/>
      <c r="I6448"/>
    </row>
    <row r="6449" spans="1:9" s="234" customFormat="1" ht="13" x14ac:dyDescent="0.25">
      <c r="A6449" s="261"/>
      <c r="B6449" s="232"/>
      <c r="C6449" s="222"/>
      <c r="D6449" s="310"/>
      <c r="E6449" s="257"/>
      <c r="F6449" s="260"/>
      <c r="I6449"/>
    </row>
    <row r="6450" spans="1:9" s="234" customFormat="1" ht="13" x14ac:dyDescent="0.25">
      <c r="A6450" s="261"/>
      <c r="B6450" s="232"/>
      <c r="C6450" s="222"/>
      <c r="D6450" s="310"/>
      <c r="E6450" s="257"/>
      <c r="F6450" s="260"/>
      <c r="I6450"/>
    </row>
    <row r="6451" spans="1:9" s="239" customFormat="1" ht="13" x14ac:dyDescent="0.25">
      <c r="A6451" s="261"/>
      <c r="B6451" s="253"/>
      <c r="C6451" s="252"/>
      <c r="D6451" s="308"/>
      <c r="E6451" s="257"/>
      <c r="F6451" s="260"/>
      <c r="I6451"/>
    </row>
    <row r="6452" spans="1:9" ht="13" x14ac:dyDescent="0.25">
      <c r="A6452" s="261"/>
      <c r="B6452" s="264" t="s">
        <v>2187</v>
      </c>
      <c r="C6452" s="226"/>
      <c r="D6452" s="304"/>
      <c r="E6452" s="255"/>
      <c r="F6452" s="266"/>
    </row>
    <row r="6453" spans="1:9" ht="13" x14ac:dyDescent="0.25">
      <c r="A6453" s="261"/>
      <c r="B6453" s="245" t="str">
        <f>B6384</f>
        <v>SECTION 6</v>
      </c>
      <c r="C6453" s="226"/>
      <c r="D6453" s="304"/>
      <c r="E6453" s="255"/>
      <c r="F6453" s="260"/>
    </row>
    <row r="6454" spans="1:9" ht="13" x14ac:dyDescent="0.25">
      <c r="A6454" s="261"/>
      <c r="B6454" s="245" t="s">
        <v>2644</v>
      </c>
      <c r="C6454" s="226"/>
      <c r="D6454" s="304"/>
      <c r="E6454" s="255"/>
      <c r="F6454" s="260"/>
    </row>
    <row r="6455" spans="1:9" s="239" customFormat="1" ht="13" x14ac:dyDescent="0.25">
      <c r="A6455" s="261"/>
      <c r="B6455" s="253"/>
      <c r="C6455" s="252"/>
      <c r="D6455" s="308"/>
      <c r="E6455" s="257"/>
      <c r="F6455" s="260"/>
      <c r="I6455"/>
    </row>
    <row r="6456" spans="1:9" s="239" customFormat="1" ht="13" x14ac:dyDescent="0.25">
      <c r="A6456" s="261"/>
      <c r="B6456" s="270" t="str">
        <f>B6453</f>
        <v>SECTION 6</v>
      </c>
      <c r="C6456" s="252"/>
      <c r="D6456" s="308"/>
      <c r="E6456" s="257"/>
      <c r="F6456" s="260"/>
      <c r="I6456"/>
    </row>
    <row r="6457" spans="1:9" s="239" customFormat="1" ht="13" x14ac:dyDescent="0.25">
      <c r="A6457" s="261"/>
      <c r="B6457" s="270" t="str">
        <f>B6454</f>
        <v>Block 4: Kitchen and Store Room: 6.1- Alterations</v>
      </c>
      <c r="C6457" s="252"/>
      <c r="D6457" s="308"/>
      <c r="E6457" s="257"/>
      <c r="F6457" s="260"/>
      <c r="I6457"/>
    </row>
    <row r="6458" spans="1:9" s="239" customFormat="1" ht="13" x14ac:dyDescent="0.25">
      <c r="A6458" s="261"/>
      <c r="B6458" s="251" t="s">
        <v>2200</v>
      </c>
      <c r="C6458" s="252" t="s">
        <v>2192</v>
      </c>
      <c r="D6458" s="308"/>
      <c r="E6458" s="257"/>
      <c r="F6458" s="260"/>
      <c r="I6458"/>
    </row>
    <row r="6459" spans="1:9" s="239" customFormat="1" ht="13" x14ac:dyDescent="0.25">
      <c r="A6459" s="261"/>
      <c r="B6459" s="253"/>
      <c r="C6459" s="252"/>
      <c r="D6459" s="308"/>
      <c r="E6459" s="257"/>
      <c r="F6459" s="260"/>
      <c r="I6459"/>
    </row>
    <row r="6460" spans="1:9" s="239" customFormat="1" ht="13" x14ac:dyDescent="0.25">
      <c r="A6460" s="261"/>
      <c r="B6460" s="265" t="s">
        <v>2191</v>
      </c>
      <c r="C6460" s="252">
        <v>97</v>
      </c>
      <c r="D6460" s="308"/>
      <c r="E6460" s="257"/>
      <c r="F6460" s="260"/>
      <c r="I6460"/>
    </row>
    <row r="6461" spans="1:9" s="239" customFormat="1" ht="13" x14ac:dyDescent="0.25">
      <c r="A6461" s="261"/>
      <c r="B6461" s="265"/>
      <c r="C6461" s="252"/>
      <c r="D6461" s="308"/>
      <c r="E6461" s="257"/>
      <c r="F6461" s="260"/>
      <c r="I6461"/>
    </row>
    <row r="6462" spans="1:9" s="239" customFormat="1" ht="13" x14ac:dyDescent="0.25">
      <c r="A6462" s="261"/>
      <c r="B6462" s="253"/>
      <c r="C6462" s="252"/>
      <c r="D6462" s="308"/>
      <c r="E6462" s="257"/>
      <c r="F6462" s="260"/>
      <c r="I6462"/>
    </row>
    <row r="6463" spans="1:9" s="239" customFormat="1" ht="13" x14ac:dyDescent="0.25">
      <c r="A6463" s="261"/>
      <c r="B6463" s="253"/>
      <c r="C6463" s="252"/>
      <c r="D6463" s="308"/>
      <c r="E6463" s="257"/>
      <c r="F6463" s="260"/>
      <c r="I6463"/>
    </row>
    <row r="6464" spans="1:9" s="239" customFormat="1" ht="13" x14ac:dyDescent="0.25">
      <c r="A6464" s="261"/>
      <c r="B6464" s="253"/>
      <c r="C6464" s="252"/>
      <c r="D6464" s="308"/>
      <c r="E6464" s="257"/>
      <c r="F6464" s="260"/>
      <c r="I6464"/>
    </row>
    <row r="6465" spans="1:9" s="239" customFormat="1" ht="13" x14ac:dyDescent="0.25">
      <c r="A6465" s="261"/>
      <c r="B6465" s="253"/>
      <c r="C6465" s="252"/>
      <c r="D6465" s="308"/>
      <c r="E6465" s="257"/>
      <c r="F6465" s="260"/>
      <c r="I6465"/>
    </row>
    <row r="6466" spans="1:9" s="239" customFormat="1" ht="13" x14ac:dyDescent="0.25">
      <c r="A6466" s="261"/>
      <c r="B6466" s="253"/>
      <c r="C6466" s="252"/>
      <c r="D6466" s="308"/>
      <c r="E6466" s="257"/>
      <c r="F6466" s="260"/>
      <c r="I6466"/>
    </row>
    <row r="6467" spans="1:9" s="239" customFormat="1" ht="13" x14ac:dyDescent="0.25">
      <c r="A6467" s="261"/>
      <c r="B6467" s="253"/>
      <c r="C6467" s="252"/>
      <c r="D6467" s="308"/>
      <c r="E6467" s="257"/>
      <c r="F6467" s="260"/>
      <c r="I6467"/>
    </row>
    <row r="6468" spans="1:9" s="239" customFormat="1" ht="13" x14ac:dyDescent="0.25">
      <c r="A6468" s="261"/>
      <c r="B6468" s="253"/>
      <c r="C6468" s="252"/>
      <c r="D6468" s="308"/>
      <c r="E6468" s="257"/>
      <c r="F6468" s="260"/>
      <c r="I6468"/>
    </row>
    <row r="6469" spans="1:9" s="239" customFormat="1" ht="13" x14ac:dyDescent="0.25">
      <c r="A6469" s="261"/>
      <c r="B6469" s="253"/>
      <c r="C6469" s="252"/>
      <c r="D6469" s="308"/>
      <c r="E6469" s="257"/>
      <c r="F6469" s="260"/>
      <c r="I6469"/>
    </row>
    <row r="6470" spans="1:9" s="239" customFormat="1" ht="13" x14ac:dyDescent="0.25">
      <c r="A6470" s="261"/>
      <c r="B6470" s="253"/>
      <c r="C6470" s="252"/>
      <c r="D6470" s="308"/>
      <c r="E6470" s="257"/>
      <c r="F6470" s="260"/>
      <c r="I6470"/>
    </row>
    <row r="6471" spans="1:9" s="239" customFormat="1" ht="13" x14ac:dyDescent="0.25">
      <c r="A6471" s="261"/>
      <c r="B6471" s="253"/>
      <c r="C6471" s="252"/>
      <c r="D6471" s="308"/>
      <c r="E6471" s="257"/>
      <c r="F6471" s="260"/>
      <c r="I6471"/>
    </row>
    <row r="6472" spans="1:9" s="239" customFormat="1" ht="13" x14ac:dyDescent="0.25">
      <c r="A6472" s="261"/>
      <c r="B6472" s="253"/>
      <c r="C6472" s="252"/>
      <c r="D6472" s="308"/>
      <c r="E6472" s="257"/>
      <c r="F6472" s="260"/>
      <c r="I6472"/>
    </row>
    <row r="6473" spans="1:9" s="239" customFormat="1" ht="13" x14ac:dyDescent="0.25">
      <c r="A6473" s="261"/>
      <c r="B6473" s="253"/>
      <c r="C6473" s="252"/>
      <c r="D6473" s="308"/>
      <c r="E6473" s="257"/>
      <c r="F6473" s="260"/>
      <c r="I6473"/>
    </row>
    <row r="6474" spans="1:9" s="239" customFormat="1" ht="13" x14ac:dyDescent="0.25">
      <c r="A6474" s="261"/>
      <c r="B6474" s="253"/>
      <c r="C6474" s="252"/>
      <c r="D6474" s="308"/>
      <c r="E6474" s="257"/>
      <c r="F6474" s="260"/>
      <c r="I6474"/>
    </row>
    <row r="6475" spans="1:9" s="239" customFormat="1" ht="13" x14ac:dyDescent="0.25">
      <c r="A6475" s="261"/>
      <c r="B6475" s="253"/>
      <c r="C6475" s="252"/>
      <c r="D6475" s="308"/>
      <c r="E6475" s="257"/>
      <c r="F6475" s="260"/>
      <c r="I6475"/>
    </row>
    <row r="6476" spans="1:9" s="239" customFormat="1" ht="13" x14ac:dyDescent="0.25">
      <c r="A6476" s="261"/>
      <c r="B6476" s="253"/>
      <c r="C6476" s="252"/>
      <c r="D6476" s="308"/>
      <c r="E6476" s="257"/>
      <c r="F6476" s="260"/>
      <c r="I6476"/>
    </row>
    <row r="6477" spans="1:9" s="239" customFormat="1" ht="13" x14ac:dyDescent="0.25">
      <c r="A6477" s="261"/>
      <c r="B6477" s="253"/>
      <c r="C6477" s="252"/>
      <c r="D6477" s="308"/>
      <c r="E6477" s="257"/>
      <c r="F6477" s="260"/>
      <c r="I6477"/>
    </row>
    <row r="6478" spans="1:9" s="239" customFormat="1" ht="13" x14ac:dyDescent="0.25">
      <c r="A6478" s="261"/>
      <c r="B6478" s="253"/>
      <c r="C6478" s="252"/>
      <c r="D6478" s="308"/>
      <c r="E6478" s="257"/>
      <c r="F6478" s="260"/>
      <c r="I6478"/>
    </row>
    <row r="6479" spans="1:9" s="239" customFormat="1" ht="13" x14ac:dyDescent="0.25">
      <c r="A6479" s="261"/>
      <c r="B6479" s="253"/>
      <c r="C6479" s="252"/>
      <c r="D6479" s="308"/>
      <c r="E6479" s="257"/>
      <c r="F6479" s="260"/>
      <c r="I6479"/>
    </row>
    <row r="6480" spans="1:9" s="239" customFormat="1" ht="13" x14ac:dyDescent="0.25">
      <c r="A6480" s="261"/>
      <c r="B6480" s="253"/>
      <c r="C6480" s="252"/>
      <c r="D6480" s="308"/>
      <c r="E6480" s="257"/>
      <c r="F6480" s="260"/>
      <c r="I6480"/>
    </row>
    <row r="6481" spans="1:9" s="239" customFormat="1" ht="13" x14ac:dyDescent="0.25">
      <c r="A6481" s="261"/>
      <c r="B6481" s="253"/>
      <c r="C6481" s="252"/>
      <c r="D6481" s="308"/>
      <c r="E6481" s="257"/>
      <c r="F6481" s="260"/>
      <c r="I6481"/>
    </row>
    <row r="6482" spans="1:9" s="239" customFormat="1" ht="13" x14ac:dyDescent="0.25">
      <c r="A6482" s="261"/>
      <c r="B6482" s="253"/>
      <c r="C6482" s="252"/>
      <c r="D6482" s="308"/>
      <c r="E6482" s="257"/>
      <c r="F6482" s="260"/>
      <c r="I6482"/>
    </row>
    <row r="6483" spans="1:9" s="239" customFormat="1" ht="13" x14ac:dyDescent="0.25">
      <c r="A6483" s="261"/>
      <c r="B6483" s="253"/>
      <c r="C6483" s="252"/>
      <c r="D6483" s="308"/>
      <c r="E6483" s="257"/>
      <c r="F6483" s="260"/>
      <c r="I6483"/>
    </row>
    <row r="6484" spans="1:9" s="239" customFormat="1" ht="13" x14ac:dyDescent="0.25">
      <c r="A6484" s="261"/>
      <c r="B6484" s="253"/>
      <c r="C6484" s="252"/>
      <c r="D6484" s="308"/>
      <c r="E6484" s="257"/>
      <c r="F6484" s="260"/>
      <c r="I6484"/>
    </row>
    <row r="6485" spans="1:9" s="239" customFormat="1" ht="13" x14ac:dyDescent="0.25">
      <c r="A6485" s="261"/>
      <c r="B6485" s="253"/>
      <c r="C6485" s="252"/>
      <c r="D6485" s="308"/>
      <c r="E6485" s="257"/>
      <c r="F6485" s="260"/>
      <c r="I6485"/>
    </row>
    <row r="6486" spans="1:9" s="239" customFormat="1" ht="13" x14ac:dyDescent="0.25">
      <c r="A6486" s="261"/>
      <c r="B6486" s="253"/>
      <c r="C6486" s="252"/>
      <c r="D6486" s="308"/>
      <c r="E6486" s="257"/>
      <c r="F6486" s="260"/>
      <c r="I6486"/>
    </row>
    <row r="6487" spans="1:9" s="239" customFormat="1" ht="13" x14ac:dyDescent="0.25">
      <c r="A6487" s="261"/>
      <c r="B6487" s="253"/>
      <c r="C6487" s="252"/>
      <c r="D6487" s="308"/>
      <c r="E6487" s="257"/>
      <c r="F6487" s="260"/>
      <c r="I6487"/>
    </row>
    <row r="6488" spans="1:9" s="239" customFormat="1" ht="13" x14ac:dyDescent="0.25">
      <c r="A6488" s="261"/>
      <c r="B6488" s="253"/>
      <c r="C6488" s="252"/>
      <c r="D6488" s="308"/>
      <c r="E6488" s="257"/>
      <c r="F6488" s="260"/>
      <c r="I6488"/>
    </row>
    <row r="6489" spans="1:9" s="239" customFormat="1" ht="13" x14ac:dyDescent="0.25">
      <c r="A6489" s="261"/>
      <c r="B6489" s="253"/>
      <c r="C6489" s="252"/>
      <c r="D6489" s="308"/>
      <c r="E6489" s="257"/>
      <c r="F6489" s="260"/>
      <c r="I6489"/>
    </row>
    <row r="6490" spans="1:9" s="239" customFormat="1" ht="13" x14ac:dyDescent="0.25">
      <c r="A6490" s="261"/>
      <c r="B6490" s="253"/>
      <c r="C6490" s="252"/>
      <c r="D6490" s="308"/>
      <c r="E6490" s="257"/>
      <c r="F6490" s="260"/>
      <c r="I6490"/>
    </row>
    <row r="6491" spans="1:9" s="239" customFormat="1" ht="13" x14ac:dyDescent="0.25">
      <c r="A6491" s="261"/>
      <c r="B6491" s="253"/>
      <c r="C6491" s="252"/>
      <c r="D6491" s="308"/>
      <c r="E6491" s="257"/>
      <c r="F6491" s="260"/>
      <c r="I6491"/>
    </row>
    <row r="6492" spans="1:9" s="239" customFormat="1" ht="13" x14ac:dyDescent="0.25">
      <c r="A6492" s="261"/>
      <c r="B6492" s="253"/>
      <c r="C6492" s="252"/>
      <c r="D6492" s="308"/>
      <c r="E6492" s="257"/>
      <c r="F6492" s="260"/>
      <c r="I6492"/>
    </row>
    <row r="6493" spans="1:9" s="239" customFormat="1" ht="13" x14ac:dyDescent="0.25">
      <c r="A6493" s="261"/>
      <c r="B6493" s="253"/>
      <c r="C6493" s="252"/>
      <c r="D6493" s="308"/>
      <c r="E6493" s="257"/>
      <c r="F6493" s="260"/>
      <c r="I6493"/>
    </row>
    <row r="6494" spans="1:9" s="239" customFormat="1" ht="13" x14ac:dyDescent="0.25">
      <c r="A6494" s="261"/>
      <c r="B6494" s="253"/>
      <c r="C6494" s="252"/>
      <c r="D6494" s="308"/>
      <c r="E6494" s="257"/>
      <c r="F6494" s="260"/>
      <c r="I6494"/>
    </row>
    <row r="6495" spans="1:9" s="239" customFormat="1" ht="13" x14ac:dyDescent="0.25">
      <c r="A6495" s="261"/>
      <c r="B6495" s="253"/>
      <c r="C6495" s="252"/>
      <c r="D6495" s="308"/>
      <c r="E6495" s="257"/>
      <c r="F6495" s="260"/>
      <c r="I6495"/>
    </row>
    <row r="6496" spans="1:9" s="239" customFormat="1" ht="13" x14ac:dyDescent="0.25">
      <c r="A6496" s="261"/>
      <c r="B6496" s="253"/>
      <c r="C6496" s="252"/>
      <c r="D6496" s="308"/>
      <c r="E6496" s="257"/>
      <c r="F6496" s="260"/>
      <c r="I6496"/>
    </row>
    <row r="6497" spans="1:9" s="239" customFormat="1" ht="13" x14ac:dyDescent="0.25">
      <c r="A6497" s="261"/>
      <c r="B6497" s="253"/>
      <c r="C6497" s="252"/>
      <c r="D6497" s="308"/>
      <c r="E6497" s="257"/>
      <c r="F6497" s="260"/>
      <c r="I6497"/>
    </row>
    <row r="6498" spans="1:9" s="239" customFormat="1" ht="13" x14ac:dyDescent="0.25">
      <c r="A6498" s="261"/>
      <c r="B6498" s="253"/>
      <c r="C6498" s="252"/>
      <c r="D6498" s="308"/>
      <c r="E6498" s="257"/>
      <c r="F6498" s="260"/>
      <c r="I6498"/>
    </row>
    <row r="6499" spans="1:9" s="239" customFormat="1" ht="13" x14ac:dyDescent="0.25">
      <c r="A6499" s="261"/>
      <c r="B6499" s="253"/>
      <c r="C6499" s="252"/>
      <c r="D6499" s="308"/>
      <c r="E6499" s="257"/>
      <c r="F6499" s="260"/>
      <c r="I6499"/>
    </row>
    <row r="6500" spans="1:9" s="239" customFormat="1" ht="13" x14ac:dyDescent="0.25">
      <c r="A6500" s="261"/>
      <c r="B6500" s="253"/>
      <c r="C6500" s="252"/>
      <c r="D6500" s="308"/>
      <c r="E6500" s="257"/>
      <c r="F6500" s="260"/>
      <c r="I6500"/>
    </row>
    <row r="6501" spans="1:9" s="239" customFormat="1" ht="13" x14ac:dyDescent="0.25">
      <c r="A6501" s="261"/>
      <c r="B6501" s="253"/>
      <c r="C6501" s="252"/>
      <c r="D6501" s="308"/>
      <c r="E6501" s="257"/>
      <c r="F6501" s="260"/>
      <c r="I6501"/>
    </row>
    <row r="6502" spans="1:9" s="239" customFormat="1" ht="13" x14ac:dyDescent="0.25">
      <c r="A6502" s="261"/>
      <c r="B6502" s="253"/>
      <c r="C6502" s="252"/>
      <c r="D6502" s="308"/>
      <c r="E6502" s="257"/>
      <c r="F6502" s="260"/>
      <c r="I6502"/>
    </row>
    <row r="6503" spans="1:9" s="239" customFormat="1" ht="13" x14ac:dyDescent="0.25">
      <c r="A6503" s="261"/>
      <c r="B6503" s="253"/>
      <c r="C6503" s="252"/>
      <c r="D6503" s="308"/>
      <c r="E6503" s="257"/>
      <c r="F6503" s="260"/>
      <c r="I6503"/>
    </row>
    <row r="6504" spans="1:9" s="239" customFormat="1" ht="13" x14ac:dyDescent="0.25">
      <c r="A6504" s="261"/>
      <c r="B6504" s="253"/>
      <c r="C6504" s="252"/>
      <c r="D6504" s="308"/>
      <c r="E6504" s="257"/>
      <c r="F6504" s="260"/>
      <c r="I6504"/>
    </row>
    <row r="6505" spans="1:9" s="239" customFormat="1" ht="13" x14ac:dyDescent="0.25">
      <c r="A6505" s="261"/>
      <c r="B6505" s="253"/>
      <c r="C6505" s="252"/>
      <c r="D6505" s="308"/>
      <c r="E6505" s="257"/>
      <c r="F6505" s="260"/>
      <c r="I6505"/>
    </row>
    <row r="6506" spans="1:9" s="239" customFormat="1" ht="13" x14ac:dyDescent="0.25">
      <c r="A6506" s="261"/>
      <c r="B6506" s="253"/>
      <c r="C6506" s="252"/>
      <c r="D6506" s="308"/>
      <c r="E6506" s="257"/>
      <c r="F6506" s="260"/>
      <c r="I6506"/>
    </row>
    <row r="6507" spans="1:9" s="239" customFormat="1" ht="13" x14ac:dyDescent="0.25">
      <c r="A6507" s="261"/>
      <c r="B6507" s="253"/>
      <c r="C6507" s="252"/>
      <c r="D6507" s="308"/>
      <c r="E6507" s="257"/>
      <c r="F6507" s="260"/>
      <c r="I6507"/>
    </row>
    <row r="6508" spans="1:9" s="239" customFormat="1" ht="13" x14ac:dyDescent="0.25">
      <c r="A6508" s="261"/>
      <c r="B6508" s="253"/>
      <c r="C6508" s="252"/>
      <c r="D6508" s="308"/>
      <c r="E6508" s="257"/>
      <c r="F6508" s="260"/>
      <c r="I6508"/>
    </row>
    <row r="6509" spans="1:9" s="239" customFormat="1" ht="13" x14ac:dyDescent="0.25">
      <c r="A6509" s="261"/>
      <c r="B6509" s="253"/>
      <c r="C6509" s="252"/>
      <c r="D6509" s="308"/>
      <c r="E6509" s="257"/>
      <c r="F6509" s="260"/>
      <c r="I6509"/>
    </row>
    <row r="6510" spans="1:9" s="239" customFormat="1" ht="13" x14ac:dyDescent="0.25">
      <c r="A6510" s="261"/>
      <c r="B6510" s="253"/>
      <c r="C6510" s="252"/>
      <c r="D6510" s="308"/>
      <c r="E6510" s="257"/>
      <c r="F6510" s="260"/>
      <c r="I6510"/>
    </row>
    <row r="6511" spans="1:9" s="239" customFormat="1" ht="13" x14ac:dyDescent="0.25">
      <c r="A6511" s="261"/>
      <c r="B6511" s="253"/>
      <c r="C6511" s="252"/>
      <c r="D6511" s="308"/>
      <c r="E6511" s="257"/>
      <c r="F6511" s="260"/>
      <c r="I6511"/>
    </row>
    <row r="6512" spans="1:9" s="239" customFormat="1" ht="13" x14ac:dyDescent="0.25">
      <c r="A6512" s="261"/>
      <c r="B6512" s="253"/>
      <c r="C6512" s="252"/>
      <c r="D6512" s="308"/>
      <c r="E6512" s="257"/>
      <c r="F6512" s="260"/>
      <c r="I6512"/>
    </row>
    <row r="6513" spans="1:9" s="239" customFormat="1" ht="13" x14ac:dyDescent="0.25">
      <c r="A6513" s="261"/>
      <c r="B6513" s="253"/>
      <c r="C6513" s="252"/>
      <c r="D6513" s="308"/>
      <c r="E6513" s="257"/>
      <c r="F6513" s="260"/>
      <c r="I6513"/>
    </row>
    <row r="6514" spans="1:9" s="239" customFormat="1" ht="13" x14ac:dyDescent="0.25">
      <c r="A6514" s="261"/>
      <c r="B6514" s="253"/>
      <c r="C6514" s="252"/>
      <c r="D6514" s="308"/>
      <c r="E6514" s="257"/>
      <c r="F6514" s="260"/>
      <c r="I6514"/>
    </row>
    <row r="6515" spans="1:9" s="239" customFormat="1" ht="13" x14ac:dyDescent="0.25">
      <c r="A6515" s="261"/>
      <c r="B6515" s="253"/>
      <c r="C6515" s="252"/>
      <c r="D6515" s="308"/>
      <c r="E6515" s="257"/>
      <c r="F6515" s="260"/>
      <c r="I6515"/>
    </row>
    <row r="6516" spans="1:9" s="239" customFormat="1" ht="13" x14ac:dyDescent="0.25">
      <c r="A6516" s="261"/>
      <c r="B6516" s="253"/>
      <c r="C6516" s="252"/>
      <c r="D6516" s="308"/>
      <c r="E6516" s="257"/>
      <c r="F6516" s="260"/>
      <c r="I6516"/>
    </row>
    <row r="6517" spans="1:9" s="239" customFormat="1" ht="13" x14ac:dyDescent="0.25">
      <c r="A6517" s="261"/>
      <c r="B6517" s="253"/>
      <c r="C6517" s="252"/>
      <c r="D6517" s="308"/>
      <c r="E6517" s="257"/>
      <c r="F6517" s="260"/>
      <c r="I6517"/>
    </row>
    <row r="6518" spans="1:9" s="239" customFormat="1" ht="13" x14ac:dyDescent="0.25">
      <c r="A6518" s="261"/>
      <c r="B6518" s="253"/>
      <c r="C6518" s="252"/>
      <c r="D6518" s="308"/>
      <c r="E6518" s="257"/>
      <c r="F6518" s="260"/>
      <c r="I6518"/>
    </row>
    <row r="6519" spans="1:9" s="239" customFormat="1" ht="13" x14ac:dyDescent="0.25">
      <c r="A6519" s="261"/>
      <c r="B6519" s="253"/>
      <c r="C6519" s="252"/>
      <c r="D6519" s="308"/>
      <c r="E6519" s="257"/>
      <c r="F6519" s="260"/>
      <c r="I6519"/>
    </row>
    <row r="6520" spans="1:9" s="239" customFormat="1" ht="13" x14ac:dyDescent="0.25">
      <c r="A6520" s="261"/>
      <c r="B6520" s="253"/>
      <c r="C6520" s="252"/>
      <c r="D6520" s="308"/>
      <c r="E6520" s="257"/>
      <c r="F6520" s="260"/>
      <c r="I6520"/>
    </row>
    <row r="6521" spans="1:9" s="239" customFormat="1" ht="13" x14ac:dyDescent="0.25">
      <c r="A6521" s="261"/>
      <c r="B6521" s="253"/>
      <c r="C6521" s="252"/>
      <c r="D6521" s="308"/>
      <c r="E6521" s="257"/>
      <c r="F6521" s="260"/>
      <c r="I6521"/>
    </row>
    <row r="6522" spans="1:9" s="239" customFormat="1" ht="13" x14ac:dyDescent="0.25">
      <c r="A6522" s="261"/>
      <c r="B6522" s="253"/>
      <c r="C6522" s="252"/>
      <c r="D6522" s="308"/>
      <c r="E6522" s="257"/>
      <c r="F6522" s="260"/>
      <c r="I6522"/>
    </row>
    <row r="6523" spans="1:9" s="239" customFormat="1" ht="13" x14ac:dyDescent="0.25">
      <c r="A6523" s="261"/>
      <c r="B6523" s="253"/>
      <c r="C6523" s="252"/>
      <c r="D6523" s="308"/>
      <c r="E6523" s="257"/>
      <c r="F6523" s="260"/>
      <c r="I6523"/>
    </row>
    <row r="6524" spans="1:9" s="239" customFormat="1" ht="13" x14ac:dyDescent="0.25">
      <c r="A6524" s="261"/>
      <c r="B6524" s="253"/>
      <c r="C6524" s="252"/>
      <c r="D6524" s="308"/>
      <c r="E6524" s="257"/>
      <c r="F6524" s="260"/>
      <c r="I6524"/>
    </row>
    <row r="6525" spans="1:9" ht="13" x14ac:dyDescent="0.25">
      <c r="A6525" s="261"/>
      <c r="B6525" s="264" t="s">
        <v>1019</v>
      </c>
      <c r="C6525" s="226"/>
      <c r="D6525" s="304"/>
      <c r="E6525" s="255"/>
      <c r="F6525" s="266"/>
    </row>
    <row r="6526" spans="1:9" ht="13" x14ac:dyDescent="0.25">
      <c r="A6526" s="261"/>
      <c r="B6526" s="245" t="str">
        <f>B6453</f>
        <v>SECTION 6</v>
      </c>
      <c r="C6526" s="226"/>
      <c r="D6526" s="304"/>
      <c r="E6526" s="255"/>
      <c r="F6526" s="260"/>
    </row>
    <row r="6527" spans="1:9" ht="13" x14ac:dyDescent="0.25">
      <c r="A6527" s="261"/>
      <c r="B6527" s="245" t="str">
        <f>B6454</f>
        <v>Block 4: Kitchen and Store Room: 6.1- Alterations</v>
      </c>
      <c r="C6527" s="226"/>
      <c r="D6527" s="304"/>
      <c r="E6527" s="255"/>
      <c r="F6527" s="260"/>
    </row>
    <row r="6528" spans="1:9" ht="13" x14ac:dyDescent="0.25">
      <c r="A6528" s="261"/>
      <c r="B6528" s="245"/>
      <c r="C6528" s="226"/>
      <c r="D6528" s="304"/>
      <c r="E6528" s="255"/>
      <c r="F6528" s="260"/>
    </row>
    <row r="6529" spans="1:9" s="234" customFormat="1" ht="13" x14ac:dyDescent="0.25">
      <c r="A6529" s="261"/>
      <c r="B6529" s="228" t="s">
        <v>459</v>
      </c>
      <c r="C6529" s="219"/>
      <c r="D6529" s="310"/>
      <c r="E6529" s="257"/>
      <c r="F6529" s="260"/>
      <c r="I6529"/>
    </row>
    <row r="6530" spans="1:9" s="234" customFormat="1" ht="13" x14ac:dyDescent="0.25">
      <c r="A6530" s="261"/>
      <c r="B6530" s="228"/>
      <c r="C6530" s="219"/>
      <c r="D6530" s="310"/>
      <c r="E6530" s="257"/>
      <c r="F6530" s="260"/>
      <c r="I6530"/>
    </row>
    <row r="6531" spans="1:9" s="234" customFormat="1" ht="13" x14ac:dyDescent="0.25">
      <c r="A6531" s="261">
        <v>6.2</v>
      </c>
      <c r="B6531" s="228" t="s">
        <v>358</v>
      </c>
      <c r="C6531" s="219"/>
      <c r="D6531" s="310"/>
      <c r="E6531" s="257"/>
      <c r="F6531" s="260"/>
      <c r="I6531"/>
    </row>
    <row r="6532" spans="1:9" s="234" customFormat="1" ht="13" x14ac:dyDescent="0.25">
      <c r="A6532" s="261"/>
      <c r="B6532" s="228"/>
      <c r="C6532" s="219"/>
      <c r="D6532" s="310"/>
      <c r="E6532" s="257"/>
      <c r="F6532" s="260"/>
      <c r="I6532"/>
    </row>
    <row r="6533" spans="1:9" s="234" customFormat="1" ht="13" x14ac:dyDescent="0.25">
      <c r="A6533" s="261"/>
      <c r="B6533" s="228" t="s">
        <v>281</v>
      </c>
      <c r="C6533" s="219"/>
      <c r="D6533" s="310"/>
      <c r="E6533" s="257"/>
      <c r="F6533" s="260"/>
      <c r="I6533"/>
    </row>
    <row r="6534" spans="1:9" s="234" customFormat="1" ht="13" x14ac:dyDescent="0.25">
      <c r="A6534" s="261"/>
      <c r="B6534" s="228"/>
      <c r="C6534" s="219"/>
      <c r="D6534" s="310"/>
      <c r="E6534" s="257"/>
      <c r="F6534" s="260"/>
      <c r="I6534"/>
    </row>
    <row r="6535" spans="1:9" s="234" customFormat="1" ht="25" x14ac:dyDescent="0.25">
      <c r="A6535" s="298" t="s">
        <v>2581</v>
      </c>
      <c r="B6535" s="231" t="s">
        <v>2489</v>
      </c>
      <c r="C6535" s="268" t="s">
        <v>621</v>
      </c>
      <c r="D6535" s="311">
        <v>23</v>
      </c>
      <c r="E6535" s="257"/>
      <c r="F6535" s="260"/>
      <c r="H6535" s="234">
        <f>15.024*1.5</f>
        <v>22.535999999999998</v>
      </c>
      <c r="I6535"/>
    </row>
    <row r="6536" spans="1:9" s="234" customFormat="1" ht="13" x14ac:dyDescent="0.25">
      <c r="A6536" s="298"/>
      <c r="B6536" s="228"/>
      <c r="C6536" s="268"/>
      <c r="D6536" s="311"/>
      <c r="E6536" s="257"/>
      <c r="F6536" s="260"/>
      <c r="I6536"/>
    </row>
    <row r="6537" spans="1:9" s="234" customFormat="1" ht="14.5" x14ac:dyDescent="0.25">
      <c r="A6537" s="298" t="s">
        <v>2582</v>
      </c>
      <c r="B6537" s="231" t="s">
        <v>2490</v>
      </c>
      <c r="C6537" s="268" t="s">
        <v>621</v>
      </c>
      <c r="D6537" s="311">
        <v>23</v>
      </c>
      <c r="E6537" s="257"/>
      <c r="F6537" s="260"/>
      <c r="I6537"/>
    </row>
    <row r="6538" spans="1:9" s="234" customFormat="1" ht="13" x14ac:dyDescent="0.25">
      <c r="A6538" s="261"/>
      <c r="B6538" s="228"/>
      <c r="C6538" s="219"/>
      <c r="D6538" s="310"/>
      <c r="E6538" s="257"/>
      <c r="F6538" s="260"/>
      <c r="I6538"/>
    </row>
    <row r="6539" spans="1:9" s="234" customFormat="1" ht="13" x14ac:dyDescent="0.25">
      <c r="A6539" s="261"/>
      <c r="B6539" s="228" t="s">
        <v>276</v>
      </c>
      <c r="C6539" s="219"/>
      <c r="D6539" s="310"/>
      <c r="E6539" s="257"/>
      <c r="F6539" s="260"/>
      <c r="I6539"/>
    </row>
    <row r="6540" spans="1:9" s="234" customFormat="1" ht="13" x14ac:dyDescent="0.25">
      <c r="A6540" s="261"/>
      <c r="B6540" s="228"/>
      <c r="C6540" s="219"/>
      <c r="D6540" s="310"/>
      <c r="E6540" s="257"/>
      <c r="F6540" s="260"/>
      <c r="I6540"/>
    </row>
    <row r="6541" spans="1:9" s="234" customFormat="1" ht="13" x14ac:dyDescent="0.25">
      <c r="A6541" s="261"/>
      <c r="B6541" s="228" t="s">
        <v>274</v>
      </c>
      <c r="C6541" s="219"/>
      <c r="D6541" s="310"/>
      <c r="E6541" s="257"/>
      <c r="F6541" s="260"/>
      <c r="I6541"/>
    </row>
    <row r="6542" spans="1:9" s="234" customFormat="1" ht="13" x14ac:dyDescent="0.25">
      <c r="A6542" s="261"/>
      <c r="B6542" s="228"/>
      <c r="C6542" s="219"/>
      <c r="D6542" s="310"/>
      <c r="E6542" s="257"/>
      <c r="F6542" s="260"/>
      <c r="I6542"/>
    </row>
    <row r="6543" spans="1:9" s="234" customFormat="1" ht="14.5" x14ac:dyDescent="0.25">
      <c r="A6543" s="261"/>
      <c r="B6543" s="231" t="s">
        <v>462</v>
      </c>
      <c r="C6543" s="268" t="s">
        <v>2051</v>
      </c>
      <c r="D6543" s="310">
        <v>2</v>
      </c>
      <c r="E6543" s="257"/>
      <c r="F6543" s="260"/>
      <c r="H6543" s="234">
        <f>H6535*0.075</f>
        <v>1.6901999999999997</v>
      </c>
      <c r="I6543"/>
    </row>
    <row r="6544" spans="1:9" s="234" customFormat="1" ht="13" x14ac:dyDescent="0.25">
      <c r="A6544" s="261"/>
      <c r="B6544" s="228"/>
      <c r="C6544" s="219"/>
      <c r="D6544" s="310"/>
      <c r="E6544" s="257"/>
      <c r="F6544" s="260"/>
      <c r="I6544"/>
    </row>
    <row r="6545" spans="1:9" s="234" customFormat="1" ht="13" x14ac:dyDescent="0.25">
      <c r="A6545" s="296"/>
      <c r="B6545" s="227" t="s">
        <v>269</v>
      </c>
      <c r="C6545" s="268"/>
      <c r="D6545" s="311"/>
      <c r="E6545" s="216"/>
      <c r="F6545" s="277"/>
      <c r="I6545"/>
    </row>
    <row r="6546" spans="1:9" s="234" customFormat="1" ht="13" x14ac:dyDescent="0.25">
      <c r="A6546" s="296"/>
      <c r="B6546" s="227"/>
      <c r="C6546" s="268"/>
      <c r="D6546" s="311"/>
      <c r="E6546" s="216"/>
      <c r="F6546" s="277"/>
      <c r="I6546"/>
    </row>
    <row r="6547" spans="1:9" s="234" customFormat="1" ht="25" x14ac:dyDescent="0.25">
      <c r="A6547" s="296" t="s">
        <v>2583</v>
      </c>
      <c r="B6547" s="269" t="s">
        <v>2069</v>
      </c>
      <c r="C6547" s="268" t="s">
        <v>2051</v>
      </c>
      <c r="D6547" s="311">
        <v>2</v>
      </c>
      <c r="E6547" s="216"/>
      <c r="F6547" s="277"/>
      <c r="I6547"/>
    </row>
    <row r="6548" spans="1:9" s="234" customFormat="1" x14ac:dyDescent="0.25">
      <c r="A6548" s="296"/>
      <c r="B6548" s="269"/>
      <c r="C6548" s="268"/>
      <c r="D6548" s="311"/>
      <c r="E6548" s="216"/>
      <c r="F6548" s="277"/>
      <c r="I6548"/>
    </row>
    <row r="6549" spans="1:9" s="234" customFormat="1" ht="13" x14ac:dyDescent="0.25">
      <c r="A6549" s="296"/>
      <c r="B6549" s="227" t="s">
        <v>257</v>
      </c>
      <c r="C6549" s="268"/>
      <c r="D6549" s="311"/>
      <c r="E6549" s="216"/>
      <c r="F6549" s="277"/>
      <c r="I6549"/>
    </row>
    <row r="6550" spans="1:9" s="234" customFormat="1" x14ac:dyDescent="0.25">
      <c r="A6550" s="296"/>
      <c r="B6550" s="269"/>
      <c r="C6550" s="268"/>
      <c r="D6550" s="311"/>
      <c r="E6550" s="216"/>
      <c r="F6550" s="277"/>
      <c r="I6550"/>
    </row>
    <row r="6551" spans="1:9" s="234" customFormat="1" ht="37.5" x14ac:dyDescent="0.25">
      <c r="A6551" s="296" t="s">
        <v>2584</v>
      </c>
      <c r="B6551" s="269" t="s">
        <v>2071</v>
      </c>
      <c r="C6551" s="268" t="s">
        <v>621</v>
      </c>
      <c r="D6551" s="311">
        <f>D6535</f>
        <v>23</v>
      </c>
      <c r="E6551" s="216"/>
      <c r="F6551" s="277"/>
      <c r="I6551"/>
    </row>
    <row r="6552" spans="1:9" s="234" customFormat="1" x14ac:dyDescent="0.25">
      <c r="A6552" s="296"/>
      <c r="B6552" s="269"/>
      <c r="C6552" s="268"/>
      <c r="D6552" s="311"/>
      <c r="E6552" s="216"/>
      <c r="F6552" s="277"/>
      <c r="I6552"/>
    </row>
    <row r="6553" spans="1:9" s="234" customFormat="1" ht="13" x14ac:dyDescent="0.25">
      <c r="A6553" s="296"/>
      <c r="B6553" s="227" t="s">
        <v>252</v>
      </c>
      <c r="C6553" s="268"/>
      <c r="D6553" s="311"/>
      <c r="E6553" s="216"/>
      <c r="F6553" s="277"/>
      <c r="I6553"/>
    </row>
    <row r="6554" spans="1:9" s="234" customFormat="1" ht="13" x14ac:dyDescent="0.25">
      <c r="A6554" s="296"/>
      <c r="B6554" s="227"/>
      <c r="C6554" s="268"/>
      <c r="D6554" s="311"/>
      <c r="E6554" s="216"/>
      <c r="F6554" s="277"/>
      <c r="I6554"/>
    </row>
    <row r="6555" spans="1:9" s="234" customFormat="1" ht="13" x14ac:dyDescent="0.25">
      <c r="A6555" s="296"/>
      <c r="B6555" s="227" t="s">
        <v>251</v>
      </c>
      <c r="C6555" s="268"/>
      <c r="D6555" s="311"/>
      <c r="E6555" s="216"/>
      <c r="F6555" s="277"/>
      <c r="I6555"/>
    </row>
    <row r="6556" spans="1:9" s="234" customFormat="1" x14ac:dyDescent="0.25">
      <c r="A6556" s="296"/>
      <c r="B6556" s="269"/>
      <c r="C6556" s="268"/>
      <c r="D6556" s="311"/>
      <c r="E6556" s="216"/>
      <c r="F6556" s="277"/>
      <c r="I6556"/>
    </row>
    <row r="6557" spans="1:9" s="234" customFormat="1" ht="25" x14ac:dyDescent="0.25">
      <c r="A6557" s="296" t="s">
        <v>2585</v>
      </c>
      <c r="B6557" s="269" t="s">
        <v>2053</v>
      </c>
      <c r="C6557" s="268" t="s">
        <v>621</v>
      </c>
      <c r="D6557" s="311">
        <f>D6551</f>
        <v>23</v>
      </c>
      <c r="E6557" s="216"/>
      <c r="F6557" s="277"/>
      <c r="I6557"/>
    </row>
    <row r="6558" spans="1:9" s="234" customFormat="1" x14ac:dyDescent="0.25">
      <c r="A6558" s="296"/>
      <c r="B6558" s="269"/>
      <c r="C6558" s="268"/>
      <c r="D6558" s="311"/>
      <c r="E6558" s="216"/>
      <c r="F6558" s="277"/>
      <c r="I6558"/>
    </row>
    <row r="6559" spans="1:9" s="234" customFormat="1" x14ac:dyDescent="0.25">
      <c r="A6559" s="298"/>
      <c r="B6559" s="231"/>
      <c r="C6559" s="219"/>
      <c r="D6559" s="310"/>
      <c r="E6559" s="257"/>
      <c r="F6559" s="260"/>
      <c r="I6559"/>
    </row>
    <row r="6560" spans="1:9" s="234" customFormat="1" ht="13" x14ac:dyDescent="0.25">
      <c r="A6560" s="298"/>
      <c r="B6560" s="228"/>
      <c r="C6560" s="219"/>
      <c r="D6560" s="310"/>
      <c r="E6560" s="257"/>
      <c r="F6560" s="260"/>
      <c r="I6560"/>
    </row>
    <row r="6561" spans="1:9" s="234" customFormat="1" x14ac:dyDescent="0.25">
      <c r="A6561" s="298"/>
      <c r="B6561" s="231"/>
      <c r="C6561" s="219"/>
      <c r="D6561" s="310"/>
      <c r="E6561" s="257"/>
      <c r="F6561" s="260"/>
      <c r="I6561"/>
    </row>
    <row r="6562" spans="1:9" s="234" customFormat="1" x14ac:dyDescent="0.25">
      <c r="A6562" s="298"/>
      <c r="B6562" s="231"/>
      <c r="C6562" s="219"/>
      <c r="D6562" s="310"/>
      <c r="E6562" s="257"/>
      <c r="F6562" s="260"/>
      <c r="I6562"/>
    </row>
    <row r="6563" spans="1:9" s="234" customFormat="1" x14ac:dyDescent="0.25">
      <c r="A6563" s="298"/>
      <c r="B6563" s="231"/>
      <c r="C6563" s="219"/>
      <c r="D6563" s="310"/>
      <c r="E6563" s="257"/>
      <c r="F6563" s="260"/>
      <c r="I6563"/>
    </row>
    <row r="6564" spans="1:9" s="234" customFormat="1" x14ac:dyDescent="0.25">
      <c r="A6564" s="298"/>
      <c r="B6564" s="231"/>
      <c r="C6564" s="219"/>
      <c r="D6564" s="310"/>
      <c r="E6564" s="257"/>
      <c r="F6564" s="260"/>
      <c r="I6564"/>
    </row>
    <row r="6565" spans="1:9" s="234" customFormat="1" x14ac:dyDescent="0.25">
      <c r="A6565" s="298"/>
      <c r="B6565" s="231"/>
      <c r="C6565" s="219"/>
      <c r="D6565" s="310"/>
      <c r="E6565" s="257"/>
      <c r="F6565" s="260"/>
      <c r="I6565"/>
    </row>
    <row r="6566" spans="1:9" s="234" customFormat="1" x14ac:dyDescent="0.25">
      <c r="A6566" s="298"/>
      <c r="B6566" s="231"/>
      <c r="C6566" s="219"/>
      <c r="D6566" s="310"/>
      <c r="E6566" s="257"/>
      <c r="F6566" s="260"/>
      <c r="I6566"/>
    </row>
    <row r="6567" spans="1:9" s="234" customFormat="1" x14ac:dyDescent="0.25">
      <c r="A6567" s="298"/>
      <c r="B6567" s="231"/>
      <c r="C6567" s="219"/>
      <c r="D6567" s="310"/>
      <c r="E6567" s="257"/>
      <c r="F6567" s="260"/>
      <c r="I6567"/>
    </row>
    <row r="6568" spans="1:9" s="234" customFormat="1" x14ac:dyDescent="0.25">
      <c r="A6568" s="298"/>
      <c r="B6568" s="231"/>
      <c r="C6568" s="219"/>
      <c r="D6568" s="310"/>
      <c r="E6568" s="257"/>
      <c r="F6568" s="260"/>
      <c r="I6568"/>
    </row>
    <row r="6569" spans="1:9" s="234" customFormat="1" x14ac:dyDescent="0.25">
      <c r="A6569" s="298"/>
      <c r="B6569" s="231"/>
      <c r="C6569" s="219"/>
      <c r="D6569" s="310"/>
      <c r="E6569" s="257"/>
      <c r="F6569" s="260"/>
      <c r="I6569"/>
    </row>
    <row r="6570" spans="1:9" s="234" customFormat="1" x14ac:dyDescent="0.25">
      <c r="A6570" s="298"/>
      <c r="B6570" s="231"/>
      <c r="C6570" s="219"/>
      <c r="D6570" s="310"/>
      <c r="E6570" s="257"/>
      <c r="F6570" s="260"/>
      <c r="I6570"/>
    </row>
    <row r="6571" spans="1:9" s="234" customFormat="1" x14ac:dyDescent="0.25">
      <c r="A6571" s="298"/>
      <c r="B6571" s="231"/>
      <c r="C6571" s="219"/>
      <c r="D6571" s="310"/>
      <c r="E6571" s="257"/>
      <c r="F6571" s="260"/>
      <c r="I6571"/>
    </row>
    <row r="6572" spans="1:9" s="234" customFormat="1" x14ac:dyDescent="0.25">
      <c r="A6572" s="298"/>
      <c r="B6572" s="231"/>
      <c r="C6572" s="219"/>
      <c r="D6572" s="310"/>
      <c r="E6572" s="257"/>
      <c r="F6572" s="260"/>
      <c r="I6572"/>
    </row>
    <row r="6573" spans="1:9" s="234" customFormat="1" x14ac:dyDescent="0.25">
      <c r="A6573" s="298"/>
      <c r="B6573" s="231"/>
      <c r="C6573" s="219"/>
      <c r="D6573" s="310"/>
      <c r="E6573" s="257"/>
      <c r="F6573" s="260"/>
      <c r="I6573"/>
    </row>
    <row r="6574" spans="1:9" s="234" customFormat="1" x14ac:dyDescent="0.25">
      <c r="A6574" s="298"/>
      <c r="B6574" s="231"/>
      <c r="C6574" s="219"/>
      <c r="D6574" s="310"/>
      <c r="E6574" s="257"/>
      <c r="F6574" s="260"/>
      <c r="I6574"/>
    </row>
    <row r="6575" spans="1:9" s="234" customFormat="1" x14ac:dyDescent="0.25">
      <c r="A6575" s="298"/>
      <c r="B6575" s="231"/>
      <c r="C6575" s="219"/>
      <c r="D6575" s="310"/>
      <c r="E6575" s="257"/>
      <c r="F6575" s="260"/>
      <c r="I6575"/>
    </row>
    <row r="6576" spans="1:9" s="234" customFormat="1" x14ac:dyDescent="0.25">
      <c r="A6576" s="298"/>
      <c r="B6576" s="231"/>
      <c r="C6576" s="219"/>
      <c r="D6576" s="310"/>
      <c r="E6576" s="257"/>
      <c r="F6576" s="260"/>
      <c r="I6576"/>
    </row>
    <row r="6577" spans="1:9" s="234" customFormat="1" x14ac:dyDescent="0.25">
      <c r="A6577" s="298"/>
      <c r="B6577" s="231"/>
      <c r="C6577" s="219"/>
      <c r="D6577" s="310"/>
      <c r="E6577" s="257"/>
      <c r="F6577" s="260"/>
      <c r="I6577"/>
    </row>
    <row r="6578" spans="1:9" s="234" customFormat="1" x14ac:dyDescent="0.25">
      <c r="A6578" s="298"/>
      <c r="B6578" s="231"/>
      <c r="C6578" s="219"/>
      <c r="D6578" s="310"/>
      <c r="E6578" s="257"/>
      <c r="F6578" s="260"/>
      <c r="I6578"/>
    </row>
    <row r="6579" spans="1:9" s="234" customFormat="1" x14ac:dyDescent="0.25">
      <c r="A6579" s="298"/>
      <c r="B6579" s="231"/>
      <c r="C6579" s="219"/>
      <c r="D6579" s="310"/>
      <c r="E6579" s="257"/>
      <c r="F6579" s="260"/>
      <c r="I6579"/>
    </row>
    <row r="6580" spans="1:9" s="234" customFormat="1" x14ac:dyDescent="0.25">
      <c r="A6580" s="298"/>
      <c r="B6580" s="231"/>
      <c r="C6580" s="219"/>
      <c r="D6580" s="310"/>
      <c r="E6580" s="257"/>
      <c r="F6580" s="260"/>
      <c r="I6580"/>
    </row>
    <row r="6581" spans="1:9" s="234" customFormat="1" x14ac:dyDescent="0.25">
      <c r="A6581" s="298"/>
      <c r="B6581" s="231"/>
      <c r="C6581" s="219"/>
      <c r="D6581" s="310"/>
      <c r="E6581" s="257"/>
      <c r="F6581" s="260"/>
      <c r="I6581"/>
    </row>
    <row r="6582" spans="1:9" s="234" customFormat="1" x14ac:dyDescent="0.25">
      <c r="A6582" s="298"/>
      <c r="B6582" s="231"/>
      <c r="C6582" s="219"/>
      <c r="D6582" s="310"/>
      <c r="E6582" s="257"/>
      <c r="F6582" s="260"/>
      <c r="I6582"/>
    </row>
    <row r="6583" spans="1:9" s="234" customFormat="1" x14ac:dyDescent="0.25">
      <c r="A6583" s="298"/>
      <c r="B6583" s="231"/>
      <c r="C6583" s="219"/>
      <c r="D6583" s="310"/>
      <c r="E6583" s="257"/>
      <c r="F6583" s="260"/>
      <c r="I6583"/>
    </row>
    <row r="6584" spans="1:9" s="234" customFormat="1" ht="13" x14ac:dyDescent="0.25">
      <c r="A6584" s="261"/>
      <c r="B6584" s="232"/>
      <c r="C6584" s="222"/>
      <c r="D6584" s="310"/>
      <c r="E6584" s="257"/>
      <c r="F6584" s="260"/>
      <c r="I6584"/>
    </row>
    <row r="6585" spans="1:9" s="234" customFormat="1" ht="13" x14ac:dyDescent="0.25">
      <c r="A6585" s="261"/>
      <c r="B6585" s="232"/>
      <c r="C6585" s="222"/>
      <c r="D6585" s="310"/>
      <c r="E6585" s="257"/>
      <c r="F6585" s="260"/>
      <c r="I6585"/>
    </row>
    <row r="6586" spans="1:9" s="234" customFormat="1" ht="13" x14ac:dyDescent="0.25">
      <c r="A6586" s="261"/>
      <c r="B6586" s="232"/>
      <c r="C6586" s="222"/>
      <c r="D6586" s="310"/>
      <c r="E6586" s="257"/>
      <c r="F6586" s="260"/>
      <c r="I6586"/>
    </row>
    <row r="6587" spans="1:9" s="234" customFormat="1" ht="13" x14ac:dyDescent="0.25">
      <c r="A6587" s="261"/>
      <c r="B6587" s="232"/>
      <c r="C6587" s="222"/>
      <c r="D6587" s="310"/>
      <c r="E6587" s="257"/>
      <c r="F6587" s="260"/>
      <c r="I6587"/>
    </row>
    <row r="6588" spans="1:9" s="234" customFormat="1" ht="13" x14ac:dyDescent="0.25">
      <c r="A6588" s="261"/>
      <c r="B6588" s="232"/>
      <c r="C6588" s="222"/>
      <c r="D6588" s="310"/>
      <c r="E6588" s="257"/>
      <c r="F6588" s="260"/>
      <c r="I6588"/>
    </row>
    <row r="6589" spans="1:9" s="234" customFormat="1" ht="13" x14ac:dyDescent="0.25">
      <c r="A6589" s="261"/>
      <c r="B6589" s="232"/>
      <c r="C6589" s="222"/>
      <c r="D6589" s="310"/>
      <c r="E6589" s="257"/>
      <c r="F6589" s="260"/>
      <c r="I6589"/>
    </row>
    <row r="6590" spans="1:9" s="234" customFormat="1" ht="13" x14ac:dyDescent="0.25">
      <c r="A6590" s="261"/>
      <c r="B6590" s="232"/>
      <c r="C6590" s="222"/>
      <c r="D6590" s="310"/>
      <c r="E6590" s="257"/>
      <c r="F6590" s="260"/>
      <c r="I6590"/>
    </row>
    <row r="6591" spans="1:9" s="234" customFormat="1" ht="13" x14ac:dyDescent="0.25">
      <c r="A6591" s="261"/>
      <c r="B6591" s="232"/>
      <c r="C6591" s="222"/>
      <c r="D6591" s="310"/>
      <c r="E6591" s="257"/>
      <c r="F6591" s="260"/>
      <c r="I6591"/>
    </row>
    <row r="6592" spans="1:9" s="239" customFormat="1" ht="13" x14ac:dyDescent="0.25">
      <c r="A6592" s="261"/>
      <c r="B6592" s="253"/>
      <c r="C6592" s="252"/>
      <c r="D6592" s="308"/>
      <c r="E6592" s="257"/>
      <c r="F6592" s="260"/>
      <c r="I6592"/>
    </row>
    <row r="6593" spans="1:9" ht="13" x14ac:dyDescent="0.25">
      <c r="A6593" s="261"/>
      <c r="B6593" s="264" t="s">
        <v>2187</v>
      </c>
      <c r="C6593" s="226"/>
      <c r="D6593" s="304"/>
      <c r="E6593" s="255"/>
      <c r="F6593" s="266"/>
    </row>
    <row r="6594" spans="1:9" ht="13" x14ac:dyDescent="0.25">
      <c r="A6594" s="261"/>
      <c r="B6594" s="245" t="str">
        <f>B6525</f>
        <v>Carried to Summary</v>
      </c>
      <c r="C6594" s="226"/>
      <c r="D6594" s="304"/>
      <c r="E6594" s="255"/>
      <c r="F6594" s="260"/>
    </row>
    <row r="6595" spans="1:9" ht="13" x14ac:dyDescent="0.25">
      <c r="A6595" s="261"/>
      <c r="B6595" s="245" t="s">
        <v>2645</v>
      </c>
      <c r="C6595" s="226"/>
      <c r="D6595" s="304"/>
      <c r="E6595" s="255"/>
      <c r="F6595" s="260"/>
    </row>
    <row r="6596" spans="1:9" s="239" customFormat="1" ht="13" x14ac:dyDescent="0.25">
      <c r="A6596" s="261"/>
      <c r="B6596" s="253"/>
      <c r="C6596" s="252"/>
      <c r="D6596" s="308"/>
      <c r="E6596" s="257"/>
      <c r="F6596" s="260"/>
      <c r="I6596"/>
    </row>
    <row r="6597" spans="1:9" s="239" customFormat="1" ht="13" x14ac:dyDescent="0.25">
      <c r="A6597" s="261"/>
      <c r="B6597" s="270" t="str">
        <f>B6594</f>
        <v>Carried to Summary</v>
      </c>
      <c r="C6597" s="252"/>
      <c r="D6597" s="308"/>
      <c r="E6597" s="257"/>
      <c r="F6597" s="260"/>
      <c r="I6597"/>
    </row>
    <row r="6598" spans="1:9" s="239" customFormat="1" ht="13" x14ac:dyDescent="0.25">
      <c r="A6598" s="261"/>
      <c r="B6598" s="270" t="str">
        <f>B6595</f>
        <v>Block 4: Kitchen and Store Room: 6.2- Earthworks</v>
      </c>
      <c r="C6598" s="252"/>
      <c r="D6598" s="308"/>
      <c r="E6598" s="257"/>
      <c r="F6598" s="260"/>
      <c r="I6598"/>
    </row>
    <row r="6599" spans="1:9" s="239" customFormat="1" ht="13" x14ac:dyDescent="0.25">
      <c r="A6599" s="261"/>
      <c r="B6599" s="251" t="s">
        <v>2200</v>
      </c>
      <c r="C6599" s="252" t="s">
        <v>2192</v>
      </c>
      <c r="D6599" s="308"/>
      <c r="E6599" s="257"/>
      <c r="F6599" s="260"/>
      <c r="I6599"/>
    </row>
    <row r="6600" spans="1:9" s="239" customFormat="1" ht="13" x14ac:dyDescent="0.25">
      <c r="A6600" s="261"/>
      <c r="B6600" s="253"/>
      <c r="C6600" s="252"/>
      <c r="D6600" s="308"/>
      <c r="E6600" s="257"/>
      <c r="F6600" s="260"/>
      <c r="I6600"/>
    </row>
    <row r="6601" spans="1:9" s="239" customFormat="1" ht="13" x14ac:dyDescent="0.25">
      <c r="A6601" s="261"/>
      <c r="B6601" s="265" t="s">
        <v>2191</v>
      </c>
      <c r="C6601" s="252">
        <v>99</v>
      </c>
      <c r="D6601" s="308"/>
      <c r="E6601" s="257"/>
      <c r="F6601" s="260"/>
      <c r="I6601"/>
    </row>
    <row r="6602" spans="1:9" s="239" customFormat="1" ht="13" x14ac:dyDescent="0.25">
      <c r="A6602" s="261"/>
      <c r="B6602" s="265"/>
      <c r="C6602" s="252"/>
      <c r="D6602" s="308"/>
      <c r="E6602" s="257"/>
      <c r="F6602" s="260"/>
      <c r="I6602"/>
    </row>
    <row r="6603" spans="1:9" s="239" customFormat="1" ht="13" x14ac:dyDescent="0.25">
      <c r="A6603" s="261"/>
      <c r="B6603" s="253"/>
      <c r="C6603" s="252"/>
      <c r="D6603" s="308"/>
      <c r="E6603" s="257"/>
      <c r="F6603" s="260"/>
      <c r="I6603"/>
    </row>
    <row r="6604" spans="1:9" s="239" customFormat="1" ht="13" x14ac:dyDescent="0.25">
      <c r="A6604" s="261"/>
      <c r="B6604" s="253"/>
      <c r="C6604" s="252"/>
      <c r="D6604" s="308"/>
      <c r="E6604" s="257"/>
      <c r="F6604" s="260"/>
      <c r="I6604"/>
    </row>
    <row r="6605" spans="1:9" s="239" customFormat="1" ht="13" x14ac:dyDescent="0.25">
      <c r="A6605" s="261"/>
      <c r="B6605" s="253"/>
      <c r="C6605" s="252"/>
      <c r="D6605" s="308"/>
      <c r="E6605" s="257"/>
      <c r="F6605" s="260"/>
      <c r="I6605"/>
    </row>
    <row r="6606" spans="1:9" s="239" customFormat="1" ht="13" x14ac:dyDescent="0.25">
      <c r="A6606" s="261"/>
      <c r="B6606" s="253"/>
      <c r="C6606" s="252"/>
      <c r="D6606" s="308"/>
      <c r="E6606" s="257"/>
      <c r="F6606" s="260"/>
      <c r="I6606"/>
    </row>
    <row r="6607" spans="1:9" s="239" customFormat="1" ht="13" x14ac:dyDescent="0.25">
      <c r="A6607" s="261"/>
      <c r="B6607" s="253"/>
      <c r="C6607" s="252"/>
      <c r="D6607" s="308"/>
      <c r="E6607" s="257"/>
      <c r="F6607" s="260"/>
      <c r="I6607"/>
    </row>
    <row r="6608" spans="1:9" s="239" customFormat="1" ht="13" x14ac:dyDescent="0.25">
      <c r="A6608" s="261"/>
      <c r="B6608" s="253"/>
      <c r="C6608" s="252"/>
      <c r="D6608" s="308"/>
      <c r="E6608" s="257"/>
      <c r="F6608" s="260"/>
      <c r="I6608"/>
    </row>
    <row r="6609" spans="1:9" s="239" customFormat="1" ht="13" x14ac:dyDescent="0.25">
      <c r="A6609" s="261"/>
      <c r="B6609" s="253"/>
      <c r="C6609" s="252"/>
      <c r="D6609" s="308"/>
      <c r="E6609" s="257"/>
      <c r="F6609" s="260"/>
      <c r="I6609"/>
    </row>
    <row r="6610" spans="1:9" s="239" customFormat="1" ht="13" x14ac:dyDescent="0.25">
      <c r="A6610" s="261"/>
      <c r="B6610" s="253"/>
      <c r="C6610" s="252"/>
      <c r="D6610" s="308"/>
      <c r="E6610" s="257"/>
      <c r="F6610" s="260"/>
      <c r="I6610"/>
    </row>
    <row r="6611" spans="1:9" s="239" customFormat="1" ht="13" x14ac:dyDescent="0.25">
      <c r="A6611" s="261"/>
      <c r="B6611" s="253"/>
      <c r="C6611" s="252"/>
      <c r="D6611" s="308"/>
      <c r="E6611" s="257"/>
      <c r="F6611" s="260"/>
      <c r="I6611"/>
    </row>
    <row r="6612" spans="1:9" s="239" customFormat="1" ht="13" x14ac:dyDescent="0.25">
      <c r="A6612" s="261"/>
      <c r="B6612" s="253"/>
      <c r="C6612" s="252"/>
      <c r="D6612" s="308"/>
      <c r="E6612" s="257"/>
      <c r="F6612" s="260"/>
      <c r="I6612"/>
    </row>
    <row r="6613" spans="1:9" s="239" customFormat="1" ht="13" x14ac:dyDescent="0.25">
      <c r="A6613" s="261"/>
      <c r="B6613" s="253"/>
      <c r="C6613" s="252"/>
      <c r="D6613" s="308"/>
      <c r="E6613" s="257"/>
      <c r="F6613" s="260"/>
      <c r="I6613"/>
    </row>
    <row r="6614" spans="1:9" s="239" customFormat="1" ht="13" x14ac:dyDescent="0.25">
      <c r="A6614" s="261"/>
      <c r="B6614" s="253"/>
      <c r="C6614" s="252"/>
      <c r="D6614" s="308"/>
      <c r="E6614" s="257"/>
      <c r="F6614" s="260"/>
      <c r="I6614"/>
    </row>
    <row r="6615" spans="1:9" s="239" customFormat="1" ht="13" x14ac:dyDescent="0.25">
      <c r="A6615" s="261"/>
      <c r="B6615" s="253"/>
      <c r="C6615" s="252"/>
      <c r="D6615" s="308"/>
      <c r="E6615" s="257"/>
      <c r="F6615" s="260"/>
      <c r="I6615"/>
    </row>
    <row r="6616" spans="1:9" s="239" customFormat="1" ht="13" x14ac:dyDescent="0.25">
      <c r="A6616" s="261"/>
      <c r="B6616" s="253"/>
      <c r="C6616" s="252"/>
      <c r="D6616" s="308"/>
      <c r="E6616" s="257"/>
      <c r="F6616" s="260"/>
      <c r="I6616"/>
    </row>
    <row r="6617" spans="1:9" s="239" customFormat="1" ht="13" x14ac:dyDescent="0.25">
      <c r="A6617" s="261"/>
      <c r="B6617" s="253"/>
      <c r="C6617" s="252"/>
      <c r="D6617" s="308"/>
      <c r="E6617" s="257"/>
      <c r="F6617" s="260"/>
      <c r="I6617"/>
    </row>
    <row r="6618" spans="1:9" s="239" customFormat="1" ht="13" x14ac:dyDescent="0.25">
      <c r="A6618" s="261"/>
      <c r="B6618" s="253"/>
      <c r="C6618" s="252"/>
      <c r="D6618" s="308"/>
      <c r="E6618" s="257"/>
      <c r="F6618" s="260"/>
      <c r="I6618"/>
    </row>
    <row r="6619" spans="1:9" s="239" customFormat="1" ht="13" x14ac:dyDescent="0.25">
      <c r="A6619" s="261"/>
      <c r="B6619" s="253"/>
      <c r="C6619" s="252"/>
      <c r="D6619" s="308"/>
      <c r="E6619" s="257"/>
      <c r="F6619" s="260"/>
      <c r="I6619"/>
    </row>
    <row r="6620" spans="1:9" s="239" customFormat="1" ht="13" x14ac:dyDescent="0.25">
      <c r="A6620" s="261"/>
      <c r="B6620" s="253"/>
      <c r="C6620" s="252"/>
      <c r="D6620" s="308"/>
      <c r="E6620" s="257"/>
      <c r="F6620" s="260"/>
      <c r="I6620"/>
    </row>
    <row r="6621" spans="1:9" s="239" customFormat="1" ht="13" x14ac:dyDescent="0.25">
      <c r="A6621" s="261"/>
      <c r="B6621" s="253"/>
      <c r="C6621" s="252"/>
      <c r="D6621" s="308"/>
      <c r="E6621" s="257"/>
      <c r="F6621" s="260"/>
      <c r="I6621"/>
    </row>
    <row r="6622" spans="1:9" s="239" customFormat="1" ht="13" x14ac:dyDescent="0.25">
      <c r="A6622" s="261"/>
      <c r="B6622" s="253"/>
      <c r="C6622" s="252"/>
      <c r="D6622" s="308"/>
      <c r="E6622" s="257"/>
      <c r="F6622" s="260"/>
      <c r="I6622"/>
    </row>
    <row r="6623" spans="1:9" s="239" customFormat="1" ht="13" x14ac:dyDescent="0.25">
      <c r="A6623" s="261"/>
      <c r="B6623" s="253"/>
      <c r="C6623" s="252"/>
      <c r="D6623" s="308"/>
      <c r="E6623" s="257"/>
      <c r="F6623" s="260"/>
      <c r="I6623"/>
    </row>
    <row r="6624" spans="1:9" s="239" customFormat="1" ht="13" x14ac:dyDescent="0.25">
      <c r="A6624" s="261"/>
      <c r="B6624" s="253"/>
      <c r="C6624" s="252"/>
      <c r="D6624" s="308"/>
      <c r="E6624" s="257"/>
      <c r="F6624" s="260"/>
      <c r="I6624"/>
    </row>
    <row r="6625" spans="1:9" s="239" customFormat="1" ht="13" x14ac:dyDescent="0.25">
      <c r="A6625" s="261"/>
      <c r="B6625" s="253"/>
      <c r="C6625" s="252"/>
      <c r="D6625" s="308"/>
      <c r="E6625" s="257"/>
      <c r="F6625" s="260"/>
      <c r="I6625"/>
    </row>
    <row r="6626" spans="1:9" s="239" customFormat="1" ht="13" x14ac:dyDescent="0.25">
      <c r="A6626" s="261"/>
      <c r="B6626" s="253"/>
      <c r="C6626" s="252"/>
      <c r="D6626" s="308"/>
      <c r="E6626" s="257"/>
      <c r="F6626" s="260"/>
      <c r="I6626"/>
    </row>
    <row r="6627" spans="1:9" s="239" customFormat="1" ht="13" x14ac:dyDescent="0.25">
      <c r="A6627" s="261"/>
      <c r="B6627" s="253"/>
      <c r="C6627" s="252"/>
      <c r="D6627" s="308"/>
      <c r="E6627" s="257"/>
      <c r="F6627" s="260"/>
      <c r="I6627"/>
    </row>
    <row r="6628" spans="1:9" s="239" customFormat="1" ht="13" x14ac:dyDescent="0.25">
      <c r="A6628" s="261"/>
      <c r="B6628" s="253"/>
      <c r="C6628" s="252"/>
      <c r="D6628" s="308"/>
      <c r="E6628" s="257"/>
      <c r="F6628" s="260"/>
      <c r="I6628"/>
    </row>
    <row r="6629" spans="1:9" s="239" customFormat="1" ht="13" x14ac:dyDescent="0.25">
      <c r="A6629" s="261"/>
      <c r="B6629" s="253"/>
      <c r="C6629" s="252"/>
      <c r="D6629" s="308"/>
      <c r="E6629" s="257"/>
      <c r="F6629" s="260"/>
      <c r="I6629"/>
    </row>
    <row r="6630" spans="1:9" s="239" customFormat="1" ht="13" x14ac:dyDescent="0.25">
      <c r="A6630" s="261"/>
      <c r="B6630" s="253"/>
      <c r="C6630" s="252"/>
      <c r="D6630" s="308"/>
      <c r="E6630" s="257"/>
      <c r="F6630" s="260"/>
      <c r="I6630"/>
    </row>
    <row r="6631" spans="1:9" s="239" customFormat="1" ht="13" x14ac:dyDescent="0.25">
      <c r="A6631" s="261"/>
      <c r="B6631" s="253"/>
      <c r="C6631" s="252"/>
      <c r="D6631" s="308"/>
      <c r="E6631" s="257"/>
      <c r="F6631" s="260"/>
      <c r="I6631"/>
    </row>
    <row r="6632" spans="1:9" s="239" customFormat="1" ht="13" x14ac:dyDescent="0.25">
      <c r="A6632" s="261"/>
      <c r="B6632" s="253"/>
      <c r="C6632" s="252"/>
      <c r="D6632" s="308"/>
      <c r="E6632" s="257"/>
      <c r="F6632" s="260"/>
      <c r="I6632"/>
    </row>
    <row r="6633" spans="1:9" s="239" customFormat="1" ht="13" x14ac:dyDescent="0.25">
      <c r="A6633" s="261"/>
      <c r="B6633" s="253"/>
      <c r="C6633" s="252"/>
      <c r="D6633" s="308"/>
      <c r="E6633" s="257"/>
      <c r="F6633" s="260"/>
      <c r="I6633"/>
    </row>
    <row r="6634" spans="1:9" s="239" customFormat="1" ht="13" x14ac:dyDescent="0.25">
      <c r="A6634" s="261"/>
      <c r="B6634" s="253"/>
      <c r="C6634" s="252"/>
      <c r="D6634" s="308"/>
      <c r="E6634" s="257"/>
      <c r="F6634" s="260"/>
      <c r="I6634"/>
    </row>
    <row r="6635" spans="1:9" s="239" customFormat="1" ht="13" x14ac:dyDescent="0.25">
      <c r="A6635" s="261"/>
      <c r="B6635" s="253"/>
      <c r="C6635" s="252"/>
      <c r="D6635" s="308"/>
      <c r="E6635" s="257"/>
      <c r="F6635" s="260"/>
      <c r="I6635"/>
    </row>
    <row r="6636" spans="1:9" s="239" customFormat="1" ht="13" x14ac:dyDescent="0.25">
      <c r="A6636" s="261"/>
      <c r="B6636" s="253"/>
      <c r="C6636" s="252"/>
      <c r="D6636" s="308"/>
      <c r="E6636" s="257"/>
      <c r="F6636" s="260"/>
      <c r="I6636"/>
    </row>
    <row r="6637" spans="1:9" s="239" customFormat="1" ht="13" x14ac:dyDescent="0.25">
      <c r="A6637" s="261"/>
      <c r="B6637" s="253"/>
      <c r="C6637" s="252"/>
      <c r="D6637" s="308"/>
      <c r="E6637" s="257"/>
      <c r="F6637" s="260"/>
      <c r="I6637"/>
    </row>
    <row r="6638" spans="1:9" s="239" customFormat="1" ht="13" x14ac:dyDescent="0.25">
      <c r="A6638" s="261"/>
      <c r="B6638" s="253"/>
      <c r="C6638" s="252"/>
      <c r="D6638" s="308"/>
      <c r="E6638" s="257"/>
      <c r="F6638" s="260"/>
      <c r="I6638"/>
    </row>
    <row r="6639" spans="1:9" s="239" customFormat="1" ht="13" x14ac:dyDescent="0.25">
      <c r="A6639" s="261"/>
      <c r="B6639" s="253"/>
      <c r="C6639" s="252"/>
      <c r="D6639" s="308"/>
      <c r="E6639" s="257"/>
      <c r="F6639" s="260"/>
      <c r="I6639"/>
    </row>
    <row r="6640" spans="1:9" s="239" customFormat="1" ht="13" x14ac:dyDescent="0.25">
      <c r="A6640" s="261"/>
      <c r="B6640" s="253"/>
      <c r="C6640" s="252"/>
      <c r="D6640" s="308"/>
      <c r="E6640" s="257"/>
      <c r="F6640" s="260"/>
      <c r="I6640"/>
    </row>
    <row r="6641" spans="1:9" s="239" customFormat="1" ht="13" x14ac:dyDescent="0.25">
      <c r="A6641" s="261"/>
      <c r="B6641" s="253"/>
      <c r="C6641" s="252"/>
      <c r="D6641" s="308"/>
      <c r="E6641" s="257"/>
      <c r="F6641" s="260"/>
      <c r="I6641"/>
    </row>
    <row r="6642" spans="1:9" s="239" customFormat="1" ht="13" x14ac:dyDescent="0.25">
      <c r="A6642" s="261"/>
      <c r="B6642" s="253"/>
      <c r="C6642" s="252"/>
      <c r="D6642" s="308"/>
      <c r="E6642" s="257"/>
      <c r="F6642" s="260"/>
      <c r="I6642"/>
    </row>
    <row r="6643" spans="1:9" s="239" customFormat="1" ht="13" x14ac:dyDescent="0.25">
      <c r="A6643" s="261"/>
      <c r="B6643" s="253"/>
      <c r="C6643" s="252"/>
      <c r="D6643" s="308"/>
      <c r="E6643" s="257"/>
      <c r="F6643" s="260"/>
      <c r="I6643"/>
    </row>
    <row r="6644" spans="1:9" s="239" customFormat="1" ht="13" x14ac:dyDescent="0.25">
      <c r="A6644" s="261"/>
      <c r="B6644" s="253"/>
      <c r="C6644" s="252"/>
      <c r="D6644" s="308"/>
      <c r="E6644" s="257"/>
      <c r="F6644" s="260"/>
      <c r="I6644"/>
    </row>
    <row r="6645" spans="1:9" s="239" customFormat="1" ht="13" x14ac:dyDescent="0.25">
      <c r="A6645" s="261"/>
      <c r="B6645" s="253"/>
      <c r="C6645" s="252"/>
      <c r="D6645" s="308"/>
      <c r="E6645" s="257"/>
      <c r="F6645" s="260"/>
      <c r="I6645"/>
    </row>
    <row r="6646" spans="1:9" s="239" customFormat="1" ht="13" x14ac:dyDescent="0.25">
      <c r="A6646" s="261"/>
      <c r="B6646" s="253"/>
      <c r="C6646" s="252"/>
      <c r="D6646" s="308"/>
      <c r="E6646" s="257"/>
      <c r="F6646" s="260"/>
      <c r="I6646"/>
    </row>
    <row r="6647" spans="1:9" s="239" customFormat="1" ht="13" x14ac:dyDescent="0.25">
      <c r="A6647" s="261"/>
      <c r="B6647" s="253"/>
      <c r="C6647" s="252"/>
      <c r="D6647" s="308"/>
      <c r="E6647" s="257"/>
      <c r="F6647" s="260"/>
      <c r="I6647"/>
    </row>
    <row r="6648" spans="1:9" s="239" customFormat="1" ht="13" x14ac:dyDescent="0.25">
      <c r="A6648" s="261"/>
      <c r="B6648" s="253"/>
      <c r="C6648" s="252"/>
      <c r="D6648" s="308"/>
      <c r="E6648" s="257"/>
      <c r="F6648" s="260"/>
      <c r="I6648"/>
    </row>
    <row r="6649" spans="1:9" s="239" customFormat="1" ht="13" x14ac:dyDescent="0.25">
      <c r="A6649" s="261"/>
      <c r="B6649" s="253"/>
      <c r="C6649" s="252"/>
      <c r="D6649" s="308"/>
      <c r="E6649" s="257"/>
      <c r="F6649" s="260"/>
      <c r="I6649"/>
    </row>
    <row r="6650" spans="1:9" s="239" customFormat="1" ht="13" x14ac:dyDescent="0.25">
      <c r="A6650" s="261"/>
      <c r="B6650" s="253"/>
      <c r="C6650" s="252"/>
      <c r="D6650" s="308"/>
      <c r="E6650" s="257"/>
      <c r="F6650" s="260"/>
      <c r="I6650"/>
    </row>
    <row r="6651" spans="1:9" s="239" customFormat="1" ht="13" x14ac:dyDescent="0.25">
      <c r="A6651" s="261"/>
      <c r="B6651" s="253"/>
      <c r="C6651" s="252"/>
      <c r="D6651" s="308"/>
      <c r="E6651" s="257"/>
      <c r="F6651" s="260"/>
      <c r="I6651"/>
    </row>
    <row r="6652" spans="1:9" s="239" customFormat="1" ht="13" x14ac:dyDescent="0.25">
      <c r="A6652" s="261"/>
      <c r="B6652" s="253"/>
      <c r="C6652" s="252"/>
      <c r="D6652" s="308"/>
      <c r="E6652" s="257"/>
      <c r="F6652" s="260"/>
      <c r="I6652"/>
    </row>
    <row r="6653" spans="1:9" s="239" customFormat="1" ht="13" x14ac:dyDescent="0.25">
      <c r="A6653" s="261"/>
      <c r="B6653" s="253"/>
      <c r="C6653" s="252"/>
      <c r="D6653" s="308"/>
      <c r="E6653" s="257"/>
      <c r="F6653" s="260"/>
      <c r="I6653"/>
    </row>
    <row r="6654" spans="1:9" s="239" customFormat="1" ht="13" x14ac:dyDescent="0.25">
      <c r="A6654" s="261"/>
      <c r="B6654" s="253"/>
      <c r="C6654" s="252"/>
      <c r="D6654" s="308"/>
      <c r="E6654" s="257"/>
      <c r="F6654" s="260"/>
      <c r="I6654"/>
    </row>
    <row r="6655" spans="1:9" s="239" customFormat="1" ht="13" x14ac:dyDescent="0.25">
      <c r="A6655" s="261"/>
      <c r="B6655" s="253"/>
      <c r="C6655" s="252"/>
      <c r="D6655" s="308"/>
      <c r="E6655" s="257"/>
      <c r="F6655" s="260"/>
      <c r="I6655"/>
    </row>
    <row r="6656" spans="1:9" s="239" customFormat="1" ht="13" x14ac:dyDescent="0.25">
      <c r="A6656" s="261"/>
      <c r="B6656" s="253"/>
      <c r="C6656" s="252"/>
      <c r="D6656" s="308"/>
      <c r="E6656" s="257"/>
      <c r="F6656" s="260"/>
      <c r="I6656"/>
    </row>
    <row r="6657" spans="1:9" s="239" customFormat="1" ht="13" x14ac:dyDescent="0.25">
      <c r="A6657" s="261"/>
      <c r="B6657" s="253"/>
      <c r="C6657" s="252"/>
      <c r="D6657" s="308"/>
      <c r="E6657" s="257"/>
      <c r="F6657" s="260"/>
      <c r="I6657"/>
    </row>
    <row r="6658" spans="1:9" s="239" customFormat="1" ht="13" x14ac:dyDescent="0.25">
      <c r="A6658" s="261"/>
      <c r="B6658" s="253"/>
      <c r="C6658" s="252"/>
      <c r="D6658" s="308"/>
      <c r="E6658" s="257"/>
      <c r="F6658" s="260"/>
      <c r="I6658"/>
    </row>
    <row r="6659" spans="1:9" s="239" customFormat="1" ht="13" x14ac:dyDescent="0.25">
      <c r="A6659" s="261"/>
      <c r="B6659" s="253"/>
      <c r="C6659" s="252"/>
      <c r="D6659" s="308"/>
      <c r="E6659" s="257"/>
      <c r="F6659" s="260"/>
      <c r="I6659"/>
    </row>
    <row r="6660" spans="1:9" s="239" customFormat="1" ht="13" x14ac:dyDescent="0.25">
      <c r="A6660" s="261"/>
      <c r="B6660" s="253"/>
      <c r="C6660" s="252"/>
      <c r="D6660" s="308"/>
      <c r="E6660" s="257"/>
      <c r="F6660" s="260"/>
      <c r="I6660"/>
    </row>
    <row r="6661" spans="1:9" s="239" customFormat="1" ht="13" x14ac:dyDescent="0.25">
      <c r="A6661" s="261"/>
      <c r="B6661" s="253"/>
      <c r="C6661" s="252"/>
      <c r="D6661" s="308"/>
      <c r="E6661" s="257"/>
      <c r="F6661" s="260"/>
      <c r="I6661"/>
    </row>
    <row r="6662" spans="1:9" s="239" customFormat="1" ht="13" x14ac:dyDescent="0.25">
      <c r="A6662" s="261"/>
      <c r="B6662" s="253"/>
      <c r="C6662" s="252"/>
      <c r="D6662" s="308"/>
      <c r="E6662" s="257"/>
      <c r="F6662" s="260"/>
      <c r="I6662"/>
    </row>
    <row r="6663" spans="1:9" s="239" customFormat="1" ht="13" x14ac:dyDescent="0.25">
      <c r="A6663" s="261"/>
      <c r="B6663" s="253"/>
      <c r="C6663" s="252"/>
      <c r="D6663" s="308"/>
      <c r="E6663" s="257"/>
      <c r="F6663" s="260"/>
      <c r="I6663"/>
    </row>
    <row r="6664" spans="1:9" s="239" customFormat="1" ht="13" x14ac:dyDescent="0.25">
      <c r="A6664" s="261"/>
      <c r="B6664" s="253"/>
      <c r="C6664" s="252"/>
      <c r="D6664" s="308"/>
      <c r="E6664" s="257"/>
      <c r="F6664" s="260"/>
      <c r="I6664"/>
    </row>
    <row r="6665" spans="1:9" s="239" customFormat="1" ht="13" x14ac:dyDescent="0.25">
      <c r="A6665" s="261"/>
      <c r="B6665" s="253"/>
      <c r="C6665" s="252"/>
      <c r="D6665" s="308"/>
      <c r="E6665" s="257"/>
      <c r="F6665" s="260"/>
      <c r="I6665"/>
    </row>
    <row r="6666" spans="1:9" s="234" customFormat="1" ht="13" x14ac:dyDescent="0.25">
      <c r="A6666" s="261"/>
      <c r="B6666" s="264" t="s">
        <v>1019</v>
      </c>
      <c r="C6666" s="226"/>
      <c r="D6666" s="304"/>
      <c r="E6666" s="255"/>
      <c r="F6666" s="266"/>
      <c r="I6666"/>
    </row>
    <row r="6667" spans="1:9" ht="13" x14ac:dyDescent="0.25">
      <c r="A6667" s="261"/>
      <c r="B6667" s="245" t="str">
        <f>B6594</f>
        <v>Carried to Summary</v>
      </c>
      <c r="C6667" s="226"/>
      <c r="D6667" s="304"/>
      <c r="E6667" s="255"/>
      <c r="F6667" s="260"/>
    </row>
    <row r="6668" spans="1:9" ht="13" x14ac:dyDescent="0.25">
      <c r="A6668" s="261"/>
      <c r="B6668" s="245" t="str">
        <f>B6595</f>
        <v>Block 4: Kitchen and Store Room: 6.2- Earthworks</v>
      </c>
      <c r="C6668" s="226"/>
      <c r="D6668" s="304"/>
      <c r="E6668" s="255"/>
      <c r="F6668" s="260"/>
    </row>
    <row r="6669" spans="1:9" s="234" customFormat="1" x14ac:dyDescent="0.25">
      <c r="A6669" s="298"/>
      <c r="B6669" s="231"/>
      <c r="C6669" s="219"/>
      <c r="D6669" s="310"/>
      <c r="E6669" s="257"/>
      <c r="F6669" s="260"/>
      <c r="I6669"/>
    </row>
    <row r="6670" spans="1:9" s="234" customFormat="1" ht="13" x14ac:dyDescent="0.25">
      <c r="A6670" s="261">
        <v>6.3</v>
      </c>
      <c r="B6670" s="228" t="s">
        <v>637</v>
      </c>
      <c r="C6670" s="219"/>
      <c r="D6670" s="310"/>
      <c r="E6670" s="257"/>
      <c r="F6670" s="260"/>
      <c r="I6670"/>
    </row>
    <row r="6671" spans="1:9" s="234" customFormat="1" x14ac:dyDescent="0.25">
      <c r="A6671" s="296"/>
      <c r="B6671" s="269"/>
      <c r="C6671" s="268"/>
      <c r="D6671" s="311"/>
      <c r="E6671" s="216"/>
      <c r="F6671" s="277"/>
      <c r="I6671"/>
    </row>
    <row r="6672" spans="1:9" s="234" customFormat="1" ht="13" x14ac:dyDescent="0.25">
      <c r="A6672" s="296"/>
      <c r="B6672" s="227" t="s">
        <v>1142</v>
      </c>
      <c r="C6672" s="268"/>
      <c r="D6672" s="311"/>
      <c r="E6672" s="216"/>
      <c r="F6672" s="277"/>
      <c r="I6672"/>
    </row>
    <row r="6673" spans="1:9" s="234" customFormat="1" x14ac:dyDescent="0.25">
      <c r="A6673" s="296"/>
      <c r="B6673" s="269"/>
      <c r="C6673" s="268"/>
      <c r="D6673" s="311"/>
      <c r="E6673" s="216"/>
      <c r="F6673" s="277"/>
      <c r="I6673"/>
    </row>
    <row r="6674" spans="1:9" s="234" customFormat="1" ht="13" x14ac:dyDescent="0.25">
      <c r="A6674" s="296"/>
      <c r="B6674" s="227" t="s">
        <v>2339</v>
      </c>
      <c r="C6674" s="220"/>
      <c r="D6674" s="312"/>
      <c r="E6674" s="216"/>
      <c r="F6674" s="277"/>
      <c r="I6674"/>
    </row>
    <row r="6675" spans="1:9" s="234" customFormat="1" x14ac:dyDescent="0.25">
      <c r="A6675" s="296"/>
      <c r="B6675" s="229"/>
      <c r="C6675" s="220"/>
      <c r="D6675" s="312"/>
      <c r="E6675" s="216"/>
      <c r="F6675" s="277"/>
      <c r="I6675"/>
    </row>
    <row r="6676" spans="1:9" s="234" customFormat="1" ht="25" x14ac:dyDescent="0.25">
      <c r="A6676" s="296" t="s">
        <v>2586</v>
      </c>
      <c r="B6676" s="269" t="s">
        <v>2072</v>
      </c>
      <c r="C6676" s="268" t="s">
        <v>2051</v>
      </c>
      <c r="D6676" s="311">
        <v>2</v>
      </c>
      <c r="E6676" s="216"/>
      <c r="F6676" s="277"/>
      <c r="I6676"/>
    </row>
    <row r="6677" spans="1:9" s="234" customFormat="1" x14ac:dyDescent="0.25">
      <c r="A6677" s="296"/>
      <c r="B6677" s="269"/>
      <c r="C6677" s="268"/>
      <c r="D6677" s="311"/>
      <c r="E6677" s="216"/>
      <c r="F6677" s="277"/>
      <c r="I6677"/>
    </row>
    <row r="6678" spans="1:9" s="234" customFormat="1" ht="25" x14ac:dyDescent="0.25">
      <c r="A6678" s="296" t="s">
        <v>2587</v>
      </c>
      <c r="B6678" s="269" t="s">
        <v>2498</v>
      </c>
      <c r="C6678" s="268" t="s">
        <v>2051</v>
      </c>
      <c r="D6678" s="311">
        <v>2</v>
      </c>
      <c r="E6678" s="216"/>
      <c r="F6678" s="277"/>
      <c r="I6678"/>
    </row>
    <row r="6679" spans="1:9" s="234" customFormat="1" x14ac:dyDescent="0.25">
      <c r="A6679" s="296"/>
      <c r="B6679" s="269"/>
      <c r="C6679" s="268"/>
      <c r="D6679" s="311"/>
      <c r="E6679" s="216"/>
      <c r="F6679" s="277"/>
      <c r="I6679"/>
    </row>
    <row r="6680" spans="1:9" s="234" customFormat="1" ht="13" x14ac:dyDescent="0.25">
      <c r="A6680" s="296"/>
      <c r="B6680" s="227" t="s">
        <v>234</v>
      </c>
      <c r="C6680" s="268"/>
      <c r="D6680" s="311"/>
      <c r="E6680" s="216"/>
      <c r="F6680" s="277"/>
      <c r="I6680"/>
    </row>
    <row r="6681" spans="1:9" s="234" customFormat="1" x14ac:dyDescent="0.25">
      <c r="A6681" s="296"/>
      <c r="B6681" s="269"/>
      <c r="C6681" s="268"/>
      <c r="D6681" s="311"/>
      <c r="E6681" s="216"/>
      <c r="F6681" s="277"/>
      <c r="I6681"/>
    </row>
    <row r="6682" spans="1:9" s="234" customFormat="1" x14ac:dyDescent="0.25">
      <c r="A6682" s="296" t="s">
        <v>2588</v>
      </c>
      <c r="B6682" s="269" t="s">
        <v>2073</v>
      </c>
      <c r="C6682" s="268" t="s">
        <v>2</v>
      </c>
      <c r="D6682" s="311">
        <v>2</v>
      </c>
      <c r="E6682" s="216"/>
      <c r="F6682" s="277"/>
      <c r="I6682"/>
    </row>
    <row r="6683" spans="1:9" s="234" customFormat="1" x14ac:dyDescent="0.25">
      <c r="A6683" s="296"/>
      <c r="B6683" s="269"/>
      <c r="C6683" s="268"/>
      <c r="D6683" s="311"/>
      <c r="E6683" s="216"/>
      <c r="F6683" s="277"/>
      <c r="I6683"/>
    </row>
    <row r="6684" spans="1:9" s="234" customFormat="1" ht="13" x14ac:dyDescent="0.25">
      <c r="A6684" s="296"/>
      <c r="B6684" s="227" t="s">
        <v>231</v>
      </c>
      <c r="C6684" s="268"/>
      <c r="D6684" s="311"/>
      <c r="E6684" s="216"/>
      <c r="F6684" s="277"/>
      <c r="I6684"/>
    </row>
    <row r="6685" spans="1:9" s="234" customFormat="1" x14ac:dyDescent="0.25">
      <c r="A6685" s="296"/>
      <c r="B6685" s="269"/>
      <c r="C6685" s="268"/>
      <c r="D6685" s="311"/>
      <c r="E6685" s="216"/>
      <c r="F6685" s="277"/>
      <c r="I6685"/>
    </row>
    <row r="6686" spans="1:9" s="234" customFormat="1" ht="13" x14ac:dyDescent="0.25">
      <c r="A6686" s="296"/>
      <c r="B6686" s="227" t="s">
        <v>2074</v>
      </c>
      <c r="C6686" s="268"/>
      <c r="D6686" s="311"/>
      <c r="E6686" s="216"/>
      <c r="F6686" s="277"/>
      <c r="I6686"/>
    </row>
    <row r="6687" spans="1:9" s="234" customFormat="1" x14ac:dyDescent="0.25">
      <c r="A6687" s="296"/>
      <c r="B6687" s="269"/>
      <c r="C6687" s="268"/>
      <c r="D6687" s="311"/>
      <c r="E6687" s="216"/>
      <c r="F6687" s="277"/>
      <c r="I6687"/>
    </row>
    <row r="6688" spans="1:9" s="234" customFormat="1" ht="14.5" x14ac:dyDescent="0.25">
      <c r="A6688" s="296" t="s">
        <v>2589</v>
      </c>
      <c r="B6688" s="269" t="s">
        <v>228</v>
      </c>
      <c r="C6688" s="268" t="s">
        <v>621</v>
      </c>
      <c r="D6688" s="311">
        <f>D6535</f>
        <v>23</v>
      </c>
      <c r="E6688" s="216"/>
      <c r="F6688" s="277"/>
      <c r="I6688"/>
    </row>
    <row r="6689" spans="1:9" s="234" customFormat="1" x14ac:dyDescent="0.25">
      <c r="A6689" s="296"/>
      <c r="B6689" s="269"/>
      <c r="C6689" s="268"/>
      <c r="D6689" s="311"/>
      <c r="E6689" s="216"/>
      <c r="F6689" s="277"/>
      <c r="I6689"/>
    </row>
    <row r="6690" spans="1:9" s="234" customFormat="1" ht="13" x14ac:dyDescent="0.25">
      <c r="A6690" s="296"/>
      <c r="B6690" s="227" t="s">
        <v>227</v>
      </c>
      <c r="C6690" s="268"/>
      <c r="D6690" s="311"/>
      <c r="E6690" s="216"/>
      <c r="F6690" s="277"/>
      <c r="I6690"/>
    </row>
    <row r="6691" spans="1:9" s="234" customFormat="1" x14ac:dyDescent="0.25">
      <c r="A6691" s="296"/>
      <c r="B6691" s="269"/>
      <c r="C6691" s="268"/>
      <c r="D6691" s="311"/>
      <c r="E6691" s="216"/>
      <c r="F6691" s="277"/>
      <c r="I6691"/>
    </row>
    <row r="6692" spans="1:9" s="234" customFormat="1" ht="14.5" x14ac:dyDescent="0.25">
      <c r="A6692" s="296" t="s">
        <v>2590</v>
      </c>
      <c r="B6692" s="269" t="s">
        <v>2499</v>
      </c>
      <c r="C6692" s="268" t="s">
        <v>621</v>
      </c>
      <c r="D6692" s="311">
        <v>1</v>
      </c>
      <c r="E6692" s="216"/>
      <c r="F6692" s="277"/>
      <c r="I6692"/>
    </row>
    <row r="6693" spans="1:9" s="234" customFormat="1" x14ac:dyDescent="0.25">
      <c r="A6693" s="296"/>
      <c r="B6693" s="269"/>
      <c r="C6693" s="268"/>
      <c r="D6693" s="311"/>
      <c r="E6693" s="216"/>
      <c r="F6693" s="277"/>
      <c r="I6693"/>
    </row>
    <row r="6694" spans="1:9" s="234" customFormat="1" ht="13" x14ac:dyDescent="0.25">
      <c r="A6694" s="296"/>
      <c r="B6694" s="227" t="s">
        <v>224</v>
      </c>
      <c r="C6694" s="268"/>
      <c r="D6694" s="311"/>
      <c r="E6694" s="216"/>
      <c r="F6694" s="277"/>
      <c r="I6694"/>
    </row>
    <row r="6695" spans="1:9" s="234" customFormat="1" ht="13" x14ac:dyDescent="0.25">
      <c r="A6695" s="296"/>
      <c r="B6695" s="227"/>
      <c r="C6695" s="268"/>
      <c r="D6695" s="311"/>
      <c r="E6695" s="216"/>
      <c r="F6695" s="277"/>
      <c r="I6695"/>
    </row>
    <row r="6696" spans="1:9" s="234" customFormat="1" ht="13" x14ac:dyDescent="0.25">
      <c r="A6696" s="296"/>
      <c r="B6696" s="227" t="s">
        <v>2075</v>
      </c>
      <c r="C6696" s="268"/>
      <c r="D6696" s="311"/>
      <c r="E6696" s="216"/>
      <c r="F6696" s="277"/>
      <c r="I6696"/>
    </row>
    <row r="6697" spans="1:9" s="234" customFormat="1" x14ac:dyDescent="0.25">
      <c r="A6697" s="296"/>
      <c r="B6697" s="269"/>
      <c r="C6697" s="268"/>
      <c r="D6697" s="311"/>
      <c r="E6697" s="216"/>
      <c r="F6697" s="277"/>
      <c r="I6697"/>
    </row>
    <row r="6698" spans="1:9" s="234" customFormat="1" x14ac:dyDescent="0.25">
      <c r="A6698" s="296" t="s">
        <v>2591</v>
      </c>
      <c r="B6698" s="269" t="s">
        <v>221</v>
      </c>
      <c r="C6698" s="268" t="s">
        <v>11</v>
      </c>
      <c r="D6698" s="311">
        <f>5*1.5</f>
        <v>7.5</v>
      </c>
      <c r="E6698" s="216"/>
      <c r="F6698" s="277"/>
      <c r="I6698"/>
    </row>
    <row r="6699" spans="1:9" s="234" customFormat="1" x14ac:dyDescent="0.25">
      <c r="A6699" s="296"/>
      <c r="B6699" s="269"/>
      <c r="C6699" s="268"/>
      <c r="D6699" s="311"/>
      <c r="E6699" s="216"/>
      <c r="F6699" s="277"/>
      <c r="I6699"/>
    </row>
    <row r="6700" spans="1:9" s="234" customFormat="1" ht="26" x14ac:dyDescent="0.25">
      <c r="A6700" s="296"/>
      <c r="B6700" s="227" t="s">
        <v>2076</v>
      </c>
      <c r="C6700" s="268"/>
      <c r="D6700" s="311"/>
      <c r="E6700" s="216"/>
      <c r="F6700" s="277"/>
      <c r="I6700"/>
    </row>
    <row r="6701" spans="1:9" s="234" customFormat="1" x14ac:dyDescent="0.25">
      <c r="A6701" s="296"/>
      <c r="B6701" s="269"/>
      <c r="C6701" s="268"/>
      <c r="D6701" s="311"/>
      <c r="E6701" s="216"/>
      <c r="F6701" s="277"/>
      <c r="I6701"/>
    </row>
    <row r="6702" spans="1:9" s="234" customFormat="1" x14ac:dyDescent="0.25">
      <c r="A6702" s="296" t="s">
        <v>2592</v>
      </c>
      <c r="B6702" s="269" t="s">
        <v>218</v>
      </c>
      <c r="C6702" s="268" t="s">
        <v>11</v>
      </c>
      <c r="D6702" s="311">
        <v>15</v>
      </c>
      <c r="E6702" s="216"/>
      <c r="F6702" s="277"/>
      <c r="I6702"/>
    </row>
    <row r="6703" spans="1:9" s="234" customFormat="1" x14ac:dyDescent="0.25">
      <c r="A6703" s="296"/>
      <c r="B6703" s="269"/>
      <c r="C6703" s="268"/>
      <c r="D6703" s="311"/>
      <c r="E6703" s="216"/>
      <c r="F6703" s="277"/>
      <c r="I6703"/>
    </row>
    <row r="6704" spans="1:9" s="234" customFormat="1" ht="13" x14ac:dyDescent="0.25">
      <c r="A6704" s="296"/>
      <c r="B6704" s="227" t="s">
        <v>217</v>
      </c>
      <c r="C6704" s="268"/>
      <c r="D6704" s="311"/>
      <c r="E6704" s="216"/>
      <c r="F6704" s="277"/>
      <c r="I6704"/>
    </row>
    <row r="6705" spans="1:9" s="234" customFormat="1" ht="13" x14ac:dyDescent="0.25">
      <c r="A6705" s="296"/>
      <c r="B6705" s="227"/>
      <c r="C6705" s="268"/>
      <c r="D6705" s="311"/>
      <c r="E6705" s="216"/>
      <c r="F6705" s="277"/>
      <c r="I6705"/>
    </row>
    <row r="6706" spans="1:9" s="234" customFormat="1" x14ac:dyDescent="0.25">
      <c r="A6706" s="296" t="s">
        <v>2593</v>
      </c>
      <c r="B6706" s="269" t="s">
        <v>216</v>
      </c>
      <c r="C6706" s="268" t="s">
        <v>11</v>
      </c>
      <c r="D6706" s="311">
        <f>5*1.5</f>
        <v>7.5</v>
      </c>
      <c r="E6706" s="216"/>
      <c r="F6706" s="277"/>
      <c r="I6706"/>
    </row>
    <row r="6707" spans="1:9" s="234" customFormat="1" x14ac:dyDescent="0.25">
      <c r="A6707" s="296"/>
      <c r="B6707" s="269"/>
      <c r="C6707" s="268"/>
      <c r="D6707" s="311"/>
      <c r="E6707" s="216"/>
      <c r="F6707" s="277"/>
      <c r="I6707"/>
    </row>
    <row r="6708" spans="1:9" s="234" customFormat="1" ht="13" x14ac:dyDescent="0.25">
      <c r="A6708" s="296"/>
      <c r="B6708" s="227" t="s">
        <v>209</v>
      </c>
      <c r="C6708" s="268"/>
      <c r="D6708" s="311"/>
      <c r="E6708" s="216"/>
      <c r="F6708" s="277"/>
      <c r="I6708"/>
    </row>
    <row r="6709" spans="1:9" s="234" customFormat="1" ht="13" x14ac:dyDescent="0.25">
      <c r="A6709" s="296"/>
      <c r="B6709" s="227"/>
      <c r="C6709" s="268"/>
      <c r="D6709" s="311"/>
      <c r="E6709" s="216"/>
      <c r="F6709" s="277"/>
      <c r="I6709"/>
    </row>
    <row r="6710" spans="1:9" s="234" customFormat="1" ht="14.5" x14ac:dyDescent="0.3">
      <c r="A6710" s="296" t="s">
        <v>2594</v>
      </c>
      <c r="B6710" s="269" t="s">
        <v>2077</v>
      </c>
      <c r="C6710" s="268" t="s">
        <v>621</v>
      </c>
      <c r="D6710" s="311">
        <f>D6688</f>
        <v>23</v>
      </c>
      <c r="E6710" s="216"/>
      <c r="F6710" s="277"/>
      <c r="G6710" s="241">
        <f>SUM(G6674:G6709)</f>
        <v>0</v>
      </c>
      <c r="I6710"/>
    </row>
    <row r="6711" spans="1:9" s="234" customFormat="1" x14ac:dyDescent="0.25">
      <c r="A6711" s="298"/>
      <c r="B6711" s="231"/>
      <c r="C6711" s="219"/>
      <c r="D6711" s="310"/>
      <c r="E6711" s="257"/>
      <c r="F6711" s="260"/>
      <c r="I6711"/>
    </row>
    <row r="6712" spans="1:9" s="234" customFormat="1" ht="13" x14ac:dyDescent="0.25">
      <c r="A6712" s="298"/>
      <c r="B6712" s="228"/>
      <c r="C6712" s="219"/>
      <c r="D6712" s="310"/>
      <c r="E6712" s="257"/>
      <c r="F6712" s="260"/>
      <c r="I6712"/>
    </row>
    <row r="6713" spans="1:9" s="234" customFormat="1" ht="13" x14ac:dyDescent="0.25">
      <c r="A6713" s="298"/>
      <c r="B6713" s="228"/>
      <c r="C6713" s="219"/>
      <c r="D6713" s="310"/>
      <c r="E6713" s="257"/>
      <c r="F6713" s="260"/>
      <c r="I6713"/>
    </row>
    <row r="6714" spans="1:9" s="234" customFormat="1" ht="13" x14ac:dyDescent="0.25">
      <c r="A6714" s="298"/>
      <c r="B6714" s="228"/>
      <c r="C6714" s="219"/>
      <c r="D6714" s="310"/>
      <c r="E6714" s="257"/>
      <c r="F6714" s="260"/>
      <c r="I6714"/>
    </row>
    <row r="6715" spans="1:9" s="234" customFormat="1" ht="13" x14ac:dyDescent="0.25">
      <c r="A6715" s="298"/>
      <c r="B6715" s="228"/>
      <c r="C6715" s="219"/>
      <c r="D6715" s="310"/>
      <c r="E6715" s="257"/>
      <c r="F6715" s="260"/>
      <c r="I6715"/>
    </row>
    <row r="6716" spans="1:9" s="234" customFormat="1" ht="13" x14ac:dyDescent="0.25">
      <c r="A6716" s="298"/>
      <c r="B6716" s="228"/>
      <c r="C6716" s="219"/>
      <c r="D6716" s="310"/>
      <c r="E6716" s="257"/>
      <c r="F6716" s="260"/>
      <c r="I6716"/>
    </row>
    <row r="6717" spans="1:9" s="234" customFormat="1" ht="13" x14ac:dyDescent="0.25">
      <c r="A6717" s="298"/>
      <c r="B6717" s="228"/>
      <c r="C6717" s="219"/>
      <c r="D6717" s="310"/>
      <c r="E6717" s="257"/>
      <c r="F6717" s="260"/>
      <c r="I6717"/>
    </row>
    <row r="6718" spans="1:9" s="234" customFormat="1" ht="13" x14ac:dyDescent="0.25">
      <c r="A6718" s="298"/>
      <c r="B6718" s="228"/>
      <c r="C6718" s="219"/>
      <c r="D6718" s="310"/>
      <c r="E6718" s="257"/>
      <c r="F6718" s="260"/>
      <c r="I6718"/>
    </row>
    <row r="6719" spans="1:9" s="234" customFormat="1" ht="13" x14ac:dyDescent="0.25">
      <c r="A6719" s="298"/>
      <c r="B6719" s="228"/>
      <c r="C6719" s="219"/>
      <c r="D6719" s="310"/>
      <c r="E6719" s="257"/>
      <c r="F6719" s="260"/>
      <c r="I6719"/>
    </row>
    <row r="6720" spans="1:9" s="234" customFormat="1" ht="13" x14ac:dyDescent="0.25">
      <c r="A6720" s="298"/>
      <c r="B6720" s="228"/>
      <c r="C6720" s="219"/>
      <c r="D6720" s="310"/>
      <c r="E6720" s="257"/>
      <c r="F6720" s="260"/>
      <c r="I6720"/>
    </row>
    <row r="6721" spans="1:9" s="234" customFormat="1" ht="13" x14ac:dyDescent="0.25">
      <c r="A6721" s="298"/>
      <c r="B6721" s="228"/>
      <c r="C6721" s="219"/>
      <c r="D6721" s="310"/>
      <c r="E6721" s="257"/>
      <c r="F6721" s="260"/>
      <c r="I6721"/>
    </row>
    <row r="6722" spans="1:9" s="234" customFormat="1" ht="13" x14ac:dyDescent="0.25">
      <c r="A6722" s="298"/>
      <c r="B6722" s="228"/>
      <c r="C6722" s="219"/>
      <c r="D6722" s="310"/>
      <c r="E6722" s="257"/>
      <c r="F6722" s="260"/>
      <c r="I6722"/>
    </row>
    <row r="6723" spans="1:9" s="234" customFormat="1" ht="13" x14ac:dyDescent="0.25">
      <c r="A6723" s="298"/>
      <c r="B6723" s="228"/>
      <c r="C6723" s="219"/>
      <c r="D6723" s="310"/>
      <c r="E6723" s="257"/>
      <c r="F6723" s="260"/>
      <c r="I6723"/>
    </row>
    <row r="6724" spans="1:9" s="234" customFormat="1" ht="13" x14ac:dyDescent="0.25">
      <c r="A6724" s="298"/>
      <c r="B6724" s="228"/>
      <c r="C6724" s="219"/>
      <c r="D6724" s="310"/>
      <c r="E6724" s="257"/>
      <c r="F6724" s="260"/>
      <c r="I6724"/>
    </row>
    <row r="6725" spans="1:9" s="234" customFormat="1" ht="13" x14ac:dyDescent="0.25">
      <c r="A6725" s="298"/>
      <c r="B6725" s="228"/>
      <c r="C6725" s="219"/>
      <c r="D6725" s="310"/>
      <c r="E6725" s="257"/>
      <c r="F6725" s="260"/>
      <c r="I6725"/>
    </row>
    <row r="6726" spans="1:9" s="234" customFormat="1" ht="13" x14ac:dyDescent="0.25">
      <c r="A6726" s="298"/>
      <c r="B6726" s="228"/>
      <c r="C6726" s="219"/>
      <c r="D6726" s="310"/>
      <c r="E6726" s="257"/>
      <c r="F6726" s="260"/>
      <c r="I6726"/>
    </row>
    <row r="6727" spans="1:9" s="234" customFormat="1" ht="13" x14ac:dyDescent="0.25">
      <c r="A6727" s="298"/>
      <c r="B6727" s="228"/>
      <c r="C6727" s="219"/>
      <c r="D6727" s="310"/>
      <c r="E6727" s="257"/>
      <c r="F6727" s="260"/>
      <c r="I6727"/>
    </row>
    <row r="6728" spans="1:9" s="234" customFormat="1" ht="13" x14ac:dyDescent="0.25">
      <c r="A6728" s="298"/>
      <c r="B6728" s="228"/>
      <c r="C6728" s="219"/>
      <c r="D6728" s="310"/>
      <c r="E6728" s="257"/>
      <c r="F6728" s="260"/>
      <c r="I6728"/>
    </row>
    <row r="6729" spans="1:9" s="234" customFormat="1" x14ac:dyDescent="0.25">
      <c r="A6729" s="298"/>
      <c r="B6729" s="231"/>
      <c r="C6729" s="219"/>
      <c r="D6729" s="310"/>
      <c r="E6729" s="257"/>
      <c r="F6729" s="260"/>
      <c r="I6729"/>
    </row>
    <row r="6730" spans="1:9" s="234" customFormat="1" ht="13" x14ac:dyDescent="0.25">
      <c r="A6730" s="298"/>
      <c r="B6730" s="228"/>
      <c r="C6730" s="219"/>
      <c r="D6730" s="310"/>
      <c r="E6730" s="257"/>
      <c r="F6730" s="260"/>
      <c r="I6730"/>
    </row>
    <row r="6731" spans="1:9" s="234" customFormat="1" ht="13" x14ac:dyDescent="0.25">
      <c r="A6731" s="298"/>
      <c r="B6731" s="228"/>
      <c r="C6731" s="219"/>
      <c r="D6731" s="310"/>
      <c r="E6731" s="257"/>
      <c r="F6731" s="260"/>
      <c r="I6731"/>
    </row>
    <row r="6732" spans="1:9" s="234" customFormat="1" ht="13" x14ac:dyDescent="0.25">
      <c r="A6732" s="298"/>
      <c r="B6732" s="228"/>
      <c r="C6732" s="219"/>
      <c r="D6732" s="310"/>
      <c r="E6732" s="257"/>
      <c r="F6732" s="260"/>
      <c r="I6732"/>
    </row>
    <row r="6733" spans="1:9" s="234" customFormat="1" ht="13" x14ac:dyDescent="0.25">
      <c r="A6733" s="298"/>
      <c r="B6733" s="228"/>
      <c r="C6733" s="219"/>
      <c r="D6733" s="310"/>
      <c r="E6733" s="257"/>
      <c r="F6733" s="260"/>
      <c r="I6733"/>
    </row>
    <row r="6734" spans="1:9" ht="13" x14ac:dyDescent="0.25">
      <c r="A6734" s="261"/>
      <c r="B6734" s="264" t="s">
        <v>2187</v>
      </c>
      <c r="C6734" s="226"/>
      <c r="D6734" s="304"/>
      <c r="E6734" s="255"/>
      <c r="F6734" s="266"/>
    </row>
    <row r="6735" spans="1:9" ht="13" x14ac:dyDescent="0.25">
      <c r="A6735" s="261"/>
      <c r="B6735" s="245" t="str">
        <f>B6667</f>
        <v>Carried to Summary</v>
      </c>
      <c r="C6735" s="226"/>
      <c r="D6735" s="304"/>
      <c r="E6735" s="255"/>
      <c r="F6735" s="260"/>
    </row>
    <row r="6736" spans="1:9" ht="25" x14ac:dyDescent="0.25">
      <c r="A6736" s="261"/>
      <c r="B6736" s="245" t="s">
        <v>2646</v>
      </c>
      <c r="C6736" s="226"/>
      <c r="D6736" s="304"/>
      <c r="E6736" s="255"/>
      <c r="F6736" s="260"/>
    </row>
    <row r="6737" spans="1:9" s="239" customFormat="1" ht="13" x14ac:dyDescent="0.25">
      <c r="A6737" s="261"/>
      <c r="B6737" s="253"/>
      <c r="C6737" s="252"/>
      <c r="D6737" s="308"/>
      <c r="E6737" s="257"/>
      <c r="F6737" s="260"/>
      <c r="I6737"/>
    </row>
    <row r="6738" spans="1:9" s="239" customFormat="1" ht="13" x14ac:dyDescent="0.25">
      <c r="A6738" s="261"/>
      <c r="B6738" s="270" t="str">
        <f>B6735</f>
        <v>Carried to Summary</v>
      </c>
      <c r="C6738" s="252"/>
      <c r="D6738" s="308"/>
      <c r="E6738" s="257"/>
      <c r="F6738" s="260"/>
      <c r="I6738"/>
    </row>
    <row r="6739" spans="1:9" s="239" customFormat="1" ht="26" x14ac:dyDescent="0.25">
      <c r="A6739" s="261"/>
      <c r="B6739" s="270" t="str">
        <f>B6736</f>
        <v>Block 4: Kitchen and Store Room: 6.3 - Concrete, Formwork and Reinforcement</v>
      </c>
      <c r="C6739" s="252"/>
      <c r="D6739" s="308"/>
      <c r="E6739" s="257"/>
      <c r="F6739" s="260"/>
      <c r="I6739"/>
    </row>
    <row r="6740" spans="1:9" s="239" customFormat="1" ht="13" x14ac:dyDescent="0.25">
      <c r="A6740" s="261"/>
      <c r="B6740" s="251" t="s">
        <v>2200</v>
      </c>
      <c r="C6740" s="252" t="s">
        <v>2192</v>
      </c>
      <c r="D6740" s="308"/>
      <c r="E6740" s="257"/>
      <c r="F6740" s="260"/>
      <c r="I6740"/>
    </row>
    <row r="6741" spans="1:9" s="239" customFormat="1" ht="13" x14ac:dyDescent="0.25">
      <c r="A6741" s="261"/>
      <c r="B6741" s="253"/>
      <c r="C6741" s="252"/>
      <c r="D6741" s="308"/>
      <c r="E6741" s="257"/>
      <c r="F6741" s="260"/>
      <c r="I6741"/>
    </row>
    <row r="6742" spans="1:9" s="239" customFormat="1" ht="13" x14ac:dyDescent="0.25">
      <c r="A6742" s="261"/>
      <c r="B6742" s="265" t="s">
        <v>2191</v>
      </c>
      <c r="C6742" s="252">
        <v>101</v>
      </c>
      <c r="D6742" s="308"/>
      <c r="E6742" s="257"/>
      <c r="F6742" s="260"/>
      <c r="I6742"/>
    </row>
    <row r="6743" spans="1:9" s="239" customFormat="1" ht="13" x14ac:dyDescent="0.25">
      <c r="A6743" s="261"/>
      <c r="B6743" s="265"/>
      <c r="C6743" s="252"/>
      <c r="D6743" s="308"/>
      <c r="E6743" s="257"/>
      <c r="F6743" s="260"/>
      <c r="I6743"/>
    </row>
    <row r="6744" spans="1:9" s="239" customFormat="1" ht="13" x14ac:dyDescent="0.25">
      <c r="A6744" s="261"/>
      <c r="B6744" s="253"/>
      <c r="C6744" s="252"/>
      <c r="D6744" s="308"/>
      <c r="E6744" s="257"/>
      <c r="F6744" s="260"/>
      <c r="I6744"/>
    </row>
    <row r="6745" spans="1:9" s="239" customFormat="1" ht="13" x14ac:dyDescent="0.25">
      <c r="A6745" s="261"/>
      <c r="B6745" s="253"/>
      <c r="C6745" s="252"/>
      <c r="D6745" s="308"/>
      <c r="E6745" s="257"/>
      <c r="F6745" s="260"/>
      <c r="I6745"/>
    </row>
    <row r="6746" spans="1:9" s="239" customFormat="1" ht="13" x14ac:dyDescent="0.25">
      <c r="A6746" s="261"/>
      <c r="B6746" s="253"/>
      <c r="C6746" s="252"/>
      <c r="D6746" s="308"/>
      <c r="E6746" s="257"/>
      <c r="F6746" s="260"/>
      <c r="I6746"/>
    </row>
    <row r="6747" spans="1:9" s="239" customFormat="1" ht="13" x14ac:dyDescent="0.25">
      <c r="A6747" s="261"/>
      <c r="B6747" s="253"/>
      <c r="C6747" s="252"/>
      <c r="D6747" s="308"/>
      <c r="E6747" s="257"/>
      <c r="F6747" s="260"/>
      <c r="I6747"/>
    </row>
    <row r="6748" spans="1:9" s="239" customFormat="1" ht="13" x14ac:dyDescent="0.25">
      <c r="A6748" s="261"/>
      <c r="B6748" s="253"/>
      <c r="C6748" s="252"/>
      <c r="D6748" s="308"/>
      <c r="E6748" s="257"/>
      <c r="F6748" s="260"/>
      <c r="I6748"/>
    </row>
    <row r="6749" spans="1:9" s="239" customFormat="1" ht="13" x14ac:dyDescent="0.25">
      <c r="A6749" s="261"/>
      <c r="B6749" s="253"/>
      <c r="C6749" s="252"/>
      <c r="D6749" s="308"/>
      <c r="E6749" s="257"/>
      <c r="F6749" s="260"/>
      <c r="I6749"/>
    </row>
    <row r="6750" spans="1:9" s="239" customFormat="1" ht="13" x14ac:dyDescent="0.25">
      <c r="A6750" s="261"/>
      <c r="B6750" s="253"/>
      <c r="C6750" s="252"/>
      <c r="D6750" s="308"/>
      <c r="E6750" s="257"/>
      <c r="F6750" s="260"/>
      <c r="I6750"/>
    </row>
    <row r="6751" spans="1:9" s="239" customFormat="1" ht="13" x14ac:dyDescent="0.25">
      <c r="A6751" s="261"/>
      <c r="B6751" s="253"/>
      <c r="C6751" s="252"/>
      <c r="D6751" s="308"/>
      <c r="E6751" s="257"/>
      <c r="F6751" s="260"/>
      <c r="I6751"/>
    </row>
    <row r="6752" spans="1:9" s="239" customFormat="1" ht="13" x14ac:dyDescent="0.25">
      <c r="A6752" s="261"/>
      <c r="B6752" s="253"/>
      <c r="C6752" s="252"/>
      <c r="D6752" s="308"/>
      <c r="E6752" s="257"/>
      <c r="F6752" s="260"/>
      <c r="I6752"/>
    </row>
    <row r="6753" spans="1:9" s="239" customFormat="1" ht="13" x14ac:dyDescent="0.25">
      <c r="A6753" s="261"/>
      <c r="B6753" s="253"/>
      <c r="C6753" s="252"/>
      <c r="D6753" s="308"/>
      <c r="E6753" s="257"/>
      <c r="F6753" s="260"/>
      <c r="I6753"/>
    </row>
    <row r="6754" spans="1:9" s="239" customFormat="1" ht="13" x14ac:dyDescent="0.25">
      <c r="A6754" s="261"/>
      <c r="B6754" s="253"/>
      <c r="C6754" s="252"/>
      <c r="D6754" s="308"/>
      <c r="E6754" s="257"/>
      <c r="F6754" s="260"/>
      <c r="I6754"/>
    </row>
    <row r="6755" spans="1:9" s="239" customFormat="1" ht="13" x14ac:dyDescent="0.25">
      <c r="A6755" s="261"/>
      <c r="B6755" s="253"/>
      <c r="C6755" s="252"/>
      <c r="D6755" s="308"/>
      <c r="E6755" s="257"/>
      <c r="F6755" s="260"/>
      <c r="I6755"/>
    </row>
    <row r="6756" spans="1:9" s="239" customFormat="1" ht="13" x14ac:dyDescent="0.25">
      <c r="A6756" s="261"/>
      <c r="B6756" s="253"/>
      <c r="C6756" s="252"/>
      <c r="D6756" s="308"/>
      <c r="E6756" s="257"/>
      <c r="F6756" s="260"/>
      <c r="I6756"/>
    </row>
    <row r="6757" spans="1:9" s="239" customFormat="1" ht="13" x14ac:dyDescent="0.25">
      <c r="A6757" s="261"/>
      <c r="B6757" s="253"/>
      <c r="C6757" s="252"/>
      <c r="D6757" s="308"/>
      <c r="E6757" s="257"/>
      <c r="F6757" s="260"/>
      <c r="I6757"/>
    </row>
    <row r="6758" spans="1:9" s="239" customFormat="1" ht="13" x14ac:dyDescent="0.25">
      <c r="A6758" s="261"/>
      <c r="B6758" s="253"/>
      <c r="C6758" s="252"/>
      <c r="D6758" s="308"/>
      <c r="E6758" s="257"/>
      <c r="F6758" s="260"/>
      <c r="I6758"/>
    </row>
    <row r="6759" spans="1:9" s="239" customFormat="1" ht="13" x14ac:dyDescent="0.25">
      <c r="A6759" s="261"/>
      <c r="B6759" s="253"/>
      <c r="C6759" s="252"/>
      <c r="D6759" s="308"/>
      <c r="E6759" s="257"/>
      <c r="F6759" s="260"/>
      <c r="I6759"/>
    </row>
    <row r="6760" spans="1:9" s="239" customFormat="1" ht="13" x14ac:dyDescent="0.25">
      <c r="A6760" s="261"/>
      <c r="B6760" s="253"/>
      <c r="C6760" s="252"/>
      <c r="D6760" s="308"/>
      <c r="E6760" s="257"/>
      <c r="F6760" s="260"/>
      <c r="I6760"/>
    </row>
    <row r="6761" spans="1:9" s="239" customFormat="1" ht="13" x14ac:dyDescent="0.25">
      <c r="A6761" s="261"/>
      <c r="B6761" s="253"/>
      <c r="C6761" s="252"/>
      <c r="D6761" s="308"/>
      <c r="E6761" s="257"/>
      <c r="F6761" s="260"/>
      <c r="I6761"/>
    </row>
    <row r="6762" spans="1:9" s="239" customFormat="1" ht="13" x14ac:dyDescent="0.25">
      <c r="A6762" s="261"/>
      <c r="B6762" s="253"/>
      <c r="C6762" s="252"/>
      <c r="D6762" s="308"/>
      <c r="E6762" s="257"/>
      <c r="F6762" s="260"/>
      <c r="I6762"/>
    </row>
    <row r="6763" spans="1:9" s="239" customFormat="1" ht="13" x14ac:dyDescent="0.25">
      <c r="A6763" s="261"/>
      <c r="B6763" s="253"/>
      <c r="C6763" s="252"/>
      <c r="D6763" s="308"/>
      <c r="E6763" s="257"/>
      <c r="F6763" s="260"/>
      <c r="I6763"/>
    </row>
    <row r="6764" spans="1:9" s="239" customFormat="1" ht="13" x14ac:dyDescent="0.25">
      <c r="A6764" s="261"/>
      <c r="B6764" s="253"/>
      <c r="C6764" s="252"/>
      <c r="D6764" s="308"/>
      <c r="E6764" s="257"/>
      <c r="F6764" s="260"/>
      <c r="I6764"/>
    </row>
    <row r="6765" spans="1:9" s="239" customFormat="1" ht="13" x14ac:dyDescent="0.25">
      <c r="A6765" s="261"/>
      <c r="B6765" s="253"/>
      <c r="C6765" s="252"/>
      <c r="D6765" s="308"/>
      <c r="E6765" s="257"/>
      <c r="F6765" s="260"/>
      <c r="I6765"/>
    </row>
    <row r="6766" spans="1:9" s="239" customFormat="1" ht="13" x14ac:dyDescent="0.25">
      <c r="A6766" s="261"/>
      <c r="B6766" s="253"/>
      <c r="C6766" s="252"/>
      <c r="D6766" s="308"/>
      <c r="E6766" s="257"/>
      <c r="F6766" s="260"/>
      <c r="I6766"/>
    </row>
    <row r="6767" spans="1:9" s="239" customFormat="1" ht="13" x14ac:dyDescent="0.25">
      <c r="A6767" s="261"/>
      <c r="B6767" s="253"/>
      <c r="C6767" s="252"/>
      <c r="D6767" s="308"/>
      <c r="E6767" s="257"/>
      <c r="F6767" s="260"/>
      <c r="I6767"/>
    </row>
    <row r="6768" spans="1:9" s="239" customFormat="1" ht="13" x14ac:dyDescent="0.25">
      <c r="A6768" s="261"/>
      <c r="B6768" s="253"/>
      <c r="C6768" s="252"/>
      <c r="D6768" s="308"/>
      <c r="E6768" s="257"/>
      <c r="F6768" s="260"/>
      <c r="I6768"/>
    </row>
    <row r="6769" spans="1:9" s="239" customFormat="1" ht="13" x14ac:dyDescent="0.25">
      <c r="A6769" s="261"/>
      <c r="B6769" s="253"/>
      <c r="C6769" s="252"/>
      <c r="D6769" s="308"/>
      <c r="E6769" s="257"/>
      <c r="F6769" s="260"/>
      <c r="I6769"/>
    </row>
    <row r="6770" spans="1:9" s="239" customFormat="1" ht="13" x14ac:dyDescent="0.25">
      <c r="A6770" s="261"/>
      <c r="B6770" s="253"/>
      <c r="C6770" s="252"/>
      <c r="D6770" s="308"/>
      <c r="E6770" s="257"/>
      <c r="F6770" s="260"/>
      <c r="I6770"/>
    </row>
    <row r="6771" spans="1:9" s="239" customFormat="1" ht="13" x14ac:dyDescent="0.25">
      <c r="A6771" s="261"/>
      <c r="B6771" s="253"/>
      <c r="C6771" s="252"/>
      <c r="D6771" s="308"/>
      <c r="E6771" s="257"/>
      <c r="F6771" s="260"/>
      <c r="I6771"/>
    </row>
    <row r="6772" spans="1:9" s="239" customFormat="1" ht="13" x14ac:dyDescent="0.25">
      <c r="A6772" s="261"/>
      <c r="B6772" s="253"/>
      <c r="C6772" s="252"/>
      <c r="D6772" s="308"/>
      <c r="E6772" s="257"/>
      <c r="F6772" s="260"/>
      <c r="I6772"/>
    </row>
    <row r="6773" spans="1:9" s="239" customFormat="1" ht="13" x14ac:dyDescent="0.25">
      <c r="A6773" s="261"/>
      <c r="B6773" s="253"/>
      <c r="C6773" s="252"/>
      <c r="D6773" s="308"/>
      <c r="E6773" s="257"/>
      <c r="F6773" s="260"/>
      <c r="I6773"/>
    </row>
    <row r="6774" spans="1:9" s="239" customFormat="1" ht="13" x14ac:dyDescent="0.25">
      <c r="A6774" s="261"/>
      <c r="B6774" s="253"/>
      <c r="C6774" s="252"/>
      <c r="D6774" s="308"/>
      <c r="E6774" s="257"/>
      <c r="F6774" s="260"/>
      <c r="I6774"/>
    </row>
    <row r="6775" spans="1:9" s="239" customFormat="1" ht="13" x14ac:dyDescent="0.25">
      <c r="A6775" s="261"/>
      <c r="B6775" s="253"/>
      <c r="C6775" s="252"/>
      <c r="D6775" s="308"/>
      <c r="E6775" s="257"/>
      <c r="F6775" s="260"/>
      <c r="I6775"/>
    </row>
    <row r="6776" spans="1:9" s="239" customFormat="1" ht="13" x14ac:dyDescent="0.25">
      <c r="A6776" s="261"/>
      <c r="B6776" s="253"/>
      <c r="C6776" s="252"/>
      <c r="D6776" s="308"/>
      <c r="E6776" s="257"/>
      <c r="F6776" s="260"/>
      <c r="I6776"/>
    </row>
    <row r="6777" spans="1:9" s="239" customFormat="1" ht="13" x14ac:dyDescent="0.25">
      <c r="A6777" s="261"/>
      <c r="B6777" s="253"/>
      <c r="C6777" s="252"/>
      <c r="D6777" s="308"/>
      <c r="E6777" s="257"/>
      <c r="F6777" s="260"/>
      <c r="I6777"/>
    </row>
    <row r="6778" spans="1:9" s="239" customFormat="1" ht="13" x14ac:dyDescent="0.25">
      <c r="A6778" s="261"/>
      <c r="B6778" s="253"/>
      <c r="C6778" s="252"/>
      <c r="D6778" s="308"/>
      <c r="E6778" s="257"/>
      <c r="F6778" s="260"/>
      <c r="I6778"/>
    </row>
    <row r="6779" spans="1:9" s="239" customFormat="1" ht="13" x14ac:dyDescent="0.25">
      <c r="A6779" s="261"/>
      <c r="B6779" s="253"/>
      <c r="C6779" s="252"/>
      <c r="D6779" s="308"/>
      <c r="E6779" s="257"/>
      <c r="F6779" s="260"/>
      <c r="I6779"/>
    </row>
    <row r="6780" spans="1:9" s="239" customFormat="1" ht="13" x14ac:dyDescent="0.25">
      <c r="A6780" s="261"/>
      <c r="B6780" s="253"/>
      <c r="C6780" s="252"/>
      <c r="D6780" s="308"/>
      <c r="E6780" s="257"/>
      <c r="F6780" s="260"/>
      <c r="I6780"/>
    </row>
    <row r="6781" spans="1:9" s="239" customFormat="1" ht="13" x14ac:dyDescent="0.25">
      <c r="A6781" s="261"/>
      <c r="B6781" s="253"/>
      <c r="C6781" s="252"/>
      <c r="D6781" s="308"/>
      <c r="E6781" s="257"/>
      <c r="F6781" s="260"/>
      <c r="I6781"/>
    </row>
    <row r="6782" spans="1:9" s="239" customFormat="1" ht="13" x14ac:dyDescent="0.25">
      <c r="A6782" s="261"/>
      <c r="B6782" s="253"/>
      <c r="C6782" s="252"/>
      <c r="D6782" s="308"/>
      <c r="E6782" s="257"/>
      <c r="F6782" s="260"/>
      <c r="I6782"/>
    </row>
    <row r="6783" spans="1:9" s="239" customFormat="1" ht="13" x14ac:dyDescent="0.25">
      <c r="A6783" s="261"/>
      <c r="B6783" s="253"/>
      <c r="C6783" s="252"/>
      <c r="D6783" s="308"/>
      <c r="E6783" s="257"/>
      <c r="F6783" s="260"/>
      <c r="I6783"/>
    </row>
    <row r="6784" spans="1:9" s="239" customFormat="1" ht="13" x14ac:dyDescent="0.25">
      <c r="A6784" s="261"/>
      <c r="B6784" s="253"/>
      <c r="C6784" s="252"/>
      <c r="D6784" s="308"/>
      <c r="E6784" s="257"/>
      <c r="F6784" s="260"/>
      <c r="I6784"/>
    </row>
    <row r="6785" spans="1:9" s="239" customFormat="1" ht="13" x14ac:dyDescent="0.25">
      <c r="A6785" s="261"/>
      <c r="B6785" s="253"/>
      <c r="C6785" s="252"/>
      <c r="D6785" s="308"/>
      <c r="E6785" s="257"/>
      <c r="F6785" s="260"/>
      <c r="I6785"/>
    </row>
    <row r="6786" spans="1:9" s="239" customFormat="1" ht="13" x14ac:dyDescent="0.25">
      <c r="A6786" s="261"/>
      <c r="B6786" s="253"/>
      <c r="C6786" s="252"/>
      <c r="D6786" s="308"/>
      <c r="E6786" s="257"/>
      <c r="F6786" s="260"/>
      <c r="I6786"/>
    </row>
    <row r="6787" spans="1:9" s="239" customFormat="1" ht="13" x14ac:dyDescent="0.25">
      <c r="A6787" s="261"/>
      <c r="B6787" s="253"/>
      <c r="C6787" s="252"/>
      <c r="D6787" s="308"/>
      <c r="E6787" s="257"/>
      <c r="F6787" s="260"/>
      <c r="I6787"/>
    </row>
    <row r="6788" spans="1:9" s="239" customFormat="1" ht="13" x14ac:dyDescent="0.25">
      <c r="A6788" s="261"/>
      <c r="B6788" s="253"/>
      <c r="C6788" s="252"/>
      <c r="D6788" s="308"/>
      <c r="E6788" s="257"/>
      <c r="F6788" s="260"/>
      <c r="I6788"/>
    </row>
    <row r="6789" spans="1:9" s="239" customFormat="1" ht="13" x14ac:dyDescent="0.25">
      <c r="A6789" s="261"/>
      <c r="B6789" s="253"/>
      <c r="C6789" s="252"/>
      <c r="D6789" s="308"/>
      <c r="E6789" s="257"/>
      <c r="F6789" s="260"/>
      <c r="I6789"/>
    </row>
    <row r="6790" spans="1:9" s="239" customFormat="1" ht="13" x14ac:dyDescent="0.25">
      <c r="A6790" s="261"/>
      <c r="B6790" s="253"/>
      <c r="C6790" s="252"/>
      <c r="D6790" s="308"/>
      <c r="E6790" s="257"/>
      <c r="F6790" s="260"/>
      <c r="I6790"/>
    </row>
    <row r="6791" spans="1:9" s="239" customFormat="1" ht="13" x14ac:dyDescent="0.25">
      <c r="A6791" s="261"/>
      <c r="B6791" s="253"/>
      <c r="C6791" s="252"/>
      <c r="D6791" s="308"/>
      <c r="E6791" s="257"/>
      <c r="F6791" s="260"/>
      <c r="I6791"/>
    </row>
    <row r="6792" spans="1:9" s="239" customFormat="1" ht="13" x14ac:dyDescent="0.25">
      <c r="A6792" s="261"/>
      <c r="B6792" s="253"/>
      <c r="C6792" s="252"/>
      <c r="D6792" s="308"/>
      <c r="E6792" s="257"/>
      <c r="F6792" s="260"/>
      <c r="I6792"/>
    </row>
    <row r="6793" spans="1:9" s="239" customFormat="1" ht="13" x14ac:dyDescent="0.25">
      <c r="A6793" s="261"/>
      <c r="B6793" s="253"/>
      <c r="C6793" s="252"/>
      <c r="D6793" s="308"/>
      <c r="E6793" s="257"/>
      <c r="F6793" s="260"/>
      <c r="I6793"/>
    </row>
    <row r="6794" spans="1:9" s="239" customFormat="1" ht="13" x14ac:dyDescent="0.25">
      <c r="A6794" s="261"/>
      <c r="B6794" s="253"/>
      <c r="C6794" s="252"/>
      <c r="D6794" s="308"/>
      <c r="E6794" s="257"/>
      <c r="F6794" s="260"/>
      <c r="I6794"/>
    </row>
    <row r="6795" spans="1:9" s="239" customFormat="1" ht="13" x14ac:dyDescent="0.25">
      <c r="A6795" s="261"/>
      <c r="B6795" s="253"/>
      <c r="C6795" s="252"/>
      <c r="D6795" s="308"/>
      <c r="E6795" s="257"/>
      <c r="F6795" s="260"/>
      <c r="I6795"/>
    </row>
    <row r="6796" spans="1:9" s="239" customFormat="1" ht="13" x14ac:dyDescent="0.25">
      <c r="A6796" s="261"/>
      <c r="B6796" s="253"/>
      <c r="C6796" s="252"/>
      <c r="D6796" s="308"/>
      <c r="E6796" s="257"/>
      <c r="F6796" s="260"/>
      <c r="I6796"/>
    </row>
    <row r="6797" spans="1:9" s="239" customFormat="1" ht="13" x14ac:dyDescent="0.25">
      <c r="A6797" s="261"/>
      <c r="B6797" s="253"/>
      <c r="C6797" s="252"/>
      <c r="D6797" s="308"/>
      <c r="E6797" s="257"/>
      <c r="F6797" s="260"/>
      <c r="I6797"/>
    </row>
    <row r="6798" spans="1:9" s="239" customFormat="1" ht="13" x14ac:dyDescent="0.25">
      <c r="A6798" s="261"/>
      <c r="B6798" s="253"/>
      <c r="C6798" s="252"/>
      <c r="D6798" s="308"/>
      <c r="E6798" s="257"/>
      <c r="F6798" s="260"/>
      <c r="I6798"/>
    </row>
    <row r="6799" spans="1:9" s="239" customFormat="1" ht="13" x14ac:dyDescent="0.25">
      <c r="A6799" s="261"/>
      <c r="B6799" s="253"/>
      <c r="C6799" s="252"/>
      <c r="D6799" s="308"/>
      <c r="E6799" s="257"/>
      <c r="F6799" s="260"/>
      <c r="I6799"/>
    </row>
    <row r="6800" spans="1:9" s="239" customFormat="1" ht="13" x14ac:dyDescent="0.25">
      <c r="A6800" s="261"/>
      <c r="B6800" s="253"/>
      <c r="C6800" s="252"/>
      <c r="D6800" s="308"/>
      <c r="E6800" s="257"/>
      <c r="F6800" s="260"/>
      <c r="I6800"/>
    </row>
    <row r="6801" spans="1:9" s="239" customFormat="1" ht="13" x14ac:dyDescent="0.25">
      <c r="A6801" s="261"/>
      <c r="B6801" s="253"/>
      <c r="C6801" s="252"/>
      <c r="D6801" s="308"/>
      <c r="E6801" s="257"/>
      <c r="F6801" s="260"/>
      <c r="I6801"/>
    </row>
    <row r="6802" spans="1:9" s="239" customFormat="1" ht="13" x14ac:dyDescent="0.25">
      <c r="A6802" s="261"/>
      <c r="B6802" s="253"/>
      <c r="C6802" s="252"/>
      <c r="D6802" s="308"/>
      <c r="E6802" s="257"/>
      <c r="F6802" s="260"/>
      <c r="I6802"/>
    </row>
    <row r="6803" spans="1:9" s="239" customFormat="1" ht="13" x14ac:dyDescent="0.25">
      <c r="A6803" s="261"/>
      <c r="B6803" s="253"/>
      <c r="C6803" s="252"/>
      <c r="D6803" s="308"/>
      <c r="E6803" s="257"/>
      <c r="F6803" s="260"/>
      <c r="I6803"/>
    </row>
    <row r="6804" spans="1:9" s="239" customFormat="1" ht="13" x14ac:dyDescent="0.25">
      <c r="A6804" s="261"/>
      <c r="B6804" s="253"/>
      <c r="C6804" s="252"/>
      <c r="D6804" s="308"/>
      <c r="E6804" s="257"/>
      <c r="F6804" s="260"/>
      <c r="I6804"/>
    </row>
    <row r="6805" spans="1:9" s="234" customFormat="1" ht="13" x14ac:dyDescent="0.25">
      <c r="A6805" s="261"/>
      <c r="B6805" s="264" t="s">
        <v>1019</v>
      </c>
      <c r="C6805" s="226"/>
      <c r="D6805" s="304"/>
      <c r="E6805" s="255"/>
      <c r="F6805" s="266"/>
      <c r="I6805"/>
    </row>
    <row r="6806" spans="1:9" s="234" customFormat="1" ht="13" x14ac:dyDescent="0.25">
      <c r="A6806" s="261"/>
      <c r="B6806" s="245" t="str">
        <f>B6735</f>
        <v>Carried to Summary</v>
      </c>
      <c r="C6806" s="226"/>
      <c r="D6806" s="304"/>
      <c r="E6806" s="255"/>
      <c r="F6806" s="260"/>
      <c r="I6806"/>
    </row>
    <row r="6807" spans="1:9" s="234" customFormat="1" ht="25" x14ac:dyDescent="0.25">
      <c r="A6807" s="261"/>
      <c r="B6807" s="245" t="str">
        <f>B6736</f>
        <v>Block 4: Kitchen and Store Room: 6.3 - Concrete, Formwork and Reinforcement</v>
      </c>
      <c r="C6807" s="226"/>
      <c r="D6807" s="304"/>
      <c r="E6807" s="255"/>
      <c r="F6807" s="260"/>
      <c r="I6807"/>
    </row>
    <row r="6808" spans="1:9" x14ac:dyDescent="0.25">
      <c r="A6808" s="298"/>
      <c r="B6808" s="231"/>
      <c r="C6808" s="219"/>
      <c r="D6808" s="310"/>
      <c r="E6808" s="257"/>
      <c r="F6808" s="260"/>
    </row>
    <row r="6809" spans="1:9" s="57" customFormat="1" ht="13" x14ac:dyDescent="0.25">
      <c r="A6809" s="297">
        <v>6.4</v>
      </c>
      <c r="B6809" s="227" t="s">
        <v>200</v>
      </c>
      <c r="C6809" s="268"/>
      <c r="D6809" s="311"/>
      <c r="E6809" s="216"/>
      <c r="F6809" s="260"/>
      <c r="G6809" s="179"/>
      <c r="I6809"/>
    </row>
    <row r="6810" spans="1:9" s="57" customFormat="1" x14ac:dyDescent="0.25">
      <c r="A6810" s="296"/>
      <c r="B6810" s="269"/>
      <c r="C6810" s="268"/>
      <c r="D6810" s="311"/>
      <c r="E6810" s="216"/>
      <c r="F6810" s="277"/>
      <c r="G6810" s="179"/>
      <c r="I6810"/>
    </row>
    <row r="6811" spans="1:9" s="57" customFormat="1" ht="13" x14ac:dyDescent="0.3">
      <c r="A6811" s="296"/>
      <c r="B6811" s="227" t="s">
        <v>195</v>
      </c>
      <c r="C6811" s="268"/>
      <c r="D6811" s="311"/>
      <c r="E6811" s="216"/>
      <c r="F6811" s="260"/>
      <c r="G6811" s="282"/>
      <c r="I6811"/>
    </row>
    <row r="6812" spans="1:9" s="57" customFormat="1" ht="13" x14ac:dyDescent="0.3">
      <c r="A6812" s="296"/>
      <c r="B6812" s="269"/>
      <c r="C6812" s="268"/>
      <c r="D6812" s="311"/>
      <c r="E6812" s="216"/>
      <c r="F6812" s="260"/>
      <c r="G6812" s="282"/>
      <c r="I6812"/>
    </row>
    <row r="6813" spans="1:9" s="57" customFormat="1" ht="28" x14ac:dyDescent="0.3">
      <c r="A6813" s="296"/>
      <c r="B6813" s="227" t="s">
        <v>2078</v>
      </c>
      <c r="C6813" s="268"/>
      <c r="D6813" s="311"/>
      <c r="E6813" s="216"/>
      <c r="F6813" s="260"/>
      <c r="G6813" s="282"/>
      <c r="I6813"/>
    </row>
    <row r="6814" spans="1:9" s="57" customFormat="1" ht="13" x14ac:dyDescent="0.3">
      <c r="A6814" s="296"/>
      <c r="B6814" s="269"/>
      <c r="C6814" s="268"/>
      <c r="D6814" s="311"/>
      <c r="E6814" s="216"/>
      <c r="F6814" s="260"/>
      <c r="G6814" s="282"/>
      <c r="I6814"/>
    </row>
    <row r="6815" spans="1:9" s="57" customFormat="1" ht="14.5" x14ac:dyDescent="0.3">
      <c r="A6815" s="296" t="s">
        <v>2595</v>
      </c>
      <c r="B6815" s="269" t="s">
        <v>192</v>
      </c>
      <c r="C6815" s="268" t="s">
        <v>621</v>
      </c>
      <c r="D6815" s="311">
        <v>2</v>
      </c>
      <c r="E6815" s="216"/>
      <c r="F6815" s="260"/>
      <c r="G6815" s="282"/>
      <c r="I6815"/>
    </row>
    <row r="6816" spans="1:9" s="57" customFormat="1" ht="13" x14ac:dyDescent="0.3">
      <c r="A6816" s="296"/>
      <c r="B6816" s="269"/>
      <c r="C6816" s="268"/>
      <c r="D6816" s="311"/>
      <c r="E6816" s="216"/>
      <c r="F6816" s="260"/>
      <c r="G6816" s="282"/>
      <c r="I6816"/>
    </row>
    <row r="6817" spans="1:9" s="57" customFormat="1" ht="13" x14ac:dyDescent="0.3">
      <c r="A6817" s="296"/>
      <c r="B6817" s="227" t="s">
        <v>184</v>
      </c>
      <c r="C6817" s="268"/>
      <c r="D6817" s="311"/>
      <c r="E6817" s="216"/>
      <c r="F6817" s="260"/>
      <c r="G6817" s="282"/>
      <c r="I6817"/>
    </row>
    <row r="6818" spans="1:9" s="57" customFormat="1" ht="13" x14ac:dyDescent="0.3">
      <c r="A6818" s="296"/>
      <c r="B6818" s="227"/>
      <c r="C6818" s="268"/>
      <c r="D6818" s="311"/>
      <c r="E6818" s="216"/>
      <c r="F6818" s="260"/>
      <c r="G6818" s="282"/>
      <c r="I6818"/>
    </row>
    <row r="6819" spans="1:9" s="57" customFormat="1" ht="25" x14ac:dyDescent="0.3">
      <c r="A6819" s="296" t="s">
        <v>2596</v>
      </c>
      <c r="B6819" s="269" t="s">
        <v>2079</v>
      </c>
      <c r="C6819" s="268" t="s">
        <v>2</v>
      </c>
      <c r="D6819" s="311">
        <v>10</v>
      </c>
      <c r="E6819" s="216"/>
      <c r="F6819" s="277"/>
      <c r="G6819" s="282"/>
      <c r="I6819"/>
    </row>
    <row r="6820" spans="1:9" s="57" customFormat="1" ht="13" x14ac:dyDescent="0.3">
      <c r="A6820" s="296"/>
      <c r="B6820" s="269"/>
      <c r="C6820" s="268"/>
      <c r="D6820" s="311"/>
      <c r="E6820" s="216"/>
      <c r="F6820" s="260"/>
      <c r="G6820" s="282"/>
      <c r="I6820"/>
    </row>
    <row r="6821" spans="1:9" s="57" customFormat="1" ht="13" x14ac:dyDescent="0.3">
      <c r="A6821" s="296"/>
      <c r="B6821" s="269"/>
      <c r="C6821" s="268"/>
      <c r="D6821" s="311"/>
      <c r="E6821" s="216"/>
      <c r="F6821" s="260"/>
      <c r="G6821" s="282"/>
      <c r="I6821"/>
    </row>
    <row r="6822" spans="1:9" s="57" customFormat="1" ht="13" x14ac:dyDescent="0.3">
      <c r="A6822" s="296"/>
      <c r="B6822" s="269"/>
      <c r="C6822" s="268"/>
      <c r="D6822" s="311"/>
      <c r="E6822" s="216"/>
      <c r="F6822" s="260"/>
      <c r="G6822" s="282"/>
      <c r="I6822"/>
    </row>
    <row r="6823" spans="1:9" s="57" customFormat="1" ht="13" x14ac:dyDescent="0.3">
      <c r="A6823" s="296"/>
      <c r="B6823" s="269"/>
      <c r="C6823" s="268"/>
      <c r="D6823" s="311"/>
      <c r="E6823" s="216"/>
      <c r="F6823" s="260"/>
      <c r="G6823" s="282"/>
      <c r="I6823"/>
    </row>
    <row r="6824" spans="1:9" s="57" customFormat="1" ht="13" x14ac:dyDescent="0.3">
      <c r="A6824" s="296"/>
      <c r="B6824" s="269"/>
      <c r="C6824" s="268"/>
      <c r="D6824" s="311"/>
      <c r="E6824" s="216"/>
      <c r="F6824" s="260"/>
      <c r="G6824" s="282"/>
      <c r="I6824"/>
    </row>
    <row r="6825" spans="1:9" s="57" customFormat="1" ht="13" x14ac:dyDescent="0.3">
      <c r="A6825" s="296"/>
      <c r="B6825" s="269"/>
      <c r="C6825" s="268"/>
      <c r="D6825" s="311"/>
      <c r="E6825" s="216"/>
      <c r="F6825" s="260"/>
      <c r="G6825" s="282"/>
      <c r="I6825"/>
    </row>
    <row r="6826" spans="1:9" s="57" customFormat="1" ht="13" x14ac:dyDescent="0.3">
      <c r="A6826" s="296"/>
      <c r="B6826" s="269"/>
      <c r="C6826" s="268"/>
      <c r="D6826" s="311"/>
      <c r="E6826" s="216"/>
      <c r="F6826" s="260"/>
      <c r="G6826" s="282"/>
      <c r="I6826"/>
    </row>
    <row r="6827" spans="1:9" s="57" customFormat="1" ht="13" x14ac:dyDescent="0.3">
      <c r="A6827" s="296"/>
      <c r="B6827" s="269"/>
      <c r="C6827" s="268"/>
      <c r="D6827" s="311"/>
      <c r="E6827" s="216"/>
      <c r="F6827" s="260"/>
      <c r="G6827" s="282"/>
      <c r="I6827"/>
    </row>
    <row r="6828" spans="1:9" s="57" customFormat="1" ht="13" x14ac:dyDescent="0.3">
      <c r="A6828" s="296"/>
      <c r="B6828" s="269"/>
      <c r="C6828" s="268"/>
      <c r="D6828" s="311"/>
      <c r="E6828" s="216"/>
      <c r="F6828" s="260"/>
      <c r="G6828" s="282"/>
      <c r="I6828"/>
    </row>
    <row r="6829" spans="1:9" s="57" customFormat="1" ht="13" x14ac:dyDescent="0.3">
      <c r="A6829" s="296"/>
      <c r="B6829" s="269"/>
      <c r="C6829" s="268"/>
      <c r="D6829" s="311"/>
      <c r="E6829" s="216"/>
      <c r="F6829" s="260"/>
      <c r="G6829" s="282"/>
      <c r="I6829"/>
    </row>
    <row r="6830" spans="1:9" s="57" customFormat="1" ht="13" x14ac:dyDescent="0.3">
      <c r="A6830" s="296"/>
      <c r="B6830" s="269"/>
      <c r="C6830" s="268"/>
      <c r="D6830" s="311"/>
      <c r="E6830" s="216"/>
      <c r="F6830" s="260"/>
      <c r="G6830" s="282"/>
      <c r="I6830"/>
    </row>
    <row r="6831" spans="1:9" s="57" customFormat="1" ht="13" x14ac:dyDescent="0.3">
      <c r="A6831" s="296"/>
      <c r="B6831" s="269"/>
      <c r="C6831" s="268"/>
      <c r="D6831" s="311"/>
      <c r="E6831" s="216"/>
      <c r="F6831" s="260"/>
      <c r="G6831" s="282"/>
      <c r="I6831"/>
    </row>
    <row r="6832" spans="1:9" s="57" customFormat="1" ht="13" x14ac:dyDescent="0.3">
      <c r="A6832" s="296"/>
      <c r="B6832" s="269"/>
      <c r="C6832" s="268"/>
      <c r="D6832" s="311"/>
      <c r="E6832" s="216"/>
      <c r="F6832" s="260"/>
      <c r="G6832" s="282"/>
      <c r="I6832"/>
    </row>
    <row r="6833" spans="1:9" s="57" customFormat="1" ht="13" x14ac:dyDescent="0.3">
      <c r="A6833" s="296"/>
      <c r="B6833" s="269"/>
      <c r="C6833" s="268"/>
      <c r="D6833" s="311"/>
      <c r="E6833" s="216"/>
      <c r="F6833" s="260"/>
      <c r="G6833" s="282"/>
      <c r="I6833"/>
    </row>
    <row r="6834" spans="1:9" s="57" customFormat="1" ht="13" x14ac:dyDescent="0.3">
      <c r="A6834" s="296"/>
      <c r="B6834" s="269"/>
      <c r="C6834" s="268"/>
      <c r="D6834" s="311"/>
      <c r="E6834" s="216"/>
      <c r="F6834" s="260"/>
      <c r="G6834" s="282"/>
      <c r="I6834"/>
    </row>
    <row r="6835" spans="1:9" s="57" customFormat="1" ht="13" x14ac:dyDescent="0.3">
      <c r="A6835" s="296"/>
      <c r="B6835" s="269"/>
      <c r="C6835" s="268"/>
      <c r="D6835" s="311"/>
      <c r="E6835" s="216"/>
      <c r="F6835" s="260"/>
      <c r="G6835" s="282"/>
      <c r="I6835"/>
    </row>
    <row r="6836" spans="1:9" s="57" customFormat="1" ht="13" x14ac:dyDescent="0.3">
      <c r="A6836" s="296"/>
      <c r="B6836" s="269"/>
      <c r="C6836" s="268"/>
      <c r="D6836" s="311"/>
      <c r="E6836" s="216"/>
      <c r="F6836" s="260"/>
      <c r="G6836" s="282"/>
      <c r="I6836"/>
    </row>
    <row r="6837" spans="1:9" s="57" customFormat="1" ht="13" x14ac:dyDescent="0.3">
      <c r="A6837" s="296"/>
      <c r="B6837" s="269"/>
      <c r="C6837" s="268"/>
      <c r="D6837" s="311"/>
      <c r="E6837" s="216"/>
      <c r="F6837" s="260"/>
      <c r="G6837" s="282"/>
      <c r="I6837"/>
    </row>
    <row r="6838" spans="1:9" s="57" customFormat="1" ht="13" x14ac:dyDescent="0.3">
      <c r="A6838" s="296"/>
      <c r="B6838" s="269"/>
      <c r="C6838" s="268"/>
      <c r="D6838" s="311"/>
      <c r="E6838" s="216"/>
      <c r="F6838" s="260"/>
      <c r="G6838" s="282"/>
      <c r="I6838"/>
    </row>
    <row r="6839" spans="1:9" s="57" customFormat="1" ht="13" x14ac:dyDescent="0.3">
      <c r="A6839" s="296"/>
      <c r="B6839" s="269"/>
      <c r="C6839" s="268"/>
      <c r="D6839" s="311"/>
      <c r="E6839" s="216"/>
      <c r="F6839" s="260"/>
      <c r="G6839" s="282"/>
      <c r="I6839"/>
    </row>
    <row r="6840" spans="1:9" s="57" customFormat="1" ht="13" x14ac:dyDescent="0.3">
      <c r="A6840" s="296"/>
      <c r="B6840" s="269"/>
      <c r="C6840" s="268"/>
      <c r="D6840" s="311"/>
      <c r="E6840" s="216"/>
      <c r="F6840" s="260"/>
      <c r="G6840" s="282"/>
      <c r="I6840"/>
    </row>
    <row r="6841" spans="1:9" s="57" customFormat="1" ht="13" x14ac:dyDescent="0.3">
      <c r="A6841" s="296"/>
      <c r="B6841" s="269"/>
      <c r="C6841" s="268"/>
      <c r="D6841" s="311"/>
      <c r="E6841" s="216"/>
      <c r="F6841" s="260"/>
      <c r="G6841" s="282"/>
      <c r="I6841"/>
    </row>
    <row r="6842" spans="1:9" s="57" customFormat="1" ht="13" x14ac:dyDescent="0.3">
      <c r="A6842" s="296"/>
      <c r="B6842" s="269"/>
      <c r="C6842" s="268"/>
      <c r="D6842" s="311"/>
      <c r="E6842" s="216"/>
      <c r="F6842" s="260"/>
      <c r="G6842" s="282"/>
      <c r="I6842"/>
    </row>
    <row r="6843" spans="1:9" s="57" customFormat="1" ht="13" x14ac:dyDescent="0.3">
      <c r="A6843" s="296"/>
      <c r="B6843" s="269"/>
      <c r="C6843" s="268"/>
      <c r="D6843" s="311"/>
      <c r="E6843" s="216"/>
      <c r="F6843" s="260"/>
      <c r="G6843" s="282"/>
      <c r="I6843"/>
    </row>
    <row r="6844" spans="1:9" s="57" customFormat="1" ht="13" x14ac:dyDescent="0.3">
      <c r="A6844" s="296"/>
      <c r="B6844" s="269"/>
      <c r="C6844" s="268"/>
      <c r="D6844" s="311"/>
      <c r="E6844" s="216"/>
      <c r="F6844" s="260"/>
      <c r="G6844" s="282"/>
      <c r="I6844"/>
    </row>
    <row r="6845" spans="1:9" s="57" customFormat="1" ht="13" x14ac:dyDescent="0.3">
      <c r="A6845" s="296"/>
      <c r="B6845" s="269"/>
      <c r="C6845" s="268"/>
      <c r="D6845" s="311"/>
      <c r="E6845" s="216"/>
      <c r="F6845" s="260"/>
      <c r="G6845" s="282"/>
      <c r="I6845"/>
    </row>
    <row r="6846" spans="1:9" s="57" customFormat="1" ht="13" x14ac:dyDescent="0.3">
      <c r="A6846" s="296"/>
      <c r="B6846" s="269"/>
      <c r="C6846" s="268"/>
      <c r="D6846" s="311"/>
      <c r="E6846" s="216"/>
      <c r="F6846" s="260"/>
      <c r="G6846" s="282"/>
      <c r="I6846"/>
    </row>
    <row r="6847" spans="1:9" s="57" customFormat="1" ht="13" x14ac:dyDescent="0.3">
      <c r="A6847" s="296"/>
      <c r="B6847" s="269"/>
      <c r="C6847" s="268"/>
      <c r="D6847" s="311"/>
      <c r="E6847" s="216"/>
      <c r="F6847" s="260"/>
      <c r="G6847" s="282"/>
      <c r="I6847"/>
    </row>
    <row r="6848" spans="1:9" s="57" customFormat="1" ht="13" x14ac:dyDescent="0.3">
      <c r="A6848" s="296"/>
      <c r="B6848" s="269"/>
      <c r="C6848" s="268"/>
      <c r="D6848" s="311"/>
      <c r="E6848" s="216"/>
      <c r="F6848" s="260"/>
      <c r="G6848" s="282"/>
      <c r="I6848"/>
    </row>
    <row r="6849" spans="1:9" s="57" customFormat="1" ht="13" x14ac:dyDescent="0.3">
      <c r="A6849" s="296"/>
      <c r="B6849" s="269"/>
      <c r="C6849" s="268"/>
      <c r="D6849" s="311"/>
      <c r="E6849" s="216"/>
      <c r="F6849" s="260"/>
      <c r="G6849" s="282"/>
      <c r="I6849"/>
    </row>
    <row r="6850" spans="1:9" s="57" customFormat="1" ht="13" x14ac:dyDescent="0.3">
      <c r="A6850" s="296"/>
      <c r="B6850" s="269"/>
      <c r="C6850" s="268"/>
      <c r="D6850" s="311"/>
      <c r="E6850" s="216"/>
      <c r="F6850" s="260"/>
      <c r="G6850" s="282"/>
      <c r="I6850"/>
    </row>
    <row r="6851" spans="1:9" s="57" customFormat="1" ht="13" x14ac:dyDescent="0.3">
      <c r="A6851" s="296"/>
      <c r="B6851" s="269"/>
      <c r="C6851" s="268"/>
      <c r="D6851" s="311"/>
      <c r="E6851" s="216"/>
      <c r="F6851" s="260"/>
      <c r="G6851" s="282"/>
      <c r="I6851"/>
    </row>
    <row r="6852" spans="1:9" s="57" customFormat="1" ht="13" x14ac:dyDescent="0.3">
      <c r="A6852" s="296"/>
      <c r="B6852" s="269"/>
      <c r="C6852" s="268"/>
      <c r="D6852" s="311"/>
      <c r="E6852" s="216"/>
      <c r="F6852" s="260"/>
      <c r="G6852" s="282"/>
      <c r="I6852"/>
    </row>
    <row r="6853" spans="1:9" s="57" customFormat="1" ht="13" x14ac:dyDescent="0.3">
      <c r="A6853" s="296"/>
      <c r="B6853" s="269"/>
      <c r="C6853" s="268"/>
      <c r="D6853" s="311"/>
      <c r="E6853" s="216"/>
      <c r="F6853" s="260"/>
      <c r="G6853" s="282"/>
      <c r="I6853"/>
    </row>
    <row r="6854" spans="1:9" s="57" customFormat="1" ht="13" x14ac:dyDescent="0.3">
      <c r="A6854" s="296"/>
      <c r="B6854" s="269"/>
      <c r="C6854" s="268"/>
      <c r="D6854" s="311"/>
      <c r="E6854" s="216"/>
      <c r="F6854" s="260"/>
      <c r="G6854" s="282"/>
      <c r="I6854"/>
    </row>
    <row r="6855" spans="1:9" s="57" customFormat="1" ht="13" x14ac:dyDescent="0.3">
      <c r="A6855" s="296"/>
      <c r="B6855" s="269"/>
      <c r="C6855" s="268"/>
      <c r="D6855" s="311"/>
      <c r="E6855" s="216"/>
      <c r="F6855" s="260"/>
      <c r="G6855" s="282"/>
      <c r="I6855"/>
    </row>
    <row r="6856" spans="1:9" s="57" customFormat="1" ht="13" x14ac:dyDescent="0.3">
      <c r="A6856" s="296"/>
      <c r="B6856" s="269"/>
      <c r="C6856" s="268"/>
      <c r="D6856" s="311"/>
      <c r="E6856" s="216"/>
      <c r="F6856" s="260"/>
      <c r="G6856" s="282"/>
      <c r="I6856"/>
    </row>
    <row r="6857" spans="1:9" s="57" customFormat="1" ht="13" x14ac:dyDescent="0.3">
      <c r="A6857" s="296"/>
      <c r="B6857" s="269"/>
      <c r="C6857" s="268"/>
      <c r="D6857" s="311"/>
      <c r="E6857" s="216"/>
      <c r="F6857" s="260"/>
      <c r="G6857" s="282"/>
      <c r="I6857"/>
    </row>
    <row r="6858" spans="1:9" s="57" customFormat="1" ht="13" x14ac:dyDescent="0.3">
      <c r="A6858" s="296"/>
      <c r="B6858" s="269"/>
      <c r="C6858" s="268"/>
      <c r="D6858" s="311"/>
      <c r="E6858" s="216"/>
      <c r="F6858" s="260"/>
      <c r="G6858" s="282"/>
      <c r="I6858"/>
    </row>
    <row r="6859" spans="1:9" s="57" customFormat="1" ht="13" x14ac:dyDescent="0.3">
      <c r="A6859" s="296"/>
      <c r="B6859" s="269"/>
      <c r="C6859" s="268"/>
      <c r="D6859" s="311"/>
      <c r="E6859" s="216"/>
      <c r="F6859" s="260"/>
      <c r="G6859" s="282"/>
      <c r="I6859"/>
    </row>
    <row r="6860" spans="1:9" s="57" customFormat="1" ht="13" x14ac:dyDescent="0.3">
      <c r="A6860" s="296"/>
      <c r="B6860" s="269"/>
      <c r="C6860" s="268"/>
      <c r="D6860" s="311"/>
      <c r="E6860" s="216"/>
      <c r="F6860" s="260"/>
      <c r="G6860" s="282"/>
      <c r="I6860"/>
    </row>
    <row r="6861" spans="1:9" s="57" customFormat="1" ht="13" x14ac:dyDescent="0.3">
      <c r="A6861" s="296"/>
      <c r="B6861" s="269"/>
      <c r="C6861" s="268"/>
      <c r="D6861" s="311"/>
      <c r="E6861" s="216"/>
      <c r="F6861" s="260"/>
      <c r="G6861" s="282"/>
      <c r="I6861"/>
    </row>
    <row r="6862" spans="1:9" s="57" customFormat="1" ht="13" x14ac:dyDescent="0.3">
      <c r="A6862" s="296"/>
      <c r="B6862" s="269"/>
      <c r="C6862" s="268"/>
      <c r="D6862" s="311"/>
      <c r="E6862" s="216"/>
      <c r="F6862" s="260"/>
      <c r="G6862" s="282"/>
      <c r="I6862"/>
    </row>
    <row r="6863" spans="1:9" s="57" customFormat="1" ht="13" x14ac:dyDescent="0.3">
      <c r="A6863" s="296"/>
      <c r="B6863" s="269"/>
      <c r="C6863" s="268"/>
      <c r="D6863" s="311"/>
      <c r="E6863" s="216"/>
      <c r="F6863" s="260"/>
      <c r="G6863" s="282"/>
      <c r="I6863"/>
    </row>
    <row r="6864" spans="1:9" s="57" customFormat="1" ht="13" x14ac:dyDescent="0.3">
      <c r="A6864" s="296"/>
      <c r="B6864" s="269"/>
      <c r="C6864" s="268"/>
      <c r="D6864" s="311"/>
      <c r="E6864" s="216"/>
      <c r="F6864" s="260"/>
      <c r="G6864" s="282"/>
      <c r="I6864"/>
    </row>
    <row r="6865" spans="1:9" s="57" customFormat="1" ht="13" x14ac:dyDescent="0.3">
      <c r="A6865" s="296"/>
      <c r="B6865" s="269"/>
      <c r="C6865" s="268"/>
      <c r="D6865" s="311"/>
      <c r="E6865" s="216"/>
      <c r="F6865" s="260"/>
      <c r="G6865" s="282"/>
      <c r="I6865"/>
    </row>
    <row r="6866" spans="1:9" s="57" customFormat="1" ht="13" x14ac:dyDescent="0.3">
      <c r="A6866" s="296"/>
      <c r="B6866" s="269"/>
      <c r="C6866" s="268"/>
      <c r="D6866" s="311"/>
      <c r="E6866" s="216"/>
      <c r="F6866" s="260"/>
      <c r="G6866" s="282"/>
      <c r="I6866"/>
    </row>
    <row r="6867" spans="1:9" s="57" customFormat="1" ht="13" x14ac:dyDescent="0.3">
      <c r="A6867" s="296"/>
      <c r="B6867" s="269"/>
      <c r="C6867" s="268"/>
      <c r="D6867" s="311"/>
      <c r="E6867" s="216"/>
      <c r="F6867" s="260"/>
      <c r="G6867" s="282"/>
      <c r="I6867"/>
    </row>
    <row r="6868" spans="1:9" s="57" customFormat="1" ht="13" x14ac:dyDescent="0.3">
      <c r="A6868" s="296"/>
      <c r="B6868" s="269"/>
      <c r="C6868" s="268"/>
      <c r="D6868" s="311"/>
      <c r="E6868" s="216"/>
      <c r="F6868" s="260"/>
      <c r="G6868" s="282"/>
      <c r="I6868"/>
    </row>
    <row r="6869" spans="1:9" s="57" customFormat="1" ht="13" x14ac:dyDescent="0.3">
      <c r="A6869" s="296"/>
      <c r="B6869" s="269"/>
      <c r="C6869" s="268"/>
      <c r="D6869" s="311"/>
      <c r="E6869" s="216"/>
      <c r="F6869" s="260"/>
      <c r="G6869" s="282"/>
      <c r="I6869"/>
    </row>
    <row r="6870" spans="1:9" s="57" customFormat="1" ht="13" x14ac:dyDescent="0.3">
      <c r="A6870" s="296"/>
      <c r="B6870" s="269"/>
      <c r="C6870" s="268"/>
      <c r="D6870" s="311"/>
      <c r="E6870" s="216"/>
      <c r="F6870" s="260"/>
      <c r="G6870" s="282"/>
      <c r="I6870"/>
    </row>
    <row r="6871" spans="1:9" s="57" customFormat="1" ht="13" x14ac:dyDescent="0.3">
      <c r="A6871" s="296"/>
      <c r="B6871" s="269"/>
      <c r="C6871" s="268"/>
      <c r="D6871" s="311"/>
      <c r="E6871" s="216"/>
      <c r="F6871" s="260"/>
      <c r="G6871" s="282"/>
      <c r="I6871"/>
    </row>
    <row r="6872" spans="1:9" s="57" customFormat="1" ht="13" x14ac:dyDescent="0.3">
      <c r="A6872" s="296"/>
      <c r="B6872" s="269"/>
      <c r="C6872" s="268"/>
      <c r="D6872" s="311"/>
      <c r="E6872" s="216"/>
      <c r="F6872" s="260"/>
      <c r="G6872" s="282"/>
      <c r="I6872"/>
    </row>
    <row r="6873" spans="1:9" s="57" customFormat="1" ht="13" x14ac:dyDescent="0.25">
      <c r="A6873" s="296"/>
      <c r="B6873" s="227"/>
      <c r="C6873" s="268"/>
      <c r="D6873" s="311"/>
      <c r="E6873" s="257"/>
      <c r="F6873" s="260"/>
      <c r="G6873" s="179"/>
      <c r="I6873"/>
    </row>
    <row r="6874" spans="1:9" s="57" customFormat="1" ht="13" x14ac:dyDescent="0.25">
      <c r="A6874" s="296"/>
      <c r="B6874" s="227"/>
      <c r="C6874" s="268"/>
      <c r="D6874" s="311"/>
      <c r="E6874" s="257"/>
      <c r="F6874" s="260"/>
      <c r="G6874" s="179"/>
      <c r="I6874"/>
    </row>
    <row r="6875" spans="1:9" s="234" customFormat="1" ht="13" x14ac:dyDescent="0.25">
      <c r="A6875" s="298"/>
      <c r="B6875" s="228"/>
      <c r="C6875" s="219"/>
      <c r="D6875" s="310"/>
      <c r="E6875" s="257"/>
      <c r="F6875" s="260"/>
      <c r="I6875"/>
    </row>
    <row r="6876" spans="1:9" ht="13" x14ac:dyDescent="0.25">
      <c r="A6876" s="261"/>
      <c r="B6876" s="264" t="s">
        <v>2187</v>
      </c>
      <c r="C6876" s="226"/>
      <c r="D6876" s="304"/>
      <c r="E6876" s="255"/>
      <c r="F6876" s="266"/>
    </row>
    <row r="6877" spans="1:9" ht="13" x14ac:dyDescent="0.25">
      <c r="A6877" s="261"/>
      <c r="B6877" s="245" t="str">
        <f>B6806</f>
        <v>Carried to Summary</v>
      </c>
      <c r="C6877" s="226"/>
      <c r="D6877" s="304"/>
      <c r="E6877" s="255"/>
      <c r="F6877" s="260"/>
    </row>
    <row r="6878" spans="1:9" ht="13" x14ac:dyDescent="0.25">
      <c r="A6878" s="261"/>
      <c r="B6878" s="245" t="s">
        <v>2647</v>
      </c>
      <c r="C6878" s="226"/>
      <c r="D6878" s="304"/>
      <c r="E6878" s="255"/>
      <c r="F6878" s="260"/>
    </row>
    <row r="6879" spans="1:9" s="239" customFormat="1" ht="13" x14ac:dyDescent="0.25">
      <c r="A6879" s="261"/>
      <c r="B6879" s="253"/>
      <c r="C6879" s="252"/>
      <c r="D6879" s="308"/>
      <c r="E6879" s="257"/>
      <c r="F6879" s="260"/>
      <c r="I6879"/>
    </row>
    <row r="6880" spans="1:9" s="239" customFormat="1" ht="13" x14ac:dyDescent="0.25">
      <c r="A6880" s="261"/>
      <c r="B6880" s="270" t="str">
        <f>B6877</f>
        <v>Carried to Summary</v>
      </c>
      <c r="C6880" s="252"/>
      <c r="D6880" s="308"/>
      <c r="E6880" s="257"/>
      <c r="F6880" s="260"/>
      <c r="I6880"/>
    </row>
    <row r="6881" spans="1:9" s="239" customFormat="1" ht="13" x14ac:dyDescent="0.25">
      <c r="A6881" s="261"/>
      <c r="B6881" s="270" t="str">
        <f>B6878</f>
        <v>Block 4: Kitchen and Store Room: 6.4 - Masonry</v>
      </c>
      <c r="C6881" s="252"/>
      <c r="D6881" s="308"/>
      <c r="E6881" s="257"/>
      <c r="F6881" s="260"/>
      <c r="I6881"/>
    </row>
    <row r="6882" spans="1:9" s="239" customFormat="1" ht="13" x14ac:dyDescent="0.25">
      <c r="A6882" s="261"/>
      <c r="B6882" s="251" t="s">
        <v>2200</v>
      </c>
      <c r="C6882" s="252" t="s">
        <v>2192</v>
      </c>
      <c r="D6882" s="308"/>
      <c r="E6882" s="257"/>
      <c r="F6882" s="260"/>
      <c r="I6882"/>
    </row>
    <row r="6883" spans="1:9" s="239" customFormat="1" ht="13" x14ac:dyDescent="0.25">
      <c r="A6883" s="261"/>
      <c r="B6883" s="253"/>
      <c r="C6883" s="252"/>
      <c r="D6883" s="308"/>
      <c r="E6883" s="257"/>
      <c r="F6883" s="260"/>
      <c r="I6883"/>
    </row>
    <row r="6884" spans="1:9" s="239" customFormat="1" ht="13" x14ac:dyDescent="0.25">
      <c r="A6884" s="261"/>
      <c r="B6884" s="265" t="s">
        <v>2191</v>
      </c>
      <c r="C6884" s="252">
        <v>103</v>
      </c>
      <c r="D6884" s="308"/>
      <c r="E6884" s="257"/>
      <c r="F6884" s="260"/>
      <c r="I6884"/>
    </row>
    <row r="6885" spans="1:9" s="239" customFormat="1" ht="13" x14ac:dyDescent="0.25">
      <c r="A6885" s="261"/>
      <c r="B6885" s="265"/>
      <c r="C6885" s="252"/>
      <c r="D6885" s="308"/>
      <c r="E6885" s="257"/>
      <c r="F6885" s="260"/>
      <c r="I6885"/>
    </row>
    <row r="6886" spans="1:9" s="239" customFormat="1" ht="13" x14ac:dyDescent="0.25">
      <c r="A6886" s="261"/>
      <c r="B6886" s="253"/>
      <c r="C6886" s="252"/>
      <c r="D6886" s="308"/>
      <c r="E6886" s="257"/>
      <c r="F6886" s="260"/>
      <c r="I6886"/>
    </row>
    <row r="6887" spans="1:9" s="239" customFormat="1" ht="13" x14ac:dyDescent="0.25">
      <c r="A6887" s="261"/>
      <c r="B6887" s="253"/>
      <c r="C6887" s="252"/>
      <c r="D6887" s="308"/>
      <c r="E6887" s="257"/>
      <c r="F6887" s="260"/>
      <c r="I6887"/>
    </row>
    <row r="6888" spans="1:9" s="239" customFormat="1" ht="13" x14ac:dyDescent="0.25">
      <c r="A6888" s="261"/>
      <c r="B6888" s="253"/>
      <c r="C6888" s="252"/>
      <c r="D6888" s="308"/>
      <c r="E6888" s="257"/>
      <c r="F6888" s="260"/>
      <c r="I6888"/>
    </row>
    <row r="6889" spans="1:9" s="239" customFormat="1" ht="13" x14ac:dyDescent="0.25">
      <c r="A6889" s="261"/>
      <c r="B6889" s="253"/>
      <c r="C6889" s="252"/>
      <c r="D6889" s="308"/>
      <c r="E6889" s="257"/>
      <c r="F6889" s="260"/>
      <c r="I6889"/>
    </row>
    <row r="6890" spans="1:9" s="239" customFormat="1" ht="13" x14ac:dyDescent="0.25">
      <c r="A6890" s="261"/>
      <c r="B6890" s="253"/>
      <c r="C6890" s="252"/>
      <c r="D6890" s="308"/>
      <c r="E6890" s="257"/>
      <c r="F6890" s="260"/>
      <c r="I6890"/>
    </row>
    <row r="6891" spans="1:9" s="239" customFormat="1" ht="13" x14ac:dyDescent="0.25">
      <c r="A6891" s="261"/>
      <c r="B6891" s="253"/>
      <c r="C6891" s="252"/>
      <c r="D6891" s="308"/>
      <c r="E6891" s="257"/>
      <c r="F6891" s="260"/>
      <c r="I6891"/>
    </row>
    <row r="6892" spans="1:9" s="239" customFormat="1" ht="13" x14ac:dyDescent="0.25">
      <c r="A6892" s="261"/>
      <c r="B6892" s="253"/>
      <c r="C6892" s="252"/>
      <c r="D6892" s="308"/>
      <c r="E6892" s="257"/>
      <c r="F6892" s="260"/>
      <c r="I6892"/>
    </row>
    <row r="6893" spans="1:9" s="239" customFormat="1" ht="13" x14ac:dyDescent="0.25">
      <c r="A6893" s="261"/>
      <c r="B6893" s="253"/>
      <c r="C6893" s="252"/>
      <c r="D6893" s="308"/>
      <c r="E6893" s="257"/>
      <c r="F6893" s="260"/>
      <c r="I6893"/>
    </row>
    <row r="6894" spans="1:9" s="239" customFormat="1" ht="13" x14ac:dyDescent="0.25">
      <c r="A6894" s="261"/>
      <c r="B6894" s="253"/>
      <c r="C6894" s="252"/>
      <c r="D6894" s="308"/>
      <c r="E6894" s="257"/>
      <c r="F6894" s="260"/>
      <c r="I6894"/>
    </row>
    <row r="6895" spans="1:9" s="239" customFormat="1" ht="13" x14ac:dyDescent="0.25">
      <c r="A6895" s="261"/>
      <c r="B6895" s="253"/>
      <c r="C6895" s="252"/>
      <c r="D6895" s="308"/>
      <c r="E6895" s="257"/>
      <c r="F6895" s="260"/>
      <c r="I6895"/>
    </row>
    <row r="6896" spans="1:9" s="239" customFormat="1" ht="13" x14ac:dyDescent="0.25">
      <c r="A6896" s="261"/>
      <c r="B6896" s="253"/>
      <c r="C6896" s="252"/>
      <c r="D6896" s="308"/>
      <c r="E6896" s="257"/>
      <c r="F6896" s="260"/>
      <c r="I6896"/>
    </row>
    <row r="6897" spans="1:9" s="239" customFormat="1" ht="13" x14ac:dyDescent="0.25">
      <c r="A6897" s="261"/>
      <c r="B6897" s="253"/>
      <c r="C6897" s="252"/>
      <c r="D6897" s="308"/>
      <c r="E6897" s="257"/>
      <c r="F6897" s="260"/>
      <c r="I6897"/>
    </row>
    <row r="6898" spans="1:9" s="239" customFormat="1" ht="13" x14ac:dyDescent="0.25">
      <c r="A6898" s="261"/>
      <c r="B6898" s="253"/>
      <c r="C6898" s="252"/>
      <c r="D6898" s="308"/>
      <c r="E6898" s="257"/>
      <c r="F6898" s="260"/>
      <c r="I6898"/>
    </row>
    <row r="6899" spans="1:9" s="239" customFormat="1" ht="13" x14ac:dyDescent="0.25">
      <c r="A6899" s="261"/>
      <c r="B6899" s="253"/>
      <c r="C6899" s="252"/>
      <c r="D6899" s="308"/>
      <c r="E6899" s="257"/>
      <c r="F6899" s="260"/>
      <c r="I6899"/>
    </row>
    <row r="6900" spans="1:9" s="239" customFormat="1" ht="13" x14ac:dyDescent="0.25">
      <c r="A6900" s="261"/>
      <c r="B6900" s="253"/>
      <c r="C6900" s="252"/>
      <c r="D6900" s="308"/>
      <c r="E6900" s="257"/>
      <c r="F6900" s="260"/>
      <c r="I6900"/>
    </row>
    <row r="6901" spans="1:9" s="239" customFormat="1" ht="13" x14ac:dyDescent="0.25">
      <c r="A6901" s="261"/>
      <c r="B6901" s="253"/>
      <c r="C6901" s="252"/>
      <c r="D6901" s="308"/>
      <c r="E6901" s="257"/>
      <c r="F6901" s="260"/>
      <c r="I6901"/>
    </row>
    <row r="6902" spans="1:9" s="239" customFormat="1" ht="13" x14ac:dyDescent="0.25">
      <c r="A6902" s="261"/>
      <c r="B6902" s="253"/>
      <c r="C6902" s="252"/>
      <c r="D6902" s="308"/>
      <c r="E6902" s="257"/>
      <c r="F6902" s="260"/>
      <c r="I6902"/>
    </row>
    <row r="6903" spans="1:9" s="239" customFormat="1" ht="13" x14ac:dyDescent="0.25">
      <c r="A6903" s="261"/>
      <c r="B6903" s="253"/>
      <c r="C6903" s="252"/>
      <c r="D6903" s="308"/>
      <c r="E6903" s="257"/>
      <c r="F6903" s="260"/>
      <c r="I6903"/>
    </row>
    <row r="6904" spans="1:9" s="239" customFormat="1" ht="13" x14ac:dyDescent="0.25">
      <c r="A6904" s="261"/>
      <c r="B6904" s="253"/>
      <c r="C6904" s="252"/>
      <c r="D6904" s="308"/>
      <c r="E6904" s="257"/>
      <c r="F6904" s="260"/>
      <c r="I6904"/>
    </row>
    <row r="6905" spans="1:9" s="239" customFormat="1" ht="13" x14ac:dyDescent="0.25">
      <c r="A6905" s="261"/>
      <c r="B6905" s="253"/>
      <c r="C6905" s="252"/>
      <c r="D6905" s="308"/>
      <c r="E6905" s="257"/>
      <c r="F6905" s="260"/>
      <c r="I6905"/>
    </row>
    <row r="6906" spans="1:9" s="239" customFormat="1" ht="13" x14ac:dyDescent="0.25">
      <c r="A6906" s="261"/>
      <c r="B6906" s="253"/>
      <c r="C6906" s="252"/>
      <c r="D6906" s="308"/>
      <c r="E6906" s="257"/>
      <c r="F6906" s="260"/>
      <c r="I6906"/>
    </row>
    <row r="6907" spans="1:9" s="239" customFormat="1" ht="13" x14ac:dyDescent="0.25">
      <c r="A6907" s="261"/>
      <c r="B6907" s="253"/>
      <c r="C6907" s="252"/>
      <c r="D6907" s="308"/>
      <c r="E6907" s="257"/>
      <c r="F6907" s="260"/>
      <c r="I6907"/>
    </row>
    <row r="6908" spans="1:9" s="239" customFormat="1" ht="13" x14ac:dyDescent="0.25">
      <c r="A6908" s="261"/>
      <c r="B6908" s="253"/>
      <c r="C6908" s="252"/>
      <c r="D6908" s="308"/>
      <c r="E6908" s="257"/>
      <c r="F6908" s="260"/>
      <c r="I6908"/>
    </row>
    <row r="6909" spans="1:9" s="239" customFormat="1" ht="13" x14ac:dyDescent="0.25">
      <c r="A6909" s="261"/>
      <c r="B6909" s="253"/>
      <c r="C6909" s="252"/>
      <c r="D6909" s="308"/>
      <c r="E6909" s="257"/>
      <c r="F6909" s="260"/>
      <c r="I6909"/>
    </row>
    <row r="6910" spans="1:9" s="239" customFormat="1" ht="13" x14ac:dyDescent="0.25">
      <c r="A6910" s="261"/>
      <c r="B6910" s="253"/>
      <c r="C6910" s="252"/>
      <c r="D6910" s="308"/>
      <c r="E6910" s="257"/>
      <c r="F6910" s="260"/>
      <c r="I6910"/>
    </row>
    <row r="6911" spans="1:9" s="239" customFormat="1" ht="13" x14ac:dyDescent="0.25">
      <c r="A6911" s="261"/>
      <c r="B6911" s="253"/>
      <c r="C6911" s="252"/>
      <c r="D6911" s="308"/>
      <c r="E6911" s="257"/>
      <c r="F6911" s="260"/>
      <c r="I6911"/>
    </row>
    <row r="6912" spans="1:9" s="239" customFormat="1" ht="13" x14ac:dyDescent="0.25">
      <c r="A6912" s="261"/>
      <c r="B6912" s="253"/>
      <c r="C6912" s="252"/>
      <c r="D6912" s="308"/>
      <c r="E6912" s="257"/>
      <c r="F6912" s="260"/>
      <c r="I6912"/>
    </row>
    <row r="6913" spans="1:9" s="239" customFormat="1" ht="13" x14ac:dyDescent="0.25">
      <c r="A6913" s="261"/>
      <c r="B6913" s="253"/>
      <c r="C6913" s="252"/>
      <c r="D6913" s="308"/>
      <c r="E6913" s="257"/>
      <c r="F6913" s="260"/>
      <c r="I6913"/>
    </row>
    <row r="6914" spans="1:9" s="239" customFormat="1" ht="13" x14ac:dyDescent="0.25">
      <c r="A6914" s="261"/>
      <c r="B6914" s="253"/>
      <c r="C6914" s="252"/>
      <c r="D6914" s="308"/>
      <c r="E6914" s="257"/>
      <c r="F6914" s="260"/>
      <c r="I6914"/>
    </row>
    <row r="6915" spans="1:9" s="239" customFormat="1" ht="13" x14ac:dyDescent="0.25">
      <c r="A6915" s="261"/>
      <c r="B6915" s="253"/>
      <c r="C6915" s="252"/>
      <c r="D6915" s="308"/>
      <c r="E6915" s="257"/>
      <c r="F6915" s="260"/>
      <c r="I6915"/>
    </row>
    <row r="6916" spans="1:9" s="239" customFormat="1" ht="13" x14ac:dyDescent="0.25">
      <c r="A6916" s="261"/>
      <c r="B6916" s="253"/>
      <c r="C6916" s="252"/>
      <c r="D6916" s="308"/>
      <c r="E6916" s="257"/>
      <c r="F6916" s="260"/>
      <c r="I6916"/>
    </row>
    <row r="6917" spans="1:9" s="239" customFormat="1" ht="13" x14ac:dyDescent="0.25">
      <c r="A6917" s="261"/>
      <c r="B6917" s="253"/>
      <c r="C6917" s="252"/>
      <c r="D6917" s="308"/>
      <c r="E6917" s="257"/>
      <c r="F6917" s="260"/>
      <c r="I6917"/>
    </row>
    <row r="6918" spans="1:9" s="239" customFormat="1" ht="13" x14ac:dyDescent="0.25">
      <c r="A6918" s="261"/>
      <c r="B6918" s="253"/>
      <c r="C6918" s="252"/>
      <c r="D6918" s="308"/>
      <c r="E6918" s="257"/>
      <c r="F6918" s="260"/>
      <c r="I6918"/>
    </row>
    <row r="6919" spans="1:9" s="239" customFormat="1" ht="13" x14ac:dyDescent="0.25">
      <c r="A6919" s="261"/>
      <c r="B6919" s="253"/>
      <c r="C6919" s="252"/>
      <c r="D6919" s="308"/>
      <c r="E6919" s="257"/>
      <c r="F6919" s="260"/>
      <c r="I6919"/>
    </row>
    <row r="6920" spans="1:9" s="239" customFormat="1" ht="13" x14ac:dyDescent="0.25">
      <c r="A6920" s="261"/>
      <c r="B6920" s="253"/>
      <c r="C6920" s="252"/>
      <c r="D6920" s="308"/>
      <c r="E6920" s="257"/>
      <c r="F6920" s="260"/>
      <c r="I6920"/>
    </row>
    <row r="6921" spans="1:9" s="239" customFormat="1" ht="13" x14ac:dyDescent="0.25">
      <c r="A6921" s="261"/>
      <c r="B6921" s="253"/>
      <c r="C6921" s="252"/>
      <c r="D6921" s="308"/>
      <c r="E6921" s="257"/>
      <c r="F6921" s="260"/>
      <c r="I6921"/>
    </row>
    <row r="6922" spans="1:9" s="239" customFormat="1" ht="13" x14ac:dyDescent="0.25">
      <c r="A6922" s="261"/>
      <c r="B6922" s="253"/>
      <c r="C6922" s="252"/>
      <c r="D6922" s="308"/>
      <c r="E6922" s="257"/>
      <c r="F6922" s="260"/>
      <c r="I6922"/>
    </row>
    <row r="6923" spans="1:9" s="239" customFormat="1" ht="13" x14ac:dyDescent="0.25">
      <c r="A6923" s="261"/>
      <c r="B6923" s="253"/>
      <c r="C6923" s="252"/>
      <c r="D6923" s="308"/>
      <c r="E6923" s="257"/>
      <c r="F6923" s="260"/>
      <c r="I6923"/>
    </row>
    <row r="6924" spans="1:9" s="239" customFormat="1" ht="13" x14ac:dyDescent="0.25">
      <c r="A6924" s="261"/>
      <c r="B6924" s="253"/>
      <c r="C6924" s="252"/>
      <c r="D6924" s="308"/>
      <c r="E6924" s="257"/>
      <c r="F6924" s="260"/>
      <c r="I6924"/>
    </row>
    <row r="6925" spans="1:9" s="239" customFormat="1" ht="13" x14ac:dyDescent="0.25">
      <c r="A6925" s="261"/>
      <c r="B6925" s="253"/>
      <c r="C6925" s="252"/>
      <c r="D6925" s="308"/>
      <c r="E6925" s="257"/>
      <c r="F6925" s="260"/>
      <c r="I6925"/>
    </row>
    <row r="6926" spans="1:9" s="239" customFormat="1" ht="13" x14ac:dyDescent="0.25">
      <c r="A6926" s="261"/>
      <c r="B6926" s="253"/>
      <c r="C6926" s="252"/>
      <c r="D6926" s="308"/>
      <c r="E6926" s="257"/>
      <c r="F6926" s="260"/>
      <c r="I6926"/>
    </row>
    <row r="6927" spans="1:9" s="239" customFormat="1" ht="13" x14ac:dyDescent="0.25">
      <c r="A6927" s="261"/>
      <c r="B6927" s="253"/>
      <c r="C6927" s="252"/>
      <c r="D6927" s="308"/>
      <c r="E6927" s="257"/>
      <c r="F6927" s="260"/>
      <c r="I6927"/>
    </row>
    <row r="6928" spans="1:9" s="239" customFormat="1" ht="13" x14ac:dyDescent="0.25">
      <c r="A6928" s="261"/>
      <c r="B6928" s="253"/>
      <c r="C6928" s="252"/>
      <c r="D6928" s="308"/>
      <c r="E6928" s="257"/>
      <c r="F6928" s="260"/>
      <c r="I6928"/>
    </row>
    <row r="6929" spans="1:9" s="239" customFormat="1" ht="13" x14ac:dyDescent="0.25">
      <c r="A6929" s="261"/>
      <c r="B6929" s="253"/>
      <c r="C6929" s="252"/>
      <c r="D6929" s="308"/>
      <c r="E6929" s="257"/>
      <c r="F6929" s="260"/>
      <c r="I6929"/>
    </row>
    <row r="6930" spans="1:9" s="239" customFormat="1" ht="13" x14ac:dyDescent="0.25">
      <c r="A6930" s="261"/>
      <c r="B6930" s="253"/>
      <c r="C6930" s="252"/>
      <c r="D6930" s="308"/>
      <c r="E6930" s="257"/>
      <c r="F6930" s="260"/>
      <c r="I6930"/>
    </row>
    <row r="6931" spans="1:9" s="239" customFormat="1" ht="13" x14ac:dyDescent="0.25">
      <c r="A6931" s="261"/>
      <c r="B6931" s="253"/>
      <c r="C6931" s="252"/>
      <c r="D6931" s="308"/>
      <c r="E6931" s="257"/>
      <c r="F6931" s="260"/>
      <c r="I6931"/>
    </row>
    <row r="6932" spans="1:9" s="239" customFormat="1" ht="13" x14ac:dyDescent="0.25">
      <c r="A6932" s="261"/>
      <c r="B6932" s="253"/>
      <c r="C6932" s="252"/>
      <c r="D6932" s="308"/>
      <c r="E6932" s="257"/>
      <c r="F6932" s="260"/>
      <c r="I6932"/>
    </row>
    <row r="6933" spans="1:9" s="239" customFormat="1" ht="13" x14ac:dyDescent="0.25">
      <c r="A6933" s="261"/>
      <c r="B6933" s="253"/>
      <c r="C6933" s="252"/>
      <c r="D6933" s="308"/>
      <c r="E6933" s="257"/>
      <c r="F6933" s="260"/>
      <c r="I6933"/>
    </row>
    <row r="6934" spans="1:9" s="239" customFormat="1" ht="13" x14ac:dyDescent="0.25">
      <c r="A6934" s="261"/>
      <c r="B6934" s="253"/>
      <c r="C6934" s="252"/>
      <c r="D6934" s="308"/>
      <c r="E6934" s="257"/>
      <c r="F6934" s="260"/>
      <c r="I6934"/>
    </row>
    <row r="6935" spans="1:9" s="239" customFormat="1" ht="13" x14ac:dyDescent="0.25">
      <c r="A6935" s="261"/>
      <c r="B6935" s="253"/>
      <c r="C6935" s="252"/>
      <c r="D6935" s="308"/>
      <c r="E6935" s="257"/>
      <c r="F6935" s="260"/>
      <c r="I6935"/>
    </row>
    <row r="6936" spans="1:9" s="239" customFormat="1" ht="13" x14ac:dyDescent="0.25">
      <c r="A6936" s="261"/>
      <c r="B6936" s="253"/>
      <c r="C6936" s="252"/>
      <c r="D6936" s="308"/>
      <c r="E6936" s="257"/>
      <c r="F6936" s="260"/>
      <c r="I6936"/>
    </row>
    <row r="6937" spans="1:9" s="239" customFormat="1" ht="13" x14ac:dyDescent="0.25">
      <c r="A6937" s="261"/>
      <c r="B6937" s="253"/>
      <c r="C6937" s="252"/>
      <c r="D6937" s="308"/>
      <c r="E6937" s="257"/>
      <c r="F6937" s="260"/>
      <c r="I6937"/>
    </row>
    <row r="6938" spans="1:9" s="239" customFormat="1" ht="13" x14ac:dyDescent="0.25">
      <c r="A6938" s="261"/>
      <c r="B6938" s="253"/>
      <c r="C6938" s="252"/>
      <c r="D6938" s="308"/>
      <c r="E6938" s="257"/>
      <c r="F6938" s="260"/>
      <c r="I6938"/>
    </row>
    <row r="6939" spans="1:9" s="239" customFormat="1" ht="13" x14ac:dyDescent="0.25">
      <c r="A6939" s="261"/>
      <c r="B6939" s="253"/>
      <c r="C6939" s="252"/>
      <c r="D6939" s="308"/>
      <c r="E6939" s="257"/>
      <c r="F6939" s="260"/>
      <c r="I6939"/>
    </row>
    <row r="6940" spans="1:9" s="239" customFormat="1" ht="13" x14ac:dyDescent="0.25">
      <c r="A6940" s="261"/>
      <c r="B6940" s="253"/>
      <c r="C6940" s="252"/>
      <c r="D6940" s="308"/>
      <c r="E6940" s="257"/>
      <c r="F6940" s="260"/>
      <c r="I6940"/>
    </row>
    <row r="6941" spans="1:9" s="239" customFormat="1" ht="13" x14ac:dyDescent="0.25">
      <c r="A6941" s="261"/>
      <c r="B6941" s="253"/>
      <c r="C6941" s="252"/>
      <c r="D6941" s="308"/>
      <c r="E6941" s="257"/>
      <c r="F6941" s="260"/>
      <c r="I6941"/>
    </row>
    <row r="6942" spans="1:9" s="239" customFormat="1" ht="13" x14ac:dyDescent="0.25">
      <c r="A6942" s="261"/>
      <c r="B6942" s="253"/>
      <c r="C6942" s="252"/>
      <c r="D6942" s="308"/>
      <c r="E6942" s="257"/>
      <c r="F6942" s="260"/>
      <c r="I6942"/>
    </row>
    <row r="6943" spans="1:9" s="239" customFormat="1" ht="13" x14ac:dyDescent="0.25">
      <c r="A6943" s="261"/>
      <c r="B6943" s="253"/>
      <c r="C6943" s="252"/>
      <c r="D6943" s="308"/>
      <c r="E6943" s="257"/>
      <c r="F6943" s="260"/>
      <c r="I6943"/>
    </row>
    <row r="6944" spans="1:9" s="239" customFormat="1" ht="13" x14ac:dyDescent="0.25">
      <c r="A6944" s="261"/>
      <c r="B6944" s="253"/>
      <c r="C6944" s="252"/>
      <c r="D6944" s="308"/>
      <c r="E6944" s="257"/>
      <c r="F6944" s="260"/>
      <c r="I6944"/>
    </row>
    <row r="6945" spans="1:9" s="239" customFormat="1" ht="13" x14ac:dyDescent="0.25">
      <c r="A6945" s="261"/>
      <c r="B6945" s="253"/>
      <c r="C6945" s="252"/>
      <c r="D6945" s="308"/>
      <c r="E6945" s="257"/>
      <c r="F6945" s="260"/>
      <c r="I6945"/>
    </row>
    <row r="6946" spans="1:9" s="239" customFormat="1" ht="13" x14ac:dyDescent="0.25">
      <c r="A6946" s="261"/>
      <c r="B6946" s="253"/>
      <c r="C6946" s="252"/>
      <c r="D6946" s="308"/>
      <c r="E6946" s="257"/>
      <c r="F6946" s="260"/>
      <c r="I6946"/>
    </row>
    <row r="6947" spans="1:9" s="239" customFormat="1" ht="13" x14ac:dyDescent="0.25">
      <c r="A6947" s="261"/>
      <c r="B6947" s="253"/>
      <c r="C6947" s="252"/>
      <c r="D6947" s="308"/>
      <c r="E6947" s="257"/>
      <c r="F6947" s="260"/>
      <c r="I6947"/>
    </row>
    <row r="6948" spans="1:9" s="239" customFormat="1" ht="13" x14ac:dyDescent="0.25">
      <c r="A6948" s="261"/>
      <c r="B6948" s="253"/>
      <c r="C6948" s="252"/>
      <c r="D6948" s="308"/>
      <c r="E6948" s="257"/>
      <c r="F6948" s="260"/>
      <c r="I6948"/>
    </row>
    <row r="6949" spans="1:9" s="234" customFormat="1" ht="13" x14ac:dyDescent="0.25">
      <c r="A6949" s="261"/>
      <c r="B6949" s="264" t="s">
        <v>1019</v>
      </c>
      <c r="C6949" s="226"/>
      <c r="D6949" s="304"/>
      <c r="E6949" s="255"/>
      <c r="F6949" s="266"/>
      <c r="I6949"/>
    </row>
    <row r="6950" spans="1:9" s="234" customFormat="1" ht="13" x14ac:dyDescent="0.25">
      <c r="A6950" s="261"/>
      <c r="B6950" s="245" t="str">
        <f>B6877</f>
        <v>Carried to Summary</v>
      </c>
      <c r="C6950" s="226"/>
      <c r="D6950" s="304"/>
      <c r="E6950" s="255"/>
      <c r="F6950" s="260"/>
      <c r="I6950"/>
    </row>
    <row r="6951" spans="1:9" s="234" customFormat="1" ht="13" x14ac:dyDescent="0.25">
      <c r="A6951" s="261"/>
      <c r="B6951" s="245" t="str">
        <f>B6878</f>
        <v>Block 4: Kitchen and Store Room: 6.4 - Masonry</v>
      </c>
      <c r="C6951" s="226"/>
      <c r="D6951" s="304"/>
      <c r="E6951" s="255"/>
      <c r="F6951" s="260"/>
      <c r="I6951"/>
    </row>
    <row r="6952" spans="1:9" s="57" customFormat="1" ht="13" x14ac:dyDescent="0.25">
      <c r="A6952" s="296"/>
      <c r="B6952" s="227"/>
      <c r="C6952" s="268"/>
      <c r="D6952" s="311"/>
      <c r="E6952" s="257"/>
      <c r="F6952" s="260"/>
      <c r="G6952" s="179"/>
      <c r="I6952"/>
    </row>
    <row r="6953" spans="1:9" s="57" customFormat="1" ht="13" x14ac:dyDescent="0.25">
      <c r="A6953" s="297">
        <v>6.5</v>
      </c>
      <c r="B6953" s="227" t="s">
        <v>153</v>
      </c>
      <c r="C6953" s="268"/>
      <c r="D6953" s="311"/>
      <c r="E6953" s="216"/>
      <c r="F6953" s="277"/>
      <c r="G6953" s="179"/>
      <c r="I6953"/>
    </row>
    <row r="6954" spans="1:9" s="57" customFormat="1" ht="13" x14ac:dyDescent="0.25">
      <c r="A6954" s="297"/>
      <c r="B6954" s="227"/>
      <c r="C6954" s="268"/>
      <c r="D6954" s="311"/>
      <c r="E6954" s="216"/>
      <c r="F6954" s="277"/>
      <c r="G6954" s="179"/>
      <c r="I6954"/>
    </row>
    <row r="6955" spans="1:9" s="57" customFormat="1" ht="13" x14ac:dyDescent="0.25">
      <c r="A6955" s="296"/>
      <c r="B6955" s="227" t="s">
        <v>152</v>
      </c>
      <c r="C6955" s="268"/>
      <c r="D6955" s="311"/>
      <c r="E6955" s="216"/>
      <c r="F6955" s="277"/>
      <c r="G6955" s="179"/>
      <c r="I6955"/>
    </row>
    <row r="6956" spans="1:9" s="57" customFormat="1" ht="13" x14ac:dyDescent="0.25">
      <c r="A6956" s="296"/>
      <c r="B6956" s="227"/>
      <c r="C6956" s="268"/>
      <c r="D6956" s="311"/>
      <c r="E6956" s="216"/>
      <c r="F6956" s="277"/>
      <c r="G6956" s="179"/>
      <c r="I6956"/>
    </row>
    <row r="6957" spans="1:9" s="57" customFormat="1" ht="65" x14ac:dyDescent="0.25">
      <c r="A6957" s="296"/>
      <c r="B6957" s="227" t="s">
        <v>2121</v>
      </c>
      <c r="C6957" s="268"/>
      <c r="D6957" s="311"/>
      <c r="E6957" s="216"/>
      <c r="F6957" s="277"/>
      <c r="G6957" s="179"/>
      <c r="I6957"/>
    </row>
    <row r="6958" spans="1:9" s="57" customFormat="1" x14ac:dyDescent="0.25">
      <c r="A6958" s="296"/>
      <c r="B6958" s="269"/>
      <c r="C6958" s="268"/>
      <c r="D6958" s="311"/>
      <c r="E6958" s="216"/>
      <c r="F6958" s="277"/>
      <c r="G6958" s="179"/>
      <c r="I6958"/>
    </row>
    <row r="6959" spans="1:9" s="57" customFormat="1" ht="25" x14ac:dyDescent="0.25">
      <c r="A6959" s="296" t="s">
        <v>2638</v>
      </c>
      <c r="B6959" s="269" t="s">
        <v>2513</v>
      </c>
      <c r="C6959" s="268" t="s">
        <v>621</v>
      </c>
      <c r="D6959" s="311">
        <v>32</v>
      </c>
      <c r="E6959" s="216"/>
      <c r="F6959" s="277"/>
      <c r="G6959" s="179"/>
      <c r="I6959"/>
    </row>
    <row r="6960" spans="1:9" s="57" customFormat="1" x14ac:dyDescent="0.25">
      <c r="A6960" s="296"/>
      <c r="B6960" s="269"/>
      <c r="C6960" s="268"/>
      <c r="D6960" s="311"/>
      <c r="E6960" s="216"/>
      <c r="F6960" s="277"/>
      <c r="G6960" s="179"/>
      <c r="I6960"/>
    </row>
    <row r="6961" spans="1:9" s="57" customFormat="1" ht="25" x14ac:dyDescent="0.25">
      <c r="A6961" s="296" t="s">
        <v>2639</v>
      </c>
      <c r="B6961" s="269" t="s">
        <v>2110</v>
      </c>
      <c r="C6961" s="268" t="s">
        <v>11</v>
      </c>
      <c r="D6961" s="311">
        <v>5</v>
      </c>
      <c r="E6961" s="216"/>
      <c r="F6961" s="277"/>
      <c r="G6961" s="179"/>
      <c r="I6961"/>
    </row>
    <row r="6962" spans="1:9" s="57" customFormat="1" x14ac:dyDescent="0.25">
      <c r="A6962" s="296"/>
      <c r="B6962" s="269"/>
      <c r="C6962" s="268"/>
      <c r="D6962" s="311"/>
      <c r="E6962" s="216"/>
      <c r="F6962" s="277"/>
      <c r="G6962" s="179"/>
      <c r="I6962"/>
    </row>
    <row r="6963" spans="1:9" s="57" customFormat="1" x14ac:dyDescent="0.25">
      <c r="A6963" s="296" t="s">
        <v>2640</v>
      </c>
      <c r="B6963" s="269" t="s">
        <v>141</v>
      </c>
      <c r="C6963" s="268" t="s">
        <v>11</v>
      </c>
      <c r="D6963" s="311">
        <v>5</v>
      </c>
      <c r="E6963" s="216"/>
      <c r="F6963" s="277"/>
      <c r="G6963" s="179"/>
      <c r="I6963"/>
    </row>
    <row r="6964" spans="1:9" s="57" customFormat="1" x14ac:dyDescent="0.25">
      <c r="A6964" s="296"/>
      <c r="B6964" s="269"/>
      <c r="C6964" s="268"/>
      <c r="D6964" s="311"/>
      <c r="E6964" s="216"/>
      <c r="F6964" s="277"/>
      <c r="G6964" s="179"/>
      <c r="I6964"/>
    </row>
    <row r="6965" spans="1:9" s="57" customFormat="1" x14ac:dyDescent="0.25">
      <c r="A6965" s="296" t="s">
        <v>2641</v>
      </c>
      <c r="B6965" s="269" t="s">
        <v>140</v>
      </c>
      <c r="C6965" s="268" t="s">
        <v>11</v>
      </c>
      <c r="D6965" s="311">
        <v>5</v>
      </c>
      <c r="E6965" s="216"/>
      <c r="F6965" s="277"/>
      <c r="G6965" s="179"/>
      <c r="I6965"/>
    </row>
    <row r="6966" spans="1:9" s="57" customFormat="1" x14ac:dyDescent="0.25">
      <c r="A6966" s="296"/>
      <c r="B6966" s="269"/>
      <c r="C6966" s="268"/>
      <c r="D6966" s="311"/>
      <c r="E6966" s="216"/>
      <c r="F6966" s="277"/>
      <c r="G6966" s="179"/>
      <c r="I6966"/>
    </row>
    <row r="6967" spans="1:9" s="57" customFormat="1" ht="13" x14ac:dyDescent="0.25">
      <c r="A6967" s="296"/>
      <c r="B6967" s="227" t="s">
        <v>139</v>
      </c>
      <c r="C6967" s="268"/>
      <c r="D6967" s="311"/>
      <c r="E6967" s="216"/>
      <c r="F6967" s="277"/>
      <c r="G6967" s="179"/>
      <c r="I6967"/>
    </row>
    <row r="6968" spans="1:9" s="57" customFormat="1" x14ac:dyDescent="0.25">
      <c r="A6968" s="296"/>
      <c r="B6968" s="269"/>
      <c r="C6968" s="268"/>
      <c r="D6968" s="311"/>
      <c r="E6968" s="216"/>
      <c r="F6968" s="277"/>
      <c r="G6968" s="179"/>
      <c r="I6968"/>
    </row>
    <row r="6969" spans="1:9" s="57" customFormat="1" ht="26" x14ac:dyDescent="0.25">
      <c r="A6969" s="296"/>
      <c r="B6969" s="227" t="s">
        <v>2112</v>
      </c>
      <c r="C6969" s="268"/>
      <c r="D6969" s="311"/>
      <c r="E6969" s="216"/>
      <c r="F6969" s="277"/>
      <c r="G6969" s="179"/>
      <c r="I6969"/>
    </row>
    <row r="6970" spans="1:9" s="57" customFormat="1" x14ac:dyDescent="0.25">
      <c r="A6970" s="296"/>
      <c r="B6970" s="269"/>
      <c r="C6970" s="268"/>
      <c r="D6970" s="311"/>
      <c r="E6970" s="216"/>
      <c r="F6970" s="277"/>
      <c r="G6970" s="179"/>
      <c r="I6970"/>
    </row>
    <row r="6971" spans="1:9" s="57" customFormat="1" ht="25" x14ac:dyDescent="0.3">
      <c r="A6971" s="296" t="s">
        <v>2642</v>
      </c>
      <c r="B6971" s="269" t="s">
        <v>2111</v>
      </c>
      <c r="C6971" s="268" t="s">
        <v>621</v>
      </c>
      <c r="D6971" s="311">
        <f>D6959</f>
        <v>32</v>
      </c>
      <c r="E6971" s="216"/>
      <c r="F6971" s="277"/>
      <c r="G6971" s="281"/>
      <c r="I6971"/>
    </row>
    <row r="6972" spans="1:9" s="57" customFormat="1" ht="13" x14ac:dyDescent="0.3">
      <c r="A6972" s="296"/>
      <c r="B6972" s="269"/>
      <c r="C6972" s="268"/>
      <c r="D6972" s="311"/>
      <c r="E6972" s="216"/>
      <c r="F6972" s="260"/>
      <c r="G6972" s="282"/>
      <c r="I6972"/>
    </row>
    <row r="6973" spans="1:9" s="57" customFormat="1" ht="13" x14ac:dyDescent="0.3">
      <c r="A6973" s="296"/>
      <c r="B6973" s="269"/>
      <c r="C6973" s="268"/>
      <c r="D6973" s="311"/>
      <c r="E6973" s="216"/>
      <c r="F6973" s="260"/>
      <c r="G6973" s="282"/>
      <c r="I6973"/>
    </row>
    <row r="6974" spans="1:9" s="57" customFormat="1" ht="13" x14ac:dyDescent="0.3">
      <c r="A6974" s="296"/>
      <c r="B6974" s="269"/>
      <c r="C6974" s="268"/>
      <c r="D6974" s="311"/>
      <c r="E6974" s="216"/>
      <c r="F6974" s="260"/>
      <c r="G6974" s="282"/>
      <c r="I6974"/>
    </row>
    <row r="6975" spans="1:9" s="57" customFormat="1" ht="13" x14ac:dyDescent="0.3">
      <c r="A6975" s="296"/>
      <c r="B6975" s="269"/>
      <c r="C6975" s="268"/>
      <c r="D6975" s="311"/>
      <c r="E6975" s="216"/>
      <c r="F6975" s="260"/>
      <c r="G6975" s="282"/>
      <c r="I6975"/>
    </row>
    <row r="6976" spans="1:9" s="57" customFormat="1" ht="13" x14ac:dyDescent="0.3">
      <c r="A6976" s="296"/>
      <c r="B6976" s="269"/>
      <c r="C6976" s="268"/>
      <c r="D6976" s="311"/>
      <c r="E6976" s="216"/>
      <c r="F6976" s="260"/>
      <c r="G6976" s="282"/>
      <c r="I6976"/>
    </row>
    <row r="6977" spans="1:9" s="57" customFormat="1" ht="13" x14ac:dyDescent="0.3">
      <c r="A6977" s="296"/>
      <c r="B6977" s="269"/>
      <c r="C6977" s="268"/>
      <c r="D6977" s="311"/>
      <c r="E6977" s="216"/>
      <c r="F6977" s="260"/>
      <c r="G6977" s="282"/>
      <c r="I6977"/>
    </row>
    <row r="6978" spans="1:9" s="57" customFormat="1" ht="13" x14ac:dyDescent="0.3">
      <c r="A6978" s="296"/>
      <c r="B6978" s="269"/>
      <c r="C6978" s="268"/>
      <c r="D6978" s="311"/>
      <c r="E6978" s="216"/>
      <c r="F6978" s="260"/>
      <c r="G6978" s="282"/>
      <c r="I6978"/>
    </row>
    <row r="6979" spans="1:9" s="57" customFormat="1" ht="13" x14ac:dyDescent="0.3">
      <c r="A6979" s="296"/>
      <c r="B6979" s="269"/>
      <c r="C6979" s="268"/>
      <c r="D6979" s="311"/>
      <c r="E6979" s="216"/>
      <c r="F6979" s="260"/>
      <c r="G6979" s="282"/>
      <c r="I6979"/>
    </row>
    <row r="6980" spans="1:9" s="57" customFormat="1" ht="13" x14ac:dyDescent="0.3">
      <c r="A6980" s="296"/>
      <c r="B6980" s="269"/>
      <c r="C6980" s="268"/>
      <c r="D6980" s="311"/>
      <c r="E6980" s="216"/>
      <c r="F6980" s="260"/>
      <c r="G6980" s="282"/>
      <c r="I6980"/>
    </row>
    <row r="6981" spans="1:9" s="57" customFormat="1" ht="13" x14ac:dyDescent="0.3">
      <c r="A6981" s="296"/>
      <c r="B6981" s="269"/>
      <c r="C6981" s="268"/>
      <c r="D6981" s="311"/>
      <c r="E6981" s="216"/>
      <c r="F6981" s="260"/>
      <c r="G6981" s="282"/>
      <c r="I6981"/>
    </row>
    <row r="6982" spans="1:9" s="57" customFormat="1" ht="13" x14ac:dyDescent="0.3">
      <c r="A6982" s="296"/>
      <c r="B6982" s="269"/>
      <c r="C6982" s="268"/>
      <c r="D6982" s="311"/>
      <c r="E6982" s="216"/>
      <c r="F6982" s="260"/>
      <c r="G6982" s="282"/>
      <c r="I6982"/>
    </row>
    <row r="6983" spans="1:9" s="57" customFormat="1" ht="13" x14ac:dyDescent="0.3">
      <c r="A6983" s="296"/>
      <c r="B6983" s="269"/>
      <c r="C6983" s="268"/>
      <c r="D6983" s="311"/>
      <c r="E6983" s="216"/>
      <c r="F6983" s="260"/>
      <c r="G6983" s="282"/>
      <c r="I6983"/>
    </row>
    <row r="6984" spans="1:9" s="57" customFormat="1" ht="13" x14ac:dyDescent="0.3">
      <c r="A6984" s="296"/>
      <c r="B6984" s="269"/>
      <c r="C6984" s="268"/>
      <c r="D6984" s="311"/>
      <c r="E6984" s="216"/>
      <c r="F6984" s="260"/>
      <c r="G6984" s="282"/>
      <c r="I6984"/>
    </row>
    <row r="6985" spans="1:9" s="57" customFormat="1" ht="13" x14ac:dyDescent="0.3">
      <c r="A6985" s="296"/>
      <c r="B6985" s="269"/>
      <c r="C6985" s="268"/>
      <c r="D6985" s="311"/>
      <c r="E6985" s="216"/>
      <c r="F6985" s="260"/>
      <c r="G6985" s="282"/>
      <c r="I6985"/>
    </row>
    <row r="6986" spans="1:9" s="57" customFormat="1" ht="13" x14ac:dyDescent="0.3">
      <c r="A6986" s="296"/>
      <c r="B6986" s="269"/>
      <c r="C6986" s="268"/>
      <c r="D6986" s="311"/>
      <c r="E6986" s="216"/>
      <c r="F6986" s="260"/>
      <c r="G6986" s="282"/>
      <c r="I6986"/>
    </row>
    <row r="6987" spans="1:9" s="57" customFormat="1" ht="13" x14ac:dyDescent="0.3">
      <c r="A6987" s="296"/>
      <c r="B6987" s="269"/>
      <c r="C6987" s="268"/>
      <c r="D6987" s="311"/>
      <c r="E6987" s="216"/>
      <c r="F6987" s="260"/>
      <c r="G6987" s="282"/>
      <c r="I6987"/>
    </row>
    <row r="6988" spans="1:9" s="57" customFormat="1" ht="13" x14ac:dyDescent="0.3">
      <c r="A6988" s="296"/>
      <c r="B6988" s="269"/>
      <c r="C6988" s="268"/>
      <c r="D6988" s="311"/>
      <c r="E6988" s="216"/>
      <c r="F6988" s="260"/>
      <c r="G6988" s="282"/>
      <c r="I6988"/>
    </row>
    <row r="6989" spans="1:9" s="57" customFormat="1" ht="13" x14ac:dyDescent="0.3">
      <c r="A6989" s="296"/>
      <c r="B6989" s="269"/>
      <c r="C6989" s="268"/>
      <c r="D6989" s="311"/>
      <c r="E6989" s="216"/>
      <c r="F6989" s="260"/>
      <c r="G6989" s="282"/>
      <c r="I6989"/>
    </row>
    <row r="6990" spans="1:9" s="57" customFormat="1" ht="13" x14ac:dyDescent="0.3">
      <c r="A6990" s="296"/>
      <c r="B6990" s="269"/>
      <c r="C6990" s="268"/>
      <c r="D6990" s="311"/>
      <c r="E6990" s="216"/>
      <c r="F6990" s="260"/>
      <c r="G6990" s="282"/>
      <c r="I6990"/>
    </row>
    <row r="6991" spans="1:9" s="57" customFormat="1" ht="13" x14ac:dyDescent="0.3">
      <c r="A6991" s="296"/>
      <c r="B6991" s="269"/>
      <c r="C6991" s="268"/>
      <c r="D6991" s="311"/>
      <c r="E6991" s="216"/>
      <c r="F6991" s="260"/>
      <c r="G6991" s="282"/>
      <c r="I6991"/>
    </row>
    <row r="6992" spans="1:9" s="57" customFormat="1" ht="13" x14ac:dyDescent="0.3">
      <c r="A6992" s="296"/>
      <c r="B6992" s="269"/>
      <c r="C6992" s="268"/>
      <c r="D6992" s="311"/>
      <c r="E6992" s="216"/>
      <c r="F6992" s="260"/>
      <c r="G6992" s="282"/>
      <c r="I6992"/>
    </row>
    <row r="6993" spans="1:9" s="57" customFormat="1" ht="13" x14ac:dyDescent="0.3">
      <c r="A6993" s="296"/>
      <c r="B6993" s="269"/>
      <c r="C6993" s="268"/>
      <c r="D6993" s="311"/>
      <c r="E6993" s="216"/>
      <c r="F6993" s="260"/>
      <c r="G6993" s="282"/>
      <c r="I6993"/>
    </row>
    <row r="6994" spans="1:9" s="57" customFormat="1" ht="13" x14ac:dyDescent="0.3">
      <c r="A6994" s="296"/>
      <c r="B6994" s="269"/>
      <c r="C6994" s="268"/>
      <c r="D6994" s="311"/>
      <c r="E6994" s="216"/>
      <c r="F6994" s="260"/>
      <c r="G6994" s="282"/>
      <c r="I6994"/>
    </row>
    <row r="6995" spans="1:9" s="57" customFormat="1" ht="13" x14ac:dyDescent="0.3">
      <c r="A6995" s="296"/>
      <c r="B6995" s="269"/>
      <c r="C6995" s="268"/>
      <c r="D6995" s="311"/>
      <c r="E6995" s="216"/>
      <c r="F6995" s="260"/>
      <c r="G6995" s="282"/>
      <c r="I6995"/>
    </row>
    <row r="6996" spans="1:9" s="57" customFormat="1" ht="13" x14ac:dyDescent="0.3">
      <c r="A6996" s="296"/>
      <c r="B6996" s="269"/>
      <c r="C6996" s="268"/>
      <c r="D6996" s="311"/>
      <c r="E6996" s="216"/>
      <c r="F6996" s="260"/>
      <c r="G6996" s="282"/>
      <c r="I6996"/>
    </row>
    <row r="6997" spans="1:9" s="57" customFormat="1" ht="13" x14ac:dyDescent="0.3">
      <c r="A6997" s="296"/>
      <c r="B6997" s="269"/>
      <c r="C6997" s="268"/>
      <c r="D6997" s="311"/>
      <c r="E6997" s="216"/>
      <c r="F6997" s="260"/>
      <c r="G6997" s="282"/>
      <c r="I6997"/>
    </row>
    <row r="6998" spans="1:9" s="57" customFormat="1" ht="13" x14ac:dyDescent="0.3">
      <c r="A6998" s="296"/>
      <c r="B6998" s="269"/>
      <c r="C6998" s="268"/>
      <c r="D6998" s="311"/>
      <c r="E6998" s="216"/>
      <c r="F6998" s="260"/>
      <c r="G6998" s="282"/>
      <c r="I6998"/>
    </row>
    <row r="6999" spans="1:9" s="57" customFormat="1" ht="13" x14ac:dyDescent="0.3">
      <c r="A6999" s="296"/>
      <c r="B6999" s="269"/>
      <c r="C6999" s="268"/>
      <c r="D6999" s="311"/>
      <c r="E6999" s="216"/>
      <c r="F6999" s="260"/>
      <c r="G6999" s="282"/>
      <c r="I6999"/>
    </row>
    <row r="7000" spans="1:9" s="57" customFormat="1" ht="13" x14ac:dyDescent="0.3">
      <c r="A7000" s="296"/>
      <c r="B7000" s="269"/>
      <c r="C7000" s="268"/>
      <c r="D7000" s="311"/>
      <c r="E7000" s="216"/>
      <c r="F7000" s="260"/>
      <c r="G7000" s="282"/>
      <c r="I7000"/>
    </row>
    <row r="7001" spans="1:9" s="57" customFormat="1" ht="13" x14ac:dyDescent="0.3">
      <c r="A7001" s="296"/>
      <c r="B7001" s="269"/>
      <c r="C7001" s="268"/>
      <c r="D7001" s="311"/>
      <c r="E7001" s="216"/>
      <c r="F7001" s="260"/>
      <c r="G7001" s="282"/>
      <c r="I7001"/>
    </row>
    <row r="7002" spans="1:9" s="57" customFormat="1" ht="13" x14ac:dyDescent="0.3">
      <c r="A7002" s="296"/>
      <c r="B7002" s="269"/>
      <c r="C7002" s="268"/>
      <c r="D7002" s="311"/>
      <c r="E7002" s="216"/>
      <c r="F7002" s="260"/>
      <c r="G7002" s="282"/>
      <c r="I7002"/>
    </row>
    <row r="7003" spans="1:9" s="57" customFormat="1" ht="13" x14ac:dyDescent="0.3">
      <c r="A7003" s="296"/>
      <c r="B7003" s="269"/>
      <c r="C7003" s="268"/>
      <c r="D7003" s="311"/>
      <c r="E7003" s="216"/>
      <c r="F7003" s="260"/>
      <c r="G7003" s="282"/>
      <c r="I7003"/>
    </row>
    <row r="7004" spans="1:9" s="57" customFormat="1" ht="13" x14ac:dyDescent="0.3">
      <c r="A7004" s="296"/>
      <c r="B7004" s="269"/>
      <c r="C7004" s="268"/>
      <c r="D7004" s="311"/>
      <c r="E7004" s="216"/>
      <c r="F7004" s="260"/>
      <c r="G7004" s="282"/>
      <c r="I7004"/>
    </row>
    <row r="7005" spans="1:9" s="57" customFormat="1" ht="13" x14ac:dyDescent="0.3">
      <c r="A7005" s="296"/>
      <c r="B7005" s="269"/>
      <c r="C7005" s="268"/>
      <c r="D7005" s="311"/>
      <c r="E7005" s="216"/>
      <c r="F7005" s="260"/>
      <c r="G7005" s="282"/>
      <c r="I7005"/>
    </row>
    <row r="7006" spans="1:9" s="57" customFormat="1" x14ac:dyDescent="0.25">
      <c r="A7006" s="296"/>
      <c r="B7006" s="269"/>
      <c r="C7006" s="268"/>
      <c r="D7006" s="311"/>
      <c r="E7006" s="216"/>
      <c r="F7006" s="260"/>
      <c r="G7006" s="179"/>
      <c r="I7006"/>
    </row>
    <row r="7007" spans="1:9" s="57" customFormat="1" x14ac:dyDescent="0.25">
      <c r="A7007" s="296"/>
      <c r="B7007" s="269"/>
      <c r="C7007" s="268"/>
      <c r="D7007" s="311"/>
      <c r="E7007" s="216"/>
      <c r="F7007" s="260"/>
      <c r="G7007" s="179"/>
      <c r="I7007"/>
    </row>
    <row r="7008" spans="1:9" s="57" customFormat="1" x14ac:dyDescent="0.25">
      <c r="A7008" s="296"/>
      <c r="B7008" s="269"/>
      <c r="C7008" s="268"/>
      <c r="D7008" s="311"/>
      <c r="E7008" s="216"/>
      <c r="F7008" s="260"/>
      <c r="G7008" s="179"/>
      <c r="I7008"/>
    </row>
    <row r="7009" spans="1:9" s="57" customFormat="1" x14ac:dyDescent="0.25">
      <c r="A7009" s="296"/>
      <c r="B7009" s="269"/>
      <c r="C7009" s="268"/>
      <c r="D7009" s="311"/>
      <c r="E7009" s="216"/>
      <c r="F7009" s="260"/>
      <c r="G7009" s="179"/>
      <c r="I7009"/>
    </row>
    <row r="7010" spans="1:9" s="57" customFormat="1" x14ac:dyDescent="0.25">
      <c r="A7010" s="296"/>
      <c r="B7010" s="269"/>
      <c r="C7010" s="268"/>
      <c r="D7010" s="311"/>
      <c r="E7010" s="216"/>
      <c r="F7010" s="260"/>
      <c r="G7010" s="179"/>
      <c r="I7010"/>
    </row>
    <row r="7011" spans="1:9" s="57" customFormat="1" x14ac:dyDescent="0.25">
      <c r="A7011" s="296"/>
      <c r="B7011" s="269"/>
      <c r="C7011" s="268"/>
      <c r="D7011" s="311"/>
      <c r="E7011" s="216"/>
      <c r="F7011" s="260"/>
      <c r="G7011" s="179"/>
      <c r="I7011"/>
    </row>
    <row r="7012" spans="1:9" s="57" customFormat="1" x14ac:dyDescent="0.25">
      <c r="A7012" s="296"/>
      <c r="B7012" s="269"/>
      <c r="C7012" s="268"/>
      <c r="D7012" s="311"/>
      <c r="E7012" s="216"/>
      <c r="F7012" s="260"/>
      <c r="G7012" s="179"/>
      <c r="I7012"/>
    </row>
    <row r="7013" spans="1:9" s="57" customFormat="1" x14ac:dyDescent="0.25">
      <c r="A7013" s="296"/>
      <c r="B7013" s="269"/>
      <c r="C7013" s="268"/>
      <c r="D7013" s="311"/>
      <c r="E7013" s="216"/>
      <c r="F7013" s="260"/>
      <c r="G7013" s="179"/>
      <c r="I7013"/>
    </row>
    <row r="7014" spans="1:9" ht="13" x14ac:dyDescent="0.25">
      <c r="A7014" s="261"/>
      <c r="B7014" s="264" t="s">
        <v>2187</v>
      </c>
      <c r="C7014" s="226"/>
      <c r="D7014" s="304"/>
      <c r="E7014" s="255"/>
      <c r="F7014" s="266"/>
    </row>
    <row r="7015" spans="1:9" ht="13" x14ac:dyDescent="0.25">
      <c r="A7015" s="261"/>
      <c r="B7015" s="245" t="str">
        <f>B6384</f>
        <v>SECTION 6</v>
      </c>
      <c r="C7015" s="226"/>
      <c r="D7015" s="304"/>
      <c r="E7015" s="255"/>
      <c r="F7015" s="260"/>
    </row>
    <row r="7016" spans="1:9" s="234" customFormat="1" ht="13" x14ac:dyDescent="0.25">
      <c r="A7016" s="261"/>
      <c r="B7016" s="245" t="s">
        <v>2648</v>
      </c>
      <c r="C7016" s="226"/>
      <c r="D7016" s="304"/>
      <c r="E7016" s="255"/>
      <c r="F7016" s="260"/>
      <c r="I7016"/>
    </row>
    <row r="7017" spans="1:9" s="234" customFormat="1" ht="13" x14ac:dyDescent="0.25">
      <c r="A7017" s="261"/>
      <c r="B7017" s="245"/>
      <c r="C7017" s="226"/>
      <c r="D7017" s="304"/>
      <c r="E7017" s="255"/>
      <c r="F7017" s="260"/>
      <c r="I7017"/>
    </row>
    <row r="7018" spans="1:9" s="239" customFormat="1" ht="13" x14ac:dyDescent="0.25">
      <c r="A7018" s="261"/>
      <c r="B7018" s="270" t="str">
        <f>B7015</f>
        <v>SECTION 6</v>
      </c>
      <c r="C7018" s="252"/>
      <c r="D7018" s="308"/>
      <c r="E7018" s="257"/>
      <c r="F7018" s="260"/>
      <c r="I7018"/>
    </row>
    <row r="7019" spans="1:9" s="239" customFormat="1" ht="13" x14ac:dyDescent="0.25">
      <c r="A7019" s="261"/>
      <c r="B7019" s="270" t="str">
        <f>B7016</f>
        <v>Block 4: Kitchen and Store Room: 6.5 -Roof Coverings</v>
      </c>
      <c r="C7019" s="252"/>
      <c r="D7019" s="308"/>
      <c r="E7019" s="257"/>
      <c r="F7019" s="260"/>
      <c r="I7019"/>
    </row>
    <row r="7020" spans="1:9" s="239" customFormat="1" ht="13" x14ac:dyDescent="0.25">
      <c r="A7020" s="261"/>
      <c r="B7020" s="251" t="s">
        <v>2200</v>
      </c>
      <c r="C7020" s="252" t="s">
        <v>2192</v>
      </c>
      <c r="D7020" s="308"/>
      <c r="E7020" s="257"/>
      <c r="F7020" s="260"/>
      <c r="I7020"/>
    </row>
    <row r="7021" spans="1:9" s="239" customFormat="1" ht="13" x14ac:dyDescent="0.25">
      <c r="A7021" s="261"/>
      <c r="B7021" s="253"/>
      <c r="C7021" s="252"/>
      <c r="D7021" s="308"/>
      <c r="E7021" s="257"/>
      <c r="F7021" s="260"/>
      <c r="I7021"/>
    </row>
    <row r="7022" spans="1:9" s="239" customFormat="1" ht="13" x14ac:dyDescent="0.25">
      <c r="A7022" s="261"/>
      <c r="B7022" s="265" t="s">
        <v>2191</v>
      </c>
      <c r="C7022" s="252">
        <v>105</v>
      </c>
      <c r="D7022" s="308"/>
      <c r="E7022" s="257"/>
      <c r="F7022" s="260"/>
      <c r="I7022"/>
    </row>
    <row r="7023" spans="1:9" s="239" customFormat="1" ht="13" x14ac:dyDescent="0.25">
      <c r="A7023" s="261"/>
      <c r="B7023" s="265"/>
      <c r="C7023" s="252"/>
      <c r="D7023" s="308"/>
      <c r="E7023" s="257"/>
      <c r="F7023" s="260"/>
      <c r="I7023"/>
    </row>
    <row r="7024" spans="1:9" s="239" customFormat="1" ht="13" x14ac:dyDescent="0.25">
      <c r="A7024" s="261"/>
      <c r="B7024" s="253"/>
      <c r="C7024" s="252"/>
      <c r="D7024" s="308"/>
      <c r="E7024" s="257"/>
      <c r="F7024" s="260"/>
      <c r="I7024"/>
    </row>
    <row r="7025" spans="1:9" s="239" customFormat="1" ht="13" x14ac:dyDescent="0.25">
      <c r="A7025" s="261"/>
      <c r="B7025" s="253"/>
      <c r="C7025" s="252"/>
      <c r="D7025" s="308"/>
      <c r="E7025" s="257"/>
      <c r="F7025" s="260"/>
      <c r="I7025"/>
    </row>
    <row r="7026" spans="1:9" s="239" customFormat="1" ht="13" x14ac:dyDescent="0.25">
      <c r="A7026" s="261"/>
      <c r="B7026" s="253"/>
      <c r="C7026" s="252"/>
      <c r="D7026" s="308"/>
      <c r="E7026" s="257"/>
      <c r="F7026" s="260"/>
      <c r="I7026"/>
    </row>
    <row r="7027" spans="1:9" s="239" customFormat="1" ht="13" x14ac:dyDescent="0.25">
      <c r="A7027" s="261"/>
      <c r="B7027" s="253"/>
      <c r="C7027" s="252"/>
      <c r="D7027" s="308"/>
      <c r="E7027" s="257"/>
      <c r="F7027" s="260"/>
      <c r="I7027"/>
    </row>
    <row r="7028" spans="1:9" s="239" customFormat="1" ht="13" x14ac:dyDescent="0.25">
      <c r="A7028" s="261"/>
      <c r="B7028" s="253"/>
      <c r="C7028" s="252"/>
      <c r="D7028" s="308"/>
      <c r="E7028" s="257"/>
      <c r="F7028" s="260"/>
      <c r="I7028"/>
    </row>
    <row r="7029" spans="1:9" s="239" customFormat="1" ht="13" x14ac:dyDescent="0.25">
      <c r="A7029" s="261"/>
      <c r="B7029" s="253"/>
      <c r="C7029" s="252"/>
      <c r="D7029" s="308"/>
      <c r="E7029" s="257"/>
      <c r="F7029" s="260"/>
      <c r="I7029"/>
    </row>
    <row r="7030" spans="1:9" s="239" customFormat="1" ht="13" x14ac:dyDescent="0.25">
      <c r="A7030" s="261"/>
      <c r="B7030" s="253"/>
      <c r="C7030" s="252"/>
      <c r="D7030" s="308"/>
      <c r="E7030" s="257"/>
      <c r="F7030" s="260"/>
      <c r="I7030"/>
    </row>
    <row r="7031" spans="1:9" s="239" customFormat="1" ht="13" x14ac:dyDescent="0.25">
      <c r="A7031" s="261"/>
      <c r="B7031" s="253"/>
      <c r="C7031" s="252"/>
      <c r="D7031" s="308"/>
      <c r="E7031" s="257"/>
      <c r="F7031" s="260"/>
      <c r="I7031"/>
    </row>
    <row r="7032" spans="1:9" s="239" customFormat="1" ht="13" x14ac:dyDescent="0.25">
      <c r="A7032" s="261"/>
      <c r="B7032" s="253"/>
      <c r="C7032" s="252"/>
      <c r="D7032" s="308"/>
      <c r="E7032" s="257"/>
      <c r="F7032" s="260"/>
      <c r="I7032"/>
    </row>
    <row r="7033" spans="1:9" s="239" customFormat="1" ht="13" x14ac:dyDescent="0.25">
      <c r="A7033" s="261"/>
      <c r="B7033" s="253"/>
      <c r="C7033" s="252"/>
      <c r="D7033" s="308"/>
      <c r="E7033" s="257"/>
      <c r="F7033" s="260"/>
      <c r="I7033"/>
    </row>
    <row r="7034" spans="1:9" s="239" customFormat="1" ht="13" x14ac:dyDescent="0.25">
      <c r="A7034" s="261"/>
      <c r="B7034" s="253"/>
      <c r="C7034" s="252"/>
      <c r="D7034" s="308"/>
      <c r="E7034" s="257"/>
      <c r="F7034" s="260"/>
      <c r="I7034"/>
    </row>
    <row r="7035" spans="1:9" s="239" customFormat="1" ht="13" x14ac:dyDescent="0.25">
      <c r="A7035" s="261"/>
      <c r="B7035" s="253"/>
      <c r="C7035" s="252"/>
      <c r="D7035" s="308"/>
      <c r="E7035" s="257"/>
      <c r="F7035" s="260"/>
      <c r="I7035"/>
    </row>
    <row r="7036" spans="1:9" s="239" customFormat="1" ht="13" x14ac:dyDescent="0.25">
      <c r="A7036" s="261"/>
      <c r="B7036" s="253"/>
      <c r="C7036" s="252"/>
      <c r="D7036" s="308"/>
      <c r="E7036" s="257"/>
      <c r="F7036" s="260"/>
      <c r="I7036"/>
    </row>
    <row r="7037" spans="1:9" s="239" customFormat="1" ht="13" x14ac:dyDescent="0.25">
      <c r="A7037" s="261"/>
      <c r="B7037" s="253"/>
      <c r="C7037" s="252"/>
      <c r="D7037" s="308"/>
      <c r="E7037" s="257"/>
      <c r="F7037" s="260"/>
      <c r="I7037"/>
    </row>
    <row r="7038" spans="1:9" s="239" customFormat="1" ht="13" x14ac:dyDescent="0.25">
      <c r="A7038" s="261"/>
      <c r="B7038" s="253"/>
      <c r="C7038" s="252"/>
      <c r="D7038" s="308"/>
      <c r="E7038" s="257"/>
      <c r="F7038" s="260"/>
      <c r="I7038"/>
    </row>
    <row r="7039" spans="1:9" s="239" customFormat="1" ht="13" x14ac:dyDescent="0.25">
      <c r="A7039" s="261"/>
      <c r="B7039" s="253"/>
      <c r="C7039" s="252"/>
      <c r="D7039" s="308"/>
      <c r="E7039" s="257"/>
      <c r="F7039" s="260"/>
      <c r="I7039"/>
    </row>
    <row r="7040" spans="1:9" s="239" customFormat="1" ht="13" x14ac:dyDescent="0.25">
      <c r="A7040" s="261"/>
      <c r="B7040" s="253"/>
      <c r="C7040" s="252"/>
      <c r="D7040" s="308"/>
      <c r="E7040" s="257"/>
      <c r="F7040" s="260"/>
      <c r="I7040"/>
    </row>
    <row r="7041" spans="1:9" s="239" customFormat="1" ht="13" x14ac:dyDescent="0.25">
      <c r="A7041" s="261"/>
      <c r="B7041" s="253"/>
      <c r="C7041" s="252"/>
      <c r="D7041" s="308"/>
      <c r="E7041" s="257"/>
      <c r="F7041" s="260"/>
      <c r="I7041"/>
    </row>
    <row r="7042" spans="1:9" s="239" customFormat="1" ht="13" x14ac:dyDescent="0.25">
      <c r="A7042" s="261"/>
      <c r="B7042" s="253"/>
      <c r="C7042" s="252"/>
      <c r="D7042" s="308"/>
      <c r="E7042" s="257"/>
      <c r="F7042" s="260"/>
      <c r="I7042"/>
    </row>
    <row r="7043" spans="1:9" s="239" customFormat="1" ht="13" x14ac:dyDescent="0.25">
      <c r="A7043" s="261"/>
      <c r="B7043" s="253"/>
      <c r="C7043" s="252"/>
      <c r="D7043" s="308"/>
      <c r="E7043" s="257"/>
      <c r="F7043" s="260"/>
      <c r="I7043"/>
    </row>
    <row r="7044" spans="1:9" s="239" customFormat="1" ht="13" x14ac:dyDescent="0.25">
      <c r="A7044" s="261"/>
      <c r="B7044" s="253"/>
      <c r="C7044" s="252"/>
      <c r="D7044" s="308"/>
      <c r="E7044" s="257"/>
      <c r="F7044" s="260"/>
      <c r="I7044"/>
    </row>
    <row r="7045" spans="1:9" s="239" customFormat="1" ht="13" x14ac:dyDescent="0.25">
      <c r="A7045" s="261"/>
      <c r="B7045" s="253"/>
      <c r="C7045" s="252"/>
      <c r="D7045" s="308"/>
      <c r="E7045" s="257"/>
      <c r="F7045" s="260"/>
      <c r="I7045"/>
    </row>
    <row r="7046" spans="1:9" s="239" customFormat="1" ht="13" x14ac:dyDescent="0.25">
      <c r="A7046" s="261"/>
      <c r="B7046" s="253"/>
      <c r="C7046" s="252"/>
      <c r="D7046" s="308"/>
      <c r="E7046" s="257"/>
      <c r="F7046" s="260"/>
      <c r="I7046"/>
    </row>
    <row r="7047" spans="1:9" s="239" customFormat="1" ht="13" x14ac:dyDescent="0.25">
      <c r="A7047" s="261"/>
      <c r="B7047" s="253"/>
      <c r="C7047" s="252"/>
      <c r="D7047" s="308"/>
      <c r="E7047" s="257"/>
      <c r="F7047" s="260"/>
      <c r="I7047"/>
    </row>
    <row r="7048" spans="1:9" s="239" customFormat="1" ht="13" x14ac:dyDescent="0.25">
      <c r="A7048" s="261"/>
      <c r="B7048" s="253"/>
      <c r="C7048" s="252"/>
      <c r="D7048" s="308"/>
      <c r="E7048" s="257"/>
      <c r="F7048" s="260"/>
      <c r="I7048"/>
    </row>
    <row r="7049" spans="1:9" s="239" customFormat="1" ht="13" x14ac:dyDescent="0.25">
      <c r="A7049" s="261"/>
      <c r="B7049" s="253"/>
      <c r="C7049" s="252"/>
      <c r="D7049" s="308"/>
      <c r="E7049" s="257"/>
      <c r="F7049" s="260"/>
      <c r="I7049"/>
    </row>
    <row r="7050" spans="1:9" s="239" customFormat="1" ht="13" x14ac:dyDescent="0.25">
      <c r="A7050" s="261"/>
      <c r="B7050" s="253"/>
      <c r="C7050" s="252"/>
      <c r="D7050" s="308"/>
      <c r="E7050" s="257"/>
      <c r="F7050" s="260"/>
      <c r="I7050"/>
    </row>
    <row r="7051" spans="1:9" s="239" customFormat="1" ht="13" x14ac:dyDescent="0.25">
      <c r="A7051" s="261"/>
      <c r="B7051" s="253"/>
      <c r="C7051" s="252"/>
      <c r="D7051" s="308"/>
      <c r="E7051" s="257"/>
      <c r="F7051" s="260"/>
      <c r="I7051"/>
    </row>
    <row r="7052" spans="1:9" s="239" customFormat="1" ht="13" x14ac:dyDescent="0.25">
      <c r="A7052" s="261"/>
      <c r="B7052" s="253"/>
      <c r="C7052" s="252"/>
      <c r="D7052" s="308"/>
      <c r="E7052" s="257"/>
      <c r="F7052" s="260"/>
      <c r="I7052"/>
    </row>
    <row r="7053" spans="1:9" s="239" customFormat="1" ht="13" x14ac:dyDescent="0.25">
      <c r="A7053" s="261"/>
      <c r="B7053" s="253"/>
      <c r="C7053" s="252"/>
      <c r="D7053" s="308"/>
      <c r="E7053" s="257"/>
      <c r="F7053" s="260"/>
      <c r="I7053"/>
    </row>
    <row r="7054" spans="1:9" s="239" customFormat="1" ht="13" x14ac:dyDescent="0.25">
      <c r="A7054" s="261"/>
      <c r="B7054" s="253"/>
      <c r="C7054" s="252"/>
      <c r="D7054" s="308"/>
      <c r="E7054" s="257"/>
      <c r="F7054" s="260"/>
      <c r="I7054"/>
    </row>
    <row r="7055" spans="1:9" s="239" customFormat="1" ht="13" x14ac:dyDescent="0.25">
      <c r="A7055" s="261"/>
      <c r="B7055" s="253"/>
      <c r="C7055" s="252"/>
      <c r="D7055" s="308"/>
      <c r="E7055" s="257"/>
      <c r="F7055" s="260"/>
      <c r="I7055"/>
    </row>
    <row r="7056" spans="1:9" s="239" customFormat="1" ht="13" x14ac:dyDescent="0.25">
      <c r="A7056" s="261"/>
      <c r="B7056" s="253"/>
      <c r="C7056" s="252"/>
      <c r="D7056" s="308"/>
      <c r="E7056" s="257"/>
      <c r="F7056" s="260"/>
      <c r="I7056"/>
    </row>
    <row r="7057" spans="1:9" s="239" customFormat="1" ht="13" x14ac:dyDescent="0.25">
      <c r="A7057" s="261"/>
      <c r="B7057" s="253"/>
      <c r="C7057" s="252"/>
      <c r="D7057" s="308"/>
      <c r="E7057" s="257"/>
      <c r="F7057" s="260"/>
      <c r="I7057"/>
    </row>
    <row r="7058" spans="1:9" s="239" customFormat="1" ht="13" x14ac:dyDescent="0.25">
      <c r="A7058" s="261"/>
      <c r="B7058" s="253"/>
      <c r="C7058" s="252"/>
      <c r="D7058" s="308"/>
      <c r="E7058" s="257"/>
      <c r="F7058" s="260"/>
      <c r="I7058"/>
    </row>
    <row r="7059" spans="1:9" s="239" customFormat="1" ht="13" x14ac:dyDescent="0.25">
      <c r="A7059" s="261"/>
      <c r="B7059" s="253"/>
      <c r="C7059" s="252"/>
      <c r="D7059" s="308"/>
      <c r="E7059" s="257"/>
      <c r="F7059" s="260"/>
      <c r="I7059"/>
    </row>
    <row r="7060" spans="1:9" s="239" customFormat="1" ht="13" x14ac:dyDescent="0.25">
      <c r="A7060" s="261"/>
      <c r="B7060" s="253"/>
      <c r="C7060" s="252"/>
      <c r="D7060" s="308"/>
      <c r="E7060" s="257"/>
      <c r="F7060" s="260"/>
      <c r="I7060"/>
    </row>
    <row r="7061" spans="1:9" s="239" customFormat="1" ht="13" x14ac:dyDescent="0.25">
      <c r="A7061" s="261"/>
      <c r="B7061" s="253"/>
      <c r="C7061" s="252"/>
      <c r="D7061" s="308"/>
      <c r="E7061" s="257"/>
      <c r="F7061" s="260"/>
      <c r="I7061"/>
    </row>
    <row r="7062" spans="1:9" s="239" customFormat="1" ht="13" x14ac:dyDescent="0.25">
      <c r="A7062" s="261"/>
      <c r="B7062" s="253"/>
      <c r="C7062" s="252"/>
      <c r="D7062" s="308"/>
      <c r="E7062" s="257"/>
      <c r="F7062" s="260"/>
      <c r="I7062"/>
    </row>
    <row r="7063" spans="1:9" s="239" customFormat="1" ht="13" x14ac:dyDescent="0.25">
      <c r="A7063" s="261"/>
      <c r="B7063" s="253"/>
      <c r="C7063" s="252"/>
      <c r="D7063" s="308"/>
      <c r="E7063" s="257"/>
      <c r="F7063" s="260"/>
      <c r="I7063"/>
    </row>
    <row r="7064" spans="1:9" s="239" customFormat="1" ht="13" x14ac:dyDescent="0.25">
      <c r="A7064" s="261"/>
      <c r="B7064" s="253"/>
      <c r="C7064" s="252"/>
      <c r="D7064" s="308"/>
      <c r="E7064" s="257"/>
      <c r="F7064" s="260"/>
      <c r="I7064"/>
    </row>
    <row r="7065" spans="1:9" s="239" customFormat="1" ht="13" x14ac:dyDescent="0.25">
      <c r="A7065" s="261"/>
      <c r="B7065" s="253"/>
      <c r="C7065" s="252"/>
      <c r="D7065" s="308"/>
      <c r="E7065" s="257"/>
      <c r="F7065" s="260"/>
      <c r="I7065"/>
    </row>
    <row r="7066" spans="1:9" s="239" customFormat="1" ht="13" x14ac:dyDescent="0.25">
      <c r="A7066" s="261"/>
      <c r="B7066" s="253"/>
      <c r="C7066" s="252"/>
      <c r="D7066" s="308"/>
      <c r="E7066" s="257"/>
      <c r="F7066" s="260"/>
      <c r="I7066"/>
    </row>
    <row r="7067" spans="1:9" s="239" customFormat="1" ht="13" x14ac:dyDescent="0.25">
      <c r="A7067" s="261"/>
      <c r="B7067" s="253"/>
      <c r="C7067" s="252"/>
      <c r="D7067" s="308"/>
      <c r="E7067" s="257"/>
      <c r="F7067" s="260"/>
      <c r="I7067"/>
    </row>
    <row r="7068" spans="1:9" s="239" customFormat="1" ht="13" x14ac:dyDescent="0.25">
      <c r="A7068" s="261"/>
      <c r="B7068" s="253"/>
      <c r="C7068" s="252"/>
      <c r="D7068" s="308"/>
      <c r="E7068" s="257"/>
      <c r="F7068" s="260"/>
      <c r="I7068"/>
    </row>
    <row r="7069" spans="1:9" s="239" customFormat="1" ht="13" x14ac:dyDescent="0.25">
      <c r="A7069" s="261"/>
      <c r="B7069" s="253"/>
      <c r="C7069" s="252"/>
      <c r="D7069" s="308"/>
      <c r="E7069" s="257"/>
      <c r="F7069" s="260"/>
      <c r="I7069"/>
    </row>
    <row r="7070" spans="1:9" s="239" customFormat="1" ht="13" x14ac:dyDescent="0.25">
      <c r="A7070" s="261"/>
      <c r="B7070" s="253"/>
      <c r="C7070" s="252"/>
      <c r="D7070" s="308"/>
      <c r="E7070" s="257"/>
      <c r="F7070" s="260"/>
      <c r="I7070"/>
    </row>
    <row r="7071" spans="1:9" s="239" customFormat="1" ht="13" x14ac:dyDescent="0.25">
      <c r="A7071" s="261"/>
      <c r="B7071" s="253"/>
      <c r="C7071" s="252"/>
      <c r="D7071" s="308"/>
      <c r="E7071" s="257"/>
      <c r="F7071" s="260"/>
      <c r="I7071"/>
    </row>
    <row r="7072" spans="1:9" s="239" customFormat="1" ht="13" x14ac:dyDescent="0.25">
      <c r="A7072" s="261"/>
      <c r="B7072" s="253"/>
      <c r="C7072" s="252"/>
      <c r="D7072" s="308"/>
      <c r="E7072" s="257"/>
      <c r="F7072" s="260"/>
      <c r="I7072"/>
    </row>
    <row r="7073" spans="1:9" s="239" customFormat="1" ht="13" x14ac:dyDescent="0.25">
      <c r="A7073" s="261"/>
      <c r="B7073" s="253"/>
      <c r="C7073" s="252"/>
      <c r="D7073" s="308"/>
      <c r="E7073" s="257"/>
      <c r="F7073" s="260"/>
      <c r="I7073"/>
    </row>
    <row r="7074" spans="1:9" s="239" customFormat="1" ht="13" x14ac:dyDescent="0.25">
      <c r="A7074" s="261"/>
      <c r="B7074" s="253"/>
      <c r="C7074" s="252"/>
      <c r="D7074" s="308"/>
      <c r="E7074" s="257"/>
      <c r="F7074" s="260"/>
      <c r="I7074"/>
    </row>
    <row r="7075" spans="1:9" s="239" customFormat="1" ht="13" x14ac:dyDescent="0.25">
      <c r="A7075" s="261"/>
      <c r="B7075" s="253"/>
      <c r="C7075" s="252"/>
      <c r="D7075" s="308"/>
      <c r="E7075" s="257"/>
      <c r="F7075" s="260"/>
      <c r="I7075"/>
    </row>
    <row r="7076" spans="1:9" s="239" customFormat="1" ht="13" x14ac:dyDescent="0.25">
      <c r="A7076" s="261"/>
      <c r="B7076" s="253"/>
      <c r="C7076" s="252"/>
      <c r="D7076" s="308"/>
      <c r="E7076" s="257"/>
      <c r="F7076" s="260"/>
      <c r="I7076"/>
    </row>
    <row r="7077" spans="1:9" s="239" customFormat="1" ht="13" x14ac:dyDescent="0.25">
      <c r="A7077" s="261"/>
      <c r="B7077" s="253"/>
      <c r="C7077" s="252"/>
      <c r="D7077" s="308"/>
      <c r="E7077" s="257"/>
      <c r="F7077" s="260"/>
      <c r="I7077"/>
    </row>
    <row r="7078" spans="1:9" s="239" customFormat="1" ht="13" x14ac:dyDescent="0.25">
      <c r="A7078" s="261"/>
      <c r="B7078" s="253"/>
      <c r="C7078" s="252"/>
      <c r="D7078" s="308"/>
      <c r="E7078" s="257"/>
      <c r="F7078" s="260"/>
      <c r="I7078"/>
    </row>
    <row r="7079" spans="1:9" s="239" customFormat="1" ht="13" x14ac:dyDescent="0.25">
      <c r="A7079" s="261"/>
      <c r="B7079" s="253"/>
      <c r="C7079" s="252"/>
      <c r="D7079" s="308"/>
      <c r="E7079" s="257"/>
      <c r="F7079" s="260"/>
      <c r="I7079"/>
    </row>
    <row r="7080" spans="1:9" s="239" customFormat="1" ht="13" x14ac:dyDescent="0.25">
      <c r="A7080" s="261"/>
      <c r="B7080" s="253"/>
      <c r="C7080" s="252"/>
      <c r="D7080" s="308"/>
      <c r="E7080" s="257"/>
      <c r="F7080" s="260"/>
      <c r="I7080"/>
    </row>
    <row r="7081" spans="1:9" s="239" customFormat="1" ht="13" x14ac:dyDescent="0.25">
      <c r="A7081" s="261"/>
      <c r="B7081" s="253"/>
      <c r="C7081" s="252"/>
      <c r="D7081" s="308"/>
      <c r="E7081" s="257"/>
      <c r="F7081" s="260"/>
      <c r="I7081"/>
    </row>
    <row r="7082" spans="1:9" s="239" customFormat="1" ht="13" x14ac:dyDescent="0.25">
      <c r="A7082" s="261"/>
      <c r="B7082" s="253"/>
      <c r="C7082" s="252"/>
      <c r="D7082" s="308"/>
      <c r="E7082" s="257"/>
      <c r="F7082" s="260"/>
      <c r="I7082"/>
    </row>
    <row r="7083" spans="1:9" s="239" customFormat="1" ht="13" x14ac:dyDescent="0.25">
      <c r="A7083" s="261"/>
      <c r="B7083" s="253"/>
      <c r="C7083" s="252"/>
      <c r="D7083" s="308"/>
      <c r="E7083" s="257"/>
      <c r="F7083" s="260"/>
      <c r="I7083"/>
    </row>
    <row r="7084" spans="1:9" s="239" customFormat="1" ht="13" x14ac:dyDescent="0.25">
      <c r="A7084" s="261"/>
      <c r="B7084" s="253"/>
      <c r="C7084" s="252"/>
      <c r="D7084" s="308"/>
      <c r="E7084" s="257"/>
      <c r="F7084" s="260"/>
      <c r="I7084"/>
    </row>
    <row r="7085" spans="1:9" s="239" customFormat="1" ht="13" x14ac:dyDescent="0.25">
      <c r="A7085" s="261"/>
      <c r="B7085" s="253"/>
      <c r="C7085" s="252"/>
      <c r="D7085" s="308"/>
      <c r="E7085" s="257"/>
      <c r="F7085" s="260"/>
      <c r="I7085"/>
    </row>
    <row r="7086" spans="1:9" s="239" customFormat="1" ht="13" x14ac:dyDescent="0.25">
      <c r="A7086" s="261"/>
      <c r="B7086" s="253"/>
      <c r="C7086" s="252"/>
      <c r="D7086" s="308"/>
      <c r="E7086" s="257"/>
      <c r="F7086" s="260"/>
      <c r="I7086"/>
    </row>
    <row r="7087" spans="1:9" ht="13" x14ac:dyDescent="0.25">
      <c r="A7087" s="261"/>
      <c r="B7087" s="264" t="s">
        <v>1019</v>
      </c>
      <c r="C7087" s="226"/>
      <c r="D7087" s="304"/>
      <c r="E7087" s="255"/>
      <c r="F7087" s="266"/>
    </row>
    <row r="7088" spans="1:9" ht="13" x14ac:dyDescent="0.25">
      <c r="A7088" s="261"/>
      <c r="B7088" s="245" t="str">
        <f>B7015</f>
        <v>SECTION 6</v>
      </c>
      <c r="C7088" s="226"/>
      <c r="D7088" s="304"/>
      <c r="E7088" s="255"/>
      <c r="F7088" s="260"/>
    </row>
    <row r="7089" spans="1:9" ht="13" x14ac:dyDescent="0.25">
      <c r="A7089" s="261"/>
      <c r="B7089" s="245" t="str">
        <f>B7016</f>
        <v>Block 4: Kitchen and Store Room: 6.5 -Roof Coverings</v>
      </c>
      <c r="C7089" s="226"/>
      <c r="D7089" s="304"/>
      <c r="E7089" s="255"/>
      <c r="F7089" s="260"/>
    </row>
    <row r="7090" spans="1:9" s="57" customFormat="1" x14ac:dyDescent="0.25">
      <c r="A7090" s="296"/>
      <c r="B7090" s="269"/>
      <c r="C7090" s="268"/>
      <c r="D7090" s="311"/>
      <c r="E7090" s="216"/>
      <c r="F7090" s="260"/>
      <c r="G7090" s="179"/>
      <c r="I7090"/>
    </row>
    <row r="7091" spans="1:9" s="57" customFormat="1" ht="13" x14ac:dyDescent="0.25">
      <c r="A7091" s="297">
        <v>6.6</v>
      </c>
      <c r="B7091" s="227" t="s">
        <v>133</v>
      </c>
      <c r="C7091" s="268"/>
      <c r="D7091" s="311"/>
      <c r="E7091" s="216"/>
      <c r="F7091" s="277"/>
      <c r="G7091" s="179"/>
      <c r="I7091"/>
    </row>
    <row r="7092" spans="1:9" s="57" customFormat="1" x14ac:dyDescent="0.25">
      <c r="A7092" s="296"/>
      <c r="B7092" s="269"/>
      <c r="C7092" s="268"/>
      <c r="D7092" s="311"/>
      <c r="E7092" s="216"/>
      <c r="F7092" s="277"/>
      <c r="G7092" s="179"/>
      <c r="I7092"/>
    </row>
    <row r="7093" spans="1:9" s="57" customFormat="1" ht="13" x14ac:dyDescent="0.25">
      <c r="A7093" s="296"/>
      <c r="B7093" s="227" t="s">
        <v>132</v>
      </c>
      <c r="C7093" s="268"/>
      <c r="D7093" s="311"/>
      <c r="E7093" s="216"/>
      <c r="F7093" s="277"/>
      <c r="G7093" s="179"/>
      <c r="I7093"/>
    </row>
    <row r="7094" spans="1:9" s="57" customFormat="1" ht="13" x14ac:dyDescent="0.25">
      <c r="A7094" s="296"/>
      <c r="B7094" s="227"/>
      <c r="C7094" s="268"/>
      <c r="D7094" s="311"/>
      <c r="E7094" s="216"/>
      <c r="F7094" s="277"/>
      <c r="G7094" s="179"/>
      <c r="I7094"/>
    </row>
    <row r="7095" spans="1:9" s="57" customFormat="1" x14ac:dyDescent="0.25">
      <c r="A7095" s="296" t="s">
        <v>2597</v>
      </c>
      <c r="B7095" s="269" t="s">
        <v>131</v>
      </c>
      <c r="C7095" s="268" t="s">
        <v>11</v>
      </c>
      <c r="D7095" s="311">
        <v>9</v>
      </c>
      <c r="E7095" s="216"/>
      <c r="F7095" s="277"/>
      <c r="G7095" s="179"/>
      <c r="I7095"/>
    </row>
    <row r="7096" spans="1:9" s="57" customFormat="1" x14ac:dyDescent="0.25">
      <c r="A7096" s="296"/>
      <c r="B7096" s="269"/>
      <c r="C7096" s="268"/>
      <c r="D7096" s="311"/>
      <c r="E7096" s="216"/>
      <c r="F7096" s="277"/>
      <c r="G7096" s="179"/>
      <c r="I7096"/>
    </row>
    <row r="7097" spans="1:9" s="57" customFormat="1" x14ac:dyDescent="0.25">
      <c r="A7097" s="296" t="s">
        <v>2598</v>
      </c>
      <c r="B7097" s="269" t="s">
        <v>2113</v>
      </c>
      <c r="C7097" s="268" t="s">
        <v>11</v>
      </c>
      <c r="D7097" s="311">
        <v>30</v>
      </c>
      <c r="E7097" s="216"/>
      <c r="F7097" s="277"/>
      <c r="G7097" s="179"/>
      <c r="I7097"/>
    </row>
    <row r="7098" spans="1:9" s="57" customFormat="1" x14ac:dyDescent="0.25">
      <c r="A7098" s="296"/>
      <c r="B7098" s="269"/>
      <c r="C7098" s="268"/>
      <c r="D7098" s="311"/>
      <c r="E7098" s="216"/>
      <c r="F7098" s="277"/>
      <c r="G7098" s="179"/>
      <c r="I7098"/>
    </row>
    <row r="7099" spans="1:9" s="57" customFormat="1" ht="13" x14ac:dyDescent="0.25">
      <c r="A7099" s="296"/>
      <c r="B7099" s="227" t="s">
        <v>128</v>
      </c>
      <c r="C7099" s="268"/>
      <c r="D7099" s="311"/>
      <c r="E7099" s="216"/>
      <c r="F7099" s="277"/>
      <c r="G7099" s="179"/>
      <c r="I7099"/>
    </row>
    <row r="7100" spans="1:9" s="57" customFormat="1" ht="13" x14ac:dyDescent="0.25">
      <c r="A7100" s="296"/>
      <c r="B7100" s="227"/>
      <c r="C7100" s="268"/>
      <c r="D7100" s="311"/>
      <c r="E7100" s="216"/>
      <c r="F7100" s="277"/>
      <c r="G7100" s="179"/>
      <c r="I7100"/>
    </row>
    <row r="7101" spans="1:9" s="1" customFormat="1" ht="14.5" x14ac:dyDescent="0.25">
      <c r="A7101" s="296" t="s">
        <v>2599</v>
      </c>
      <c r="B7101" s="269" t="s">
        <v>127</v>
      </c>
      <c r="C7101" s="268" t="s">
        <v>621</v>
      </c>
      <c r="D7101" s="311">
        <v>6</v>
      </c>
      <c r="E7101" s="216"/>
      <c r="F7101" s="277"/>
      <c r="G7101" s="179"/>
      <c r="H7101" s="57"/>
      <c r="I7101"/>
    </row>
    <row r="7102" spans="1:9" s="1" customFormat="1" x14ac:dyDescent="0.25">
      <c r="A7102" s="296"/>
      <c r="B7102" s="269"/>
      <c r="C7102" s="268"/>
      <c r="D7102" s="311"/>
      <c r="E7102" s="216"/>
      <c r="F7102" s="277"/>
      <c r="G7102" s="179"/>
      <c r="H7102" s="57"/>
      <c r="I7102"/>
    </row>
    <row r="7103" spans="1:9" s="1" customFormat="1" ht="25" x14ac:dyDescent="0.25">
      <c r="A7103" s="296" t="s">
        <v>2600</v>
      </c>
      <c r="B7103" s="269" t="s">
        <v>2114</v>
      </c>
      <c r="C7103" s="268" t="s">
        <v>2</v>
      </c>
      <c r="D7103" s="311">
        <v>28</v>
      </c>
      <c r="E7103" s="216"/>
      <c r="F7103" s="277"/>
      <c r="G7103" s="179"/>
      <c r="H7103" s="57"/>
      <c r="I7103"/>
    </row>
    <row r="7104" spans="1:9" s="1" customFormat="1" x14ac:dyDescent="0.25">
      <c r="A7104" s="296"/>
      <c r="B7104" s="269"/>
      <c r="C7104" s="268"/>
      <c r="D7104" s="311"/>
      <c r="E7104" s="216"/>
      <c r="F7104" s="277"/>
      <c r="G7104" s="179"/>
      <c r="H7104" s="57"/>
      <c r="I7104"/>
    </row>
    <row r="7105" spans="1:9" s="1" customFormat="1" ht="13" x14ac:dyDescent="0.3">
      <c r="A7105" s="296"/>
      <c r="B7105" s="227" t="s">
        <v>123</v>
      </c>
      <c r="C7105" s="268"/>
      <c r="D7105" s="311"/>
      <c r="E7105" s="216"/>
      <c r="F7105" s="277"/>
      <c r="G7105" s="281"/>
      <c r="H7105" s="57"/>
      <c r="I7105"/>
    </row>
    <row r="7106" spans="1:9" s="1" customFormat="1" x14ac:dyDescent="0.25">
      <c r="A7106" s="296"/>
      <c r="B7106" s="269"/>
      <c r="C7106" s="268"/>
      <c r="D7106" s="311"/>
      <c r="E7106" s="216"/>
      <c r="F7106" s="277"/>
      <c r="G7106" s="179"/>
      <c r="H7106" s="57"/>
      <c r="I7106"/>
    </row>
    <row r="7107" spans="1:9" s="57" customFormat="1" ht="50" x14ac:dyDescent="0.3">
      <c r="A7107" s="296" t="s">
        <v>2601</v>
      </c>
      <c r="B7107" s="269" t="s">
        <v>2525</v>
      </c>
      <c r="C7107" s="268" t="s">
        <v>2</v>
      </c>
      <c r="D7107" s="311">
        <v>5</v>
      </c>
      <c r="E7107" s="216"/>
      <c r="F7107" s="277"/>
      <c r="G7107" s="282"/>
      <c r="I7107"/>
    </row>
    <row r="7108" spans="1:9" s="57" customFormat="1" ht="13" x14ac:dyDescent="0.3">
      <c r="A7108" s="296"/>
      <c r="B7108" s="269"/>
      <c r="C7108" s="268"/>
      <c r="D7108" s="311"/>
      <c r="E7108" s="216"/>
      <c r="F7108" s="277"/>
      <c r="G7108" s="282"/>
      <c r="I7108"/>
    </row>
    <row r="7109" spans="1:9" s="57" customFormat="1" ht="13" x14ac:dyDescent="0.3">
      <c r="A7109" s="296"/>
      <c r="B7109" s="227" t="s">
        <v>114</v>
      </c>
      <c r="C7109" s="268"/>
      <c r="D7109" s="311"/>
      <c r="E7109" s="216"/>
      <c r="F7109" s="277"/>
      <c r="G7109" s="282"/>
      <c r="I7109"/>
    </row>
    <row r="7110" spans="1:9" s="57" customFormat="1" ht="13" x14ac:dyDescent="0.3">
      <c r="A7110" s="296"/>
      <c r="B7110" s="269"/>
      <c r="C7110" s="268"/>
      <c r="D7110" s="311"/>
      <c r="E7110" s="216"/>
      <c r="F7110" s="277"/>
      <c r="G7110" s="282"/>
      <c r="I7110"/>
    </row>
    <row r="7111" spans="1:9" s="57" customFormat="1" ht="13" x14ac:dyDescent="0.3">
      <c r="A7111" s="296"/>
      <c r="B7111" s="227" t="s">
        <v>113</v>
      </c>
      <c r="C7111" s="268"/>
      <c r="D7111" s="311"/>
      <c r="E7111" s="216"/>
      <c r="F7111" s="277"/>
      <c r="G7111" s="282"/>
      <c r="I7111"/>
    </row>
    <row r="7112" spans="1:9" s="57" customFormat="1" ht="13" x14ac:dyDescent="0.3">
      <c r="A7112" s="296"/>
      <c r="B7112" s="269"/>
      <c r="C7112" s="268"/>
      <c r="D7112" s="311"/>
      <c r="E7112" s="216"/>
      <c r="F7112" s="277"/>
      <c r="G7112" s="282"/>
      <c r="I7112"/>
    </row>
    <row r="7113" spans="1:9" s="57" customFormat="1" ht="37.5" x14ac:dyDescent="0.3">
      <c r="A7113" s="296" t="s">
        <v>2602</v>
      </c>
      <c r="B7113" s="269" t="s">
        <v>2080</v>
      </c>
      <c r="C7113" s="268" t="s">
        <v>11</v>
      </c>
      <c r="D7113" s="311">
        <v>9</v>
      </c>
      <c r="E7113" s="216"/>
      <c r="F7113" s="277"/>
      <c r="G7113" s="282"/>
      <c r="I7113"/>
    </row>
    <row r="7114" spans="1:9" s="57" customFormat="1" ht="13" x14ac:dyDescent="0.3">
      <c r="A7114" s="296"/>
      <c r="B7114" s="269"/>
      <c r="C7114" s="268"/>
      <c r="D7114" s="311"/>
      <c r="E7114" s="216"/>
      <c r="F7114" s="277"/>
      <c r="G7114" s="282"/>
      <c r="I7114"/>
    </row>
    <row r="7115" spans="1:9" s="57" customFormat="1" ht="37.5" x14ac:dyDescent="0.3">
      <c r="A7115" s="296" t="s">
        <v>2603</v>
      </c>
      <c r="B7115" s="269" t="s">
        <v>2081</v>
      </c>
      <c r="C7115" s="268" t="s">
        <v>11</v>
      </c>
      <c r="D7115" s="311">
        <v>8</v>
      </c>
      <c r="E7115" s="216"/>
      <c r="F7115" s="277"/>
      <c r="G7115" s="282"/>
      <c r="I7115"/>
    </row>
    <row r="7116" spans="1:9" s="57" customFormat="1" ht="13" x14ac:dyDescent="0.3">
      <c r="A7116" s="296"/>
      <c r="B7116" s="269"/>
      <c r="C7116" s="268"/>
      <c r="D7116" s="311"/>
      <c r="E7116" s="216"/>
      <c r="F7116" s="277"/>
      <c r="G7116" s="282"/>
      <c r="I7116"/>
    </row>
    <row r="7117" spans="1:9" s="57" customFormat="1" ht="13" x14ac:dyDescent="0.3">
      <c r="A7117" s="296"/>
      <c r="B7117" s="227" t="s">
        <v>101</v>
      </c>
      <c r="C7117" s="268"/>
      <c r="D7117" s="311"/>
      <c r="E7117" s="216"/>
      <c r="F7117" s="277"/>
      <c r="G7117" s="282"/>
      <c r="I7117"/>
    </row>
    <row r="7118" spans="1:9" s="57" customFormat="1" ht="13" x14ac:dyDescent="0.3">
      <c r="A7118" s="296"/>
      <c r="B7118" s="227"/>
      <c r="C7118" s="268"/>
      <c r="D7118" s="311"/>
      <c r="E7118" s="216"/>
      <c r="F7118" s="277"/>
      <c r="G7118" s="282"/>
      <c r="I7118"/>
    </row>
    <row r="7119" spans="1:9" s="57" customFormat="1" ht="13" x14ac:dyDescent="0.3">
      <c r="A7119" s="296"/>
      <c r="B7119" s="227" t="s">
        <v>100</v>
      </c>
      <c r="C7119" s="268"/>
      <c r="D7119" s="311"/>
      <c r="E7119" s="216"/>
      <c r="F7119" s="277"/>
      <c r="G7119" s="282"/>
      <c r="I7119"/>
    </row>
    <row r="7120" spans="1:9" s="57" customFormat="1" ht="13" x14ac:dyDescent="0.3">
      <c r="A7120" s="296"/>
      <c r="B7120" s="269"/>
      <c r="C7120" s="268"/>
      <c r="D7120" s="311"/>
      <c r="E7120" s="216"/>
      <c r="F7120" s="277"/>
      <c r="G7120" s="282"/>
      <c r="I7120"/>
    </row>
    <row r="7121" spans="1:9" s="57" customFormat="1" ht="13" x14ac:dyDescent="0.3">
      <c r="A7121" s="296" t="s">
        <v>2604</v>
      </c>
      <c r="B7121" s="269" t="s">
        <v>2292</v>
      </c>
      <c r="C7121" s="268" t="s">
        <v>2</v>
      </c>
      <c r="D7121" s="311">
        <v>2</v>
      </c>
      <c r="E7121" s="216"/>
      <c r="F7121" s="277"/>
      <c r="G7121" s="282"/>
      <c r="I7121"/>
    </row>
    <row r="7122" spans="1:9" s="57" customFormat="1" ht="13" x14ac:dyDescent="0.3">
      <c r="A7122" s="296"/>
      <c r="B7122" s="269"/>
      <c r="C7122" s="268"/>
      <c r="D7122" s="311"/>
      <c r="E7122" s="216"/>
      <c r="F7122" s="260"/>
      <c r="G7122" s="282"/>
      <c r="I7122"/>
    </row>
    <row r="7123" spans="1:9" s="57" customFormat="1" ht="13" x14ac:dyDescent="0.3">
      <c r="A7123" s="296"/>
      <c r="B7123" s="269"/>
      <c r="C7123" s="268"/>
      <c r="D7123" s="311"/>
      <c r="E7123" s="216"/>
      <c r="F7123" s="260"/>
      <c r="G7123" s="282"/>
      <c r="I7123"/>
    </row>
    <row r="7124" spans="1:9" s="57" customFormat="1" ht="13" x14ac:dyDescent="0.3">
      <c r="A7124" s="296"/>
      <c r="B7124" s="269"/>
      <c r="C7124" s="268"/>
      <c r="D7124" s="311"/>
      <c r="E7124" s="216"/>
      <c r="F7124" s="260"/>
      <c r="G7124" s="282"/>
      <c r="I7124"/>
    </row>
    <row r="7125" spans="1:9" s="57" customFormat="1" ht="13" x14ac:dyDescent="0.3">
      <c r="A7125" s="296"/>
      <c r="B7125" s="269"/>
      <c r="C7125" s="268"/>
      <c r="D7125" s="311"/>
      <c r="E7125" s="216"/>
      <c r="F7125" s="260"/>
      <c r="G7125" s="282"/>
      <c r="I7125"/>
    </row>
    <row r="7126" spans="1:9" s="57" customFormat="1" ht="13" x14ac:dyDescent="0.3">
      <c r="A7126" s="296"/>
      <c r="B7126" s="269"/>
      <c r="C7126" s="268"/>
      <c r="D7126" s="311"/>
      <c r="E7126" s="216"/>
      <c r="F7126" s="260"/>
      <c r="G7126" s="282"/>
      <c r="I7126"/>
    </row>
    <row r="7127" spans="1:9" s="57" customFormat="1" ht="13" x14ac:dyDescent="0.3">
      <c r="A7127" s="296"/>
      <c r="B7127" s="269"/>
      <c r="C7127" s="268"/>
      <c r="D7127" s="311"/>
      <c r="E7127" s="216"/>
      <c r="F7127" s="260"/>
      <c r="G7127" s="282"/>
      <c r="I7127"/>
    </row>
    <row r="7128" spans="1:9" s="57" customFormat="1" ht="13" x14ac:dyDescent="0.3">
      <c r="A7128" s="296"/>
      <c r="B7128" s="269"/>
      <c r="C7128" s="268"/>
      <c r="D7128" s="311"/>
      <c r="E7128" s="216"/>
      <c r="F7128" s="260"/>
      <c r="G7128" s="282"/>
      <c r="I7128"/>
    </row>
    <row r="7129" spans="1:9" s="57" customFormat="1" ht="13" x14ac:dyDescent="0.3">
      <c r="A7129" s="296"/>
      <c r="B7129" s="269"/>
      <c r="C7129" s="268"/>
      <c r="D7129" s="311"/>
      <c r="E7129" s="216"/>
      <c r="F7129" s="260"/>
      <c r="G7129" s="282"/>
      <c r="I7129"/>
    </row>
    <row r="7130" spans="1:9" s="57" customFormat="1" ht="13" x14ac:dyDescent="0.3">
      <c r="A7130" s="296"/>
      <c r="B7130" s="269"/>
      <c r="C7130" s="268"/>
      <c r="D7130" s="311"/>
      <c r="E7130" s="216"/>
      <c r="F7130" s="260"/>
      <c r="G7130" s="282"/>
      <c r="I7130"/>
    </row>
    <row r="7131" spans="1:9" s="57" customFormat="1" ht="13" x14ac:dyDescent="0.3">
      <c r="A7131" s="296"/>
      <c r="B7131" s="269"/>
      <c r="C7131" s="268"/>
      <c r="D7131" s="311"/>
      <c r="E7131" s="216"/>
      <c r="F7131" s="260"/>
      <c r="G7131" s="282"/>
      <c r="I7131"/>
    </row>
    <row r="7132" spans="1:9" s="57" customFormat="1" ht="13" x14ac:dyDescent="0.3">
      <c r="A7132" s="296"/>
      <c r="B7132" s="269"/>
      <c r="C7132" s="268"/>
      <c r="D7132" s="311"/>
      <c r="E7132" s="216"/>
      <c r="F7132" s="260"/>
      <c r="G7132" s="282"/>
      <c r="I7132"/>
    </row>
    <row r="7133" spans="1:9" s="57" customFormat="1" ht="13" x14ac:dyDescent="0.3">
      <c r="A7133" s="296"/>
      <c r="B7133" s="269"/>
      <c r="C7133" s="268"/>
      <c r="D7133" s="311"/>
      <c r="E7133" s="216"/>
      <c r="F7133" s="260"/>
      <c r="G7133" s="282"/>
      <c r="I7133"/>
    </row>
    <row r="7134" spans="1:9" s="57" customFormat="1" ht="13" x14ac:dyDescent="0.3">
      <c r="A7134" s="296"/>
      <c r="B7134" s="269"/>
      <c r="C7134" s="268"/>
      <c r="D7134" s="311"/>
      <c r="E7134" s="216"/>
      <c r="F7134" s="260"/>
      <c r="G7134" s="282"/>
      <c r="I7134"/>
    </row>
    <row r="7135" spans="1:9" s="57" customFormat="1" ht="13" x14ac:dyDescent="0.3">
      <c r="A7135" s="296"/>
      <c r="B7135" s="269"/>
      <c r="C7135" s="268"/>
      <c r="D7135" s="311"/>
      <c r="E7135" s="216"/>
      <c r="F7135" s="260"/>
      <c r="G7135" s="282"/>
      <c r="I7135"/>
    </row>
    <row r="7136" spans="1:9" s="57" customFormat="1" ht="13" x14ac:dyDescent="0.3">
      <c r="A7136" s="296"/>
      <c r="B7136" s="269"/>
      <c r="C7136" s="268"/>
      <c r="D7136" s="311"/>
      <c r="E7136" s="216"/>
      <c r="F7136" s="260"/>
      <c r="G7136" s="282"/>
      <c r="I7136"/>
    </row>
    <row r="7137" spans="1:9" s="57" customFormat="1" ht="13" x14ac:dyDescent="0.3">
      <c r="A7137" s="296"/>
      <c r="B7137" s="269"/>
      <c r="C7137" s="268"/>
      <c r="D7137" s="311"/>
      <c r="E7137" s="216"/>
      <c r="F7137" s="260"/>
      <c r="G7137" s="282"/>
      <c r="I7137"/>
    </row>
    <row r="7138" spans="1:9" s="57" customFormat="1" ht="13" x14ac:dyDescent="0.3">
      <c r="A7138" s="296"/>
      <c r="B7138" s="269"/>
      <c r="C7138" s="268"/>
      <c r="D7138" s="311"/>
      <c r="E7138" s="216"/>
      <c r="F7138" s="260"/>
      <c r="G7138" s="282"/>
      <c r="I7138"/>
    </row>
    <row r="7139" spans="1:9" s="57" customFormat="1" ht="13" x14ac:dyDescent="0.3">
      <c r="A7139" s="296"/>
      <c r="B7139" s="269"/>
      <c r="C7139" s="268"/>
      <c r="D7139" s="311"/>
      <c r="E7139" s="216"/>
      <c r="F7139" s="260"/>
      <c r="G7139" s="282"/>
      <c r="I7139"/>
    </row>
    <row r="7140" spans="1:9" s="57" customFormat="1" ht="13" x14ac:dyDescent="0.3">
      <c r="A7140" s="296"/>
      <c r="B7140" s="269"/>
      <c r="C7140" s="268"/>
      <c r="D7140" s="311"/>
      <c r="E7140" s="216"/>
      <c r="F7140" s="260"/>
      <c r="G7140" s="282"/>
      <c r="I7140"/>
    </row>
    <row r="7141" spans="1:9" s="57" customFormat="1" ht="13" x14ac:dyDescent="0.3">
      <c r="A7141" s="296"/>
      <c r="B7141" s="269"/>
      <c r="C7141" s="268"/>
      <c r="D7141" s="311"/>
      <c r="E7141" s="216"/>
      <c r="F7141" s="260"/>
      <c r="G7141" s="282"/>
      <c r="I7141"/>
    </row>
    <row r="7142" spans="1:9" s="57" customFormat="1" ht="13" x14ac:dyDescent="0.3">
      <c r="A7142" s="296"/>
      <c r="B7142" s="269"/>
      <c r="C7142" s="268"/>
      <c r="D7142" s="311"/>
      <c r="E7142" s="216"/>
      <c r="F7142" s="260"/>
      <c r="G7142" s="282"/>
      <c r="I7142"/>
    </row>
    <row r="7143" spans="1:9" s="57" customFormat="1" ht="13" x14ac:dyDescent="0.3">
      <c r="A7143" s="296"/>
      <c r="B7143" s="269"/>
      <c r="C7143" s="268"/>
      <c r="D7143" s="311"/>
      <c r="E7143" s="216"/>
      <c r="F7143" s="260"/>
      <c r="G7143" s="282"/>
      <c r="I7143"/>
    </row>
    <row r="7144" spans="1:9" s="57" customFormat="1" ht="13" x14ac:dyDescent="0.3">
      <c r="A7144" s="296"/>
      <c r="B7144" s="269"/>
      <c r="C7144" s="268"/>
      <c r="D7144" s="311"/>
      <c r="E7144" s="216"/>
      <c r="F7144" s="260"/>
      <c r="G7144" s="282"/>
      <c r="I7144"/>
    </row>
    <row r="7145" spans="1:9" s="57" customFormat="1" ht="13" x14ac:dyDescent="0.3">
      <c r="A7145" s="296"/>
      <c r="B7145" s="269"/>
      <c r="C7145" s="268"/>
      <c r="D7145" s="311"/>
      <c r="E7145" s="216"/>
      <c r="F7145" s="260"/>
      <c r="G7145" s="282"/>
      <c r="I7145"/>
    </row>
    <row r="7146" spans="1:9" s="57" customFormat="1" ht="13" x14ac:dyDescent="0.3">
      <c r="A7146" s="296"/>
      <c r="B7146" s="269"/>
      <c r="C7146" s="268"/>
      <c r="D7146" s="311"/>
      <c r="E7146" s="216"/>
      <c r="F7146" s="260"/>
      <c r="G7146" s="282"/>
      <c r="I7146"/>
    </row>
    <row r="7147" spans="1:9" s="57" customFormat="1" ht="13" x14ac:dyDescent="0.3">
      <c r="A7147" s="296"/>
      <c r="B7147" s="269"/>
      <c r="C7147" s="268"/>
      <c r="D7147" s="311"/>
      <c r="E7147" s="216"/>
      <c r="F7147" s="260"/>
      <c r="G7147" s="282"/>
      <c r="I7147"/>
    </row>
    <row r="7148" spans="1:9" s="57" customFormat="1" x14ac:dyDescent="0.25">
      <c r="A7148" s="296"/>
      <c r="B7148" s="269"/>
      <c r="C7148" s="268"/>
      <c r="D7148" s="311"/>
      <c r="E7148" s="216"/>
      <c r="F7148" s="260"/>
      <c r="G7148" s="179"/>
      <c r="I7148"/>
    </row>
    <row r="7149" spans="1:9" s="57" customFormat="1" x14ac:dyDescent="0.25">
      <c r="A7149" s="296"/>
      <c r="B7149" s="269"/>
      <c r="C7149" s="268"/>
      <c r="D7149" s="311"/>
      <c r="E7149" s="216"/>
      <c r="F7149" s="260"/>
      <c r="G7149" s="179"/>
      <c r="I7149"/>
    </row>
    <row r="7150" spans="1:9" ht="13" x14ac:dyDescent="0.25">
      <c r="A7150" s="261"/>
      <c r="B7150" s="264" t="s">
        <v>2187</v>
      </c>
      <c r="C7150" s="226"/>
      <c r="D7150" s="304"/>
      <c r="E7150" s="255"/>
      <c r="F7150" s="266"/>
    </row>
    <row r="7151" spans="1:9" ht="13" x14ac:dyDescent="0.25">
      <c r="A7151" s="261"/>
      <c r="B7151" s="245" t="str">
        <f>B7088</f>
        <v>SECTION 6</v>
      </c>
      <c r="C7151" s="226"/>
      <c r="D7151" s="304"/>
      <c r="E7151" s="255"/>
      <c r="F7151" s="260"/>
    </row>
    <row r="7152" spans="1:9" ht="13" x14ac:dyDescent="0.25">
      <c r="A7152" s="261"/>
      <c r="B7152" s="245" t="s">
        <v>2649</v>
      </c>
      <c r="C7152" s="226"/>
      <c r="D7152" s="304"/>
      <c r="E7152" s="255"/>
      <c r="F7152" s="260"/>
    </row>
    <row r="7153" spans="1:9" s="239" customFormat="1" ht="13" x14ac:dyDescent="0.25">
      <c r="A7153" s="261"/>
      <c r="B7153" s="253"/>
      <c r="C7153" s="252"/>
      <c r="D7153" s="308"/>
      <c r="E7153" s="257"/>
      <c r="F7153" s="260"/>
      <c r="I7153"/>
    </row>
    <row r="7154" spans="1:9" s="239" customFormat="1" ht="13" x14ac:dyDescent="0.25">
      <c r="A7154" s="261"/>
      <c r="B7154" s="270" t="str">
        <f>B7151</f>
        <v>SECTION 6</v>
      </c>
      <c r="C7154" s="252"/>
      <c r="D7154" s="308"/>
      <c r="E7154" s="257"/>
      <c r="F7154" s="260"/>
      <c r="I7154"/>
    </row>
    <row r="7155" spans="1:9" s="239" customFormat="1" ht="13" x14ac:dyDescent="0.25">
      <c r="A7155" s="261"/>
      <c r="B7155" s="270" t="str">
        <f>B7152</f>
        <v>Block 4: Kitchen and Store Room: 6.6 - Carpentry and Joinery</v>
      </c>
      <c r="C7155" s="252"/>
      <c r="D7155" s="308"/>
      <c r="E7155" s="257"/>
      <c r="F7155" s="260"/>
      <c r="I7155"/>
    </row>
    <row r="7156" spans="1:9" s="239" customFormat="1" ht="13" x14ac:dyDescent="0.25">
      <c r="A7156" s="261"/>
      <c r="B7156" s="251" t="s">
        <v>2200</v>
      </c>
      <c r="C7156" s="252" t="s">
        <v>2192</v>
      </c>
      <c r="D7156" s="308"/>
      <c r="E7156" s="257"/>
      <c r="F7156" s="260"/>
      <c r="I7156"/>
    </row>
    <row r="7157" spans="1:9" s="239" customFormat="1" ht="13" x14ac:dyDescent="0.25">
      <c r="A7157" s="261"/>
      <c r="B7157" s="253"/>
      <c r="C7157" s="252"/>
      <c r="D7157" s="308"/>
      <c r="E7157" s="257"/>
      <c r="F7157" s="260"/>
      <c r="I7157"/>
    </row>
    <row r="7158" spans="1:9" s="239" customFormat="1" ht="13" x14ac:dyDescent="0.25">
      <c r="A7158" s="261"/>
      <c r="B7158" s="265" t="s">
        <v>2191</v>
      </c>
      <c r="C7158" s="252">
        <v>107</v>
      </c>
      <c r="D7158" s="308"/>
      <c r="E7158" s="257"/>
      <c r="F7158" s="260"/>
      <c r="I7158"/>
    </row>
    <row r="7159" spans="1:9" s="239" customFormat="1" ht="13" x14ac:dyDescent="0.25">
      <c r="A7159" s="261"/>
      <c r="B7159" s="265"/>
      <c r="C7159" s="252"/>
      <c r="D7159" s="308"/>
      <c r="E7159" s="257"/>
      <c r="F7159" s="260"/>
      <c r="I7159"/>
    </row>
    <row r="7160" spans="1:9" s="239" customFormat="1" ht="13" x14ac:dyDescent="0.25">
      <c r="A7160" s="261"/>
      <c r="B7160" s="253"/>
      <c r="C7160" s="252"/>
      <c r="D7160" s="308"/>
      <c r="E7160" s="257"/>
      <c r="F7160" s="260"/>
      <c r="I7160"/>
    </row>
    <row r="7161" spans="1:9" s="239" customFormat="1" ht="13" x14ac:dyDescent="0.25">
      <c r="A7161" s="261"/>
      <c r="B7161" s="253"/>
      <c r="C7161" s="252"/>
      <c r="D7161" s="308"/>
      <c r="E7161" s="257"/>
      <c r="F7161" s="260"/>
      <c r="I7161"/>
    </row>
    <row r="7162" spans="1:9" s="239" customFormat="1" ht="13" x14ac:dyDescent="0.25">
      <c r="A7162" s="261"/>
      <c r="B7162" s="253"/>
      <c r="C7162" s="252"/>
      <c r="D7162" s="308"/>
      <c r="E7162" s="257"/>
      <c r="F7162" s="260"/>
      <c r="I7162"/>
    </row>
    <row r="7163" spans="1:9" s="239" customFormat="1" ht="13" x14ac:dyDescent="0.25">
      <c r="A7163" s="261"/>
      <c r="B7163" s="253"/>
      <c r="C7163" s="252"/>
      <c r="D7163" s="308"/>
      <c r="E7163" s="257"/>
      <c r="F7163" s="260"/>
      <c r="I7163"/>
    </row>
    <row r="7164" spans="1:9" s="239" customFormat="1" ht="13" x14ac:dyDescent="0.25">
      <c r="A7164" s="261"/>
      <c r="B7164" s="253"/>
      <c r="C7164" s="252"/>
      <c r="D7164" s="308"/>
      <c r="E7164" s="257"/>
      <c r="F7164" s="260"/>
      <c r="I7164"/>
    </row>
    <row r="7165" spans="1:9" s="239" customFormat="1" ht="13" x14ac:dyDescent="0.25">
      <c r="A7165" s="261"/>
      <c r="B7165" s="253"/>
      <c r="C7165" s="252"/>
      <c r="D7165" s="308"/>
      <c r="E7165" s="257"/>
      <c r="F7165" s="260"/>
      <c r="I7165"/>
    </row>
    <row r="7166" spans="1:9" s="239" customFormat="1" ht="13" x14ac:dyDescent="0.25">
      <c r="A7166" s="261"/>
      <c r="B7166" s="253"/>
      <c r="C7166" s="252"/>
      <c r="D7166" s="308"/>
      <c r="E7166" s="257"/>
      <c r="F7166" s="260"/>
      <c r="I7166"/>
    </row>
    <row r="7167" spans="1:9" s="239" customFormat="1" ht="13" x14ac:dyDescent="0.25">
      <c r="A7167" s="261"/>
      <c r="B7167" s="253"/>
      <c r="C7167" s="252"/>
      <c r="D7167" s="308"/>
      <c r="E7167" s="257"/>
      <c r="F7167" s="260"/>
      <c r="I7167"/>
    </row>
    <row r="7168" spans="1:9" s="239" customFormat="1" ht="13" x14ac:dyDescent="0.25">
      <c r="A7168" s="261"/>
      <c r="B7168" s="253"/>
      <c r="C7168" s="252"/>
      <c r="D7168" s="308"/>
      <c r="E7168" s="257"/>
      <c r="F7168" s="260"/>
      <c r="I7168"/>
    </row>
    <row r="7169" spans="1:9" s="239" customFormat="1" ht="13" x14ac:dyDescent="0.25">
      <c r="A7169" s="261"/>
      <c r="B7169" s="253"/>
      <c r="C7169" s="252"/>
      <c r="D7169" s="308"/>
      <c r="E7169" s="257"/>
      <c r="F7169" s="260"/>
      <c r="I7169"/>
    </row>
    <row r="7170" spans="1:9" s="239" customFormat="1" ht="13" x14ac:dyDescent="0.25">
      <c r="A7170" s="261"/>
      <c r="B7170" s="253"/>
      <c r="C7170" s="252"/>
      <c r="D7170" s="308"/>
      <c r="E7170" s="257"/>
      <c r="F7170" s="260"/>
      <c r="I7170"/>
    </row>
    <row r="7171" spans="1:9" s="239" customFormat="1" ht="13" x14ac:dyDescent="0.25">
      <c r="A7171" s="261"/>
      <c r="B7171" s="253"/>
      <c r="C7171" s="252"/>
      <c r="D7171" s="308"/>
      <c r="E7171" s="257"/>
      <c r="F7171" s="260"/>
      <c r="I7171"/>
    </row>
    <row r="7172" spans="1:9" s="239" customFormat="1" ht="13" x14ac:dyDescent="0.25">
      <c r="A7172" s="261"/>
      <c r="B7172" s="253"/>
      <c r="C7172" s="252"/>
      <c r="D7172" s="308"/>
      <c r="E7172" s="257"/>
      <c r="F7172" s="260"/>
      <c r="I7172"/>
    </row>
    <row r="7173" spans="1:9" s="239" customFormat="1" ht="13" x14ac:dyDescent="0.25">
      <c r="A7173" s="261"/>
      <c r="B7173" s="253"/>
      <c r="C7173" s="252"/>
      <c r="D7173" s="308"/>
      <c r="E7173" s="257"/>
      <c r="F7173" s="260"/>
      <c r="I7173"/>
    </row>
    <row r="7174" spans="1:9" s="239" customFormat="1" ht="13" x14ac:dyDescent="0.25">
      <c r="A7174" s="261"/>
      <c r="B7174" s="253"/>
      <c r="C7174" s="252"/>
      <c r="D7174" s="308"/>
      <c r="E7174" s="257"/>
      <c r="F7174" s="260"/>
      <c r="I7174"/>
    </row>
    <row r="7175" spans="1:9" s="239" customFormat="1" ht="13" x14ac:dyDescent="0.25">
      <c r="A7175" s="261"/>
      <c r="B7175" s="253"/>
      <c r="C7175" s="252"/>
      <c r="D7175" s="308"/>
      <c r="E7175" s="257"/>
      <c r="F7175" s="260"/>
      <c r="I7175"/>
    </row>
    <row r="7176" spans="1:9" s="239" customFormat="1" ht="13" x14ac:dyDescent="0.25">
      <c r="A7176" s="261"/>
      <c r="B7176" s="253"/>
      <c r="C7176" s="252"/>
      <c r="D7176" s="308"/>
      <c r="E7176" s="257"/>
      <c r="F7176" s="260"/>
      <c r="I7176"/>
    </row>
    <row r="7177" spans="1:9" s="239" customFormat="1" ht="13" x14ac:dyDescent="0.25">
      <c r="A7177" s="261"/>
      <c r="B7177" s="253"/>
      <c r="C7177" s="252"/>
      <c r="D7177" s="308"/>
      <c r="E7177" s="257"/>
      <c r="F7177" s="260"/>
      <c r="I7177"/>
    </row>
    <row r="7178" spans="1:9" s="239" customFormat="1" ht="13" x14ac:dyDescent="0.25">
      <c r="A7178" s="261"/>
      <c r="B7178" s="253"/>
      <c r="C7178" s="252"/>
      <c r="D7178" s="308"/>
      <c r="E7178" s="257"/>
      <c r="F7178" s="260"/>
      <c r="I7178"/>
    </row>
    <row r="7179" spans="1:9" s="239" customFormat="1" ht="13" x14ac:dyDescent="0.25">
      <c r="A7179" s="261"/>
      <c r="B7179" s="253"/>
      <c r="C7179" s="252"/>
      <c r="D7179" s="308"/>
      <c r="E7179" s="257"/>
      <c r="F7179" s="260"/>
      <c r="I7179"/>
    </row>
    <row r="7180" spans="1:9" s="239" customFormat="1" ht="13" x14ac:dyDescent="0.25">
      <c r="A7180" s="261"/>
      <c r="B7180" s="253"/>
      <c r="C7180" s="252"/>
      <c r="D7180" s="308"/>
      <c r="E7180" s="257"/>
      <c r="F7180" s="260"/>
      <c r="I7180"/>
    </row>
    <row r="7181" spans="1:9" s="239" customFormat="1" ht="13" x14ac:dyDescent="0.25">
      <c r="A7181" s="261"/>
      <c r="B7181" s="253"/>
      <c r="C7181" s="252"/>
      <c r="D7181" s="308"/>
      <c r="E7181" s="257"/>
      <c r="F7181" s="260"/>
      <c r="I7181"/>
    </row>
    <row r="7182" spans="1:9" s="239" customFormat="1" ht="13" x14ac:dyDescent="0.25">
      <c r="A7182" s="261"/>
      <c r="B7182" s="253"/>
      <c r="C7182" s="252"/>
      <c r="D7182" s="308"/>
      <c r="E7182" s="257"/>
      <c r="F7182" s="260"/>
      <c r="I7182"/>
    </row>
    <row r="7183" spans="1:9" s="239" customFormat="1" ht="13" x14ac:dyDescent="0.25">
      <c r="A7183" s="261"/>
      <c r="B7183" s="253"/>
      <c r="C7183" s="252"/>
      <c r="D7183" s="308"/>
      <c r="E7183" s="257"/>
      <c r="F7183" s="260"/>
      <c r="I7183"/>
    </row>
    <row r="7184" spans="1:9" s="239" customFormat="1" ht="13" x14ac:dyDescent="0.25">
      <c r="A7184" s="261"/>
      <c r="B7184" s="253"/>
      <c r="C7184" s="252"/>
      <c r="D7184" s="308"/>
      <c r="E7184" s="257"/>
      <c r="F7184" s="260"/>
      <c r="I7184"/>
    </row>
    <row r="7185" spans="1:9" s="239" customFormat="1" ht="13" x14ac:dyDescent="0.25">
      <c r="A7185" s="261"/>
      <c r="B7185" s="253"/>
      <c r="C7185" s="252"/>
      <c r="D7185" s="308"/>
      <c r="E7185" s="257"/>
      <c r="F7185" s="260"/>
      <c r="I7185"/>
    </row>
    <row r="7186" spans="1:9" s="239" customFormat="1" ht="13" x14ac:dyDescent="0.25">
      <c r="A7186" s="261"/>
      <c r="B7186" s="253"/>
      <c r="C7186" s="252"/>
      <c r="D7186" s="308"/>
      <c r="E7186" s="257"/>
      <c r="F7186" s="260"/>
      <c r="I7186"/>
    </row>
    <row r="7187" spans="1:9" s="239" customFormat="1" ht="13" x14ac:dyDescent="0.25">
      <c r="A7187" s="261"/>
      <c r="B7187" s="253"/>
      <c r="C7187" s="252"/>
      <c r="D7187" s="308"/>
      <c r="E7187" s="257"/>
      <c r="F7187" s="260"/>
      <c r="I7187"/>
    </row>
    <row r="7188" spans="1:9" s="239" customFormat="1" ht="13" x14ac:dyDescent="0.25">
      <c r="A7188" s="261"/>
      <c r="B7188" s="253"/>
      <c r="C7188" s="252"/>
      <c r="D7188" s="308"/>
      <c r="E7188" s="257"/>
      <c r="F7188" s="260"/>
      <c r="I7188"/>
    </row>
    <row r="7189" spans="1:9" s="239" customFormat="1" ht="13" x14ac:dyDescent="0.25">
      <c r="A7189" s="261"/>
      <c r="B7189" s="253"/>
      <c r="C7189" s="252"/>
      <c r="D7189" s="308"/>
      <c r="E7189" s="257"/>
      <c r="F7189" s="260"/>
      <c r="I7189"/>
    </row>
    <row r="7190" spans="1:9" s="239" customFormat="1" ht="13" x14ac:dyDescent="0.25">
      <c r="A7190" s="261"/>
      <c r="B7190" s="253"/>
      <c r="C7190" s="252"/>
      <c r="D7190" s="308"/>
      <c r="E7190" s="257"/>
      <c r="F7190" s="260"/>
      <c r="I7190"/>
    </row>
    <row r="7191" spans="1:9" s="239" customFormat="1" ht="13" x14ac:dyDescent="0.25">
      <c r="A7191" s="261"/>
      <c r="B7191" s="253"/>
      <c r="C7191" s="252"/>
      <c r="D7191" s="308"/>
      <c r="E7191" s="257"/>
      <c r="F7191" s="260"/>
      <c r="I7191"/>
    </row>
    <row r="7192" spans="1:9" s="239" customFormat="1" ht="13" x14ac:dyDescent="0.25">
      <c r="A7192" s="261"/>
      <c r="B7192" s="253"/>
      <c r="C7192" s="252"/>
      <c r="D7192" s="308"/>
      <c r="E7192" s="257"/>
      <c r="F7192" s="260"/>
      <c r="I7192"/>
    </row>
    <row r="7193" spans="1:9" s="239" customFormat="1" ht="13" x14ac:dyDescent="0.25">
      <c r="A7193" s="261"/>
      <c r="B7193" s="253"/>
      <c r="C7193" s="252"/>
      <c r="D7193" s="308"/>
      <c r="E7193" s="257"/>
      <c r="F7193" s="260"/>
      <c r="I7193"/>
    </row>
    <row r="7194" spans="1:9" s="239" customFormat="1" ht="13" x14ac:dyDescent="0.25">
      <c r="A7194" s="261"/>
      <c r="B7194" s="253"/>
      <c r="C7194" s="252"/>
      <c r="D7194" s="308"/>
      <c r="E7194" s="257"/>
      <c r="F7194" s="260"/>
      <c r="I7194"/>
    </row>
    <row r="7195" spans="1:9" s="239" customFormat="1" ht="13" x14ac:dyDescent="0.25">
      <c r="A7195" s="261"/>
      <c r="B7195" s="253"/>
      <c r="C7195" s="252"/>
      <c r="D7195" s="308"/>
      <c r="E7195" s="257"/>
      <c r="F7195" s="260"/>
      <c r="I7195"/>
    </row>
    <row r="7196" spans="1:9" s="239" customFormat="1" ht="13" x14ac:dyDescent="0.25">
      <c r="A7196" s="261"/>
      <c r="B7196" s="253"/>
      <c r="C7196" s="252"/>
      <c r="D7196" s="308"/>
      <c r="E7196" s="257"/>
      <c r="F7196" s="260"/>
      <c r="I7196"/>
    </row>
    <row r="7197" spans="1:9" s="239" customFormat="1" ht="13" x14ac:dyDescent="0.25">
      <c r="A7197" s="261"/>
      <c r="B7197" s="253"/>
      <c r="C7197" s="252"/>
      <c r="D7197" s="308"/>
      <c r="E7197" s="257"/>
      <c r="F7197" s="260"/>
      <c r="I7197"/>
    </row>
    <row r="7198" spans="1:9" s="239" customFormat="1" ht="13" x14ac:dyDescent="0.25">
      <c r="A7198" s="261"/>
      <c r="B7198" s="253"/>
      <c r="C7198" s="252"/>
      <c r="D7198" s="308"/>
      <c r="E7198" s="257"/>
      <c r="F7198" s="260"/>
      <c r="I7198"/>
    </row>
    <row r="7199" spans="1:9" s="239" customFormat="1" ht="13" x14ac:dyDescent="0.25">
      <c r="A7199" s="261"/>
      <c r="B7199" s="253"/>
      <c r="C7199" s="252"/>
      <c r="D7199" s="308"/>
      <c r="E7199" s="257"/>
      <c r="F7199" s="260"/>
      <c r="I7199"/>
    </row>
    <row r="7200" spans="1:9" s="239" customFormat="1" ht="13" x14ac:dyDescent="0.25">
      <c r="A7200" s="261"/>
      <c r="B7200" s="253"/>
      <c r="C7200" s="252"/>
      <c r="D7200" s="308"/>
      <c r="E7200" s="257"/>
      <c r="F7200" s="260"/>
      <c r="I7200"/>
    </row>
    <row r="7201" spans="1:9" s="239" customFormat="1" ht="13" x14ac:dyDescent="0.25">
      <c r="A7201" s="261"/>
      <c r="B7201" s="253"/>
      <c r="C7201" s="252"/>
      <c r="D7201" s="308"/>
      <c r="E7201" s="257"/>
      <c r="F7201" s="260"/>
      <c r="I7201"/>
    </row>
    <row r="7202" spans="1:9" s="239" customFormat="1" ht="13" x14ac:dyDescent="0.25">
      <c r="A7202" s="261"/>
      <c r="B7202" s="253"/>
      <c r="C7202" s="252"/>
      <c r="D7202" s="308"/>
      <c r="E7202" s="257"/>
      <c r="F7202" s="260"/>
      <c r="I7202"/>
    </row>
    <row r="7203" spans="1:9" s="239" customFormat="1" ht="13" x14ac:dyDescent="0.25">
      <c r="A7203" s="261"/>
      <c r="B7203" s="253"/>
      <c r="C7203" s="252"/>
      <c r="D7203" s="308"/>
      <c r="E7203" s="257"/>
      <c r="F7203" s="260"/>
      <c r="I7203"/>
    </row>
    <row r="7204" spans="1:9" s="239" customFormat="1" ht="13" x14ac:dyDescent="0.25">
      <c r="A7204" s="261"/>
      <c r="B7204" s="253"/>
      <c r="C7204" s="252"/>
      <c r="D7204" s="308"/>
      <c r="E7204" s="257"/>
      <c r="F7204" s="260"/>
      <c r="I7204"/>
    </row>
    <row r="7205" spans="1:9" s="239" customFormat="1" ht="13" x14ac:dyDescent="0.25">
      <c r="A7205" s="261"/>
      <c r="B7205" s="253"/>
      <c r="C7205" s="252"/>
      <c r="D7205" s="308"/>
      <c r="E7205" s="257"/>
      <c r="F7205" s="260"/>
      <c r="I7205"/>
    </row>
    <row r="7206" spans="1:9" s="239" customFormat="1" ht="13" x14ac:dyDescent="0.25">
      <c r="A7206" s="261"/>
      <c r="B7206" s="253"/>
      <c r="C7206" s="252"/>
      <c r="D7206" s="308"/>
      <c r="E7206" s="257"/>
      <c r="F7206" s="260"/>
      <c r="I7206"/>
    </row>
    <row r="7207" spans="1:9" s="239" customFormat="1" ht="13" x14ac:dyDescent="0.25">
      <c r="A7207" s="261"/>
      <c r="B7207" s="253"/>
      <c r="C7207" s="252"/>
      <c r="D7207" s="308"/>
      <c r="E7207" s="257"/>
      <c r="F7207" s="260"/>
      <c r="I7207"/>
    </row>
    <row r="7208" spans="1:9" s="239" customFormat="1" ht="13" x14ac:dyDescent="0.25">
      <c r="A7208" s="261"/>
      <c r="B7208" s="253"/>
      <c r="C7208" s="252"/>
      <c r="D7208" s="308"/>
      <c r="E7208" s="257"/>
      <c r="F7208" s="260"/>
      <c r="I7208"/>
    </row>
    <row r="7209" spans="1:9" s="239" customFormat="1" ht="13" x14ac:dyDescent="0.25">
      <c r="A7209" s="261"/>
      <c r="B7209" s="253"/>
      <c r="C7209" s="252"/>
      <c r="D7209" s="308"/>
      <c r="E7209" s="257"/>
      <c r="F7209" s="260"/>
      <c r="I7209"/>
    </row>
    <row r="7210" spans="1:9" s="239" customFormat="1" ht="13" x14ac:dyDescent="0.25">
      <c r="A7210" s="261"/>
      <c r="B7210" s="253"/>
      <c r="C7210" s="252"/>
      <c r="D7210" s="308"/>
      <c r="E7210" s="257"/>
      <c r="F7210" s="260"/>
      <c r="I7210"/>
    </row>
    <row r="7211" spans="1:9" s="239" customFormat="1" ht="13" x14ac:dyDescent="0.25">
      <c r="A7211" s="261"/>
      <c r="B7211" s="253"/>
      <c r="C7211" s="252"/>
      <c r="D7211" s="308"/>
      <c r="E7211" s="257"/>
      <c r="F7211" s="260"/>
      <c r="I7211"/>
    </row>
    <row r="7212" spans="1:9" s="239" customFormat="1" ht="13" x14ac:dyDescent="0.25">
      <c r="A7212" s="261"/>
      <c r="B7212" s="253"/>
      <c r="C7212" s="252"/>
      <c r="D7212" s="308"/>
      <c r="E7212" s="257"/>
      <c r="F7212" s="260"/>
      <c r="I7212"/>
    </row>
    <row r="7213" spans="1:9" s="239" customFormat="1" ht="13" x14ac:dyDescent="0.25">
      <c r="A7213" s="261"/>
      <c r="B7213" s="253"/>
      <c r="C7213" s="252"/>
      <c r="D7213" s="308"/>
      <c r="E7213" s="257"/>
      <c r="F7213" s="260"/>
      <c r="I7213"/>
    </row>
    <row r="7214" spans="1:9" s="239" customFormat="1" ht="13" x14ac:dyDescent="0.25">
      <c r="A7214" s="261"/>
      <c r="B7214" s="253"/>
      <c r="C7214" s="252"/>
      <c r="D7214" s="308"/>
      <c r="E7214" s="257"/>
      <c r="F7214" s="260"/>
      <c r="I7214"/>
    </row>
    <row r="7215" spans="1:9" s="239" customFormat="1" ht="13" x14ac:dyDescent="0.25">
      <c r="A7215" s="261"/>
      <c r="B7215" s="253"/>
      <c r="C7215" s="252"/>
      <c r="D7215" s="308"/>
      <c r="E7215" s="257"/>
      <c r="F7215" s="260"/>
      <c r="I7215"/>
    </row>
    <row r="7216" spans="1:9" s="239" customFormat="1" ht="13" x14ac:dyDescent="0.25">
      <c r="A7216" s="261"/>
      <c r="B7216" s="253"/>
      <c r="C7216" s="252"/>
      <c r="D7216" s="308"/>
      <c r="E7216" s="257"/>
      <c r="F7216" s="260"/>
      <c r="I7216"/>
    </row>
    <row r="7217" spans="1:9" s="239" customFormat="1" ht="13" x14ac:dyDescent="0.25">
      <c r="A7217" s="261"/>
      <c r="B7217" s="253"/>
      <c r="C7217" s="252"/>
      <c r="D7217" s="308"/>
      <c r="E7217" s="257"/>
      <c r="F7217" s="260"/>
      <c r="I7217"/>
    </row>
    <row r="7218" spans="1:9" s="239" customFormat="1" ht="13" x14ac:dyDescent="0.25">
      <c r="A7218" s="261"/>
      <c r="B7218" s="253"/>
      <c r="C7218" s="252"/>
      <c r="D7218" s="308"/>
      <c r="E7218" s="257"/>
      <c r="F7218" s="260"/>
      <c r="I7218"/>
    </row>
    <row r="7219" spans="1:9" s="239" customFormat="1" ht="13" x14ac:dyDescent="0.25">
      <c r="A7219" s="261"/>
      <c r="B7219" s="253"/>
      <c r="C7219" s="252"/>
      <c r="D7219" s="308"/>
      <c r="E7219" s="257"/>
      <c r="F7219" s="260"/>
      <c r="I7219"/>
    </row>
    <row r="7220" spans="1:9" s="239" customFormat="1" ht="13" x14ac:dyDescent="0.25">
      <c r="A7220" s="261"/>
      <c r="B7220" s="253"/>
      <c r="C7220" s="252"/>
      <c r="D7220" s="308"/>
      <c r="E7220" s="257"/>
      <c r="F7220" s="260"/>
      <c r="I7220"/>
    </row>
    <row r="7221" spans="1:9" s="239" customFormat="1" ht="13" x14ac:dyDescent="0.25">
      <c r="A7221" s="261"/>
      <c r="B7221" s="253"/>
      <c r="C7221" s="252"/>
      <c r="D7221" s="308"/>
      <c r="E7221" s="257"/>
      <c r="F7221" s="260"/>
      <c r="I7221"/>
    </row>
    <row r="7222" spans="1:9" s="239" customFormat="1" ht="13" x14ac:dyDescent="0.25">
      <c r="A7222" s="261"/>
      <c r="B7222" s="253"/>
      <c r="C7222" s="252"/>
      <c r="D7222" s="308"/>
      <c r="E7222" s="257"/>
      <c r="F7222" s="260"/>
      <c r="I7222"/>
    </row>
    <row r="7223" spans="1:9" ht="13" x14ac:dyDescent="0.25">
      <c r="A7223" s="261"/>
      <c r="B7223" s="264" t="s">
        <v>1019</v>
      </c>
      <c r="C7223" s="226"/>
      <c r="D7223" s="304"/>
      <c r="E7223" s="255"/>
      <c r="F7223" s="266"/>
    </row>
    <row r="7224" spans="1:9" ht="13" x14ac:dyDescent="0.25">
      <c r="A7224" s="261"/>
      <c r="B7224" s="245" t="str">
        <f>B7151</f>
        <v>SECTION 6</v>
      </c>
      <c r="C7224" s="226"/>
      <c r="D7224" s="304"/>
      <c r="E7224" s="255"/>
      <c r="F7224" s="260"/>
    </row>
    <row r="7225" spans="1:9" ht="13" x14ac:dyDescent="0.25">
      <c r="A7225" s="261"/>
      <c r="B7225" s="245" t="str">
        <f>B7152</f>
        <v>Block 4: Kitchen and Store Room: 6.6 - Carpentry and Joinery</v>
      </c>
      <c r="C7225" s="226"/>
      <c r="D7225" s="304"/>
      <c r="E7225" s="255"/>
      <c r="F7225" s="260"/>
    </row>
    <row r="7226" spans="1:9" s="1" customFormat="1" x14ac:dyDescent="0.25">
      <c r="A7226" s="296"/>
      <c r="B7226" s="269"/>
      <c r="C7226" s="268"/>
      <c r="D7226" s="311"/>
      <c r="E7226" s="216"/>
      <c r="F7226" s="260"/>
      <c r="G7226" s="179"/>
      <c r="H7226" s="57"/>
      <c r="I7226"/>
    </row>
    <row r="7227" spans="1:9" s="1" customFormat="1" ht="13" x14ac:dyDescent="0.25">
      <c r="A7227" s="297">
        <v>6.7</v>
      </c>
      <c r="B7227" s="227" t="s">
        <v>539</v>
      </c>
      <c r="C7227" s="268"/>
      <c r="D7227" s="311"/>
      <c r="E7227" s="216"/>
      <c r="F7227" s="277"/>
      <c r="G7227" s="179"/>
      <c r="H7227" s="57"/>
      <c r="I7227"/>
    </row>
    <row r="7228" spans="1:9" s="1" customFormat="1" x14ac:dyDescent="0.25">
      <c r="A7228" s="296"/>
      <c r="B7228" s="269"/>
      <c r="C7228" s="268"/>
      <c r="D7228" s="311"/>
      <c r="E7228" s="216"/>
      <c r="F7228" s="277"/>
      <c r="G7228" s="214"/>
      <c r="H7228" s="57"/>
      <c r="I7228"/>
    </row>
    <row r="7229" spans="1:9" ht="13" x14ac:dyDescent="0.25">
      <c r="A7229" s="296"/>
      <c r="B7229" s="227" t="s">
        <v>82</v>
      </c>
      <c r="C7229" s="268"/>
      <c r="D7229" s="311"/>
      <c r="E7229" s="216"/>
      <c r="F7229" s="277"/>
    </row>
    <row r="7230" spans="1:9" s="237" customFormat="1" x14ac:dyDescent="0.25">
      <c r="A7230" s="296"/>
      <c r="B7230" s="269"/>
      <c r="C7230" s="268"/>
      <c r="D7230" s="311"/>
      <c r="E7230" s="216"/>
      <c r="F7230" s="277"/>
      <c r="G7230" s="234"/>
      <c r="H7230" s="234"/>
      <c r="I7230"/>
    </row>
    <row r="7231" spans="1:9" s="237" customFormat="1" ht="25" x14ac:dyDescent="0.25">
      <c r="A7231" s="296" t="s">
        <v>2605</v>
      </c>
      <c r="B7231" s="269" t="s">
        <v>2102</v>
      </c>
      <c r="C7231" s="268" t="s">
        <v>621</v>
      </c>
      <c r="D7231" s="311">
        <v>14</v>
      </c>
      <c r="E7231" s="216"/>
      <c r="F7231" s="277"/>
      <c r="G7231" s="234"/>
      <c r="H7231" s="234"/>
      <c r="I7231"/>
    </row>
    <row r="7232" spans="1:9" x14ac:dyDescent="0.25">
      <c r="A7232" s="296"/>
      <c r="B7232" s="269"/>
      <c r="C7232" s="268"/>
      <c r="D7232" s="311"/>
      <c r="E7232" s="216"/>
      <c r="F7232" s="277"/>
    </row>
    <row r="7233" spans="1:9" ht="13" x14ac:dyDescent="0.25">
      <c r="A7233" s="296"/>
      <c r="B7233" s="227" t="s">
        <v>79</v>
      </c>
      <c r="C7233" s="268"/>
      <c r="D7233" s="311"/>
      <c r="E7233" s="216"/>
      <c r="F7233" s="277"/>
    </row>
    <row r="7234" spans="1:9" x14ac:dyDescent="0.25">
      <c r="A7234" s="296"/>
      <c r="B7234" s="269"/>
      <c r="C7234" s="268"/>
      <c r="D7234" s="311"/>
      <c r="E7234" s="216"/>
      <c r="F7234" s="277"/>
    </row>
    <row r="7235" spans="1:9" ht="26" x14ac:dyDescent="0.25">
      <c r="A7235" s="296"/>
      <c r="B7235" s="227" t="s">
        <v>2103</v>
      </c>
      <c r="C7235" s="268"/>
      <c r="D7235" s="311"/>
      <c r="E7235" s="216"/>
      <c r="F7235" s="277"/>
    </row>
    <row r="7236" spans="1:9" x14ac:dyDescent="0.25">
      <c r="A7236" s="296"/>
      <c r="B7236" s="269"/>
      <c r="C7236" s="268"/>
      <c r="D7236" s="311"/>
      <c r="E7236" s="216"/>
      <c r="F7236" s="277"/>
    </row>
    <row r="7237" spans="1:9" ht="25" x14ac:dyDescent="0.25">
      <c r="A7237" s="296" t="s">
        <v>2606</v>
      </c>
      <c r="B7237" s="269" t="s">
        <v>2104</v>
      </c>
      <c r="C7237" s="268" t="s">
        <v>621</v>
      </c>
      <c r="D7237" s="311">
        <v>14</v>
      </c>
      <c r="E7237" s="216"/>
      <c r="F7237" s="277"/>
    </row>
    <row r="7238" spans="1:9" x14ac:dyDescent="0.25">
      <c r="A7238" s="296"/>
      <c r="B7238" s="269"/>
      <c r="C7238" s="268"/>
      <c r="D7238" s="311"/>
      <c r="E7238" s="216"/>
      <c r="F7238" s="277"/>
    </row>
    <row r="7239" spans="1:9" ht="37.5" x14ac:dyDescent="0.25">
      <c r="A7239" s="296" t="s">
        <v>2607</v>
      </c>
      <c r="B7239" s="269" t="s">
        <v>2106</v>
      </c>
      <c r="C7239" s="268" t="s">
        <v>2</v>
      </c>
      <c r="D7239" s="311">
        <v>1</v>
      </c>
      <c r="E7239" s="216"/>
      <c r="F7239" s="277"/>
    </row>
    <row r="7240" spans="1:9" ht="13" x14ac:dyDescent="0.3">
      <c r="A7240" s="296"/>
      <c r="B7240" s="269"/>
      <c r="C7240" s="268"/>
      <c r="D7240" s="311"/>
      <c r="E7240" s="216"/>
      <c r="F7240" s="277"/>
      <c r="G7240" s="241"/>
    </row>
    <row r="7241" spans="1:9" ht="13" x14ac:dyDescent="0.25">
      <c r="A7241" s="296"/>
      <c r="B7241" s="227" t="s">
        <v>69</v>
      </c>
      <c r="C7241" s="268"/>
      <c r="D7241" s="311"/>
      <c r="E7241" s="216"/>
      <c r="F7241" s="277"/>
    </row>
    <row r="7242" spans="1:9" s="57" customFormat="1" ht="13" x14ac:dyDescent="0.3">
      <c r="A7242" s="296"/>
      <c r="B7242" s="269"/>
      <c r="C7242" s="268"/>
      <c r="D7242" s="311"/>
      <c r="E7242" s="216"/>
      <c r="F7242" s="277"/>
      <c r="G7242" s="282"/>
      <c r="I7242"/>
    </row>
    <row r="7243" spans="1:9" s="57" customFormat="1" ht="13" x14ac:dyDescent="0.3">
      <c r="A7243" s="296" t="s">
        <v>2608</v>
      </c>
      <c r="B7243" s="269" t="s">
        <v>68</v>
      </c>
      <c r="C7243" s="268" t="s">
        <v>11</v>
      </c>
      <c r="D7243" s="311">
        <v>22</v>
      </c>
      <c r="E7243" s="216"/>
      <c r="F7243" s="277"/>
      <c r="G7243" s="282"/>
      <c r="I7243"/>
    </row>
    <row r="7244" spans="1:9" s="57" customFormat="1" ht="13" x14ac:dyDescent="0.3">
      <c r="A7244" s="296"/>
      <c r="B7244" s="269"/>
      <c r="C7244" s="268"/>
      <c r="D7244" s="311"/>
      <c r="E7244" s="216"/>
      <c r="F7244" s="260"/>
      <c r="G7244" s="282"/>
      <c r="I7244"/>
    </row>
    <row r="7245" spans="1:9" s="57" customFormat="1" ht="13" x14ac:dyDescent="0.3">
      <c r="A7245" s="296"/>
      <c r="B7245" s="269"/>
      <c r="C7245" s="268"/>
      <c r="D7245" s="311"/>
      <c r="E7245" s="216"/>
      <c r="F7245" s="260"/>
      <c r="G7245" s="282"/>
      <c r="I7245"/>
    </row>
    <row r="7246" spans="1:9" s="57" customFormat="1" ht="13" x14ac:dyDescent="0.3">
      <c r="A7246" s="296"/>
      <c r="B7246" s="269"/>
      <c r="C7246" s="268"/>
      <c r="D7246" s="311"/>
      <c r="E7246" s="216"/>
      <c r="F7246" s="260"/>
      <c r="G7246" s="282"/>
      <c r="I7246"/>
    </row>
    <row r="7247" spans="1:9" s="57" customFormat="1" ht="13" x14ac:dyDescent="0.3">
      <c r="A7247" s="296"/>
      <c r="B7247" s="269"/>
      <c r="C7247" s="268"/>
      <c r="D7247" s="311"/>
      <c r="E7247" s="216"/>
      <c r="F7247" s="260"/>
      <c r="G7247" s="282"/>
      <c r="I7247"/>
    </row>
    <row r="7248" spans="1:9" s="57" customFormat="1" ht="13" x14ac:dyDescent="0.3">
      <c r="A7248" s="296"/>
      <c r="B7248" s="269"/>
      <c r="C7248" s="268"/>
      <c r="D7248" s="311"/>
      <c r="E7248" s="216"/>
      <c r="F7248" s="260"/>
      <c r="G7248" s="282"/>
      <c r="I7248"/>
    </row>
    <row r="7249" spans="1:9" s="57" customFormat="1" ht="13" x14ac:dyDescent="0.3">
      <c r="A7249" s="296"/>
      <c r="B7249" s="269"/>
      <c r="C7249" s="268"/>
      <c r="D7249" s="311"/>
      <c r="E7249" s="216"/>
      <c r="F7249" s="260"/>
      <c r="G7249" s="282"/>
      <c r="I7249"/>
    </row>
    <row r="7250" spans="1:9" s="57" customFormat="1" ht="13" x14ac:dyDescent="0.3">
      <c r="A7250" s="296"/>
      <c r="B7250" s="269"/>
      <c r="C7250" s="268"/>
      <c r="D7250" s="311"/>
      <c r="E7250" s="216"/>
      <c r="F7250" s="260"/>
      <c r="G7250" s="282"/>
      <c r="I7250"/>
    </row>
    <row r="7251" spans="1:9" s="57" customFormat="1" ht="13" x14ac:dyDescent="0.3">
      <c r="A7251" s="296"/>
      <c r="B7251" s="269"/>
      <c r="C7251" s="268"/>
      <c r="D7251" s="311"/>
      <c r="E7251" s="216"/>
      <c r="F7251" s="260"/>
      <c r="G7251" s="282"/>
      <c r="I7251"/>
    </row>
    <row r="7252" spans="1:9" s="57" customFormat="1" ht="13" x14ac:dyDescent="0.3">
      <c r="A7252" s="296"/>
      <c r="B7252" s="269"/>
      <c r="C7252" s="268"/>
      <c r="D7252" s="311"/>
      <c r="E7252" s="216"/>
      <c r="F7252" s="260"/>
      <c r="G7252" s="282"/>
      <c r="I7252"/>
    </row>
    <row r="7253" spans="1:9" s="57" customFormat="1" ht="13" x14ac:dyDescent="0.3">
      <c r="A7253" s="296"/>
      <c r="B7253" s="269"/>
      <c r="C7253" s="268"/>
      <c r="D7253" s="311"/>
      <c r="E7253" s="216"/>
      <c r="F7253" s="260"/>
      <c r="G7253" s="282"/>
      <c r="I7253"/>
    </row>
    <row r="7254" spans="1:9" s="57" customFormat="1" ht="13" x14ac:dyDescent="0.3">
      <c r="A7254" s="296"/>
      <c r="B7254" s="269"/>
      <c r="C7254" s="268"/>
      <c r="D7254" s="311"/>
      <c r="E7254" s="216"/>
      <c r="F7254" s="260"/>
      <c r="G7254" s="282"/>
      <c r="I7254"/>
    </row>
    <row r="7255" spans="1:9" s="57" customFormat="1" ht="13" x14ac:dyDescent="0.3">
      <c r="A7255" s="296"/>
      <c r="B7255" s="269"/>
      <c r="C7255" s="268"/>
      <c r="D7255" s="311"/>
      <c r="E7255" s="216"/>
      <c r="F7255" s="260"/>
      <c r="G7255" s="282"/>
      <c r="I7255"/>
    </row>
    <row r="7256" spans="1:9" s="57" customFormat="1" ht="13" x14ac:dyDescent="0.3">
      <c r="A7256" s="296"/>
      <c r="B7256" s="269"/>
      <c r="C7256" s="268"/>
      <c r="D7256" s="311"/>
      <c r="E7256" s="216"/>
      <c r="F7256" s="260"/>
      <c r="G7256" s="282"/>
      <c r="I7256"/>
    </row>
    <row r="7257" spans="1:9" s="57" customFormat="1" ht="13" x14ac:dyDescent="0.3">
      <c r="A7257" s="296"/>
      <c r="B7257" s="269"/>
      <c r="C7257" s="268"/>
      <c r="D7257" s="311"/>
      <c r="E7257" s="216"/>
      <c r="F7257" s="260"/>
      <c r="G7257" s="282"/>
      <c r="I7257"/>
    </row>
    <row r="7258" spans="1:9" s="57" customFormat="1" ht="13" x14ac:dyDescent="0.3">
      <c r="A7258" s="296"/>
      <c r="B7258" s="269"/>
      <c r="C7258" s="268"/>
      <c r="D7258" s="311"/>
      <c r="E7258" s="216"/>
      <c r="F7258" s="260"/>
      <c r="G7258" s="282"/>
      <c r="I7258"/>
    </row>
    <row r="7259" spans="1:9" s="57" customFormat="1" ht="13" x14ac:dyDescent="0.3">
      <c r="A7259" s="296"/>
      <c r="B7259" s="269"/>
      <c r="C7259" s="268"/>
      <c r="D7259" s="311"/>
      <c r="E7259" s="216"/>
      <c r="F7259" s="260"/>
      <c r="G7259" s="282"/>
      <c r="I7259"/>
    </row>
    <row r="7260" spans="1:9" s="57" customFormat="1" ht="13" x14ac:dyDescent="0.3">
      <c r="A7260" s="296"/>
      <c r="B7260" s="269"/>
      <c r="C7260" s="268"/>
      <c r="D7260" s="311"/>
      <c r="E7260" s="216"/>
      <c r="F7260" s="260"/>
      <c r="G7260" s="282"/>
      <c r="I7260"/>
    </row>
    <row r="7261" spans="1:9" s="57" customFormat="1" ht="13" x14ac:dyDescent="0.3">
      <c r="A7261" s="296"/>
      <c r="B7261" s="269"/>
      <c r="C7261" s="268"/>
      <c r="D7261" s="311"/>
      <c r="E7261" s="216"/>
      <c r="F7261" s="260"/>
      <c r="G7261" s="282"/>
      <c r="I7261"/>
    </row>
    <row r="7262" spans="1:9" s="57" customFormat="1" ht="13" x14ac:dyDescent="0.3">
      <c r="A7262" s="296"/>
      <c r="B7262" s="269"/>
      <c r="C7262" s="268"/>
      <c r="D7262" s="311"/>
      <c r="E7262" s="216"/>
      <c r="F7262" s="260"/>
      <c r="G7262" s="282"/>
      <c r="I7262"/>
    </row>
    <row r="7263" spans="1:9" s="57" customFormat="1" ht="13" x14ac:dyDescent="0.3">
      <c r="A7263" s="296"/>
      <c r="B7263" s="269"/>
      <c r="C7263" s="268"/>
      <c r="D7263" s="311"/>
      <c r="E7263" s="216"/>
      <c r="F7263" s="260"/>
      <c r="G7263" s="282"/>
      <c r="I7263"/>
    </row>
    <row r="7264" spans="1:9" s="57" customFormat="1" ht="13" x14ac:dyDescent="0.3">
      <c r="A7264" s="296"/>
      <c r="B7264" s="269"/>
      <c r="C7264" s="268"/>
      <c r="D7264" s="311"/>
      <c r="E7264" s="216"/>
      <c r="F7264" s="260"/>
      <c r="G7264" s="282"/>
      <c r="I7264"/>
    </row>
    <row r="7265" spans="1:9" s="57" customFormat="1" ht="13" x14ac:dyDescent="0.3">
      <c r="A7265" s="296"/>
      <c r="B7265" s="269"/>
      <c r="C7265" s="268"/>
      <c r="D7265" s="311"/>
      <c r="E7265" s="216"/>
      <c r="F7265" s="260"/>
      <c r="G7265" s="282"/>
      <c r="I7265"/>
    </row>
    <row r="7266" spans="1:9" s="57" customFormat="1" ht="13" x14ac:dyDescent="0.3">
      <c r="A7266" s="296"/>
      <c r="B7266" s="269"/>
      <c r="C7266" s="268"/>
      <c r="D7266" s="311"/>
      <c r="E7266" s="216"/>
      <c r="F7266" s="260"/>
      <c r="G7266" s="282"/>
      <c r="I7266"/>
    </row>
    <row r="7267" spans="1:9" s="57" customFormat="1" ht="13" x14ac:dyDescent="0.3">
      <c r="A7267" s="296"/>
      <c r="B7267" s="269"/>
      <c r="C7267" s="268"/>
      <c r="D7267" s="311"/>
      <c r="E7267" s="216"/>
      <c r="F7267" s="260"/>
      <c r="G7267" s="282"/>
      <c r="I7267"/>
    </row>
    <row r="7268" spans="1:9" s="57" customFormat="1" ht="13" x14ac:dyDescent="0.3">
      <c r="A7268" s="296"/>
      <c r="B7268" s="269"/>
      <c r="C7268" s="268"/>
      <c r="D7268" s="311"/>
      <c r="E7268" s="216"/>
      <c r="F7268" s="260"/>
      <c r="G7268" s="282"/>
      <c r="I7268"/>
    </row>
    <row r="7269" spans="1:9" s="57" customFormat="1" ht="13" x14ac:dyDescent="0.3">
      <c r="A7269" s="296"/>
      <c r="B7269" s="269"/>
      <c r="C7269" s="268"/>
      <c r="D7269" s="311"/>
      <c r="E7269" s="216"/>
      <c r="F7269" s="260"/>
      <c r="G7269" s="282"/>
      <c r="I7269"/>
    </row>
    <row r="7270" spans="1:9" s="57" customFormat="1" ht="13" x14ac:dyDescent="0.3">
      <c r="A7270" s="296"/>
      <c r="B7270" s="269"/>
      <c r="C7270" s="268"/>
      <c r="D7270" s="311"/>
      <c r="E7270" s="216"/>
      <c r="F7270" s="260"/>
      <c r="G7270" s="282"/>
      <c r="I7270"/>
    </row>
    <row r="7271" spans="1:9" s="57" customFormat="1" ht="13" x14ac:dyDescent="0.3">
      <c r="A7271" s="296"/>
      <c r="B7271" s="269"/>
      <c r="C7271" s="268"/>
      <c r="D7271" s="311"/>
      <c r="E7271" s="216"/>
      <c r="F7271" s="260"/>
      <c r="G7271" s="282"/>
      <c r="I7271"/>
    </row>
    <row r="7272" spans="1:9" s="57" customFormat="1" ht="13" x14ac:dyDescent="0.3">
      <c r="A7272" s="296"/>
      <c r="B7272" s="269"/>
      <c r="C7272" s="268"/>
      <c r="D7272" s="311"/>
      <c r="E7272" s="216"/>
      <c r="F7272" s="260"/>
      <c r="G7272" s="282"/>
      <c r="I7272"/>
    </row>
    <row r="7273" spans="1:9" s="57" customFormat="1" ht="13" x14ac:dyDescent="0.3">
      <c r="A7273" s="296"/>
      <c r="B7273" s="269"/>
      <c r="C7273" s="268"/>
      <c r="D7273" s="311"/>
      <c r="E7273" s="216"/>
      <c r="F7273" s="260"/>
      <c r="G7273" s="282"/>
      <c r="I7273"/>
    </row>
    <row r="7274" spans="1:9" s="57" customFormat="1" ht="13" x14ac:dyDescent="0.3">
      <c r="A7274" s="296"/>
      <c r="B7274" s="269"/>
      <c r="C7274" s="268"/>
      <c r="D7274" s="311"/>
      <c r="E7274" s="216"/>
      <c r="F7274" s="260"/>
      <c r="G7274" s="282"/>
      <c r="I7274"/>
    </row>
    <row r="7275" spans="1:9" s="57" customFormat="1" ht="13" x14ac:dyDescent="0.3">
      <c r="A7275" s="296"/>
      <c r="B7275" s="269"/>
      <c r="C7275" s="268"/>
      <c r="D7275" s="311"/>
      <c r="E7275" s="216"/>
      <c r="F7275" s="260"/>
      <c r="G7275" s="282"/>
      <c r="I7275"/>
    </row>
    <row r="7276" spans="1:9" s="57" customFormat="1" ht="13" x14ac:dyDescent="0.3">
      <c r="A7276" s="296"/>
      <c r="B7276" s="269"/>
      <c r="C7276" s="268"/>
      <c r="D7276" s="311"/>
      <c r="E7276" s="216"/>
      <c r="F7276" s="260"/>
      <c r="G7276" s="282"/>
      <c r="I7276"/>
    </row>
    <row r="7277" spans="1:9" s="57" customFormat="1" ht="13" x14ac:dyDescent="0.3">
      <c r="A7277" s="296"/>
      <c r="B7277" s="269"/>
      <c r="C7277" s="268"/>
      <c r="D7277" s="311"/>
      <c r="E7277" s="216"/>
      <c r="F7277" s="260"/>
      <c r="G7277" s="282"/>
      <c r="I7277"/>
    </row>
    <row r="7278" spans="1:9" s="57" customFormat="1" ht="13" x14ac:dyDescent="0.3">
      <c r="A7278" s="296"/>
      <c r="B7278" s="269"/>
      <c r="C7278" s="268"/>
      <c r="D7278" s="311"/>
      <c r="E7278" s="216"/>
      <c r="F7278" s="260"/>
      <c r="G7278" s="282"/>
      <c r="I7278"/>
    </row>
    <row r="7279" spans="1:9" s="57" customFormat="1" ht="13" x14ac:dyDescent="0.3">
      <c r="A7279" s="296"/>
      <c r="B7279" s="269"/>
      <c r="C7279" s="268"/>
      <c r="D7279" s="311"/>
      <c r="E7279" s="216"/>
      <c r="F7279" s="260"/>
      <c r="G7279" s="282"/>
      <c r="I7279"/>
    </row>
    <row r="7280" spans="1:9" s="57" customFormat="1" ht="13" x14ac:dyDescent="0.3">
      <c r="A7280" s="296"/>
      <c r="B7280" s="269"/>
      <c r="C7280" s="268"/>
      <c r="D7280" s="311"/>
      <c r="E7280" s="216"/>
      <c r="F7280" s="260"/>
      <c r="G7280" s="282"/>
      <c r="I7280"/>
    </row>
    <row r="7281" spans="1:9" s="57" customFormat="1" ht="13" x14ac:dyDescent="0.3">
      <c r="A7281" s="296"/>
      <c r="B7281" s="269"/>
      <c r="C7281" s="268"/>
      <c r="D7281" s="311"/>
      <c r="E7281" s="216"/>
      <c r="F7281" s="260"/>
      <c r="G7281" s="282"/>
      <c r="I7281"/>
    </row>
    <row r="7282" spans="1:9" s="57" customFormat="1" ht="13" x14ac:dyDescent="0.3">
      <c r="A7282" s="296"/>
      <c r="B7282" s="269"/>
      <c r="C7282" s="268"/>
      <c r="D7282" s="311"/>
      <c r="E7282" s="216"/>
      <c r="F7282" s="260"/>
      <c r="G7282" s="282"/>
      <c r="I7282"/>
    </row>
    <row r="7283" spans="1:9" s="57" customFormat="1" x14ac:dyDescent="0.25">
      <c r="A7283" s="296"/>
      <c r="B7283" s="269"/>
      <c r="C7283" s="268"/>
      <c r="D7283" s="311"/>
      <c r="E7283" s="216"/>
      <c r="F7283" s="260"/>
      <c r="G7283" s="179"/>
      <c r="I7283"/>
    </row>
    <row r="7284" spans="1:9" s="57" customFormat="1" x14ac:dyDescent="0.25">
      <c r="A7284" s="296"/>
      <c r="B7284" s="269"/>
      <c r="C7284" s="268"/>
      <c r="D7284" s="311"/>
      <c r="E7284" s="216"/>
      <c r="F7284" s="260"/>
      <c r="G7284" s="179"/>
      <c r="I7284"/>
    </row>
    <row r="7285" spans="1:9" s="57" customFormat="1" x14ac:dyDescent="0.25">
      <c r="A7285" s="296"/>
      <c r="B7285" s="269"/>
      <c r="C7285" s="268"/>
      <c r="D7285" s="311"/>
      <c r="E7285" s="216"/>
      <c r="F7285" s="260"/>
      <c r="G7285" s="179"/>
      <c r="I7285"/>
    </row>
    <row r="7286" spans="1:9" s="57" customFormat="1" x14ac:dyDescent="0.25">
      <c r="A7286" s="296"/>
      <c r="B7286" s="269"/>
      <c r="C7286" s="268"/>
      <c r="D7286" s="311"/>
      <c r="E7286" s="216"/>
      <c r="F7286" s="260"/>
      <c r="G7286" s="179"/>
      <c r="I7286"/>
    </row>
    <row r="7287" spans="1:9" s="57" customFormat="1" x14ac:dyDescent="0.25">
      <c r="A7287" s="296"/>
      <c r="B7287" s="269"/>
      <c r="C7287" s="268"/>
      <c r="D7287" s="311"/>
      <c r="E7287" s="216"/>
      <c r="F7287" s="260"/>
      <c r="G7287" s="179"/>
      <c r="I7287"/>
    </row>
    <row r="7288" spans="1:9" s="57" customFormat="1" x14ac:dyDescent="0.25">
      <c r="A7288" s="296"/>
      <c r="B7288" s="269"/>
      <c r="C7288" s="268"/>
      <c r="D7288" s="311"/>
      <c r="E7288" s="216"/>
      <c r="F7288" s="260"/>
      <c r="G7288" s="179"/>
      <c r="I7288"/>
    </row>
    <row r="7289" spans="1:9" ht="13" x14ac:dyDescent="0.25">
      <c r="A7289" s="261"/>
      <c r="B7289" s="264" t="s">
        <v>2187</v>
      </c>
      <c r="C7289" s="226"/>
      <c r="D7289" s="304"/>
      <c r="E7289" s="255"/>
      <c r="F7289" s="266"/>
    </row>
    <row r="7290" spans="1:9" ht="13" x14ac:dyDescent="0.25">
      <c r="A7290" s="261"/>
      <c r="B7290" s="245" t="str">
        <f>B7224</f>
        <v>SECTION 6</v>
      </c>
      <c r="C7290" s="226"/>
      <c r="D7290" s="304"/>
      <c r="E7290" s="255"/>
      <c r="F7290" s="260"/>
    </row>
    <row r="7291" spans="1:9" ht="13" x14ac:dyDescent="0.25">
      <c r="A7291" s="261"/>
      <c r="B7291" s="245" t="s">
        <v>2650</v>
      </c>
      <c r="C7291" s="226"/>
      <c r="D7291" s="304"/>
      <c r="E7291" s="255"/>
      <c r="F7291" s="260"/>
    </row>
    <row r="7292" spans="1:9" s="239" customFormat="1" ht="13" x14ac:dyDescent="0.25">
      <c r="A7292" s="261"/>
      <c r="B7292" s="253"/>
      <c r="C7292" s="252"/>
      <c r="D7292" s="308"/>
      <c r="E7292" s="257"/>
      <c r="F7292" s="260"/>
      <c r="I7292"/>
    </row>
    <row r="7293" spans="1:9" s="239" customFormat="1" ht="13" x14ac:dyDescent="0.25">
      <c r="A7293" s="261"/>
      <c r="B7293" s="270" t="str">
        <f>B7290</f>
        <v>SECTION 6</v>
      </c>
      <c r="C7293" s="252"/>
      <c r="D7293" s="308"/>
      <c r="E7293" s="257"/>
      <c r="F7293" s="260"/>
      <c r="I7293"/>
    </row>
    <row r="7294" spans="1:9" s="239" customFormat="1" ht="26" x14ac:dyDescent="0.25">
      <c r="A7294" s="261"/>
      <c r="B7294" s="270" t="str">
        <f>B7291</f>
        <v>Block 4: Kitchen and Store Room: 6.7 - Ceilings, Partitions and Access Flooring</v>
      </c>
      <c r="C7294" s="252"/>
      <c r="D7294" s="308"/>
      <c r="E7294" s="257"/>
      <c r="F7294" s="260"/>
      <c r="I7294"/>
    </row>
    <row r="7295" spans="1:9" s="239" customFormat="1" ht="13" x14ac:dyDescent="0.25">
      <c r="A7295" s="261"/>
      <c r="B7295" s="251" t="s">
        <v>2200</v>
      </c>
      <c r="C7295" s="252" t="s">
        <v>2192</v>
      </c>
      <c r="D7295" s="308"/>
      <c r="E7295" s="257"/>
      <c r="F7295" s="260"/>
      <c r="I7295"/>
    </row>
    <row r="7296" spans="1:9" s="239" customFormat="1" ht="13" x14ac:dyDescent="0.25">
      <c r="A7296" s="261"/>
      <c r="B7296" s="253"/>
      <c r="C7296" s="252"/>
      <c r="D7296" s="308"/>
      <c r="E7296" s="257"/>
      <c r="F7296" s="260"/>
      <c r="I7296"/>
    </row>
    <row r="7297" spans="1:9" s="239" customFormat="1" ht="13" x14ac:dyDescent="0.25">
      <c r="A7297" s="261"/>
      <c r="B7297" s="265" t="s">
        <v>2191</v>
      </c>
      <c r="C7297" s="252">
        <v>109</v>
      </c>
      <c r="D7297" s="308"/>
      <c r="E7297" s="257"/>
      <c r="F7297" s="260"/>
      <c r="I7297"/>
    </row>
    <row r="7298" spans="1:9" s="239" customFormat="1" ht="13" x14ac:dyDescent="0.25">
      <c r="A7298" s="261"/>
      <c r="B7298" s="265"/>
      <c r="C7298" s="252"/>
      <c r="D7298" s="308"/>
      <c r="E7298" s="257"/>
      <c r="F7298" s="260"/>
      <c r="I7298"/>
    </row>
    <row r="7299" spans="1:9" s="239" customFormat="1" ht="13" x14ac:dyDescent="0.25">
      <c r="A7299" s="261"/>
      <c r="B7299" s="253"/>
      <c r="C7299" s="252"/>
      <c r="D7299" s="308"/>
      <c r="E7299" s="257"/>
      <c r="F7299" s="260"/>
      <c r="I7299"/>
    </row>
    <row r="7300" spans="1:9" s="239" customFormat="1" ht="13" x14ac:dyDescent="0.25">
      <c r="A7300" s="261"/>
      <c r="B7300" s="253"/>
      <c r="C7300" s="252"/>
      <c r="D7300" s="308"/>
      <c r="E7300" s="257"/>
      <c r="F7300" s="260"/>
      <c r="I7300"/>
    </row>
    <row r="7301" spans="1:9" s="239" customFormat="1" ht="13" x14ac:dyDescent="0.25">
      <c r="A7301" s="261"/>
      <c r="B7301" s="253"/>
      <c r="C7301" s="252"/>
      <c r="D7301" s="308"/>
      <c r="E7301" s="257"/>
      <c r="F7301" s="260"/>
      <c r="I7301"/>
    </row>
    <row r="7302" spans="1:9" s="239" customFormat="1" ht="13" x14ac:dyDescent="0.25">
      <c r="A7302" s="261"/>
      <c r="B7302" s="253"/>
      <c r="C7302" s="252"/>
      <c r="D7302" s="308"/>
      <c r="E7302" s="257"/>
      <c r="F7302" s="260"/>
      <c r="I7302"/>
    </row>
    <row r="7303" spans="1:9" s="239" customFormat="1" ht="13" x14ac:dyDescent="0.25">
      <c r="A7303" s="261"/>
      <c r="B7303" s="253"/>
      <c r="C7303" s="252"/>
      <c r="D7303" s="308"/>
      <c r="E7303" s="257"/>
      <c r="F7303" s="260"/>
      <c r="I7303"/>
    </row>
    <row r="7304" spans="1:9" s="239" customFormat="1" ht="13" x14ac:dyDescent="0.25">
      <c r="A7304" s="261"/>
      <c r="B7304" s="253"/>
      <c r="C7304" s="252"/>
      <c r="D7304" s="308"/>
      <c r="E7304" s="257"/>
      <c r="F7304" s="260"/>
      <c r="I7304"/>
    </row>
    <row r="7305" spans="1:9" s="239" customFormat="1" ht="13" x14ac:dyDescent="0.25">
      <c r="A7305" s="261"/>
      <c r="B7305" s="253"/>
      <c r="C7305" s="252"/>
      <c r="D7305" s="308"/>
      <c r="E7305" s="257"/>
      <c r="F7305" s="260"/>
      <c r="I7305"/>
    </row>
    <row r="7306" spans="1:9" s="239" customFormat="1" ht="13" x14ac:dyDescent="0.25">
      <c r="A7306" s="261"/>
      <c r="B7306" s="253"/>
      <c r="C7306" s="252"/>
      <c r="D7306" s="308"/>
      <c r="E7306" s="257"/>
      <c r="F7306" s="260"/>
      <c r="I7306"/>
    </row>
    <row r="7307" spans="1:9" s="239" customFormat="1" ht="13" x14ac:dyDescent="0.25">
      <c r="A7307" s="261"/>
      <c r="B7307" s="253"/>
      <c r="C7307" s="252"/>
      <c r="D7307" s="308"/>
      <c r="E7307" s="257"/>
      <c r="F7307" s="260"/>
      <c r="I7307"/>
    </row>
    <row r="7308" spans="1:9" s="239" customFormat="1" ht="13" x14ac:dyDescent="0.25">
      <c r="A7308" s="261"/>
      <c r="B7308" s="253"/>
      <c r="C7308" s="252"/>
      <c r="D7308" s="308"/>
      <c r="E7308" s="257"/>
      <c r="F7308" s="260"/>
      <c r="I7308"/>
    </row>
    <row r="7309" spans="1:9" s="239" customFormat="1" ht="13" x14ac:dyDescent="0.25">
      <c r="A7309" s="261"/>
      <c r="B7309" s="253"/>
      <c r="C7309" s="252"/>
      <c r="D7309" s="308"/>
      <c r="E7309" s="257"/>
      <c r="F7309" s="260"/>
      <c r="I7309"/>
    </row>
    <row r="7310" spans="1:9" s="239" customFormat="1" ht="13" x14ac:dyDescent="0.25">
      <c r="A7310" s="261"/>
      <c r="B7310" s="253"/>
      <c r="C7310" s="252"/>
      <c r="D7310" s="308"/>
      <c r="E7310" s="257"/>
      <c r="F7310" s="260"/>
      <c r="I7310"/>
    </row>
    <row r="7311" spans="1:9" s="239" customFormat="1" ht="13" x14ac:dyDescent="0.25">
      <c r="A7311" s="261"/>
      <c r="B7311" s="253"/>
      <c r="C7311" s="252"/>
      <c r="D7311" s="308"/>
      <c r="E7311" s="257"/>
      <c r="F7311" s="260"/>
      <c r="I7311"/>
    </row>
    <row r="7312" spans="1:9" s="239" customFormat="1" ht="13" x14ac:dyDescent="0.25">
      <c r="A7312" s="261"/>
      <c r="B7312" s="253"/>
      <c r="C7312" s="252"/>
      <c r="D7312" s="308"/>
      <c r="E7312" s="257"/>
      <c r="F7312" s="260"/>
      <c r="I7312"/>
    </row>
    <row r="7313" spans="1:9" s="239" customFormat="1" ht="13" x14ac:dyDescent="0.25">
      <c r="A7313" s="261"/>
      <c r="B7313" s="253"/>
      <c r="C7313" s="252"/>
      <c r="D7313" s="308"/>
      <c r="E7313" s="257"/>
      <c r="F7313" s="260"/>
      <c r="I7313"/>
    </row>
    <row r="7314" spans="1:9" s="239" customFormat="1" ht="13" x14ac:dyDescent="0.25">
      <c r="A7314" s="261"/>
      <c r="B7314" s="253"/>
      <c r="C7314" s="252"/>
      <c r="D7314" s="308"/>
      <c r="E7314" s="257"/>
      <c r="F7314" s="260"/>
      <c r="I7314"/>
    </row>
    <row r="7315" spans="1:9" s="239" customFormat="1" ht="13" x14ac:dyDescent="0.25">
      <c r="A7315" s="261"/>
      <c r="B7315" s="253"/>
      <c r="C7315" s="252"/>
      <c r="D7315" s="308"/>
      <c r="E7315" s="257"/>
      <c r="F7315" s="260"/>
      <c r="I7315"/>
    </row>
    <row r="7316" spans="1:9" s="239" customFormat="1" ht="13" x14ac:dyDescent="0.25">
      <c r="A7316" s="261"/>
      <c r="B7316" s="253"/>
      <c r="C7316" s="252"/>
      <c r="D7316" s="308"/>
      <c r="E7316" s="257"/>
      <c r="F7316" s="260"/>
      <c r="I7316"/>
    </row>
    <row r="7317" spans="1:9" s="239" customFormat="1" ht="13" x14ac:dyDescent="0.25">
      <c r="A7317" s="261"/>
      <c r="B7317" s="253"/>
      <c r="C7317" s="252"/>
      <c r="D7317" s="308"/>
      <c r="E7317" s="257"/>
      <c r="F7317" s="260"/>
      <c r="I7317"/>
    </row>
    <row r="7318" spans="1:9" s="239" customFormat="1" ht="13" x14ac:dyDescent="0.25">
      <c r="A7318" s="261"/>
      <c r="B7318" s="253"/>
      <c r="C7318" s="252"/>
      <c r="D7318" s="308"/>
      <c r="E7318" s="257"/>
      <c r="F7318" s="260"/>
      <c r="I7318"/>
    </row>
    <row r="7319" spans="1:9" s="239" customFormat="1" ht="13" x14ac:dyDescent="0.25">
      <c r="A7319" s="261"/>
      <c r="B7319" s="253"/>
      <c r="C7319" s="252"/>
      <c r="D7319" s="308"/>
      <c r="E7319" s="257"/>
      <c r="F7319" s="260"/>
      <c r="I7319"/>
    </row>
    <row r="7320" spans="1:9" s="239" customFormat="1" ht="13" x14ac:dyDescent="0.25">
      <c r="A7320" s="261"/>
      <c r="B7320" s="253"/>
      <c r="C7320" s="252"/>
      <c r="D7320" s="308"/>
      <c r="E7320" s="257"/>
      <c r="F7320" s="260"/>
      <c r="I7320"/>
    </row>
    <row r="7321" spans="1:9" s="239" customFormat="1" ht="13" x14ac:dyDescent="0.25">
      <c r="A7321" s="261"/>
      <c r="B7321" s="253"/>
      <c r="C7321" s="252"/>
      <c r="D7321" s="308"/>
      <c r="E7321" s="257"/>
      <c r="F7321" s="260"/>
      <c r="I7321"/>
    </row>
    <row r="7322" spans="1:9" s="239" customFormat="1" ht="13" x14ac:dyDescent="0.25">
      <c r="A7322" s="261"/>
      <c r="B7322" s="253"/>
      <c r="C7322" s="252"/>
      <c r="D7322" s="308"/>
      <c r="E7322" s="257"/>
      <c r="F7322" s="260"/>
      <c r="I7322"/>
    </row>
    <row r="7323" spans="1:9" s="239" customFormat="1" ht="13" x14ac:dyDescent="0.25">
      <c r="A7323" s="261"/>
      <c r="B7323" s="253"/>
      <c r="C7323" s="252"/>
      <c r="D7323" s="308"/>
      <c r="E7323" s="257"/>
      <c r="F7323" s="260"/>
      <c r="I7323"/>
    </row>
    <row r="7324" spans="1:9" s="239" customFormat="1" ht="13" x14ac:dyDescent="0.25">
      <c r="A7324" s="261"/>
      <c r="B7324" s="253"/>
      <c r="C7324" s="252"/>
      <c r="D7324" s="308"/>
      <c r="E7324" s="257"/>
      <c r="F7324" s="260"/>
      <c r="I7324"/>
    </row>
    <row r="7325" spans="1:9" s="239" customFormat="1" ht="13" x14ac:dyDescent="0.25">
      <c r="A7325" s="261"/>
      <c r="B7325" s="253"/>
      <c r="C7325" s="252"/>
      <c r="D7325" s="308"/>
      <c r="E7325" s="257"/>
      <c r="F7325" s="260"/>
      <c r="I7325"/>
    </row>
    <row r="7326" spans="1:9" s="239" customFormat="1" ht="13" x14ac:dyDescent="0.25">
      <c r="A7326" s="261"/>
      <c r="B7326" s="253"/>
      <c r="C7326" s="252"/>
      <c r="D7326" s="308"/>
      <c r="E7326" s="257"/>
      <c r="F7326" s="260"/>
      <c r="I7326"/>
    </row>
    <row r="7327" spans="1:9" s="239" customFormat="1" ht="13" x14ac:dyDescent="0.25">
      <c r="A7327" s="261"/>
      <c r="B7327" s="253"/>
      <c r="C7327" s="252"/>
      <c r="D7327" s="308"/>
      <c r="E7327" s="257"/>
      <c r="F7327" s="260"/>
      <c r="I7327"/>
    </row>
    <row r="7328" spans="1:9" s="239" customFormat="1" ht="13" x14ac:dyDescent="0.25">
      <c r="A7328" s="261"/>
      <c r="B7328" s="253"/>
      <c r="C7328" s="252"/>
      <c r="D7328" s="308"/>
      <c r="E7328" s="257"/>
      <c r="F7328" s="260"/>
      <c r="I7328"/>
    </row>
    <row r="7329" spans="1:9" s="239" customFormat="1" ht="13" x14ac:dyDescent="0.25">
      <c r="A7329" s="261"/>
      <c r="B7329" s="253"/>
      <c r="C7329" s="252"/>
      <c r="D7329" s="308"/>
      <c r="E7329" s="257"/>
      <c r="F7329" s="260"/>
      <c r="I7329"/>
    </row>
    <row r="7330" spans="1:9" s="239" customFormat="1" ht="13" x14ac:dyDescent="0.25">
      <c r="A7330" s="261"/>
      <c r="B7330" s="253"/>
      <c r="C7330" s="252"/>
      <c r="D7330" s="308"/>
      <c r="E7330" s="257"/>
      <c r="F7330" s="260"/>
      <c r="I7330"/>
    </row>
    <row r="7331" spans="1:9" s="239" customFormat="1" ht="13" x14ac:dyDescent="0.25">
      <c r="A7331" s="261"/>
      <c r="B7331" s="253"/>
      <c r="C7331" s="252"/>
      <c r="D7331" s="308"/>
      <c r="E7331" s="257"/>
      <c r="F7331" s="260"/>
      <c r="I7331"/>
    </row>
    <row r="7332" spans="1:9" s="239" customFormat="1" ht="13" x14ac:dyDescent="0.25">
      <c r="A7332" s="261"/>
      <c r="B7332" s="253"/>
      <c r="C7332" s="252"/>
      <c r="D7332" s="308"/>
      <c r="E7332" s="257"/>
      <c r="F7332" s="260"/>
      <c r="I7332"/>
    </row>
    <row r="7333" spans="1:9" s="239" customFormat="1" ht="13" x14ac:dyDescent="0.25">
      <c r="A7333" s="261"/>
      <c r="B7333" s="253"/>
      <c r="C7333" s="252"/>
      <c r="D7333" s="308"/>
      <c r="E7333" s="257"/>
      <c r="F7333" s="260"/>
      <c r="I7333"/>
    </row>
    <row r="7334" spans="1:9" s="239" customFormat="1" ht="13" x14ac:dyDescent="0.25">
      <c r="A7334" s="261"/>
      <c r="B7334" s="253"/>
      <c r="C7334" s="252"/>
      <c r="D7334" s="308"/>
      <c r="E7334" s="257"/>
      <c r="F7334" s="260"/>
      <c r="I7334"/>
    </row>
    <row r="7335" spans="1:9" s="239" customFormat="1" ht="13" x14ac:dyDescent="0.25">
      <c r="A7335" s="261"/>
      <c r="B7335" s="253"/>
      <c r="C7335" s="252"/>
      <c r="D7335" s="308"/>
      <c r="E7335" s="257"/>
      <c r="F7335" s="260"/>
      <c r="I7335"/>
    </row>
    <row r="7336" spans="1:9" s="239" customFormat="1" ht="13" x14ac:dyDescent="0.25">
      <c r="A7336" s="261"/>
      <c r="B7336" s="253"/>
      <c r="C7336" s="252"/>
      <c r="D7336" s="308"/>
      <c r="E7336" s="257"/>
      <c r="F7336" s="260"/>
      <c r="I7336"/>
    </row>
    <row r="7337" spans="1:9" s="239" customFormat="1" ht="13" x14ac:dyDescent="0.25">
      <c r="A7337" s="261"/>
      <c r="B7337" s="253"/>
      <c r="C7337" s="252"/>
      <c r="D7337" s="308"/>
      <c r="E7337" s="257"/>
      <c r="F7337" s="260"/>
      <c r="I7337"/>
    </row>
    <row r="7338" spans="1:9" s="239" customFormat="1" ht="13" x14ac:dyDescent="0.25">
      <c r="A7338" s="261"/>
      <c r="B7338" s="253"/>
      <c r="C7338" s="252"/>
      <c r="D7338" s="308"/>
      <c r="E7338" s="257"/>
      <c r="F7338" s="260"/>
      <c r="I7338"/>
    </row>
    <row r="7339" spans="1:9" s="239" customFormat="1" ht="13" x14ac:dyDescent="0.25">
      <c r="A7339" s="261"/>
      <c r="B7339" s="253"/>
      <c r="C7339" s="252"/>
      <c r="D7339" s="308"/>
      <c r="E7339" s="257"/>
      <c r="F7339" s="260"/>
      <c r="I7339"/>
    </row>
    <row r="7340" spans="1:9" s="239" customFormat="1" ht="13" x14ac:dyDescent="0.25">
      <c r="A7340" s="261"/>
      <c r="B7340" s="253"/>
      <c r="C7340" s="252"/>
      <c r="D7340" s="308"/>
      <c r="E7340" s="257"/>
      <c r="F7340" s="260"/>
      <c r="I7340"/>
    </row>
    <row r="7341" spans="1:9" s="239" customFormat="1" ht="13" x14ac:dyDescent="0.25">
      <c r="A7341" s="261"/>
      <c r="B7341" s="253"/>
      <c r="C7341" s="252"/>
      <c r="D7341" s="308"/>
      <c r="E7341" s="257"/>
      <c r="F7341" s="260"/>
      <c r="I7341"/>
    </row>
    <row r="7342" spans="1:9" s="239" customFormat="1" ht="13" x14ac:dyDescent="0.25">
      <c r="A7342" s="261"/>
      <c r="B7342" s="253"/>
      <c r="C7342" s="252"/>
      <c r="D7342" s="308"/>
      <c r="E7342" s="257"/>
      <c r="F7342" s="260"/>
      <c r="I7342"/>
    </row>
    <row r="7343" spans="1:9" s="239" customFormat="1" ht="13" x14ac:dyDescent="0.25">
      <c r="A7343" s="261"/>
      <c r="B7343" s="253"/>
      <c r="C7343" s="252"/>
      <c r="D7343" s="308"/>
      <c r="E7343" s="257"/>
      <c r="F7343" s="260"/>
      <c r="I7343"/>
    </row>
    <row r="7344" spans="1:9" s="239" customFormat="1" ht="13" x14ac:dyDescent="0.25">
      <c r="A7344" s="261"/>
      <c r="B7344" s="253"/>
      <c r="C7344" s="252"/>
      <c r="D7344" s="308"/>
      <c r="E7344" s="257"/>
      <c r="F7344" s="260"/>
      <c r="I7344"/>
    </row>
    <row r="7345" spans="1:9" s="239" customFormat="1" ht="13" x14ac:dyDescent="0.25">
      <c r="A7345" s="261"/>
      <c r="B7345" s="253"/>
      <c r="C7345" s="252"/>
      <c r="D7345" s="308"/>
      <c r="E7345" s="257"/>
      <c r="F7345" s="260"/>
      <c r="I7345"/>
    </row>
    <row r="7346" spans="1:9" s="239" customFormat="1" ht="13" x14ac:dyDescent="0.25">
      <c r="A7346" s="261"/>
      <c r="B7346" s="253"/>
      <c r="C7346" s="252"/>
      <c r="D7346" s="308"/>
      <c r="E7346" s="257"/>
      <c r="F7346" s="260"/>
      <c r="I7346"/>
    </row>
    <row r="7347" spans="1:9" s="239" customFormat="1" ht="13" x14ac:dyDescent="0.25">
      <c r="A7347" s="261"/>
      <c r="B7347" s="253"/>
      <c r="C7347" s="252"/>
      <c r="D7347" s="308"/>
      <c r="E7347" s="257"/>
      <c r="F7347" s="260"/>
      <c r="I7347"/>
    </row>
    <row r="7348" spans="1:9" s="239" customFormat="1" ht="13" x14ac:dyDescent="0.25">
      <c r="A7348" s="261"/>
      <c r="B7348" s="253"/>
      <c r="C7348" s="252"/>
      <c r="D7348" s="308"/>
      <c r="E7348" s="257"/>
      <c r="F7348" s="260"/>
      <c r="I7348"/>
    </row>
    <row r="7349" spans="1:9" s="239" customFormat="1" ht="13" x14ac:dyDescent="0.25">
      <c r="A7349" s="261"/>
      <c r="B7349" s="253"/>
      <c r="C7349" s="252"/>
      <c r="D7349" s="308"/>
      <c r="E7349" s="257"/>
      <c r="F7349" s="260"/>
      <c r="I7349"/>
    </row>
    <row r="7350" spans="1:9" s="239" customFormat="1" ht="13" x14ac:dyDescent="0.25">
      <c r="A7350" s="261"/>
      <c r="B7350" s="253"/>
      <c r="C7350" s="252"/>
      <c r="D7350" s="308"/>
      <c r="E7350" s="257"/>
      <c r="F7350" s="260"/>
      <c r="I7350"/>
    </row>
    <row r="7351" spans="1:9" s="239" customFormat="1" ht="13" x14ac:dyDescent="0.25">
      <c r="A7351" s="261"/>
      <c r="B7351" s="253"/>
      <c r="C7351" s="252"/>
      <c r="D7351" s="308"/>
      <c r="E7351" s="257"/>
      <c r="F7351" s="260"/>
      <c r="I7351"/>
    </row>
    <row r="7352" spans="1:9" s="239" customFormat="1" ht="13" x14ac:dyDescent="0.25">
      <c r="A7352" s="261"/>
      <c r="B7352" s="253"/>
      <c r="C7352" s="252"/>
      <c r="D7352" s="308"/>
      <c r="E7352" s="257"/>
      <c r="F7352" s="260"/>
      <c r="I7352"/>
    </row>
    <row r="7353" spans="1:9" s="239" customFormat="1" ht="13" x14ac:dyDescent="0.25">
      <c r="A7353" s="261"/>
      <c r="B7353" s="253"/>
      <c r="C7353" s="252"/>
      <c r="D7353" s="308"/>
      <c r="E7353" s="257"/>
      <c r="F7353" s="260"/>
      <c r="I7353"/>
    </row>
    <row r="7354" spans="1:9" s="239" customFormat="1" ht="13" x14ac:dyDescent="0.25">
      <c r="A7354" s="261"/>
      <c r="B7354" s="253"/>
      <c r="C7354" s="252"/>
      <c r="D7354" s="308"/>
      <c r="E7354" s="257"/>
      <c r="F7354" s="260"/>
      <c r="I7354"/>
    </row>
    <row r="7355" spans="1:9" s="239" customFormat="1" ht="13" x14ac:dyDescent="0.25">
      <c r="A7355" s="261"/>
      <c r="B7355" s="253"/>
      <c r="C7355" s="252"/>
      <c r="D7355" s="308"/>
      <c r="E7355" s="257"/>
      <c r="F7355" s="260"/>
      <c r="I7355"/>
    </row>
    <row r="7356" spans="1:9" s="239" customFormat="1" ht="13" x14ac:dyDescent="0.25">
      <c r="A7356" s="261"/>
      <c r="B7356" s="253"/>
      <c r="C7356" s="252"/>
      <c r="D7356" s="308"/>
      <c r="E7356" s="257"/>
      <c r="F7356" s="260"/>
      <c r="I7356"/>
    </row>
    <row r="7357" spans="1:9" s="239" customFormat="1" ht="13" x14ac:dyDescent="0.25">
      <c r="A7357" s="261"/>
      <c r="B7357" s="253"/>
      <c r="C7357" s="252"/>
      <c r="D7357" s="308"/>
      <c r="E7357" s="257"/>
      <c r="F7357" s="260"/>
      <c r="I7357"/>
    </row>
    <row r="7358" spans="1:9" s="239" customFormat="1" ht="13" x14ac:dyDescent="0.25">
      <c r="A7358" s="261"/>
      <c r="B7358" s="253"/>
      <c r="C7358" s="252"/>
      <c r="D7358" s="308"/>
      <c r="E7358" s="257"/>
      <c r="F7358" s="260"/>
      <c r="I7358"/>
    </row>
    <row r="7359" spans="1:9" s="239" customFormat="1" ht="13" x14ac:dyDescent="0.25">
      <c r="A7359" s="261"/>
      <c r="B7359" s="253"/>
      <c r="C7359" s="252"/>
      <c r="D7359" s="308"/>
      <c r="E7359" s="257"/>
      <c r="F7359" s="260"/>
      <c r="I7359"/>
    </row>
    <row r="7360" spans="1:9" ht="13" x14ac:dyDescent="0.25">
      <c r="A7360" s="261"/>
      <c r="B7360" s="264" t="s">
        <v>1019</v>
      </c>
      <c r="C7360" s="226"/>
      <c r="D7360" s="304"/>
      <c r="E7360" s="255"/>
      <c r="F7360" s="266"/>
    </row>
    <row r="7361" spans="1:9" ht="13" x14ac:dyDescent="0.25">
      <c r="A7361" s="261"/>
      <c r="B7361" s="245" t="str">
        <f>B7290</f>
        <v>SECTION 6</v>
      </c>
      <c r="C7361" s="226"/>
      <c r="D7361" s="304"/>
      <c r="E7361" s="255"/>
      <c r="F7361" s="260"/>
    </row>
    <row r="7362" spans="1:9" ht="13" x14ac:dyDescent="0.25">
      <c r="A7362" s="261"/>
      <c r="B7362" s="245" t="str">
        <f>B7291</f>
        <v>Block 4: Kitchen and Store Room: 6.7 - Ceilings, Partitions and Access Flooring</v>
      </c>
      <c r="C7362" s="226"/>
      <c r="D7362" s="304"/>
      <c r="E7362" s="255"/>
      <c r="F7362" s="260"/>
    </row>
    <row r="7363" spans="1:9" ht="13" x14ac:dyDescent="0.25">
      <c r="A7363" s="261"/>
      <c r="B7363" s="245"/>
      <c r="C7363" s="226"/>
      <c r="D7363" s="304"/>
      <c r="E7363" s="255"/>
      <c r="F7363" s="260"/>
    </row>
    <row r="7364" spans="1:9" s="1" customFormat="1" ht="13" x14ac:dyDescent="0.25">
      <c r="A7364" s="297">
        <v>6.8</v>
      </c>
      <c r="B7364" s="227" t="s">
        <v>63</v>
      </c>
      <c r="C7364" s="268"/>
      <c r="D7364" s="311"/>
      <c r="E7364" s="216"/>
      <c r="F7364" s="277"/>
      <c r="G7364" s="179"/>
      <c r="H7364" s="57"/>
      <c r="I7364"/>
    </row>
    <row r="7365" spans="1:9" s="1" customFormat="1" x14ac:dyDescent="0.25">
      <c r="A7365" s="296"/>
      <c r="B7365" s="269"/>
      <c r="C7365" s="268"/>
      <c r="D7365" s="311"/>
      <c r="E7365" s="216"/>
      <c r="F7365" s="277"/>
      <c r="G7365" s="214"/>
      <c r="H7365" s="57"/>
      <c r="I7365"/>
    </row>
    <row r="7366" spans="1:9" ht="13" x14ac:dyDescent="0.25">
      <c r="A7366" s="296"/>
      <c r="B7366" s="227" t="s">
        <v>62</v>
      </c>
      <c r="C7366" s="268"/>
      <c r="D7366" s="311"/>
      <c r="E7366" s="216"/>
      <c r="F7366" s="277"/>
    </row>
    <row r="7367" spans="1:9" s="237" customFormat="1" x14ac:dyDescent="0.25">
      <c r="A7367" s="296"/>
      <c r="B7367" s="269"/>
      <c r="C7367" s="268"/>
      <c r="D7367" s="311"/>
      <c r="E7367" s="216"/>
      <c r="F7367" s="277"/>
      <c r="G7367" s="234"/>
      <c r="H7367" s="234"/>
      <c r="I7367"/>
    </row>
    <row r="7368" spans="1:9" s="237" customFormat="1" x14ac:dyDescent="0.25">
      <c r="A7368" s="296" t="s">
        <v>2609</v>
      </c>
      <c r="B7368" s="269" t="s">
        <v>2082</v>
      </c>
      <c r="C7368" s="268" t="s">
        <v>2</v>
      </c>
      <c r="D7368" s="311">
        <v>2</v>
      </c>
      <c r="E7368" s="216"/>
      <c r="F7368" s="277"/>
      <c r="G7368" s="234"/>
      <c r="H7368" s="234"/>
      <c r="I7368"/>
    </row>
    <row r="7369" spans="1:9" s="237" customFormat="1" x14ac:dyDescent="0.25">
      <c r="A7369" s="296"/>
      <c r="B7369" s="269"/>
      <c r="C7369" s="268"/>
      <c r="D7369" s="311"/>
      <c r="E7369" s="216"/>
      <c r="F7369" s="277"/>
      <c r="G7369" s="234"/>
      <c r="H7369" s="234"/>
      <c r="I7369"/>
    </row>
    <row r="7370" spans="1:9" x14ac:dyDescent="0.25">
      <c r="A7370" s="296" t="s">
        <v>2610</v>
      </c>
      <c r="B7370" s="269" t="s">
        <v>519</v>
      </c>
      <c r="C7370" s="268" t="s">
        <v>2</v>
      </c>
      <c r="D7370" s="311">
        <v>2</v>
      </c>
      <c r="E7370" s="216"/>
      <c r="F7370" s="277"/>
    </row>
    <row r="7371" spans="1:9" ht="13" x14ac:dyDescent="0.25">
      <c r="A7371" s="297"/>
      <c r="B7371" s="269"/>
      <c r="C7371" s="268"/>
      <c r="D7371" s="311"/>
      <c r="E7371" s="216"/>
      <c r="F7371" s="277"/>
    </row>
    <row r="7372" spans="1:9" ht="13" x14ac:dyDescent="0.25">
      <c r="A7372" s="296"/>
      <c r="B7372" s="227" t="s">
        <v>55</v>
      </c>
      <c r="C7372" s="268"/>
      <c r="D7372" s="311"/>
      <c r="E7372" s="216"/>
      <c r="F7372" s="277"/>
    </row>
    <row r="7373" spans="1:9" x14ac:dyDescent="0.25">
      <c r="A7373" s="296"/>
      <c r="B7373" s="269"/>
      <c r="C7373" s="268"/>
      <c r="D7373" s="311"/>
      <c r="E7373" s="216"/>
      <c r="F7373" s="277"/>
    </row>
    <row r="7374" spans="1:9" ht="26" x14ac:dyDescent="0.25">
      <c r="A7374" s="296"/>
      <c r="B7374" s="227" t="s">
        <v>2083</v>
      </c>
      <c r="C7374" s="268"/>
      <c r="D7374" s="311"/>
      <c r="E7374" s="216"/>
      <c r="F7374" s="277"/>
    </row>
    <row r="7375" spans="1:9" x14ac:dyDescent="0.25">
      <c r="A7375" s="296"/>
      <c r="B7375" s="269"/>
      <c r="C7375" s="268"/>
      <c r="D7375" s="311"/>
      <c r="E7375" s="216"/>
      <c r="F7375" s="277"/>
    </row>
    <row r="7376" spans="1:9" x14ac:dyDescent="0.25">
      <c r="A7376" s="296" t="s">
        <v>2611</v>
      </c>
      <c r="B7376" s="269" t="s">
        <v>49</v>
      </c>
      <c r="C7376" s="268" t="s">
        <v>2</v>
      </c>
      <c r="D7376" s="311">
        <v>2</v>
      </c>
      <c r="E7376" s="216"/>
      <c r="F7376" s="277"/>
    </row>
    <row r="7377" spans="1:9" x14ac:dyDescent="0.25">
      <c r="A7377" s="296"/>
      <c r="B7377" s="269"/>
      <c r="C7377" s="268"/>
      <c r="D7377" s="311"/>
      <c r="E7377" s="216"/>
      <c r="F7377" s="277"/>
    </row>
    <row r="7378" spans="1:9" ht="25" x14ac:dyDescent="0.3">
      <c r="A7378" s="296" t="s">
        <v>2612</v>
      </c>
      <c r="B7378" s="269" t="s">
        <v>2084</v>
      </c>
      <c r="C7378" s="268" t="s">
        <v>2</v>
      </c>
      <c r="D7378" s="311">
        <v>2</v>
      </c>
      <c r="E7378" s="216"/>
      <c r="F7378" s="277"/>
      <c r="G7378" s="241"/>
    </row>
    <row r="7379" spans="1:9" x14ac:dyDescent="0.25">
      <c r="A7379" s="298"/>
      <c r="B7379" s="231"/>
      <c r="C7379" s="219"/>
      <c r="D7379" s="310"/>
      <c r="E7379" s="257"/>
      <c r="F7379" s="260"/>
    </row>
    <row r="7380" spans="1:9" s="57" customFormat="1" ht="13" x14ac:dyDescent="0.3">
      <c r="A7380" s="296"/>
      <c r="B7380" s="269"/>
      <c r="C7380" s="268"/>
      <c r="D7380" s="311"/>
      <c r="E7380" s="216"/>
      <c r="F7380" s="260"/>
      <c r="G7380" s="282"/>
      <c r="I7380"/>
    </row>
    <row r="7381" spans="1:9" s="57" customFormat="1" ht="13" x14ac:dyDescent="0.3">
      <c r="A7381" s="296"/>
      <c r="B7381" s="269"/>
      <c r="C7381" s="268"/>
      <c r="D7381" s="311"/>
      <c r="E7381" s="216"/>
      <c r="F7381" s="260"/>
      <c r="G7381" s="282"/>
      <c r="I7381"/>
    </row>
    <row r="7382" spans="1:9" s="57" customFormat="1" ht="13" x14ac:dyDescent="0.3">
      <c r="A7382" s="296"/>
      <c r="B7382" s="269"/>
      <c r="C7382" s="268"/>
      <c r="D7382" s="311"/>
      <c r="E7382" s="216"/>
      <c r="F7382" s="260"/>
      <c r="G7382" s="282"/>
      <c r="I7382"/>
    </row>
    <row r="7383" spans="1:9" s="57" customFormat="1" ht="13" x14ac:dyDescent="0.3">
      <c r="A7383" s="296"/>
      <c r="B7383" s="269"/>
      <c r="C7383" s="268"/>
      <c r="D7383" s="311"/>
      <c r="E7383" s="216"/>
      <c r="F7383" s="260"/>
      <c r="G7383" s="282"/>
      <c r="I7383"/>
    </row>
    <row r="7384" spans="1:9" s="57" customFormat="1" ht="13" x14ac:dyDescent="0.3">
      <c r="A7384" s="296"/>
      <c r="B7384" s="269"/>
      <c r="C7384" s="268"/>
      <c r="D7384" s="311"/>
      <c r="E7384" s="216"/>
      <c r="F7384" s="260"/>
      <c r="G7384" s="282"/>
      <c r="I7384"/>
    </row>
    <row r="7385" spans="1:9" s="57" customFormat="1" ht="13" x14ac:dyDescent="0.3">
      <c r="A7385" s="296"/>
      <c r="B7385" s="269"/>
      <c r="C7385" s="268"/>
      <c r="D7385" s="311"/>
      <c r="E7385" s="216"/>
      <c r="F7385" s="260"/>
      <c r="G7385" s="282"/>
      <c r="I7385"/>
    </row>
    <row r="7386" spans="1:9" s="57" customFormat="1" ht="13" x14ac:dyDescent="0.3">
      <c r="A7386" s="296"/>
      <c r="B7386" s="269"/>
      <c r="C7386" s="268"/>
      <c r="D7386" s="311"/>
      <c r="E7386" s="216"/>
      <c r="F7386" s="260"/>
      <c r="G7386" s="282"/>
      <c r="I7386"/>
    </row>
    <row r="7387" spans="1:9" s="57" customFormat="1" ht="13" x14ac:dyDescent="0.3">
      <c r="A7387" s="296"/>
      <c r="B7387" s="269"/>
      <c r="C7387" s="268"/>
      <c r="D7387" s="311"/>
      <c r="E7387" s="216"/>
      <c r="F7387" s="260"/>
      <c r="G7387" s="282"/>
      <c r="I7387"/>
    </row>
    <row r="7388" spans="1:9" s="57" customFormat="1" ht="13" x14ac:dyDescent="0.3">
      <c r="A7388" s="296"/>
      <c r="B7388" s="269"/>
      <c r="C7388" s="268"/>
      <c r="D7388" s="311"/>
      <c r="E7388" s="216"/>
      <c r="F7388" s="260"/>
      <c r="G7388" s="282"/>
      <c r="I7388"/>
    </row>
    <row r="7389" spans="1:9" s="57" customFormat="1" ht="13" x14ac:dyDescent="0.3">
      <c r="A7389" s="296"/>
      <c r="B7389" s="269"/>
      <c r="C7389" s="268"/>
      <c r="D7389" s="311"/>
      <c r="E7389" s="216"/>
      <c r="F7389" s="260"/>
      <c r="G7389" s="282"/>
      <c r="I7389"/>
    </row>
    <row r="7390" spans="1:9" s="57" customFormat="1" ht="13" x14ac:dyDescent="0.3">
      <c r="A7390" s="296"/>
      <c r="B7390" s="269"/>
      <c r="C7390" s="268"/>
      <c r="D7390" s="311"/>
      <c r="E7390" s="216"/>
      <c r="F7390" s="260"/>
      <c r="G7390" s="282"/>
      <c r="I7390"/>
    </row>
    <row r="7391" spans="1:9" s="57" customFormat="1" ht="13" x14ac:dyDescent="0.3">
      <c r="A7391" s="296"/>
      <c r="B7391" s="269"/>
      <c r="C7391" s="268"/>
      <c r="D7391" s="311"/>
      <c r="E7391" s="216"/>
      <c r="F7391" s="260"/>
      <c r="G7391" s="282"/>
      <c r="I7391"/>
    </row>
    <row r="7392" spans="1:9" s="57" customFormat="1" ht="13" x14ac:dyDescent="0.3">
      <c r="A7392" s="296"/>
      <c r="B7392" s="269"/>
      <c r="C7392" s="268"/>
      <c r="D7392" s="311"/>
      <c r="E7392" s="216"/>
      <c r="F7392" s="260"/>
      <c r="G7392" s="282"/>
      <c r="I7392"/>
    </row>
    <row r="7393" spans="1:9" s="57" customFormat="1" ht="13" x14ac:dyDescent="0.3">
      <c r="A7393" s="296"/>
      <c r="B7393" s="269"/>
      <c r="C7393" s="268"/>
      <c r="D7393" s="311"/>
      <c r="E7393" s="216"/>
      <c r="F7393" s="260"/>
      <c r="G7393" s="282"/>
      <c r="I7393"/>
    </row>
    <row r="7394" spans="1:9" s="57" customFormat="1" ht="13" x14ac:dyDescent="0.3">
      <c r="A7394" s="296"/>
      <c r="B7394" s="269"/>
      <c r="C7394" s="268"/>
      <c r="D7394" s="311"/>
      <c r="E7394" s="216"/>
      <c r="F7394" s="260"/>
      <c r="G7394" s="282"/>
      <c r="I7394"/>
    </row>
    <row r="7395" spans="1:9" s="57" customFormat="1" ht="13" x14ac:dyDescent="0.3">
      <c r="A7395" s="296"/>
      <c r="B7395" s="269"/>
      <c r="C7395" s="268"/>
      <c r="D7395" s="311"/>
      <c r="E7395" s="216"/>
      <c r="F7395" s="260"/>
      <c r="G7395" s="282"/>
      <c r="I7395"/>
    </row>
    <row r="7396" spans="1:9" s="57" customFormat="1" ht="13" x14ac:dyDescent="0.3">
      <c r="A7396" s="296"/>
      <c r="B7396" s="269"/>
      <c r="C7396" s="268"/>
      <c r="D7396" s="311"/>
      <c r="E7396" s="216"/>
      <c r="F7396" s="260"/>
      <c r="G7396" s="282"/>
      <c r="I7396"/>
    </row>
    <row r="7397" spans="1:9" s="57" customFormat="1" ht="13" x14ac:dyDescent="0.3">
      <c r="A7397" s="296"/>
      <c r="B7397" s="269"/>
      <c r="C7397" s="268"/>
      <c r="D7397" s="311"/>
      <c r="E7397" s="216"/>
      <c r="F7397" s="260"/>
      <c r="G7397" s="282"/>
      <c r="I7397"/>
    </row>
    <row r="7398" spans="1:9" s="57" customFormat="1" ht="13" x14ac:dyDescent="0.3">
      <c r="A7398" s="296"/>
      <c r="B7398" s="269"/>
      <c r="C7398" s="268"/>
      <c r="D7398" s="311"/>
      <c r="E7398" s="216"/>
      <c r="F7398" s="260"/>
      <c r="G7398" s="282"/>
      <c r="I7398"/>
    </row>
    <row r="7399" spans="1:9" s="57" customFormat="1" ht="13" x14ac:dyDescent="0.3">
      <c r="A7399" s="296"/>
      <c r="B7399" s="269"/>
      <c r="C7399" s="268"/>
      <c r="D7399" s="311"/>
      <c r="E7399" s="216"/>
      <c r="F7399" s="260"/>
      <c r="G7399" s="282"/>
      <c r="I7399"/>
    </row>
    <row r="7400" spans="1:9" s="57" customFormat="1" ht="13" x14ac:dyDescent="0.3">
      <c r="A7400" s="296"/>
      <c r="B7400" s="269"/>
      <c r="C7400" s="268"/>
      <c r="D7400" s="311"/>
      <c r="E7400" s="216"/>
      <c r="F7400" s="260"/>
      <c r="G7400" s="282"/>
      <c r="I7400"/>
    </row>
    <row r="7401" spans="1:9" s="57" customFormat="1" ht="13" x14ac:dyDescent="0.3">
      <c r="A7401" s="296"/>
      <c r="B7401" s="269"/>
      <c r="C7401" s="268"/>
      <c r="D7401" s="311"/>
      <c r="E7401" s="216"/>
      <c r="F7401" s="260"/>
      <c r="G7401" s="282"/>
      <c r="I7401"/>
    </row>
    <row r="7402" spans="1:9" s="57" customFormat="1" ht="13" x14ac:dyDescent="0.3">
      <c r="A7402" s="296"/>
      <c r="B7402" s="269"/>
      <c r="C7402" s="268"/>
      <c r="D7402" s="311"/>
      <c r="E7402" s="216"/>
      <c r="F7402" s="260"/>
      <c r="G7402" s="282"/>
      <c r="I7402"/>
    </row>
    <row r="7403" spans="1:9" s="57" customFormat="1" ht="13" x14ac:dyDescent="0.3">
      <c r="A7403" s="296"/>
      <c r="B7403" s="269"/>
      <c r="C7403" s="268"/>
      <c r="D7403" s="311"/>
      <c r="E7403" s="216"/>
      <c r="F7403" s="260"/>
      <c r="G7403" s="282"/>
      <c r="I7403"/>
    </row>
    <row r="7404" spans="1:9" s="57" customFormat="1" ht="13" x14ac:dyDescent="0.3">
      <c r="A7404" s="296"/>
      <c r="B7404" s="269"/>
      <c r="C7404" s="268"/>
      <c r="D7404" s="311"/>
      <c r="E7404" s="216"/>
      <c r="F7404" s="260"/>
      <c r="G7404" s="282"/>
      <c r="I7404"/>
    </row>
    <row r="7405" spans="1:9" s="57" customFormat="1" ht="13" x14ac:dyDescent="0.3">
      <c r="A7405" s="296"/>
      <c r="B7405" s="269"/>
      <c r="C7405" s="268"/>
      <c r="D7405" s="311"/>
      <c r="E7405" s="216"/>
      <c r="F7405" s="260"/>
      <c r="G7405" s="282"/>
      <c r="I7405"/>
    </row>
    <row r="7406" spans="1:9" s="57" customFormat="1" ht="13" x14ac:dyDescent="0.3">
      <c r="A7406" s="296"/>
      <c r="B7406" s="269"/>
      <c r="C7406" s="268"/>
      <c r="D7406" s="311"/>
      <c r="E7406" s="216"/>
      <c r="F7406" s="260"/>
      <c r="G7406" s="282"/>
      <c r="I7406"/>
    </row>
    <row r="7407" spans="1:9" s="57" customFormat="1" ht="13" x14ac:dyDescent="0.3">
      <c r="A7407" s="296"/>
      <c r="B7407" s="269"/>
      <c r="C7407" s="268"/>
      <c r="D7407" s="311"/>
      <c r="E7407" s="216"/>
      <c r="F7407" s="260"/>
      <c r="G7407" s="282"/>
      <c r="I7407"/>
    </row>
    <row r="7408" spans="1:9" s="57" customFormat="1" ht="13" x14ac:dyDescent="0.3">
      <c r="A7408" s="296"/>
      <c r="B7408" s="269"/>
      <c r="C7408" s="268"/>
      <c r="D7408" s="311"/>
      <c r="E7408" s="216"/>
      <c r="F7408" s="260"/>
      <c r="G7408" s="282"/>
      <c r="I7408"/>
    </row>
    <row r="7409" spans="1:9" s="57" customFormat="1" ht="13" x14ac:dyDescent="0.3">
      <c r="A7409" s="296"/>
      <c r="B7409" s="269"/>
      <c r="C7409" s="268"/>
      <c r="D7409" s="311"/>
      <c r="E7409" s="216"/>
      <c r="F7409" s="260"/>
      <c r="G7409" s="282"/>
      <c r="I7409"/>
    </row>
    <row r="7410" spans="1:9" s="57" customFormat="1" ht="13" x14ac:dyDescent="0.3">
      <c r="A7410" s="296"/>
      <c r="B7410" s="269"/>
      <c r="C7410" s="268"/>
      <c r="D7410" s="311"/>
      <c r="E7410" s="216"/>
      <c r="F7410" s="260"/>
      <c r="G7410" s="282"/>
      <c r="I7410"/>
    </row>
    <row r="7411" spans="1:9" s="57" customFormat="1" ht="13" x14ac:dyDescent="0.3">
      <c r="A7411" s="296"/>
      <c r="B7411" s="269"/>
      <c r="C7411" s="268"/>
      <c r="D7411" s="311"/>
      <c r="E7411" s="216"/>
      <c r="F7411" s="260"/>
      <c r="G7411" s="282"/>
      <c r="I7411"/>
    </row>
    <row r="7412" spans="1:9" s="57" customFormat="1" ht="13" x14ac:dyDescent="0.3">
      <c r="A7412" s="296"/>
      <c r="B7412" s="269"/>
      <c r="C7412" s="268"/>
      <c r="D7412" s="311"/>
      <c r="E7412" s="216"/>
      <c r="F7412" s="260"/>
      <c r="G7412" s="282"/>
      <c r="I7412"/>
    </row>
    <row r="7413" spans="1:9" s="57" customFormat="1" ht="13" x14ac:dyDescent="0.3">
      <c r="A7413" s="296"/>
      <c r="B7413" s="269"/>
      <c r="C7413" s="268"/>
      <c r="D7413" s="311"/>
      <c r="E7413" s="216"/>
      <c r="F7413" s="260"/>
      <c r="G7413" s="282"/>
      <c r="I7413"/>
    </row>
    <row r="7414" spans="1:9" s="57" customFormat="1" ht="13" x14ac:dyDescent="0.3">
      <c r="A7414" s="296"/>
      <c r="B7414" s="269"/>
      <c r="C7414" s="268"/>
      <c r="D7414" s="311"/>
      <c r="E7414" s="216"/>
      <c r="F7414" s="260"/>
      <c r="G7414" s="282"/>
      <c r="I7414"/>
    </row>
    <row r="7415" spans="1:9" s="57" customFormat="1" ht="13" x14ac:dyDescent="0.3">
      <c r="A7415" s="296"/>
      <c r="B7415" s="269"/>
      <c r="C7415" s="268"/>
      <c r="D7415" s="311"/>
      <c r="E7415" s="216"/>
      <c r="F7415" s="260"/>
      <c r="G7415" s="282"/>
      <c r="I7415"/>
    </row>
    <row r="7416" spans="1:9" s="57" customFormat="1" ht="13" x14ac:dyDescent="0.3">
      <c r="A7416" s="296"/>
      <c r="B7416" s="269"/>
      <c r="C7416" s="268"/>
      <c r="D7416" s="311"/>
      <c r="E7416" s="216"/>
      <c r="F7416" s="260"/>
      <c r="G7416" s="282"/>
      <c r="I7416"/>
    </row>
    <row r="7417" spans="1:9" s="57" customFormat="1" ht="13" x14ac:dyDescent="0.3">
      <c r="A7417" s="296"/>
      <c r="B7417" s="269"/>
      <c r="C7417" s="268"/>
      <c r="D7417" s="311"/>
      <c r="E7417" s="216"/>
      <c r="F7417" s="260"/>
      <c r="G7417" s="282"/>
      <c r="I7417"/>
    </row>
    <row r="7418" spans="1:9" s="57" customFormat="1" ht="13" x14ac:dyDescent="0.3">
      <c r="A7418" s="296"/>
      <c r="B7418" s="269"/>
      <c r="C7418" s="268"/>
      <c r="D7418" s="311"/>
      <c r="E7418" s="216"/>
      <c r="F7418" s="260"/>
      <c r="G7418" s="282"/>
      <c r="I7418"/>
    </row>
    <row r="7419" spans="1:9" s="57" customFormat="1" ht="13" x14ac:dyDescent="0.3">
      <c r="A7419" s="296"/>
      <c r="B7419" s="269"/>
      <c r="C7419" s="268"/>
      <c r="D7419" s="311"/>
      <c r="E7419" s="216"/>
      <c r="F7419" s="260"/>
      <c r="G7419" s="282"/>
      <c r="I7419"/>
    </row>
    <row r="7420" spans="1:9" s="57" customFormat="1" ht="13" x14ac:dyDescent="0.3">
      <c r="A7420" s="296"/>
      <c r="B7420" s="269"/>
      <c r="C7420" s="268"/>
      <c r="D7420" s="311"/>
      <c r="E7420" s="216"/>
      <c r="F7420" s="260"/>
      <c r="G7420" s="282"/>
      <c r="I7420"/>
    </row>
    <row r="7421" spans="1:9" s="57" customFormat="1" ht="13" x14ac:dyDescent="0.3">
      <c r="A7421" s="296"/>
      <c r="B7421" s="269"/>
      <c r="C7421" s="268"/>
      <c r="D7421" s="311"/>
      <c r="E7421" s="216"/>
      <c r="F7421" s="260"/>
      <c r="G7421" s="282"/>
      <c r="I7421"/>
    </row>
    <row r="7422" spans="1:9" s="57" customFormat="1" x14ac:dyDescent="0.25">
      <c r="A7422" s="296"/>
      <c r="B7422" s="269"/>
      <c r="C7422" s="268"/>
      <c r="D7422" s="311"/>
      <c r="E7422" s="216"/>
      <c r="F7422" s="260"/>
      <c r="G7422" s="179"/>
      <c r="I7422"/>
    </row>
    <row r="7423" spans="1:9" s="57" customFormat="1" x14ac:dyDescent="0.25">
      <c r="A7423" s="296"/>
      <c r="B7423" s="269"/>
      <c r="C7423" s="268"/>
      <c r="D7423" s="311"/>
      <c r="E7423" s="216"/>
      <c r="F7423" s="260"/>
      <c r="G7423" s="179"/>
      <c r="I7423"/>
    </row>
    <row r="7424" spans="1:9" s="57" customFormat="1" x14ac:dyDescent="0.25">
      <c r="A7424" s="296"/>
      <c r="B7424" s="269"/>
      <c r="C7424" s="268"/>
      <c r="D7424" s="311"/>
      <c r="E7424" s="216"/>
      <c r="F7424" s="260"/>
      <c r="G7424" s="179"/>
      <c r="I7424"/>
    </row>
    <row r="7425" spans="1:9" s="57" customFormat="1" x14ac:dyDescent="0.25">
      <c r="A7425" s="296"/>
      <c r="B7425" s="269"/>
      <c r="C7425" s="268"/>
      <c r="D7425" s="311"/>
      <c r="E7425" s="216"/>
      <c r="F7425" s="260"/>
      <c r="G7425" s="179"/>
      <c r="I7425"/>
    </row>
    <row r="7426" spans="1:9" s="57" customFormat="1" x14ac:dyDescent="0.25">
      <c r="A7426" s="296"/>
      <c r="B7426" s="269"/>
      <c r="C7426" s="268"/>
      <c r="D7426" s="311"/>
      <c r="E7426" s="216"/>
      <c r="F7426" s="260"/>
      <c r="G7426" s="179"/>
      <c r="I7426"/>
    </row>
    <row r="7427" spans="1:9" s="57" customFormat="1" x14ac:dyDescent="0.25">
      <c r="A7427" s="296"/>
      <c r="B7427" s="269"/>
      <c r="C7427" s="268"/>
      <c r="D7427" s="311"/>
      <c r="E7427" s="216"/>
      <c r="F7427" s="260"/>
      <c r="G7427" s="179"/>
      <c r="I7427"/>
    </row>
    <row r="7428" spans="1:9" s="57" customFormat="1" x14ac:dyDescent="0.25">
      <c r="A7428" s="296"/>
      <c r="B7428" s="269"/>
      <c r="C7428" s="268"/>
      <c r="D7428" s="311"/>
      <c r="E7428" s="216"/>
      <c r="F7428" s="260"/>
      <c r="G7428" s="179"/>
      <c r="I7428"/>
    </row>
    <row r="7429" spans="1:9" s="57" customFormat="1" x14ac:dyDescent="0.25">
      <c r="A7429" s="296"/>
      <c r="B7429" s="269"/>
      <c r="C7429" s="268"/>
      <c r="D7429" s="311"/>
      <c r="E7429" s="216"/>
      <c r="F7429" s="260"/>
      <c r="G7429" s="179"/>
      <c r="I7429"/>
    </row>
    <row r="7430" spans="1:9" ht="13" x14ac:dyDescent="0.25">
      <c r="A7430" s="261"/>
      <c r="B7430" s="264" t="s">
        <v>2187</v>
      </c>
      <c r="C7430" s="226"/>
      <c r="D7430" s="304"/>
      <c r="E7430" s="255"/>
      <c r="F7430" s="266"/>
    </row>
    <row r="7431" spans="1:9" ht="13" x14ac:dyDescent="0.25">
      <c r="A7431" s="261"/>
      <c r="B7431" s="245" t="str">
        <f>B7224</f>
        <v>SECTION 6</v>
      </c>
      <c r="C7431" s="226"/>
      <c r="D7431" s="304"/>
      <c r="E7431" s="255"/>
      <c r="F7431" s="260"/>
    </row>
    <row r="7432" spans="1:9" ht="13" x14ac:dyDescent="0.25">
      <c r="A7432" s="261"/>
      <c r="B7432" s="245" t="s">
        <v>2651</v>
      </c>
      <c r="C7432" s="226"/>
      <c r="D7432" s="304"/>
      <c r="E7432" s="255"/>
      <c r="F7432" s="260"/>
    </row>
    <row r="7433" spans="1:9" s="239" customFormat="1" ht="13" x14ac:dyDescent="0.25">
      <c r="A7433" s="261"/>
      <c r="B7433" s="253"/>
      <c r="C7433" s="252"/>
      <c r="D7433" s="308"/>
      <c r="E7433" s="257"/>
      <c r="F7433" s="260"/>
      <c r="I7433"/>
    </row>
    <row r="7434" spans="1:9" s="239" customFormat="1" ht="13" x14ac:dyDescent="0.25">
      <c r="A7434" s="261"/>
      <c r="B7434" s="270" t="str">
        <f>B7431</f>
        <v>SECTION 6</v>
      </c>
      <c r="C7434" s="252"/>
      <c r="D7434" s="308"/>
      <c r="E7434" s="257"/>
      <c r="F7434" s="260"/>
      <c r="I7434"/>
    </row>
    <row r="7435" spans="1:9" s="239" customFormat="1" ht="13" x14ac:dyDescent="0.25">
      <c r="A7435" s="261"/>
      <c r="B7435" s="270" t="str">
        <f>B7432</f>
        <v>Block 4: Kitchen and Store Room: 6.8 - Ironmongery</v>
      </c>
      <c r="C7435" s="252"/>
      <c r="D7435" s="308"/>
      <c r="E7435" s="257"/>
      <c r="F7435" s="260"/>
      <c r="I7435"/>
    </row>
    <row r="7436" spans="1:9" s="239" customFormat="1" ht="13" x14ac:dyDescent="0.25">
      <c r="A7436" s="261"/>
      <c r="B7436" s="251" t="s">
        <v>2200</v>
      </c>
      <c r="C7436" s="252" t="s">
        <v>2192</v>
      </c>
      <c r="D7436" s="308"/>
      <c r="E7436" s="257"/>
      <c r="F7436" s="260"/>
      <c r="I7436"/>
    </row>
    <row r="7437" spans="1:9" s="239" customFormat="1" ht="13" x14ac:dyDescent="0.25">
      <c r="A7437" s="261"/>
      <c r="B7437" s="253"/>
      <c r="C7437" s="252"/>
      <c r="D7437" s="308"/>
      <c r="E7437" s="257"/>
      <c r="F7437" s="260"/>
      <c r="I7437"/>
    </row>
    <row r="7438" spans="1:9" s="239" customFormat="1" ht="13" x14ac:dyDescent="0.25">
      <c r="A7438" s="261"/>
      <c r="B7438" s="265" t="s">
        <v>2191</v>
      </c>
      <c r="C7438" s="252">
        <v>111</v>
      </c>
      <c r="D7438" s="308"/>
      <c r="E7438" s="257"/>
      <c r="F7438" s="260"/>
      <c r="I7438"/>
    </row>
    <row r="7439" spans="1:9" s="239" customFormat="1" ht="13" x14ac:dyDescent="0.25">
      <c r="A7439" s="261"/>
      <c r="B7439" s="265"/>
      <c r="C7439" s="252"/>
      <c r="D7439" s="308"/>
      <c r="E7439" s="257"/>
      <c r="F7439" s="260"/>
      <c r="I7439"/>
    </row>
    <row r="7440" spans="1:9" s="239" customFormat="1" ht="13" x14ac:dyDescent="0.25">
      <c r="A7440" s="261"/>
      <c r="B7440" s="253"/>
      <c r="C7440" s="252"/>
      <c r="D7440" s="308"/>
      <c r="E7440" s="257"/>
      <c r="F7440" s="260"/>
      <c r="I7440"/>
    </row>
    <row r="7441" spans="1:9" s="239" customFormat="1" ht="13" x14ac:dyDescent="0.25">
      <c r="A7441" s="261"/>
      <c r="B7441" s="253"/>
      <c r="C7441" s="252"/>
      <c r="D7441" s="308"/>
      <c r="E7441" s="257"/>
      <c r="F7441" s="260"/>
      <c r="I7441"/>
    </row>
    <row r="7442" spans="1:9" s="239" customFormat="1" ht="13" x14ac:dyDescent="0.25">
      <c r="A7442" s="261"/>
      <c r="B7442" s="253"/>
      <c r="C7442" s="252"/>
      <c r="D7442" s="308"/>
      <c r="E7442" s="257"/>
      <c r="F7442" s="260"/>
      <c r="I7442"/>
    </row>
    <row r="7443" spans="1:9" s="239" customFormat="1" ht="13" x14ac:dyDescent="0.25">
      <c r="A7443" s="261"/>
      <c r="B7443" s="253"/>
      <c r="C7443" s="252"/>
      <c r="D7443" s="308"/>
      <c r="E7443" s="257"/>
      <c r="F7443" s="260"/>
      <c r="I7443"/>
    </row>
    <row r="7444" spans="1:9" s="239" customFormat="1" ht="13" x14ac:dyDescent="0.25">
      <c r="A7444" s="261"/>
      <c r="B7444" s="253"/>
      <c r="C7444" s="252"/>
      <c r="D7444" s="308"/>
      <c r="E7444" s="257"/>
      <c r="F7444" s="260"/>
      <c r="I7444"/>
    </row>
    <row r="7445" spans="1:9" s="239" customFormat="1" ht="13" x14ac:dyDescent="0.25">
      <c r="A7445" s="261"/>
      <c r="B7445" s="253"/>
      <c r="C7445" s="252"/>
      <c r="D7445" s="308"/>
      <c r="E7445" s="257"/>
      <c r="F7445" s="260"/>
      <c r="I7445"/>
    </row>
    <row r="7446" spans="1:9" s="239" customFormat="1" ht="13" x14ac:dyDescent="0.25">
      <c r="A7446" s="261"/>
      <c r="B7446" s="253"/>
      <c r="C7446" s="252"/>
      <c r="D7446" s="308"/>
      <c r="E7446" s="257"/>
      <c r="F7446" s="260"/>
      <c r="I7446"/>
    </row>
    <row r="7447" spans="1:9" s="239" customFormat="1" ht="13" x14ac:dyDescent="0.25">
      <c r="A7447" s="261"/>
      <c r="B7447" s="253"/>
      <c r="C7447" s="252"/>
      <c r="D7447" s="308"/>
      <c r="E7447" s="257"/>
      <c r="F7447" s="260"/>
      <c r="I7447"/>
    </row>
    <row r="7448" spans="1:9" s="239" customFormat="1" ht="13" x14ac:dyDescent="0.25">
      <c r="A7448" s="261"/>
      <c r="B7448" s="253"/>
      <c r="C7448" s="252"/>
      <c r="D7448" s="308"/>
      <c r="E7448" s="257"/>
      <c r="F7448" s="260"/>
      <c r="I7448"/>
    </row>
    <row r="7449" spans="1:9" s="239" customFormat="1" ht="13" x14ac:dyDescent="0.25">
      <c r="A7449" s="261"/>
      <c r="B7449" s="253"/>
      <c r="C7449" s="252"/>
      <c r="D7449" s="308"/>
      <c r="E7449" s="257"/>
      <c r="F7449" s="260"/>
      <c r="I7449"/>
    </row>
    <row r="7450" spans="1:9" s="239" customFormat="1" ht="13" x14ac:dyDescent="0.25">
      <c r="A7450" s="261"/>
      <c r="B7450" s="253"/>
      <c r="C7450" s="252"/>
      <c r="D7450" s="308"/>
      <c r="E7450" s="257"/>
      <c r="F7450" s="260"/>
      <c r="I7450"/>
    </row>
    <row r="7451" spans="1:9" s="239" customFormat="1" ht="13" x14ac:dyDescent="0.25">
      <c r="A7451" s="261"/>
      <c r="B7451" s="253"/>
      <c r="C7451" s="252"/>
      <c r="D7451" s="308"/>
      <c r="E7451" s="257"/>
      <c r="F7451" s="260"/>
      <c r="I7451"/>
    </row>
    <row r="7452" spans="1:9" s="239" customFormat="1" ht="13" x14ac:dyDescent="0.25">
      <c r="A7452" s="261"/>
      <c r="B7452" s="253"/>
      <c r="C7452" s="252"/>
      <c r="D7452" s="308"/>
      <c r="E7452" s="257"/>
      <c r="F7452" s="260"/>
      <c r="I7452"/>
    </row>
    <row r="7453" spans="1:9" s="239" customFormat="1" ht="13" x14ac:dyDescent="0.25">
      <c r="A7453" s="261"/>
      <c r="B7453" s="253"/>
      <c r="C7453" s="252"/>
      <c r="D7453" s="308"/>
      <c r="E7453" s="257"/>
      <c r="F7453" s="260"/>
      <c r="I7453"/>
    </row>
    <row r="7454" spans="1:9" s="239" customFormat="1" ht="13" x14ac:dyDescent="0.25">
      <c r="A7454" s="261"/>
      <c r="B7454" s="253"/>
      <c r="C7454" s="252"/>
      <c r="D7454" s="308"/>
      <c r="E7454" s="257"/>
      <c r="F7454" s="260"/>
      <c r="I7454"/>
    </row>
    <row r="7455" spans="1:9" s="239" customFormat="1" ht="13" x14ac:dyDescent="0.25">
      <c r="A7455" s="261"/>
      <c r="B7455" s="253"/>
      <c r="C7455" s="252"/>
      <c r="D7455" s="308"/>
      <c r="E7455" s="257"/>
      <c r="F7455" s="260"/>
      <c r="I7455"/>
    </row>
    <row r="7456" spans="1:9" s="239" customFormat="1" ht="13" x14ac:dyDescent="0.25">
      <c r="A7456" s="261"/>
      <c r="B7456" s="253"/>
      <c r="C7456" s="252"/>
      <c r="D7456" s="308"/>
      <c r="E7456" s="257"/>
      <c r="F7456" s="260"/>
      <c r="I7456"/>
    </row>
    <row r="7457" spans="1:9" s="239" customFormat="1" ht="13" x14ac:dyDescent="0.25">
      <c r="A7457" s="261"/>
      <c r="B7457" s="253"/>
      <c r="C7457" s="252"/>
      <c r="D7457" s="308"/>
      <c r="E7457" s="257"/>
      <c r="F7457" s="260"/>
      <c r="I7457"/>
    </row>
    <row r="7458" spans="1:9" s="239" customFormat="1" ht="13" x14ac:dyDescent="0.25">
      <c r="A7458" s="261"/>
      <c r="B7458" s="253"/>
      <c r="C7458" s="252"/>
      <c r="D7458" s="308"/>
      <c r="E7458" s="257"/>
      <c r="F7458" s="260"/>
      <c r="I7458"/>
    </row>
    <row r="7459" spans="1:9" s="239" customFormat="1" ht="13" x14ac:dyDescent="0.25">
      <c r="A7459" s="261"/>
      <c r="B7459" s="253"/>
      <c r="C7459" s="252"/>
      <c r="D7459" s="308"/>
      <c r="E7459" s="257"/>
      <c r="F7459" s="260"/>
      <c r="I7459"/>
    </row>
    <row r="7460" spans="1:9" s="239" customFormat="1" ht="13" x14ac:dyDescent="0.25">
      <c r="A7460" s="261"/>
      <c r="B7460" s="253"/>
      <c r="C7460" s="252"/>
      <c r="D7460" s="308"/>
      <c r="E7460" s="257"/>
      <c r="F7460" s="260"/>
      <c r="I7460"/>
    </row>
    <row r="7461" spans="1:9" s="239" customFormat="1" ht="13" x14ac:dyDescent="0.25">
      <c r="A7461" s="261"/>
      <c r="B7461" s="253"/>
      <c r="C7461" s="252"/>
      <c r="D7461" s="308"/>
      <c r="E7461" s="257"/>
      <c r="F7461" s="260"/>
      <c r="I7461"/>
    </row>
    <row r="7462" spans="1:9" s="239" customFormat="1" ht="13" x14ac:dyDescent="0.25">
      <c r="A7462" s="261"/>
      <c r="B7462" s="253"/>
      <c r="C7462" s="252"/>
      <c r="D7462" s="308"/>
      <c r="E7462" s="257"/>
      <c r="F7462" s="260"/>
      <c r="I7462"/>
    </row>
    <row r="7463" spans="1:9" s="239" customFormat="1" ht="13" x14ac:dyDescent="0.25">
      <c r="A7463" s="261"/>
      <c r="B7463" s="253"/>
      <c r="C7463" s="252"/>
      <c r="D7463" s="308"/>
      <c r="E7463" s="257"/>
      <c r="F7463" s="260"/>
      <c r="I7463"/>
    </row>
    <row r="7464" spans="1:9" s="239" customFormat="1" ht="13" x14ac:dyDescent="0.25">
      <c r="A7464" s="261"/>
      <c r="B7464" s="253"/>
      <c r="C7464" s="252"/>
      <c r="D7464" s="308"/>
      <c r="E7464" s="257"/>
      <c r="F7464" s="260"/>
      <c r="I7464"/>
    </row>
    <row r="7465" spans="1:9" s="239" customFormat="1" ht="13" x14ac:dyDescent="0.25">
      <c r="A7465" s="261"/>
      <c r="B7465" s="253"/>
      <c r="C7465" s="252"/>
      <c r="D7465" s="308"/>
      <c r="E7465" s="257"/>
      <c r="F7465" s="260"/>
      <c r="I7465"/>
    </row>
    <row r="7466" spans="1:9" s="239" customFormat="1" ht="13" x14ac:dyDescent="0.25">
      <c r="A7466" s="261"/>
      <c r="B7466" s="253"/>
      <c r="C7466" s="252"/>
      <c r="D7466" s="308"/>
      <c r="E7466" s="257"/>
      <c r="F7466" s="260"/>
      <c r="I7466"/>
    </row>
    <row r="7467" spans="1:9" s="239" customFormat="1" ht="13" x14ac:dyDescent="0.25">
      <c r="A7467" s="261"/>
      <c r="B7467" s="253"/>
      <c r="C7467" s="252"/>
      <c r="D7467" s="308"/>
      <c r="E7467" s="257"/>
      <c r="F7467" s="260"/>
      <c r="I7467"/>
    </row>
    <row r="7468" spans="1:9" s="239" customFormat="1" ht="13" x14ac:dyDescent="0.25">
      <c r="A7468" s="261"/>
      <c r="B7468" s="253"/>
      <c r="C7468" s="252"/>
      <c r="D7468" s="308"/>
      <c r="E7468" s="257"/>
      <c r="F7468" s="260"/>
      <c r="I7468"/>
    </row>
    <row r="7469" spans="1:9" s="239" customFormat="1" ht="13" x14ac:dyDescent="0.25">
      <c r="A7469" s="261"/>
      <c r="B7469" s="253"/>
      <c r="C7469" s="252"/>
      <c r="D7469" s="308"/>
      <c r="E7469" s="257"/>
      <c r="F7469" s="260"/>
      <c r="I7469"/>
    </row>
    <row r="7470" spans="1:9" s="239" customFormat="1" ht="13" x14ac:dyDescent="0.25">
      <c r="A7470" s="261"/>
      <c r="B7470" s="253"/>
      <c r="C7470" s="252"/>
      <c r="D7470" s="308"/>
      <c r="E7470" s="257"/>
      <c r="F7470" s="260"/>
      <c r="I7470"/>
    </row>
    <row r="7471" spans="1:9" s="239" customFormat="1" ht="13" x14ac:dyDescent="0.25">
      <c r="A7471" s="261"/>
      <c r="B7471" s="253"/>
      <c r="C7471" s="252"/>
      <c r="D7471" s="308"/>
      <c r="E7471" s="257"/>
      <c r="F7471" s="260"/>
      <c r="I7471"/>
    </row>
    <row r="7472" spans="1:9" s="239" customFormat="1" ht="13" x14ac:dyDescent="0.25">
      <c r="A7472" s="261"/>
      <c r="B7472" s="253"/>
      <c r="C7472" s="252"/>
      <c r="D7472" s="308"/>
      <c r="E7472" s="257"/>
      <c r="F7472" s="260"/>
      <c r="I7472"/>
    </row>
    <row r="7473" spans="1:9" s="239" customFormat="1" ht="13" x14ac:dyDescent="0.25">
      <c r="A7473" s="261"/>
      <c r="B7473" s="253"/>
      <c r="C7473" s="252"/>
      <c r="D7473" s="308"/>
      <c r="E7473" s="257"/>
      <c r="F7473" s="260"/>
      <c r="I7473"/>
    </row>
    <row r="7474" spans="1:9" s="239" customFormat="1" ht="13" x14ac:dyDescent="0.25">
      <c r="A7474" s="261"/>
      <c r="B7474" s="253"/>
      <c r="C7474" s="252"/>
      <c r="D7474" s="308"/>
      <c r="E7474" s="257"/>
      <c r="F7474" s="260"/>
      <c r="I7474"/>
    </row>
    <row r="7475" spans="1:9" s="239" customFormat="1" ht="13" x14ac:dyDescent="0.25">
      <c r="A7475" s="261"/>
      <c r="B7475" s="253"/>
      <c r="C7475" s="252"/>
      <c r="D7475" s="308"/>
      <c r="E7475" s="257"/>
      <c r="F7475" s="260"/>
      <c r="I7475"/>
    </row>
    <row r="7476" spans="1:9" s="239" customFormat="1" ht="13" x14ac:dyDescent="0.25">
      <c r="A7476" s="261"/>
      <c r="B7476" s="253"/>
      <c r="C7476" s="252"/>
      <c r="D7476" s="308"/>
      <c r="E7476" s="257"/>
      <c r="F7476" s="260"/>
      <c r="I7476"/>
    </row>
    <row r="7477" spans="1:9" s="239" customFormat="1" ht="13" x14ac:dyDescent="0.25">
      <c r="A7477" s="261"/>
      <c r="B7477" s="253"/>
      <c r="C7477" s="252"/>
      <c r="D7477" s="308"/>
      <c r="E7477" s="257"/>
      <c r="F7477" s="260"/>
      <c r="I7477"/>
    </row>
    <row r="7478" spans="1:9" s="239" customFormat="1" ht="13" x14ac:dyDescent="0.25">
      <c r="A7478" s="261"/>
      <c r="B7478" s="253"/>
      <c r="C7478" s="252"/>
      <c r="D7478" s="308"/>
      <c r="E7478" s="257"/>
      <c r="F7478" s="260"/>
      <c r="I7478"/>
    </row>
    <row r="7479" spans="1:9" s="239" customFormat="1" ht="13" x14ac:dyDescent="0.25">
      <c r="A7479" s="261"/>
      <c r="B7479" s="253"/>
      <c r="C7479" s="252"/>
      <c r="D7479" s="308"/>
      <c r="E7479" s="257"/>
      <c r="F7479" s="260"/>
      <c r="I7479"/>
    </row>
    <row r="7480" spans="1:9" s="239" customFormat="1" ht="13" x14ac:dyDescent="0.25">
      <c r="A7480" s="261"/>
      <c r="B7480" s="253"/>
      <c r="C7480" s="252"/>
      <c r="D7480" s="308"/>
      <c r="E7480" s="257"/>
      <c r="F7480" s="260"/>
      <c r="I7480"/>
    </row>
    <row r="7481" spans="1:9" s="239" customFormat="1" ht="13" x14ac:dyDescent="0.25">
      <c r="A7481" s="261"/>
      <c r="B7481" s="253"/>
      <c r="C7481" s="252"/>
      <c r="D7481" s="308"/>
      <c r="E7481" s="257"/>
      <c r="F7481" s="260"/>
      <c r="I7481"/>
    </row>
    <row r="7482" spans="1:9" s="239" customFormat="1" ht="13" x14ac:dyDescent="0.25">
      <c r="A7482" s="261"/>
      <c r="B7482" s="253"/>
      <c r="C7482" s="252"/>
      <c r="D7482" s="308"/>
      <c r="E7482" s="257"/>
      <c r="F7482" s="260"/>
      <c r="I7482"/>
    </row>
    <row r="7483" spans="1:9" s="239" customFormat="1" ht="13" x14ac:dyDescent="0.25">
      <c r="A7483" s="261"/>
      <c r="B7483" s="253"/>
      <c r="C7483" s="252"/>
      <c r="D7483" s="308"/>
      <c r="E7483" s="257"/>
      <c r="F7483" s="260"/>
      <c r="I7483"/>
    </row>
    <row r="7484" spans="1:9" s="239" customFormat="1" ht="13" x14ac:dyDescent="0.25">
      <c r="A7484" s="261"/>
      <c r="B7484" s="253"/>
      <c r="C7484" s="252"/>
      <c r="D7484" s="308"/>
      <c r="E7484" s="257"/>
      <c r="F7484" s="260"/>
      <c r="I7484"/>
    </row>
    <row r="7485" spans="1:9" s="239" customFormat="1" ht="13" x14ac:dyDescent="0.25">
      <c r="A7485" s="261"/>
      <c r="B7485" s="253"/>
      <c r="C7485" s="252"/>
      <c r="D7485" s="308"/>
      <c r="E7485" s="257"/>
      <c r="F7485" s="260"/>
      <c r="I7485"/>
    </row>
    <row r="7486" spans="1:9" s="239" customFormat="1" ht="13" x14ac:dyDescent="0.25">
      <c r="A7486" s="261"/>
      <c r="B7486" s="253"/>
      <c r="C7486" s="252"/>
      <c r="D7486" s="308"/>
      <c r="E7486" s="257"/>
      <c r="F7486" s="260"/>
      <c r="I7486"/>
    </row>
    <row r="7487" spans="1:9" s="239" customFormat="1" ht="13" x14ac:dyDescent="0.25">
      <c r="A7487" s="261"/>
      <c r="B7487" s="253"/>
      <c r="C7487" s="252"/>
      <c r="D7487" s="308"/>
      <c r="E7487" s="257"/>
      <c r="F7487" s="260"/>
      <c r="I7487"/>
    </row>
    <row r="7488" spans="1:9" s="239" customFormat="1" ht="13" x14ac:dyDescent="0.25">
      <c r="A7488" s="261"/>
      <c r="B7488" s="253"/>
      <c r="C7488" s="252"/>
      <c r="D7488" s="308"/>
      <c r="E7488" s="257"/>
      <c r="F7488" s="260"/>
      <c r="I7488"/>
    </row>
    <row r="7489" spans="1:9" s="239" customFormat="1" ht="13" x14ac:dyDescent="0.25">
      <c r="A7489" s="261"/>
      <c r="B7489" s="253"/>
      <c r="C7489" s="252"/>
      <c r="D7489" s="308"/>
      <c r="E7489" s="257"/>
      <c r="F7489" s="260"/>
      <c r="I7489"/>
    </row>
    <row r="7490" spans="1:9" s="239" customFormat="1" ht="13" x14ac:dyDescent="0.25">
      <c r="A7490" s="261"/>
      <c r="B7490" s="253"/>
      <c r="C7490" s="252"/>
      <c r="D7490" s="308"/>
      <c r="E7490" s="257"/>
      <c r="F7490" s="260"/>
      <c r="I7490"/>
    </row>
    <row r="7491" spans="1:9" s="239" customFormat="1" ht="13" x14ac:dyDescent="0.25">
      <c r="A7491" s="261"/>
      <c r="B7491" s="253"/>
      <c r="C7491" s="252"/>
      <c r="D7491" s="308"/>
      <c r="E7491" s="257"/>
      <c r="F7491" s="260"/>
      <c r="I7491"/>
    </row>
    <row r="7492" spans="1:9" s="239" customFormat="1" ht="13" x14ac:dyDescent="0.25">
      <c r="A7492" s="261"/>
      <c r="B7492" s="253"/>
      <c r="C7492" s="252"/>
      <c r="D7492" s="308"/>
      <c r="E7492" s="257"/>
      <c r="F7492" s="260"/>
      <c r="I7492"/>
    </row>
    <row r="7493" spans="1:9" s="239" customFormat="1" ht="13" x14ac:dyDescent="0.25">
      <c r="A7493" s="261"/>
      <c r="B7493" s="253"/>
      <c r="C7493" s="252"/>
      <c r="D7493" s="308"/>
      <c r="E7493" s="257"/>
      <c r="F7493" s="260"/>
      <c r="I7493"/>
    </row>
    <row r="7494" spans="1:9" s="239" customFormat="1" ht="13" x14ac:dyDescent="0.25">
      <c r="A7494" s="261"/>
      <c r="B7494" s="253"/>
      <c r="C7494" s="252"/>
      <c r="D7494" s="308"/>
      <c r="E7494" s="257"/>
      <c r="F7494" s="260"/>
      <c r="I7494"/>
    </row>
    <row r="7495" spans="1:9" s="239" customFormat="1" ht="13" x14ac:dyDescent="0.25">
      <c r="A7495" s="261"/>
      <c r="B7495" s="253"/>
      <c r="C7495" s="252"/>
      <c r="D7495" s="308"/>
      <c r="E7495" s="257"/>
      <c r="F7495" s="260"/>
      <c r="I7495"/>
    </row>
    <row r="7496" spans="1:9" s="239" customFormat="1" ht="13" x14ac:dyDescent="0.25">
      <c r="A7496" s="261"/>
      <c r="B7496" s="253"/>
      <c r="C7496" s="252"/>
      <c r="D7496" s="308"/>
      <c r="E7496" s="257"/>
      <c r="F7496" s="260"/>
      <c r="I7496"/>
    </row>
    <row r="7497" spans="1:9" s="239" customFormat="1" ht="13" x14ac:dyDescent="0.25">
      <c r="A7497" s="261"/>
      <c r="B7497" s="253"/>
      <c r="C7497" s="252"/>
      <c r="D7497" s="308"/>
      <c r="E7497" s="257"/>
      <c r="F7497" s="260"/>
      <c r="I7497"/>
    </row>
    <row r="7498" spans="1:9" s="239" customFormat="1" ht="13" x14ac:dyDescent="0.25">
      <c r="A7498" s="261"/>
      <c r="B7498" s="253"/>
      <c r="C7498" s="252"/>
      <c r="D7498" s="308"/>
      <c r="E7498" s="257"/>
      <c r="F7498" s="260"/>
      <c r="I7498"/>
    </row>
    <row r="7499" spans="1:9" s="239" customFormat="1" ht="13" x14ac:dyDescent="0.25">
      <c r="A7499" s="261"/>
      <c r="B7499" s="253"/>
      <c r="C7499" s="252"/>
      <c r="D7499" s="308"/>
      <c r="E7499" s="257"/>
      <c r="F7499" s="260"/>
      <c r="I7499"/>
    </row>
    <row r="7500" spans="1:9" s="239" customFormat="1" ht="13" x14ac:dyDescent="0.25">
      <c r="A7500" s="261"/>
      <c r="B7500" s="253"/>
      <c r="C7500" s="252"/>
      <c r="D7500" s="308"/>
      <c r="E7500" s="257"/>
      <c r="F7500" s="260"/>
      <c r="I7500"/>
    </row>
    <row r="7501" spans="1:9" s="239" customFormat="1" ht="13" x14ac:dyDescent="0.25">
      <c r="A7501" s="261"/>
      <c r="B7501" s="253"/>
      <c r="C7501" s="252"/>
      <c r="D7501" s="308"/>
      <c r="E7501" s="257"/>
      <c r="F7501" s="260"/>
      <c r="I7501"/>
    </row>
    <row r="7502" spans="1:9" s="239" customFormat="1" ht="13" x14ac:dyDescent="0.25">
      <c r="A7502" s="261"/>
      <c r="B7502" s="253"/>
      <c r="C7502" s="252"/>
      <c r="D7502" s="308"/>
      <c r="E7502" s="257"/>
      <c r="F7502" s="260"/>
      <c r="I7502"/>
    </row>
    <row r="7503" spans="1:9" ht="13" x14ac:dyDescent="0.25">
      <c r="A7503" s="261"/>
      <c r="B7503" s="264" t="s">
        <v>1019</v>
      </c>
      <c r="C7503" s="226"/>
      <c r="D7503" s="304"/>
      <c r="E7503" s="255"/>
      <c r="F7503" s="266"/>
    </row>
    <row r="7504" spans="1:9" ht="13" x14ac:dyDescent="0.25">
      <c r="A7504" s="261"/>
      <c r="B7504" s="245" t="str">
        <f>B7431</f>
        <v>SECTION 6</v>
      </c>
      <c r="C7504" s="226"/>
      <c r="D7504" s="304"/>
      <c r="E7504" s="255"/>
      <c r="F7504" s="260"/>
    </row>
    <row r="7505" spans="1:9" ht="13" x14ac:dyDescent="0.25">
      <c r="A7505" s="261"/>
      <c r="B7505" s="245" t="str">
        <f>B7432</f>
        <v>Block 4: Kitchen and Store Room: 6.8 - Ironmongery</v>
      </c>
      <c r="C7505" s="226"/>
      <c r="D7505" s="304"/>
      <c r="E7505" s="255"/>
      <c r="F7505" s="260"/>
    </row>
    <row r="7506" spans="1:9" x14ac:dyDescent="0.25">
      <c r="A7506" s="298"/>
      <c r="B7506" s="231"/>
      <c r="C7506" s="219"/>
      <c r="D7506" s="310"/>
      <c r="E7506" s="257"/>
      <c r="F7506" s="260"/>
    </row>
    <row r="7507" spans="1:9" ht="13" x14ac:dyDescent="0.25">
      <c r="A7507" s="297">
        <v>6.9</v>
      </c>
      <c r="B7507" s="227" t="s">
        <v>20</v>
      </c>
      <c r="C7507" s="268"/>
      <c r="D7507" s="311"/>
      <c r="E7507" s="216"/>
      <c r="F7507" s="277"/>
    </row>
    <row r="7508" spans="1:9" x14ac:dyDescent="0.25">
      <c r="A7508" s="296"/>
      <c r="B7508" s="269"/>
      <c r="C7508" s="268"/>
      <c r="D7508" s="311"/>
      <c r="E7508" s="216"/>
      <c r="F7508" s="277"/>
    </row>
    <row r="7509" spans="1:9" ht="13" x14ac:dyDescent="0.25">
      <c r="A7509" s="296"/>
      <c r="B7509" s="227" t="s">
        <v>19</v>
      </c>
      <c r="C7509" s="268"/>
      <c r="D7509" s="311"/>
      <c r="E7509" s="216"/>
      <c r="F7509" s="277"/>
    </row>
    <row r="7510" spans="1:9" s="234" customFormat="1" x14ac:dyDescent="0.25">
      <c r="A7510" s="296"/>
      <c r="B7510" s="269"/>
      <c r="C7510" s="268"/>
      <c r="D7510" s="311"/>
      <c r="E7510" s="216"/>
      <c r="F7510" s="277"/>
      <c r="I7510"/>
    </row>
    <row r="7511" spans="1:9" s="234" customFormat="1" ht="13" x14ac:dyDescent="0.25">
      <c r="A7511" s="296"/>
      <c r="B7511" s="227" t="s">
        <v>18</v>
      </c>
      <c r="C7511" s="268"/>
      <c r="D7511" s="311"/>
      <c r="E7511" s="216"/>
      <c r="F7511" s="277"/>
      <c r="I7511"/>
    </row>
    <row r="7512" spans="1:9" s="234" customFormat="1" x14ac:dyDescent="0.25">
      <c r="A7512" s="296"/>
      <c r="B7512" s="269"/>
      <c r="C7512" s="268"/>
      <c r="D7512" s="311"/>
      <c r="E7512" s="216"/>
      <c r="F7512" s="277"/>
      <c r="I7512"/>
    </row>
    <row r="7513" spans="1:9" s="234" customFormat="1" ht="14.5" x14ac:dyDescent="0.25">
      <c r="A7513" s="296" t="s">
        <v>2613</v>
      </c>
      <c r="B7513" s="269" t="s">
        <v>2115</v>
      </c>
      <c r="C7513" s="268" t="s">
        <v>621</v>
      </c>
      <c r="D7513" s="311">
        <v>14</v>
      </c>
      <c r="E7513" s="216"/>
      <c r="F7513" s="277"/>
      <c r="I7513"/>
    </row>
    <row r="7514" spans="1:9" s="234" customFormat="1" x14ac:dyDescent="0.25">
      <c r="A7514" s="296"/>
      <c r="B7514" s="269"/>
      <c r="C7514" s="268"/>
      <c r="D7514" s="311"/>
      <c r="E7514" s="216"/>
      <c r="F7514" s="277"/>
      <c r="I7514"/>
    </row>
    <row r="7515" spans="1:9" s="234" customFormat="1" ht="13" x14ac:dyDescent="0.25">
      <c r="A7515" s="296"/>
      <c r="B7515" s="227" t="s">
        <v>17</v>
      </c>
      <c r="C7515" s="268"/>
      <c r="D7515" s="311"/>
      <c r="E7515" s="216"/>
      <c r="F7515" s="277"/>
      <c r="I7515"/>
    </row>
    <row r="7516" spans="1:9" s="234" customFormat="1" x14ac:dyDescent="0.25">
      <c r="A7516" s="296"/>
      <c r="B7516" s="269"/>
      <c r="C7516" s="268"/>
      <c r="D7516" s="311"/>
      <c r="E7516" s="216"/>
      <c r="F7516" s="277"/>
      <c r="I7516"/>
    </row>
    <row r="7517" spans="1:9" s="234" customFormat="1" ht="13" x14ac:dyDescent="0.25">
      <c r="A7517" s="296"/>
      <c r="B7517" s="227" t="s">
        <v>16</v>
      </c>
      <c r="C7517" s="268"/>
      <c r="D7517" s="311"/>
      <c r="E7517" s="216"/>
      <c r="F7517" s="277"/>
      <c r="I7517"/>
    </row>
    <row r="7518" spans="1:9" s="234" customFormat="1" x14ac:dyDescent="0.25">
      <c r="A7518" s="296"/>
      <c r="B7518" s="269"/>
      <c r="C7518" s="268"/>
      <c r="D7518" s="311"/>
      <c r="E7518" s="216"/>
      <c r="F7518" s="277"/>
      <c r="I7518"/>
    </row>
    <row r="7519" spans="1:9" s="234" customFormat="1" ht="14.5" x14ac:dyDescent="0.25">
      <c r="A7519" s="296" t="s">
        <v>2614</v>
      </c>
      <c r="B7519" s="269" t="s">
        <v>525</v>
      </c>
      <c r="C7519" s="268" t="s">
        <v>621</v>
      </c>
      <c r="D7519" s="311">
        <v>42</v>
      </c>
      <c r="E7519" s="216"/>
      <c r="F7519" s="277"/>
      <c r="I7519"/>
    </row>
    <row r="7520" spans="1:9" s="234" customFormat="1" x14ac:dyDescent="0.25">
      <c r="A7520" s="296"/>
      <c r="B7520" s="269"/>
      <c r="C7520" s="268"/>
      <c r="D7520" s="311"/>
      <c r="E7520" s="216"/>
      <c r="F7520" s="277"/>
      <c r="I7520"/>
    </row>
    <row r="7521" spans="1:9" s="234" customFormat="1" ht="13" x14ac:dyDescent="0.25">
      <c r="A7521" s="296"/>
      <c r="B7521" s="227" t="s">
        <v>1028</v>
      </c>
      <c r="C7521" s="268"/>
      <c r="D7521" s="311"/>
      <c r="E7521" s="216"/>
      <c r="F7521" s="277"/>
      <c r="I7521"/>
    </row>
    <row r="7522" spans="1:9" s="234" customFormat="1" x14ac:dyDescent="0.25">
      <c r="A7522" s="296"/>
      <c r="B7522" s="269"/>
      <c r="C7522" s="268"/>
      <c r="D7522" s="311"/>
      <c r="E7522" s="216"/>
      <c r="F7522" s="277"/>
      <c r="I7522"/>
    </row>
    <row r="7523" spans="1:9" s="234" customFormat="1" ht="13" x14ac:dyDescent="0.25">
      <c r="A7523" s="296"/>
      <c r="B7523" s="227" t="s">
        <v>16</v>
      </c>
      <c r="C7523" s="268"/>
      <c r="D7523" s="311"/>
      <c r="E7523" s="216"/>
      <c r="F7523" s="277"/>
      <c r="I7523"/>
    </row>
    <row r="7524" spans="1:9" s="234" customFormat="1" x14ac:dyDescent="0.25">
      <c r="A7524" s="296"/>
      <c r="B7524" s="269"/>
      <c r="C7524" s="268"/>
      <c r="D7524" s="311"/>
      <c r="E7524" s="216"/>
      <c r="F7524" s="277"/>
      <c r="I7524"/>
    </row>
    <row r="7525" spans="1:9" s="234" customFormat="1" ht="14.5" x14ac:dyDescent="0.25">
      <c r="A7525" s="296" t="s">
        <v>2615</v>
      </c>
      <c r="B7525" s="269" t="s">
        <v>525</v>
      </c>
      <c r="C7525" s="268" t="s">
        <v>621</v>
      </c>
      <c r="D7525" s="311">
        <v>37</v>
      </c>
      <c r="E7525" s="216"/>
      <c r="F7525" s="277"/>
      <c r="I7525"/>
    </row>
    <row r="7526" spans="1:9" s="234" customFormat="1" x14ac:dyDescent="0.25">
      <c r="A7526" s="296"/>
      <c r="B7526" s="269"/>
      <c r="C7526" s="268"/>
      <c r="D7526" s="311"/>
      <c r="E7526" s="216"/>
      <c r="F7526" s="277"/>
      <c r="I7526"/>
    </row>
    <row r="7527" spans="1:9" s="234" customFormat="1" ht="13" x14ac:dyDescent="0.25">
      <c r="A7527" s="296"/>
      <c r="B7527" s="224" t="s">
        <v>2087</v>
      </c>
      <c r="C7527" s="268"/>
      <c r="D7527" s="311"/>
      <c r="E7527" s="216"/>
      <c r="F7527" s="277"/>
      <c r="I7527"/>
    </row>
    <row r="7528" spans="1:9" s="234" customFormat="1" ht="13" x14ac:dyDescent="0.25">
      <c r="A7528" s="296"/>
      <c r="B7528" s="224"/>
      <c r="C7528" s="268"/>
      <c r="D7528" s="311"/>
      <c r="E7528" s="216"/>
      <c r="F7528" s="277"/>
      <c r="I7528"/>
    </row>
    <row r="7529" spans="1:9" s="234" customFormat="1" ht="39" x14ac:dyDescent="0.25">
      <c r="A7529" s="296"/>
      <c r="B7529" s="224" t="s">
        <v>2088</v>
      </c>
      <c r="C7529" s="268"/>
      <c r="D7529" s="311"/>
      <c r="E7529" s="216"/>
      <c r="F7529" s="277"/>
      <c r="I7529"/>
    </row>
    <row r="7530" spans="1:9" s="234" customFormat="1" ht="13" x14ac:dyDescent="0.25">
      <c r="A7530" s="296"/>
      <c r="B7530" s="224"/>
      <c r="C7530" s="268"/>
      <c r="D7530" s="311"/>
      <c r="E7530" s="216"/>
      <c r="F7530" s="277"/>
      <c r="I7530"/>
    </row>
    <row r="7531" spans="1:9" s="234" customFormat="1" ht="13" x14ac:dyDescent="0.25">
      <c r="A7531" s="296"/>
      <c r="B7531" s="224" t="s">
        <v>2089</v>
      </c>
      <c r="C7531" s="268"/>
      <c r="D7531" s="311"/>
      <c r="E7531" s="216"/>
      <c r="F7531" s="277"/>
      <c r="I7531"/>
    </row>
    <row r="7532" spans="1:9" s="234" customFormat="1" ht="13" x14ac:dyDescent="0.25">
      <c r="A7532" s="296"/>
      <c r="B7532" s="224"/>
      <c r="C7532" s="268"/>
      <c r="D7532" s="311"/>
      <c r="E7532" s="216"/>
      <c r="F7532" s="277"/>
      <c r="I7532"/>
    </row>
    <row r="7533" spans="1:9" s="234" customFormat="1" ht="25" x14ac:dyDescent="0.25">
      <c r="A7533" s="296"/>
      <c r="B7533" s="225" t="s">
        <v>2090</v>
      </c>
      <c r="C7533" s="268"/>
      <c r="D7533" s="311"/>
      <c r="E7533" s="216"/>
      <c r="F7533" s="277"/>
      <c r="I7533"/>
    </row>
    <row r="7534" spans="1:9" s="234" customFormat="1" x14ac:dyDescent="0.25">
      <c r="A7534" s="296"/>
      <c r="B7534" s="225" t="s">
        <v>2091</v>
      </c>
      <c r="C7534" s="268"/>
      <c r="D7534" s="311"/>
      <c r="E7534" s="216"/>
      <c r="F7534" s="277"/>
      <c r="I7534"/>
    </row>
    <row r="7535" spans="1:9" s="234" customFormat="1" x14ac:dyDescent="0.25">
      <c r="A7535" s="296"/>
      <c r="B7535" s="225" t="s">
        <v>2092</v>
      </c>
      <c r="C7535" s="268"/>
      <c r="D7535" s="311"/>
      <c r="E7535" s="216"/>
      <c r="F7535" s="277"/>
      <c r="I7535"/>
    </row>
    <row r="7536" spans="1:9" s="234" customFormat="1" ht="25" x14ac:dyDescent="0.25">
      <c r="A7536" s="296"/>
      <c r="B7536" s="225" t="s">
        <v>2093</v>
      </c>
      <c r="C7536" s="268"/>
      <c r="D7536" s="311"/>
      <c r="E7536" s="216"/>
      <c r="F7536" s="277"/>
      <c r="I7536"/>
    </row>
    <row r="7537" spans="1:9" s="234" customFormat="1" x14ac:dyDescent="0.25">
      <c r="A7537" s="296"/>
      <c r="B7537" s="225" t="s">
        <v>2123</v>
      </c>
      <c r="C7537" s="268"/>
      <c r="D7537" s="311"/>
      <c r="E7537" s="216"/>
      <c r="F7537" s="277"/>
      <c r="I7537"/>
    </row>
    <row r="7538" spans="1:9" s="234" customFormat="1" ht="13" x14ac:dyDescent="0.25">
      <c r="A7538" s="296"/>
      <c r="B7538" s="224"/>
      <c r="C7538" s="268"/>
      <c r="D7538" s="311"/>
      <c r="E7538" s="216"/>
      <c r="F7538" s="277"/>
      <c r="I7538"/>
    </row>
    <row r="7539" spans="1:9" s="234" customFormat="1" ht="14.5" x14ac:dyDescent="0.25">
      <c r="A7539" s="296" t="s">
        <v>2616</v>
      </c>
      <c r="B7539" s="225" t="s">
        <v>2094</v>
      </c>
      <c r="C7539" s="268" t="s">
        <v>621</v>
      </c>
      <c r="D7539" s="311">
        <f>D7513</f>
        <v>14</v>
      </c>
      <c r="E7539" s="216"/>
      <c r="F7539" s="277"/>
      <c r="I7539"/>
    </row>
    <row r="7540" spans="1:9" s="234" customFormat="1" x14ac:dyDescent="0.25">
      <c r="A7540" s="298"/>
      <c r="B7540" s="231"/>
      <c r="C7540" s="219"/>
      <c r="D7540" s="310"/>
      <c r="E7540" s="257"/>
      <c r="F7540" s="260"/>
      <c r="I7540"/>
    </row>
    <row r="7541" spans="1:9" s="234" customFormat="1" ht="13" x14ac:dyDescent="0.25">
      <c r="A7541" s="298"/>
      <c r="B7541" s="251"/>
      <c r="C7541" s="219"/>
      <c r="D7541" s="310"/>
      <c r="E7541" s="257"/>
      <c r="F7541" s="260"/>
      <c r="I7541"/>
    </row>
    <row r="7542" spans="1:9" s="234" customFormat="1" ht="13" x14ac:dyDescent="0.25">
      <c r="A7542" s="298"/>
      <c r="B7542" s="251"/>
      <c r="C7542" s="219"/>
      <c r="D7542" s="310"/>
      <c r="E7542" s="257"/>
      <c r="F7542" s="260"/>
      <c r="I7542"/>
    </row>
    <row r="7543" spans="1:9" s="234" customFormat="1" ht="13" x14ac:dyDescent="0.25">
      <c r="A7543" s="298"/>
      <c r="B7543" s="251"/>
      <c r="C7543" s="219"/>
      <c r="D7543" s="310"/>
      <c r="E7543" s="257"/>
      <c r="F7543" s="260"/>
      <c r="I7543"/>
    </row>
    <row r="7544" spans="1:9" s="234" customFormat="1" ht="13" x14ac:dyDescent="0.25">
      <c r="A7544" s="298"/>
      <c r="B7544" s="251"/>
      <c r="C7544" s="219"/>
      <c r="D7544" s="310"/>
      <c r="E7544" s="257"/>
      <c r="F7544" s="260"/>
      <c r="I7544"/>
    </row>
    <row r="7545" spans="1:9" s="234" customFormat="1" ht="13" x14ac:dyDescent="0.25">
      <c r="A7545" s="298"/>
      <c r="B7545" s="251"/>
      <c r="C7545" s="219"/>
      <c r="D7545" s="310"/>
      <c r="E7545" s="257"/>
      <c r="F7545" s="260"/>
      <c r="I7545"/>
    </row>
    <row r="7546" spans="1:9" s="234" customFormat="1" ht="13" x14ac:dyDescent="0.25">
      <c r="A7546" s="298"/>
      <c r="B7546" s="251"/>
      <c r="C7546" s="219"/>
      <c r="D7546" s="310"/>
      <c r="E7546" s="257"/>
      <c r="F7546" s="260"/>
      <c r="I7546"/>
    </row>
    <row r="7547" spans="1:9" s="234" customFormat="1" x14ac:dyDescent="0.25">
      <c r="A7547" s="298"/>
      <c r="B7547" s="253"/>
      <c r="C7547" s="219"/>
      <c r="D7547" s="310"/>
      <c r="E7547" s="257"/>
      <c r="F7547" s="260"/>
      <c r="I7547"/>
    </row>
    <row r="7548" spans="1:9" s="234" customFormat="1" x14ac:dyDescent="0.25">
      <c r="A7548" s="298"/>
      <c r="B7548" s="253"/>
      <c r="C7548" s="219"/>
      <c r="D7548" s="310"/>
      <c r="E7548" s="257"/>
      <c r="F7548" s="260"/>
      <c r="I7548"/>
    </row>
    <row r="7549" spans="1:9" s="234" customFormat="1" x14ac:dyDescent="0.25">
      <c r="A7549" s="298"/>
      <c r="B7549" s="253"/>
      <c r="C7549" s="219"/>
      <c r="D7549" s="310"/>
      <c r="E7549" s="257"/>
      <c r="F7549" s="260"/>
      <c r="I7549"/>
    </row>
    <row r="7550" spans="1:9" s="234" customFormat="1" x14ac:dyDescent="0.25">
      <c r="A7550" s="298"/>
      <c r="B7550" s="253"/>
      <c r="C7550" s="219"/>
      <c r="D7550" s="310"/>
      <c r="E7550" s="257"/>
      <c r="F7550" s="260"/>
      <c r="I7550"/>
    </row>
    <row r="7551" spans="1:9" s="234" customFormat="1" x14ac:dyDescent="0.25">
      <c r="A7551" s="298"/>
      <c r="B7551" s="253"/>
      <c r="C7551" s="219"/>
      <c r="D7551" s="310"/>
      <c r="E7551" s="257"/>
      <c r="F7551" s="260"/>
      <c r="I7551"/>
    </row>
    <row r="7552" spans="1:9" s="234" customFormat="1" ht="13" x14ac:dyDescent="0.25">
      <c r="A7552" s="298"/>
      <c r="B7552" s="251"/>
      <c r="C7552" s="219"/>
      <c r="D7552" s="310"/>
      <c r="E7552" s="257"/>
      <c r="F7552" s="260"/>
      <c r="I7552"/>
    </row>
    <row r="7553" spans="1:9" s="234" customFormat="1" ht="13" x14ac:dyDescent="0.3">
      <c r="A7553" s="298"/>
      <c r="B7553" s="253"/>
      <c r="C7553" s="219"/>
      <c r="D7553" s="310"/>
      <c r="E7553" s="257"/>
      <c r="F7553" s="260"/>
      <c r="G7553" s="241"/>
      <c r="I7553"/>
    </row>
    <row r="7554" spans="1:9" s="234" customFormat="1" x14ac:dyDescent="0.25">
      <c r="A7554" s="298"/>
      <c r="B7554" s="253"/>
      <c r="C7554" s="219"/>
      <c r="D7554" s="310"/>
      <c r="E7554" s="257"/>
      <c r="F7554" s="260"/>
      <c r="I7554"/>
    </row>
    <row r="7555" spans="1:9" s="57" customFormat="1" ht="13" x14ac:dyDescent="0.3">
      <c r="A7555" s="296"/>
      <c r="B7555" s="269"/>
      <c r="C7555" s="268"/>
      <c r="D7555" s="311"/>
      <c r="E7555" s="216"/>
      <c r="F7555" s="260"/>
      <c r="G7555" s="282"/>
      <c r="I7555"/>
    </row>
    <row r="7556" spans="1:9" s="57" customFormat="1" ht="13" x14ac:dyDescent="0.3">
      <c r="A7556" s="296"/>
      <c r="B7556" s="269"/>
      <c r="C7556" s="268"/>
      <c r="D7556" s="311"/>
      <c r="E7556" s="216"/>
      <c r="F7556" s="260"/>
      <c r="G7556" s="282"/>
      <c r="I7556"/>
    </row>
    <row r="7557" spans="1:9" s="57" customFormat="1" ht="13" x14ac:dyDescent="0.3">
      <c r="A7557" s="296"/>
      <c r="B7557" s="269"/>
      <c r="C7557" s="268"/>
      <c r="D7557" s="311"/>
      <c r="E7557" s="216"/>
      <c r="F7557" s="260"/>
      <c r="G7557" s="282"/>
      <c r="I7557"/>
    </row>
    <row r="7558" spans="1:9" s="57" customFormat="1" ht="13" x14ac:dyDescent="0.3">
      <c r="A7558" s="296"/>
      <c r="B7558" s="269"/>
      <c r="C7558" s="268"/>
      <c r="D7558" s="311"/>
      <c r="E7558" s="216"/>
      <c r="F7558" s="260"/>
      <c r="G7558" s="282"/>
      <c r="I7558"/>
    </row>
    <row r="7559" spans="1:9" s="57" customFormat="1" ht="13" x14ac:dyDescent="0.3">
      <c r="A7559" s="296"/>
      <c r="B7559" s="269"/>
      <c r="C7559" s="268"/>
      <c r="D7559" s="311"/>
      <c r="E7559" s="216"/>
      <c r="F7559" s="260"/>
      <c r="G7559" s="282"/>
      <c r="I7559"/>
    </row>
    <row r="7560" spans="1:9" s="57" customFormat="1" ht="13" x14ac:dyDescent="0.3">
      <c r="A7560" s="296"/>
      <c r="B7560" s="269"/>
      <c r="C7560" s="268"/>
      <c r="D7560" s="311"/>
      <c r="E7560" s="216"/>
      <c r="F7560" s="260"/>
      <c r="G7560" s="282"/>
      <c r="I7560"/>
    </row>
    <row r="7561" spans="1:9" s="57" customFormat="1" ht="13" x14ac:dyDescent="0.3">
      <c r="A7561" s="296"/>
      <c r="B7561" s="269"/>
      <c r="C7561" s="268"/>
      <c r="D7561" s="311"/>
      <c r="E7561" s="216"/>
      <c r="F7561" s="260"/>
      <c r="G7561" s="282"/>
      <c r="I7561"/>
    </row>
    <row r="7562" spans="1:9" s="57" customFormat="1" ht="13" x14ac:dyDescent="0.3">
      <c r="A7562" s="296"/>
      <c r="B7562" s="269"/>
      <c r="C7562" s="268"/>
      <c r="D7562" s="311"/>
      <c r="E7562" s="216"/>
      <c r="F7562" s="260"/>
      <c r="G7562" s="282"/>
      <c r="I7562"/>
    </row>
    <row r="7563" spans="1:9" s="57" customFormat="1" ht="13" x14ac:dyDescent="0.3">
      <c r="A7563" s="296"/>
      <c r="B7563" s="269"/>
      <c r="C7563" s="268"/>
      <c r="D7563" s="311"/>
      <c r="E7563" s="216"/>
      <c r="F7563" s="260"/>
      <c r="G7563" s="282"/>
      <c r="I7563"/>
    </row>
    <row r="7564" spans="1:9" s="57" customFormat="1" ht="13" x14ac:dyDescent="0.3">
      <c r="A7564" s="296"/>
      <c r="B7564" s="269"/>
      <c r="C7564" s="268"/>
      <c r="D7564" s="311"/>
      <c r="E7564" s="216"/>
      <c r="F7564" s="260"/>
      <c r="G7564" s="282"/>
      <c r="I7564"/>
    </row>
    <row r="7565" spans="1:9" s="57" customFormat="1" ht="13" x14ac:dyDescent="0.3">
      <c r="A7565" s="296"/>
      <c r="B7565" s="269"/>
      <c r="C7565" s="268"/>
      <c r="D7565" s="311"/>
      <c r="E7565" s="216"/>
      <c r="F7565" s="260"/>
      <c r="G7565" s="282"/>
      <c r="I7565"/>
    </row>
    <row r="7566" spans="1:9" s="57" customFormat="1" x14ac:dyDescent="0.25">
      <c r="A7566" s="296"/>
      <c r="B7566" s="269"/>
      <c r="C7566" s="268"/>
      <c r="D7566" s="311"/>
      <c r="E7566" s="216"/>
      <c r="F7566" s="260"/>
      <c r="G7566" s="179"/>
      <c r="I7566"/>
    </row>
    <row r="7567" spans="1:9" s="57" customFormat="1" x14ac:dyDescent="0.25">
      <c r="A7567" s="296"/>
      <c r="B7567" s="269"/>
      <c r="C7567" s="268"/>
      <c r="D7567" s="311"/>
      <c r="E7567" s="216"/>
      <c r="F7567" s="260"/>
      <c r="G7567" s="179"/>
      <c r="I7567"/>
    </row>
    <row r="7568" spans="1:9" s="57" customFormat="1" x14ac:dyDescent="0.25">
      <c r="A7568" s="296"/>
      <c r="B7568" s="269"/>
      <c r="C7568" s="268"/>
      <c r="D7568" s="311"/>
      <c r="E7568" s="216"/>
      <c r="F7568" s="260"/>
      <c r="G7568" s="179"/>
      <c r="I7568"/>
    </row>
    <row r="7569" spans="1:9" s="57" customFormat="1" x14ac:dyDescent="0.25">
      <c r="A7569" s="296"/>
      <c r="B7569" s="269"/>
      <c r="C7569" s="268"/>
      <c r="D7569" s="311"/>
      <c r="E7569" s="216"/>
      <c r="F7569" s="260"/>
      <c r="G7569" s="179"/>
      <c r="I7569"/>
    </row>
    <row r="7570" spans="1:9" s="57" customFormat="1" x14ac:dyDescent="0.25">
      <c r="A7570" s="296"/>
      <c r="B7570" s="269"/>
      <c r="C7570" s="268"/>
      <c r="D7570" s="311"/>
      <c r="E7570" s="216"/>
      <c r="F7570" s="260"/>
      <c r="G7570" s="179"/>
      <c r="I7570"/>
    </row>
    <row r="7571" spans="1:9" s="57" customFormat="1" x14ac:dyDescent="0.25">
      <c r="A7571" s="296"/>
      <c r="B7571" s="269"/>
      <c r="C7571" s="268"/>
      <c r="D7571" s="311"/>
      <c r="E7571" s="216"/>
      <c r="F7571" s="260"/>
      <c r="G7571" s="179"/>
      <c r="I7571"/>
    </row>
    <row r="7572" spans="1:9" ht="13" x14ac:dyDescent="0.25">
      <c r="A7572" s="261"/>
      <c r="B7572" s="264" t="s">
        <v>2187</v>
      </c>
      <c r="C7572" s="226"/>
      <c r="D7572" s="304"/>
      <c r="E7572" s="255"/>
      <c r="F7572" s="266"/>
    </row>
    <row r="7573" spans="1:9" ht="13" x14ac:dyDescent="0.25">
      <c r="A7573" s="261"/>
      <c r="B7573" s="245" t="str">
        <f>B7504</f>
        <v>SECTION 6</v>
      </c>
      <c r="C7573" s="226"/>
      <c r="D7573" s="304"/>
      <c r="E7573" s="255"/>
      <c r="F7573" s="260"/>
    </row>
    <row r="7574" spans="1:9" ht="13" x14ac:dyDescent="0.25">
      <c r="A7574" s="261"/>
      <c r="B7574" s="245" t="s">
        <v>2652</v>
      </c>
      <c r="C7574" s="226"/>
      <c r="D7574" s="304"/>
      <c r="E7574" s="255"/>
      <c r="F7574" s="260"/>
    </row>
    <row r="7575" spans="1:9" s="239" customFormat="1" ht="13" x14ac:dyDescent="0.25">
      <c r="A7575" s="261"/>
      <c r="B7575" s="253"/>
      <c r="C7575" s="252"/>
      <c r="D7575" s="308"/>
      <c r="E7575" s="257"/>
      <c r="F7575" s="260"/>
      <c r="I7575"/>
    </row>
    <row r="7576" spans="1:9" s="239" customFormat="1" ht="13" x14ac:dyDescent="0.25">
      <c r="A7576" s="261"/>
      <c r="B7576" s="270" t="str">
        <f>B7573</f>
        <v>SECTION 6</v>
      </c>
      <c r="C7576" s="252"/>
      <c r="D7576" s="308"/>
      <c r="E7576" s="257"/>
      <c r="F7576" s="260"/>
      <c r="I7576"/>
    </row>
    <row r="7577" spans="1:9" s="239" customFormat="1" ht="13" x14ac:dyDescent="0.25">
      <c r="A7577" s="261"/>
      <c r="B7577" s="270" t="str">
        <f>B7574</f>
        <v>Block 4: Kitchen and Store Room: 6.9 - Plastering</v>
      </c>
      <c r="C7577" s="252"/>
      <c r="D7577" s="308"/>
      <c r="E7577" s="257"/>
      <c r="F7577" s="260"/>
      <c r="I7577"/>
    </row>
    <row r="7578" spans="1:9" s="239" customFormat="1" ht="13" x14ac:dyDescent="0.25">
      <c r="A7578" s="261"/>
      <c r="B7578" s="251" t="s">
        <v>2200</v>
      </c>
      <c r="C7578" s="252" t="s">
        <v>2192</v>
      </c>
      <c r="D7578" s="308"/>
      <c r="E7578" s="257"/>
      <c r="F7578" s="260"/>
      <c r="I7578"/>
    </row>
    <row r="7579" spans="1:9" s="239" customFormat="1" ht="13" x14ac:dyDescent="0.25">
      <c r="A7579" s="261"/>
      <c r="B7579" s="253"/>
      <c r="C7579" s="252"/>
      <c r="D7579" s="308"/>
      <c r="E7579" s="257"/>
      <c r="F7579" s="260"/>
      <c r="I7579"/>
    </row>
    <row r="7580" spans="1:9" s="239" customFormat="1" ht="13" x14ac:dyDescent="0.25">
      <c r="A7580" s="261"/>
      <c r="B7580" s="265" t="s">
        <v>2191</v>
      </c>
      <c r="C7580" s="252">
        <v>113</v>
      </c>
      <c r="D7580" s="308"/>
      <c r="E7580" s="257"/>
      <c r="F7580" s="260"/>
      <c r="I7580"/>
    </row>
    <row r="7581" spans="1:9" s="239" customFormat="1" ht="13" x14ac:dyDescent="0.25">
      <c r="A7581" s="261"/>
      <c r="B7581" s="265"/>
      <c r="C7581" s="252"/>
      <c r="D7581" s="308"/>
      <c r="E7581" s="257"/>
      <c r="F7581" s="260"/>
      <c r="I7581"/>
    </row>
    <row r="7582" spans="1:9" s="239" customFormat="1" ht="13" x14ac:dyDescent="0.25">
      <c r="A7582" s="261"/>
      <c r="B7582" s="253"/>
      <c r="C7582" s="252"/>
      <c r="D7582" s="308"/>
      <c r="E7582" s="257"/>
      <c r="F7582" s="260"/>
      <c r="I7582"/>
    </row>
    <row r="7583" spans="1:9" s="239" customFormat="1" ht="13" x14ac:dyDescent="0.25">
      <c r="A7583" s="261"/>
      <c r="B7583" s="253"/>
      <c r="C7583" s="252"/>
      <c r="D7583" s="308"/>
      <c r="E7583" s="257"/>
      <c r="F7583" s="260"/>
      <c r="I7583"/>
    </row>
    <row r="7584" spans="1:9" s="239" customFormat="1" ht="13" x14ac:dyDescent="0.25">
      <c r="A7584" s="261"/>
      <c r="B7584" s="253"/>
      <c r="C7584" s="252"/>
      <c r="D7584" s="308"/>
      <c r="E7584" s="257"/>
      <c r="F7584" s="260"/>
      <c r="I7584"/>
    </row>
    <row r="7585" spans="1:9" s="239" customFormat="1" ht="13" x14ac:dyDescent="0.25">
      <c r="A7585" s="261"/>
      <c r="B7585" s="253"/>
      <c r="C7585" s="252"/>
      <c r="D7585" s="308"/>
      <c r="E7585" s="257"/>
      <c r="F7585" s="260"/>
      <c r="I7585"/>
    </row>
    <row r="7586" spans="1:9" s="239" customFormat="1" ht="13" x14ac:dyDescent="0.25">
      <c r="A7586" s="261"/>
      <c r="B7586" s="253"/>
      <c r="C7586" s="252"/>
      <c r="D7586" s="308"/>
      <c r="E7586" s="257"/>
      <c r="F7586" s="260"/>
      <c r="I7586"/>
    </row>
    <row r="7587" spans="1:9" s="239" customFormat="1" ht="13" x14ac:dyDescent="0.25">
      <c r="A7587" s="261"/>
      <c r="B7587" s="253"/>
      <c r="C7587" s="252"/>
      <c r="D7587" s="308"/>
      <c r="E7587" s="257"/>
      <c r="F7587" s="260"/>
      <c r="I7587"/>
    </row>
    <row r="7588" spans="1:9" s="239" customFormat="1" ht="13" x14ac:dyDescent="0.25">
      <c r="A7588" s="261"/>
      <c r="B7588" s="253"/>
      <c r="C7588" s="252"/>
      <c r="D7588" s="308"/>
      <c r="E7588" s="257"/>
      <c r="F7588" s="260"/>
      <c r="I7588"/>
    </row>
    <row r="7589" spans="1:9" s="239" customFormat="1" ht="13" x14ac:dyDescent="0.25">
      <c r="A7589" s="261"/>
      <c r="B7589" s="253"/>
      <c r="C7589" s="252"/>
      <c r="D7589" s="308"/>
      <c r="E7589" s="257"/>
      <c r="F7589" s="260"/>
      <c r="I7589"/>
    </row>
    <row r="7590" spans="1:9" s="239" customFormat="1" ht="13" x14ac:dyDescent="0.25">
      <c r="A7590" s="261"/>
      <c r="B7590" s="253"/>
      <c r="C7590" s="252"/>
      <c r="D7590" s="308"/>
      <c r="E7590" s="257"/>
      <c r="F7590" s="260"/>
      <c r="I7590"/>
    </row>
    <row r="7591" spans="1:9" s="239" customFormat="1" ht="13" x14ac:dyDescent="0.25">
      <c r="A7591" s="261"/>
      <c r="B7591" s="253"/>
      <c r="C7591" s="252"/>
      <c r="D7591" s="308"/>
      <c r="E7591" s="257"/>
      <c r="F7591" s="260"/>
      <c r="I7591"/>
    </row>
    <row r="7592" spans="1:9" s="239" customFormat="1" ht="13" x14ac:dyDescent="0.25">
      <c r="A7592" s="261"/>
      <c r="B7592" s="253"/>
      <c r="C7592" s="252"/>
      <c r="D7592" s="308"/>
      <c r="E7592" s="257"/>
      <c r="F7592" s="260"/>
      <c r="I7592"/>
    </row>
    <row r="7593" spans="1:9" s="239" customFormat="1" ht="13" x14ac:dyDescent="0.25">
      <c r="A7593" s="261"/>
      <c r="B7593" s="253"/>
      <c r="C7593" s="252"/>
      <c r="D7593" s="308"/>
      <c r="E7593" s="257"/>
      <c r="F7593" s="260"/>
      <c r="I7593"/>
    </row>
    <row r="7594" spans="1:9" s="239" customFormat="1" ht="13" x14ac:dyDescent="0.25">
      <c r="A7594" s="261"/>
      <c r="B7594" s="253"/>
      <c r="C7594" s="252"/>
      <c r="D7594" s="308"/>
      <c r="E7594" s="257"/>
      <c r="F7594" s="260"/>
      <c r="I7594"/>
    </row>
    <row r="7595" spans="1:9" s="239" customFormat="1" ht="13" x14ac:dyDescent="0.25">
      <c r="A7595" s="261"/>
      <c r="B7595" s="253"/>
      <c r="C7595" s="252"/>
      <c r="D7595" s="308"/>
      <c r="E7595" s="257"/>
      <c r="F7595" s="260"/>
      <c r="I7595"/>
    </row>
    <row r="7596" spans="1:9" s="239" customFormat="1" ht="13" x14ac:dyDescent="0.25">
      <c r="A7596" s="261"/>
      <c r="B7596" s="253"/>
      <c r="C7596" s="252"/>
      <c r="D7596" s="308"/>
      <c r="E7596" s="257"/>
      <c r="F7596" s="260"/>
      <c r="I7596"/>
    </row>
    <row r="7597" spans="1:9" s="239" customFormat="1" ht="13" x14ac:dyDescent="0.25">
      <c r="A7597" s="261"/>
      <c r="B7597" s="253"/>
      <c r="C7597" s="252"/>
      <c r="D7597" s="308"/>
      <c r="E7597" s="257"/>
      <c r="F7597" s="260"/>
      <c r="I7597"/>
    </row>
    <row r="7598" spans="1:9" s="239" customFormat="1" ht="13" x14ac:dyDescent="0.25">
      <c r="A7598" s="261"/>
      <c r="B7598" s="253"/>
      <c r="C7598" s="252"/>
      <c r="D7598" s="308"/>
      <c r="E7598" s="257"/>
      <c r="F7598" s="260"/>
      <c r="I7598"/>
    </row>
    <row r="7599" spans="1:9" s="239" customFormat="1" ht="13" x14ac:dyDescent="0.25">
      <c r="A7599" s="261"/>
      <c r="B7599" s="253"/>
      <c r="C7599" s="252"/>
      <c r="D7599" s="308"/>
      <c r="E7599" s="257"/>
      <c r="F7599" s="260"/>
      <c r="I7599"/>
    </row>
    <row r="7600" spans="1:9" s="239" customFormat="1" ht="13" x14ac:dyDescent="0.25">
      <c r="A7600" s="261"/>
      <c r="B7600" s="253"/>
      <c r="C7600" s="252"/>
      <c r="D7600" s="308"/>
      <c r="E7600" s="257"/>
      <c r="F7600" s="260"/>
      <c r="I7600"/>
    </row>
    <row r="7601" spans="1:9" s="239" customFormat="1" ht="13" x14ac:dyDescent="0.25">
      <c r="A7601" s="261"/>
      <c r="B7601" s="253"/>
      <c r="C7601" s="252"/>
      <c r="D7601" s="308"/>
      <c r="E7601" s="257"/>
      <c r="F7601" s="260"/>
      <c r="I7601"/>
    </row>
    <row r="7602" spans="1:9" s="239" customFormat="1" ht="13" x14ac:dyDescent="0.25">
      <c r="A7602" s="261"/>
      <c r="B7602" s="253"/>
      <c r="C7602" s="252"/>
      <c r="D7602" s="308"/>
      <c r="E7602" s="257"/>
      <c r="F7602" s="260"/>
      <c r="I7602"/>
    </row>
    <row r="7603" spans="1:9" s="239" customFormat="1" ht="13" x14ac:dyDescent="0.25">
      <c r="A7603" s="261"/>
      <c r="B7603" s="253"/>
      <c r="C7603" s="252"/>
      <c r="D7603" s="308"/>
      <c r="E7603" s="257"/>
      <c r="F7603" s="260"/>
      <c r="I7603"/>
    </row>
    <row r="7604" spans="1:9" s="239" customFormat="1" ht="13" x14ac:dyDescent="0.25">
      <c r="A7604" s="261"/>
      <c r="B7604" s="253"/>
      <c r="C7604" s="252"/>
      <c r="D7604" s="308"/>
      <c r="E7604" s="257"/>
      <c r="F7604" s="260"/>
      <c r="I7604"/>
    </row>
    <row r="7605" spans="1:9" s="239" customFormat="1" ht="13" x14ac:dyDescent="0.25">
      <c r="A7605" s="261"/>
      <c r="B7605" s="253"/>
      <c r="C7605" s="252"/>
      <c r="D7605" s="308"/>
      <c r="E7605" s="257"/>
      <c r="F7605" s="260"/>
      <c r="I7605"/>
    </row>
    <row r="7606" spans="1:9" s="239" customFormat="1" ht="13" x14ac:dyDescent="0.25">
      <c r="A7606" s="261"/>
      <c r="B7606" s="253"/>
      <c r="C7606" s="252"/>
      <c r="D7606" s="308"/>
      <c r="E7606" s="257"/>
      <c r="F7606" s="260"/>
      <c r="I7606"/>
    </row>
    <row r="7607" spans="1:9" s="239" customFormat="1" ht="13" x14ac:dyDescent="0.25">
      <c r="A7607" s="261"/>
      <c r="B7607" s="253"/>
      <c r="C7607" s="252"/>
      <c r="D7607" s="308"/>
      <c r="E7607" s="257"/>
      <c r="F7607" s="260"/>
      <c r="I7607"/>
    </row>
    <row r="7608" spans="1:9" s="239" customFormat="1" ht="13" x14ac:dyDescent="0.25">
      <c r="A7608" s="261"/>
      <c r="B7608" s="253"/>
      <c r="C7608" s="252"/>
      <c r="D7608" s="308"/>
      <c r="E7608" s="257"/>
      <c r="F7608" s="260"/>
      <c r="I7608"/>
    </row>
    <row r="7609" spans="1:9" s="239" customFormat="1" ht="13" x14ac:dyDescent="0.25">
      <c r="A7609" s="261"/>
      <c r="B7609" s="253"/>
      <c r="C7609" s="252"/>
      <c r="D7609" s="308"/>
      <c r="E7609" s="257"/>
      <c r="F7609" s="260"/>
      <c r="I7609"/>
    </row>
    <row r="7610" spans="1:9" s="239" customFormat="1" ht="13" x14ac:dyDescent="0.25">
      <c r="A7610" s="261"/>
      <c r="B7610" s="253"/>
      <c r="C7610" s="252"/>
      <c r="D7610" s="308"/>
      <c r="E7610" s="257"/>
      <c r="F7610" s="260"/>
      <c r="I7610"/>
    </row>
    <row r="7611" spans="1:9" s="239" customFormat="1" ht="13" x14ac:dyDescent="0.25">
      <c r="A7611" s="261"/>
      <c r="B7611" s="253"/>
      <c r="C7611" s="252"/>
      <c r="D7611" s="308"/>
      <c r="E7611" s="257"/>
      <c r="F7611" s="260"/>
      <c r="I7611"/>
    </row>
    <row r="7612" spans="1:9" s="239" customFormat="1" ht="13" x14ac:dyDescent="0.25">
      <c r="A7612" s="261"/>
      <c r="B7612" s="253"/>
      <c r="C7612" s="252"/>
      <c r="D7612" s="308"/>
      <c r="E7612" s="257"/>
      <c r="F7612" s="260"/>
      <c r="I7612"/>
    </row>
    <row r="7613" spans="1:9" s="239" customFormat="1" ht="13" x14ac:dyDescent="0.25">
      <c r="A7613" s="261"/>
      <c r="B7613" s="253"/>
      <c r="C7613" s="252"/>
      <c r="D7613" s="308"/>
      <c r="E7613" s="257"/>
      <c r="F7613" s="260"/>
      <c r="I7613"/>
    </row>
    <row r="7614" spans="1:9" s="239" customFormat="1" ht="13" x14ac:dyDescent="0.25">
      <c r="A7614" s="261"/>
      <c r="B7614" s="253"/>
      <c r="C7614" s="252"/>
      <c r="D7614" s="308"/>
      <c r="E7614" s="257"/>
      <c r="F7614" s="260"/>
      <c r="I7614"/>
    </row>
    <row r="7615" spans="1:9" s="239" customFormat="1" ht="13" x14ac:dyDescent="0.25">
      <c r="A7615" s="261"/>
      <c r="B7615" s="253"/>
      <c r="C7615" s="252"/>
      <c r="D7615" s="308"/>
      <c r="E7615" s="257"/>
      <c r="F7615" s="260"/>
      <c r="I7615"/>
    </row>
    <row r="7616" spans="1:9" s="239" customFormat="1" ht="13" x14ac:dyDescent="0.25">
      <c r="A7616" s="261"/>
      <c r="B7616" s="253"/>
      <c r="C7616" s="252"/>
      <c r="D7616" s="308"/>
      <c r="E7616" s="257"/>
      <c r="F7616" s="260"/>
      <c r="I7616"/>
    </row>
    <row r="7617" spans="1:9" s="239" customFormat="1" ht="13" x14ac:dyDescent="0.25">
      <c r="A7617" s="261"/>
      <c r="B7617" s="253"/>
      <c r="C7617" s="252"/>
      <c r="D7617" s="308"/>
      <c r="E7617" s="257"/>
      <c r="F7617" s="260"/>
      <c r="I7617"/>
    </row>
    <row r="7618" spans="1:9" s="239" customFormat="1" ht="13" x14ac:dyDescent="0.25">
      <c r="A7618" s="261"/>
      <c r="B7618" s="253"/>
      <c r="C7618" s="252"/>
      <c r="D7618" s="308"/>
      <c r="E7618" s="257"/>
      <c r="F7618" s="260"/>
      <c r="I7618"/>
    </row>
    <row r="7619" spans="1:9" s="239" customFormat="1" ht="13" x14ac:dyDescent="0.25">
      <c r="A7619" s="261"/>
      <c r="B7619" s="253"/>
      <c r="C7619" s="252"/>
      <c r="D7619" s="308"/>
      <c r="E7619" s="257"/>
      <c r="F7619" s="260"/>
      <c r="I7619"/>
    </row>
    <row r="7620" spans="1:9" s="239" customFormat="1" ht="13" x14ac:dyDescent="0.25">
      <c r="A7620" s="261"/>
      <c r="B7620" s="253"/>
      <c r="C7620" s="252"/>
      <c r="D7620" s="308"/>
      <c r="E7620" s="257"/>
      <c r="F7620" s="260"/>
      <c r="I7620"/>
    </row>
    <row r="7621" spans="1:9" s="239" customFormat="1" ht="13" x14ac:dyDescent="0.25">
      <c r="A7621" s="261"/>
      <c r="B7621" s="253"/>
      <c r="C7621" s="252"/>
      <c r="D7621" s="308"/>
      <c r="E7621" s="257"/>
      <c r="F7621" s="260"/>
      <c r="I7621"/>
    </row>
    <row r="7622" spans="1:9" s="239" customFormat="1" ht="13" x14ac:dyDescent="0.25">
      <c r="A7622" s="261"/>
      <c r="B7622" s="253"/>
      <c r="C7622" s="252"/>
      <c r="D7622" s="308"/>
      <c r="E7622" s="257"/>
      <c r="F7622" s="260"/>
      <c r="I7622"/>
    </row>
    <row r="7623" spans="1:9" s="239" customFormat="1" ht="13" x14ac:dyDescent="0.25">
      <c r="A7623" s="261"/>
      <c r="B7623" s="253"/>
      <c r="C7623" s="252"/>
      <c r="D7623" s="308"/>
      <c r="E7623" s="257"/>
      <c r="F7623" s="260"/>
      <c r="I7623"/>
    </row>
    <row r="7624" spans="1:9" s="239" customFormat="1" ht="13" x14ac:dyDescent="0.25">
      <c r="A7624" s="261"/>
      <c r="B7624" s="253"/>
      <c r="C7624" s="252"/>
      <c r="D7624" s="308"/>
      <c r="E7624" s="257"/>
      <c r="F7624" s="260"/>
      <c r="I7624"/>
    </row>
    <row r="7625" spans="1:9" s="239" customFormat="1" ht="13" x14ac:dyDescent="0.25">
      <c r="A7625" s="261"/>
      <c r="B7625" s="253"/>
      <c r="C7625" s="252"/>
      <c r="D7625" s="308"/>
      <c r="E7625" s="257"/>
      <c r="F7625" s="260"/>
      <c r="I7625"/>
    </row>
    <row r="7626" spans="1:9" s="239" customFormat="1" ht="13" x14ac:dyDescent="0.25">
      <c r="A7626" s="261"/>
      <c r="B7626" s="253"/>
      <c r="C7626" s="252"/>
      <c r="D7626" s="308"/>
      <c r="E7626" s="257"/>
      <c r="F7626" s="260"/>
      <c r="I7626"/>
    </row>
    <row r="7627" spans="1:9" s="239" customFormat="1" ht="13" x14ac:dyDescent="0.25">
      <c r="A7627" s="261"/>
      <c r="B7627" s="253"/>
      <c r="C7627" s="252"/>
      <c r="D7627" s="308"/>
      <c r="E7627" s="257"/>
      <c r="F7627" s="260"/>
      <c r="I7627"/>
    </row>
    <row r="7628" spans="1:9" s="239" customFormat="1" ht="13" x14ac:dyDescent="0.25">
      <c r="A7628" s="261"/>
      <c r="B7628" s="253"/>
      <c r="C7628" s="252"/>
      <c r="D7628" s="308"/>
      <c r="E7628" s="257"/>
      <c r="F7628" s="260"/>
      <c r="I7628"/>
    </row>
    <row r="7629" spans="1:9" s="239" customFormat="1" ht="13" x14ac:dyDescent="0.25">
      <c r="A7629" s="261"/>
      <c r="B7629" s="253"/>
      <c r="C7629" s="252"/>
      <c r="D7629" s="308"/>
      <c r="E7629" s="257"/>
      <c r="F7629" s="260"/>
      <c r="I7629"/>
    </row>
    <row r="7630" spans="1:9" s="239" customFormat="1" ht="13" x14ac:dyDescent="0.25">
      <c r="A7630" s="261"/>
      <c r="B7630" s="253"/>
      <c r="C7630" s="252"/>
      <c r="D7630" s="308"/>
      <c r="E7630" s="257"/>
      <c r="F7630" s="260"/>
      <c r="I7630"/>
    </row>
    <row r="7631" spans="1:9" s="239" customFormat="1" ht="13" x14ac:dyDescent="0.25">
      <c r="A7631" s="261"/>
      <c r="B7631" s="253"/>
      <c r="C7631" s="252"/>
      <c r="D7631" s="308"/>
      <c r="E7631" s="257"/>
      <c r="F7631" s="260"/>
      <c r="I7631"/>
    </row>
    <row r="7632" spans="1:9" s="239" customFormat="1" ht="13" x14ac:dyDescent="0.25">
      <c r="A7632" s="261"/>
      <c r="B7632" s="253"/>
      <c r="C7632" s="252"/>
      <c r="D7632" s="308"/>
      <c r="E7632" s="257"/>
      <c r="F7632" s="260"/>
      <c r="I7632"/>
    </row>
    <row r="7633" spans="1:9" s="239" customFormat="1" ht="13" x14ac:dyDescent="0.25">
      <c r="A7633" s="261"/>
      <c r="B7633" s="253"/>
      <c r="C7633" s="252"/>
      <c r="D7633" s="308"/>
      <c r="E7633" s="257"/>
      <c r="F7633" s="260"/>
      <c r="I7633"/>
    </row>
    <row r="7634" spans="1:9" s="239" customFormat="1" ht="13" x14ac:dyDescent="0.25">
      <c r="A7634" s="261"/>
      <c r="B7634" s="253"/>
      <c r="C7634" s="252"/>
      <c r="D7634" s="308"/>
      <c r="E7634" s="257"/>
      <c r="F7634" s="260"/>
      <c r="I7634"/>
    </row>
    <row r="7635" spans="1:9" s="239" customFormat="1" ht="13" x14ac:dyDescent="0.25">
      <c r="A7635" s="261"/>
      <c r="B7635" s="253"/>
      <c r="C7635" s="252"/>
      <c r="D7635" s="308"/>
      <c r="E7635" s="257"/>
      <c r="F7635" s="260"/>
      <c r="I7635"/>
    </row>
    <row r="7636" spans="1:9" s="239" customFormat="1" ht="13" x14ac:dyDescent="0.25">
      <c r="A7636" s="261"/>
      <c r="B7636" s="253"/>
      <c r="C7636" s="252"/>
      <c r="D7636" s="308"/>
      <c r="E7636" s="257"/>
      <c r="F7636" s="260"/>
      <c r="I7636"/>
    </row>
    <row r="7637" spans="1:9" s="239" customFormat="1" ht="13" x14ac:dyDescent="0.25">
      <c r="A7637" s="261"/>
      <c r="B7637" s="253"/>
      <c r="C7637" s="252"/>
      <c r="D7637" s="308"/>
      <c r="E7637" s="257"/>
      <c r="F7637" s="260"/>
      <c r="I7637"/>
    </row>
    <row r="7638" spans="1:9" s="239" customFormat="1" ht="13" x14ac:dyDescent="0.25">
      <c r="A7638" s="261"/>
      <c r="B7638" s="253"/>
      <c r="C7638" s="252"/>
      <c r="D7638" s="308"/>
      <c r="E7638" s="257"/>
      <c r="F7638" s="260"/>
      <c r="I7638"/>
    </row>
    <row r="7639" spans="1:9" s="239" customFormat="1" ht="13" x14ac:dyDescent="0.25">
      <c r="A7639" s="261"/>
      <c r="B7639" s="253"/>
      <c r="C7639" s="252"/>
      <c r="D7639" s="308"/>
      <c r="E7639" s="257"/>
      <c r="F7639" s="260"/>
      <c r="I7639"/>
    </row>
    <row r="7640" spans="1:9" s="239" customFormat="1" ht="13" x14ac:dyDescent="0.25">
      <c r="A7640" s="261"/>
      <c r="B7640" s="253"/>
      <c r="C7640" s="252"/>
      <c r="D7640" s="308"/>
      <c r="E7640" s="257"/>
      <c r="F7640" s="260"/>
      <c r="I7640"/>
    </row>
    <row r="7641" spans="1:9" s="239" customFormat="1" ht="13" x14ac:dyDescent="0.25">
      <c r="A7641" s="261"/>
      <c r="B7641" s="253"/>
      <c r="C7641" s="252"/>
      <c r="D7641" s="308"/>
      <c r="E7641" s="257"/>
      <c r="F7641" s="260"/>
      <c r="I7641"/>
    </row>
    <row r="7642" spans="1:9" s="239" customFormat="1" ht="13" x14ac:dyDescent="0.25">
      <c r="A7642" s="261"/>
      <c r="B7642" s="253"/>
      <c r="C7642" s="252"/>
      <c r="D7642" s="308"/>
      <c r="E7642" s="257"/>
      <c r="F7642" s="260"/>
      <c r="I7642"/>
    </row>
    <row r="7643" spans="1:9" s="239" customFormat="1" ht="13" x14ac:dyDescent="0.25">
      <c r="A7643" s="261"/>
      <c r="B7643" s="253"/>
      <c r="C7643" s="252"/>
      <c r="D7643" s="308"/>
      <c r="E7643" s="257"/>
      <c r="F7643" s="260"/>
      <c r="I7643"/>
    </row>
    <row r="7644" spans="1:9" s="239" customFormat="1" ht="13" x14ac:dyDescent="0.25">
      <c r="A7644" s="261"/>
      <c r="B7644" s="253"/>
      <c r="C7644" s="252"/>
      <c r="D7644" s="308"/>
      <c r="E7644" s="257"/>
      <c r="F7644" s="260"/>
      <c r="I7644"/>
    </row>
    <row r="7645" spans="1:9" ht="13" x14ac:dyDescent="0.25">
      <c r="A7645" s="261"/>
      <c r="B7645" s="264" t="s">
        <v>1019</v>
      </c>
      <c r="C7645" s="226"/>
      <c r="D7645" s="304"/>
      <c r="E7645" s="255"/>
      <c r="F7645" s="266"/>
    </row>
    <row r="7646" spans="1:9" ht="13" x14ac:dyDescent="0.25">
      <c r="A7646" s="261"/>
      <c r="B7646" s="245" t="str">
        <f>B7573</f>
        <v>SECTION 6</v>
      </c>
      <c r="C7646" s="226"/>
      <c r="D7646" s="304"/>
      <c r="E7646" s="255"/>
      <c r="F7646" s="260"/>
    </row>
    <row r="7647" spans="1:9" ht="13" x14ac:dyDescent="0.25">
      <c r="A7647" s="261"/>
      <c r="B7647" s="245" t="str">
        <f>B7574</f>
        <v>Block 4: Kitchen and Store Room: 6.9 - Plastering</v>
      </c>
      <c r="C7647" s="226"/>
      <c r="D7647" s="304"/>
      <c r="E7647" s="255"/>
      <c r="F7647" s="260"/>
    </row>
    <row r="7648" spans="1:9" s="234" customFormat="1" x14ac:dyDescent="0.25">
      <c r="A7648" s="298"/>
      <c r="B7648" s="231"/>
      <c r="C7648" s="219"/>
      <c r="D7648" s="310"/>
      <c r="E7648" s="257"/>
      <c r="F7648" s="260"/>
      <c r="I7648"/>
    </row>
    <row r="7649" spans="1:9" s="234" customFormat="1" ht="13" x14ac:dyDescent="0.25">
      <c r="A7649" s="303" t="s">
        <v>2617</v>
      </c>
      <c r="B7649" s="227" t="s">
        <v>296</v>
      </c>
      <c r="C7649" s="268"/>
      <c r="D7649" s="311"/>
      <c r="E7649" s="216"/>
      <c r="F7649" s="260"/>
      <c r="I7649"/>
    </row>
    <row r="7650" spans="1:9" s="234" customFormat="1" x14ac:dyDescent="0.25">
      <c r="A7650" s="296"/>
      <c r="B7650" s="269"/>
      <c r="C7650" s="268"/>
      <c r="D7650" s="311"/>
      <c r="E7650" s="216"/>
      <c r="F7650" s="260"/>
      <c r="I7650"/>
    </row>
    <row r="7651" spans="1:9" s="234" customFormat="1" ht="13" x14ac:dyDescent="0.25">
      <c r="A7651" s="296"/>
      <c r="B7651" s="227" t="s">
        <v>297</v>
      </c>
      <c r="C7651" s="268"/>
      <c r="D7651" s="311"/>
      <c r="E7651" s="216"/>
      <c r="F7651" s="260"/>
      <c r="I7651"/>
    </row>
    <row r="7652" spans="1:9" s="234" customFormat="1" x14ac:dyDescent="0.25">
      <c r="A7652" s="296"/>
      <c r="B7652" s="269"/>
      <c r="C7652" s="268"/>
      <c r="D7652" s="311"/>
      <c r="E7652" s="216"/>
      <c r="F7652" s="260"/>
      <c r="I7652"/>
    </row>
    <row r="7653" spans="1:9" s="234" customFormat="1" ht="13" x14ac:dyDescent="0.25">
      <c r="A7653" s="296"/>
      <c r="B7653" s="227" t="s">
        <v>298</v>
      </c>
      <c r="C7653" s="268"/>
      <c r="D7653" s="311"/>
      <c r="E7653" s="216"/>
      <c r="F7653" s="260"/>
      <c r="I7653"/>
    </row>
    <row r="7654" spans="1:9" s="234" customFormat="1" x14ac:dyDescent="0.25">
      <c r="A7654" s="296"/>
      <c r="B7654" s="269"/>
      <c r="C7654" s="268"/>
      <c r="D7654" s="311"/>
      <c r="E7654" s="216"/>
      <c r="F7654" s="260"/>
      <c r="I7654"/>
    </row>
    <row r="7655" spans="1:9" s="234" customFormat="1" ht="25" x14ac:dyDescent="0.25">
      <c r="A7655" s="296" t="s">
        <v>2618</v>
      </c>
      <c r="B7655" s="269" t="s">
        <v>2085</v>
      </c>
      <c r="C7655" s="268" t="s">
        <v>11</v>
      </c>
      <c r="D7655" s="311">
        <v>9</v>
      </c>
      <c r="E7655" s="216"/>
      <c r="F7655" s="260"/>
      <c r="I7655"/>
    </row>
    <row r="7656" spans="1:9" s="234" customFormat="1" x14ac:dyDescent="0.25">
      <c r="A7656" s="296"/>
      <c r="B7656" s="269"/>
      <c r="C7656" s="268"/>
      <c r="D7656" s="311"/>
      <c r="E7656" s="216"/>
      <c r="F7656" s="260"/>
      <c r="I7656"/>
    </row>
    <row r="7657" spans="1:9" s="234" customFormat="1" ht="25" x14ac:dyDescent="0.25">
      <c r="A7657" s="296" t="s">
        <v>2619</v>
      </c>
      <c r="B7657" s="269" t="s">
        <v>2086</v>
      </c>
      <c r="C7657" s="268" t="s">
        <v>11</v>
      </c>
      <c r="D7657" s="311">
        <v>5</v>
      </c>
      <c r="E7657" s="216"/>
      <c r="F7657" s="260"/>
      <c r="I7657"/>
    </row>
    <row r="7658" spans="1:9" s="234" customFormat="1" x14ac:dyDescent="0.25">
      <c r="A7658" s="296"/>
      <c r="B7658" s="269"/>
      <c r="C7658" s="268"/>
      <c r="D7658" s="311"/>
      <c r="E7658" s="216"/>
      <c r="F7658" s="260"/>
      <c r="I7658"/>
    </row>
    <row r="7659" spans="1:9" s="234" customFormat="1" x14ac:dyDescent="0.25">
      <c r="A7659" s="296" t="s">
        <v>2620</v>
      </c>
      <c r="B7659" s="269" t="s">
        <v>303</v>
      </c>
      <c r="C7659" s="268" t="s">
        <v>2</v>
      </c>
      <c r="D7659" s="311">
        <v>2</v>
      </c>
      <c r="E7659" s="216"/>
      <c r="F7659" s="260"/>
      <c r="I7659"/>
    </row>
    <row r="7660" spans="1:9" s="234" customFormat="1" x14ac:dyDescent="0.25">
      <c r="A7660" s="296" t="s">
        <v>2621</v>
      </c>
      <c r="B7660" s="269" t="s">
        <v>304</v>
      </c>
      <c r="C7660" s="268" t="s">
        <v>2</v>
      </c>
      <c r="D7660" s="311">
        <v>2</v>
      </c>
      <c r="E7660" s="216"/>
      <c r="F7660" s="260"/>
      <c r="I7660"/>
    </row>
    <row r="7661" spans="1:9" s="234" customFormat="1" x14ac:dyDescent="0.25">
      <c r="A7661" s="296" t="s">
        <v>2622</v>
      </c>
      <c r="B7661" s="269" t="s">
        <v>305</v>
      </c>
      <c r="C7661" s="268" t="s">
        <v>2</v>
      </c>
      <c r="D7661" s="311">
        <v>2</v>
      </c>
      <c r="E7661" s="216"/>
      <c r="F7661" s="260"/>
      <c r="I7661"/>
    </row>
    <row r="7662" spans="1:9" s="234" customFormat="1" x14ac:dyDescent="0.25">
      <c r="A7662" s="296" t="s">
        <v>2623</v>
      </c>
      <c r="B7662" s="269" t="s">
        <v>306</v>
      </c>
      <c r="C7662" s="268" t="s">
        <v>2</v>
      </c>
      <c r="D7662" s="311">
        <v>2</v>
      </c>
      <c r="E7662" s="216"/>
      <c r="F7662" s="260"/>
      <c r="I7662"/>
    </row>
    <row r="7663" spans="1:9" s="234" customFormat="1" x14ac:dyDescent="0.25">
      <c r="A7663" s="296"/>
      <c r="B7663" s="269"/>
      <c r="C7663" s="268"/>
      <c r="D7663" s="311"/>
      <c r="E7663" s="216"/>
      <c r="F7663" s="260"/>
      <c r="I7663"/>
    </row>
    <row r="7664" spans="1:9" s="234" customFormat="1" ht="13" x14ac:dyDescent="0.25">
      <c r="A7664" s="296"/>
      <c r="B7664" s="227" t="s">
        <v>307</v>
      </c>
      <c r="C7664" s="268"/>
      <c r="D7664" s="311"/>
      <c r="E7664" s="216"/>
      <c r="F7664" s="260"/>
      <c r="I7664"/>
    </row>
    <row r="7665" spans="1:9" s="234" customFormat="1" ht="13" x14ac:dyDescent="0.25">
      <c r="A7665" s="296"/>
      <c r="B7665" s="227"/>
      <c r="C7665" s="268"/>
      <c r="D7665" s="311"/>
      <c r="E7665" s="216"/>
      <c r="F7665" s="260"/>
      <c r="I7665"/>
    </row>
    <row r="7666" spans="1:9" s="234" customFormat="1" ht="13" x14ac:dyDescent="0.25">
      <c r="A7666" s="296"/>
      <c r="B7666" s="227" t="s">
        <v>308</v>
      </c>
      <c r="C7666" s="268"/>
      <c r="D7666" s="311"/>
      <c r="E7666" s="216"/>
      <c r="F7666" s="260"/>
      <c r="I7666"/>
    </row>
    <row r="7667" spans="1:9" s="234" customFormat="1" x14ac:dyDescent="0.25">
      <c r="A7667" s="296"/>
      <c r="B7667" s="269"/>
      <c r="C7667" s="268"/>
      <c r="D7667" s="311"/>
      <c r="E7667" s="216"/>
      <c r="F7667" s="260"/>
      <c r="I7667"/>
    </row>
    <row r="7668" spans="1:9" s="234" customFormat="1" x14ac:dyDescent="0.25">
      <c r="A7668" s="296" t="s">
        <v>2624</v>
      </c>
      <c r="B7668" s="269" t="s">
        <v>311</v>
      </c>
      <c r="C7668" s="268" t="s">
        <v>2</v>
      </c>
      <c r="D7668" s="311">
        <v>1</v>
      </c>
      <c r="E7668" s="216"/>
      <c r="F7668" s="260"/>
      <c r="I7668"/>
    </row>
    <row r="7669" spans="1:9" s="234" customFormat="1" x14ac:dyDescent="0.25">
      <c r="A7669" s="296"/>
      <c r="B7669" s="269"/>
      <c r="C7669" s="268"/>
      <c r="D7669" s="311"/>
      <c r="E7669" s="216"/>
      <c r="F7669" s="260"/>
      <c r="I7669"/>
    </row>
    <row r="7670" spans="1:9" s="57" customFormat="1" ht="13" x14ac:dyDescent="0.3">
      <c r="A7670" s="296"/>
      <c r="B7670" s="227" t="s">
        <v>312</v>
      </c>
      <c r="C7670" s="268"/>
      <c r="D7670" s="311"/>
      <c r="E7670" s="216"/>
      <c r="F7670" s="260"/>
      <c r="G7670" s="282"/>
      <c r="I7670"/>
    </row>
    <row r="7671" spans="1:9" s="57" customFormat="1" ht="13" x14ac:dyDescent="0.3">
      <c r="A7671" s="296"/>
      <c r="B7671" s="227"/>
      <c r="C7671" s="268"/>
      <c r="D7671" s="311"/>
      <c r="E7671" s="216"/>
      <c r="F7671" s="260"/>
      <c r="G7671" s="282"/>
      <c r="I7671"/>
    </row>
    <row r="7672" spans="1:9" s="57" customFormat="1" ht="13" x14ac:dyDescent="0.3">
      <c r="A7672" s="296"/>
      <c r="B7672" s="227" t="s">
        <v>2124</v>
      </c>
      <c r="C7672" s="268"/>
      <c r="D7672" s="311"/>
      <c r="E7672" s="216"/>
      <c r="F7672" s="260"/>
      <c r="G7672" s="282"/>
      <c r="I7672"/>
    </row>
    <row r="7673" spans="1:9" s="57" customFormat="1" ht="13" x14ac:dyDescent="0.3">
      <c r="A7673" s="296"/>
      <c r="B7673" s="269"/>
      <c r="C7673" s="268"/>
      <c r="D7673" s="311"/>
      <c r="E7673" s="216"/>
      <c r="F7673" s="260"/>
      <c r="G7673" s="282"/>
      <c r="I7673"/>
    </row>
    <row r="7674" spans="1:9" s="57" customFormat="1" ht="75" x14ac:dyDescent="0.3">
      <c r="A7674" s="296" t="s">
        <v>2625</v>
      </c>
      <c r="B7674" s="269" t="s">
        <v>2125</v>
      </c>
      <c r="C7674" s="268" t="s">
        <v>2</v>
      </c>
      <c r="D7674" s="311">
        <v>1</v>
      </c>
      <c r="E7674" s="216"/>
      <c r="F7674" s="260"/>
      <c r="G7674" s="282"/>
      <c r="I7674"/>
    </row>
    <row r="7675" spans="1:9" s="57" customFormat="1" ht="13" x14ac:dyDescent="0.3">
      <c r="A7675" s="296"/>
      <c r="B7675" s="269"/>
      <c r="C7675" s="268"/>
      <c r="D7675" s="311"/>
      <c r="E7675" s="216"/>
      <c r="F7675" s="260"/>
      <c r="G7675" s="282"/>
      <c r="I7675"/>
    </row>
    <row r="7676" spans="1:9" s="57" customFormat="1" ht="13" x14ac:dyDescent="0.3">
      <c r="A7676" s="296"/>
      <c r="B7676" s="269"/>
      <c r="C7676" s="268"/>
      <c r="D7676" s="311"/>
      <c r="E7676" s="216"/>
      <c r="F7676" s="260"/>
      <c r="G7676" s="282"/>
      <c r="I7676"/>
    </row>
    <row r="7677" spans="1:9" s="57" customFormat="1" ht="13" x14ac:dyDescent="0.3">
      <c r="A7677" s="296"/>
      <c r="B7677" s="269"/>
      <c r="C7677" s="268"/>
      <c r="D7677" s="311"/>
      <c r="E7677" s="216"/>
      <c r="F7677" s="260"/>
      <c r="G7677" s="282"/>
      <c r="I7677"/>
    </row>
    <row r="7678" spans="1:9" s="57" customFormat="1" ht="13" x14ac:dyDescent="0.3">
      <c r="A7678" s="296"/>
      <c r="B7678" s="269"/>
      <c r="C7678" s="268"/>
      <c r="D7678" s="311"/>
      <c r="E7678" s="216"/>
      <c r="F7678" s="260"/>
      <c r="G7678" s="282"/>
      <c r="I7678"/>
    </row>
    <row r="7679" spans="1:9" s="57" customFormat="1" ht="13" x14ac:dyDescent="0.3">
      <c r="A7679" s="296"/>
      <c r="B7679" s="269"/>
      <c r="C7679" s="268"/>
      <c r="D7679" s="311"/>
      <c r="E7679" s="216"/>
      <c r="F7679" s="260"/>
      <c r="G7679" s="282"/>
      <c r="I7679"/>
    </row>
    <row r="7680" spans="1:9" s="57" customFormat="1" ht="13" x14ac:dyDescent="0.3">
      <c r="A7680" s="296"/>
      <c r="B7680" s="269"/>
      <c r="C7680" s="268"/>
      <c r="D7680" s="311"/>
      <c r="E7680" s="216"/>
      <c r="F7680" s="260"/>
      <c r="G7680" s="282"/>
      <c r="I7680"/>
    </row>
    <row r="7681" spans="1:9" s="57" customFormat="1" ht="13" x14ac:dyDescent="0.3">
      <c r="A7681" s="296"/>
      <c r="B7681" s="269"/>
      <c r="C7681" s="268"/>
      <c r="D7681" s="311"/>
      <c r="E7681" s="216"/>
      <c r="F7681" s="260"/>
      <c r="G7681" s="282"/>
      <c r="I7681"/>
    </row>
    <row r="7682" spans="1:9" s="57" customFormat="1" ht="13" x14ac:dyDescent="0.3">
      <c r="A7682" s="296"/>
      <c r="B7682" s="269"/>
      <c r="C7682" s="268"/>
      <c r="D7682" s="311"/>
      <c r="E7682" s="216"/>
      <c r="F7682" s="260"/>
      <c r="G7682" s="282"/>
      <c r="I7682"/>
    </row>
    <row r="7683" spans="1:9" s="57" customFormat="1" ht="13" x14ac:dyDescent="0.3">
      <c r="A7683" s="296"/>
      <c r="B7683" s="269"/>
      <c r="C7683" s="268"/>
      <c r="D7683" s="311"/>
      <c r="E7683" s="216"/>
      <c r="F7683" s="260"/>
      <c r="G7683" s="282"/>
      <c r="I7683"/>
    </row>
    <row r="7684" spans="1:9" s="57" customFormat="1" ht="13" x14ac:dyDescent="0.3">
      <c r="A7684" s="296"/>
      <c r="B7684" s="269"/>
      <c r="C7684" s="268"/>
      <c r="D7684" s="311"/>
      <c r="E7684" s="216"/>
      <c r="F7684" s="260"/>
      <c r="G7684" s="282"/>
      <c r="I7684"/>
    </row>
    <row r="7685" spans="1:9" s="57" customFormat="1" ht="13" x14ac:dyDescent="0.3">
      <c r="A7685" s="296"/>
      <c r="B7685" s="269"/>
      <c r="C7685" s="268"/>
      <c r="D7685" s="311"/>
      <c r="E7685" s="216"/>
      <c r="F7685" s="260"/>
      <c r="G7685" s="282"/>
      <c r="I7685"/>
    </row>
    <row r="7686" spans="1:9" s="57" customFormat="1" ht="13" x14ac:dyDescent="0.3">
      <c r="A7686" s="296"/>
      <c r="B7686" s="269"/>
      <c r="C7686" s="268"/>
      <c r="D7686" s="311"/>
      <c r="E7686" s="216"/>
      <c r="F7686" s="260"/>
      <c r="G7686" s="282"/>
      <c r="I7686"/>
    </row>
    <row r="7687" spans="1:9" s="57" customFormat="1" ht="13" x14ac:dyDescent="0.3">
      <c r="A7687" s="296"/>
      <c r="B7687" s="269"/>
      <c r="C7687" s="268"/>
      <c r="D7687" s="311"/>
      <c r="E7687" s="216"/>
      <c r="F7687" s="260"/>
      <c r="G7687" s="282"/>
      <c r="I7687"/>
    </row>
    <row r="7688" spans="1:9" s="57" customFormat="1" ht="13" x14ac:dyDescent="0.3">
      <c r="A7688" s="296"/>
      <c r="B7688" s="269"/>
      <c r="C7688" s="268"/>
      <c r="D7688" s="311"/>
      <c r="E7688" s="216"/>
      <c r="F7688" s="260"/>
      <c r="G7688" s="282"/>
      <c r="I7688"/>
    </row>
    <row r="7689" spans="1:9" s="57" customFormat="1" ht="13" x14ac:dyDescent="0.3">
      <c r="A7689" s="296"/>
      <c r="B7689" s="269"/>
      <c r="C7689" s="268"/>
      <c r="D7689" s="311"/>
      <c r="E7689" s="216"/>
      <c r="F7689" s="260"/>
      <c r="G7689" s="282"/>
      <c r="I7689"/>
    </row>
    <row r="7690" spans="1:9" s="57" customFormat="1" ht="13" x14ac:dyDescent="0.3">
      <c r="A7690" s="296"/>
      <c r="B7690" s="269"/>
      <c r="C7690" s="268"/>
      <c r="D7690" s="311"/>
      <c r="E7690" s="216"/>
      <c r="F7690" s="260"/>
      <c r="G7690" s="282"/>
      <c r="I7690"/>
    </row>
    <row r="7691" spans="1:9" s="57" customFormat="1" ht="13" x14ac:dyDescent="0.3">
      <c r="A7691" s="296"/>
      <c r="B7691" s="269"/>
      <c r="C7691" s="268"/>
      <c r="D7691" s="311"/>
      <c r="E7691" s="216"/>
      <c r="F7691" s="260"/>
      <c r="G7691" s="282"/>
      <c r="I7691"/>
    </row>
    <row r="7692" spans="1:9" s="57" customFormat="1" ht="13" x14ac:dyDescent="0.3">
      <c r="A7692" s="296"/>
      <c r="B7692" s="269"/>
      <c r="C7692" s="268"/>
      <c r="D7692" s="311"/>
      <c r="E7692" s="216"/>
      <c r="F7692" s="260"/>
      <c r="G7692" s="282"/>
      <c r="I7692"/>
    </row>
    <row r="7693" spans="1:9" s="57" customFormat="1" ht="13" x14ac:dyDescent="0.3">
      <c r="A7693" s="296"/>
      <c r="B7693" s="269"/>
      <c r="C7693" s="268"/>
      <c r="D7693" s="311"/>
      <c r="E7693" s="216"/>
      <c r="F7693" s="260"/>
      <c r="G7693" s="282"/>
      <c r="I7693"/>
    </row>
    <row r="7694" spans="1:9" s="57" customFormat="1" ht="13" x14ac:dyDescent="0.3">
      <c r="A7694" s="296"/>
      <c r="B7694" s="269"/>
      <c r="C7694" s="268"/>
      <c r="D7694" s="311"/>
      <c r="E7694" s="216"/>
      <c r="F7694" s="260"/>
      <c r="G7694" s="282"/>
      <c r="I7694"/>
    </row>
    <row r="7695" spans="1:9" s="57" customFormat="1" ht="13" x14ac:dyDescent="0.3">
      <c r="A7695" s="296"/>
      <c r="B7695" s="269"/>
      <c r="C7695" s="268"/>
      <c r="D7695" s="311"/>
      <c r="E7695" s="216"/>
      <c r="F7695" s="260"/>
      <c r="G7695" s="282"/>
      <c r="I7695"/>
    </row>
    <row r="7696" spans="1:9" s="57" customFormat="1" ht="13" x14ac:dyDescent="0.3">
      <c r="A7696" s="296"/>
      <c r="B7696" s="269"/>
      <c r="C7696" s="268"/>
      <c r="D7696" s="311"/>
      <c r="E7696" s="216"/>
      <c r="F7696" s="260"/>
      <c r="G7696" s="282"/>
      <c r="I7696"/>
    </row>
    <row r="7697" spans="1:9" s="57" customFormat="1" ht="13" x14ac:dyDescent="0.3">
      <c r="A7697" s="296"/>
      <c r="B7697" s="269"/>
      <c r="C7697" s="268"/>
      <c r="D7697" s="311"/>
      <c r="E7697" s="216"/>
      <c r="F7697" s="260"/>
      <c r="G7697" s="282"/>
      <c r="I7697"/>
    </row>
    <row r="7698" spans="1:9" s="57" customFormat="1" ht="13" x14ac:dyDescent="0.3">
      <c r="A7698" s="296"/>
      <c r="B7698" s="269"/>
      <c r="C7698" s="268"/>
      <c r="D7698" s="311"/>
      <c r="E7698" s="216"/>
      <c r="F7698" s="260"/>
      <c r="G7698" s="282"/>
      <c r="I7698"/>
    </row>
    <row r="7699" spans="1:9" s="57" customFormat="1" ht="13" x14ac:dyDescent="0.3">
      <c r="A7699" s="296"/>
      <c r="B7699" s="269"/>
      <c r="C7699" s="268"/>
      <c r="D7699" s="311"/>
      <c r="E7699" s="216"/>
      <c r="F7699" s="260"/>
      <c r="G7699" s="282"/>
      <c r="I7699"/>
    </row>
    <row r="7700" spans="1:9" s="57" customFormat="1" ht="13" x14ac:dyDescent="0.3">
      <c r="A7700" s="296"/>
      <c r="B7700" s="269"/>
      <c r="C7700" s="268"/>
      <c r="D7700" s="311"/>
      <c r="E7700" s="216"/>
      <c r="F7700" s="260"/>
      <c r="G7700" s="282"/>
      <c r="I7700"/>
    </row>
    <row r="7701" spans="1:9" s="57" customFormat="1" ht="13" x14ac:dyDescent="0.3">
      <c r="A7701" s="296"/>
      <c r="B7701" s="269"/>
      <c r="C7701" s="268"/>
      <c r="D7701" s="311"/>
      <c r="E7701" s="216"/>
      <c r="F7701" s="260"/>
      <c r="G7701" s="282"/>
      <c r="I7701"/>
    </row>
    <row r="7702" spans="1:9" s="57" customFormat="1" ht="13" x14ac:dyDescent="0.3">
      <c r="A7702" s="296"/>
      <c r="B7702" s="269"/>
      <c r="C7702" s="268"/>
      <c r="D7702" s="311"/>
      <c r="E7702" s="216"/>
      <c r="F7702" s="260"/>
      <c r="G7702" s="282"/>
      <c r="I7702"/>
    </row>
    <row r="7703" spans="1:9" s="57" customFormat="1" ht="13" x14ac:dyDescent="0.3">
      <c r="A7703" s="296"/>
      <c r="B7703" s="269"/>
      <c r="C7703" s="268"/>
      <c r="D7703" s="311"/>
      <c r="E7703" s="216"/>
      <c r="F7703" s="260"/>
      <c r="G7703" s="282"/>
      <c r="I7703"/>
    </row>
    <row r="7704" spans="1:9" s="57" customFormat="1" ht="13" x14ac:dyDescent="0.3">
      <c r="A7704" s="296"/>
      <c r="B7704" s="269"/>
      <c r="C7704" s="268"/>
      <c r="D7704" s="311"/>
      <c r="E7704" s="216"/>
      <c r="F7704" s="260"/>
      <c r="G7704" s="282"/>
      <c r="I7704"/>
    </row>
    <row r="7705" spans="1:9" s="57" customFormat="1" ht="13" x14ac:dyDescent="0.3">
      <c r="A7705" s="296"/>
      <c r="B7705" s="269"/>
      <c r="C7705" s="268"/>
      <c r="D7705" s="311"/>
      <c r="E7705" s="216"/>
      <c r="F7705" s="260"/>
      <c r="G7705" s="282"/>
      <c r="I7705"/>
    </row>
    <row r="7706" spans="1:9" s="57" customFormat="1" ht="13" x14ac:dyDescent="0.3">
      <c r="A7706" s="296"/>
      <c r="B7706" s="269"/>
      <c r="C7706" s="268"/>
      <c r="D7706" s="311"/>
      <c r="E7706" s="216"/>
      <c r="F7706" s="260"/>
      <c r="G7706" s="282"/>
      <c r="I7706"/>
    </row>
    <row r="7707" spans="1:9" s="57" customFormat="1" ht="13" x14ac:dyDescent="0.3">
      <c r="A7707" s="296"/>
      <c r="B7707" s="269"/>
      <c r="C7707" s="268"/>
      <c r="D7707" s="311"/>
      <c r="E7707" s="216"/>
      <c r="F7707" s="260"/>
      <c r="G7707" s="282"/>
      <c r="I7707"/>
    </row>
    <row r="7708" spans="1:9" s="57" customFormat="1" ht="13" x14ac:dyDescent="0.3">
      <c r="A7708" s="296"/>
      <c r="B7708" s="269"/>
      <c r="C7708" s="268"/>
      <c r="D7708" s="311"/>
      <c r="E7708" s="216"/>
      <c r="F7708" s="260"/>
      <c r="G7708" s="282"/>
      <c r="I7708"/>
    </row>
    <row r="7709" spans="1:9" s="57" customFormat="1" ht="13" x14ac:dyDescent="0.3">
      <c r="A7709" s="296"/>
      <c r="B7709" s="269"/>
      <c r="C7709" s="268"/>
      <c r="D7709" s="311"/>
      <c r="E7709" s="216"/>
      <c r="F7709" s="260"/>
      <c r="G7709" s="282"/>
      <c r="I7709"/>
    </row>
    <row r="7710" spans="1:9" s="57" customFormat="1" ht="13" x14ac:dyDescent="0.3">
      <c r="A7710" s="296"/>
      <c r="B7710" s="269"/>
      <c r="C7710" s="268"/>
      <c r="D7710" s="311"/>
      <c r="E7710" s="216"/>
      <c r="F7710" s="260"/>
      <c r="G7710" s="282"/>
      <c r="I7710"/>
    </row>
    <row r="7711" spans="1:9" ht="13" x14ac:dyDescent="0.25">
      <c r="A7711" s="261"/>
      <c r="B7711" s="264" t="s">
        <v>2187</v>
      </c>
      <c r="C7711" s="226"/>
      <c r="D7711" s="304"/>
      <c r="E7711" s="255"/>
      <c r="F7711" s="266"/>
    </row>
    <row r="7712" spans="1:9" ht="13" x14ac:dyDescent="0.25">
      <c r="A7712" s="261"/>
      <c r="B7712" s="245" t="str">
        <f>B7646</f>
        <v>SECTION 6</v>
      </c>
      <c r="C7712" s="226"/>
      <c r="D7712" s="304"/>
      <c r="E7712" s="255"/>
      <c r="F7712" s="260"/>
    </row>
    <row r="7713" spans="1:9" ht="13" x14ac:dyDescent="0.25">
      <c r="A7713" s="261"/>
      <c r="B7713" s="245" t="s">
        <v>2653</v>
      </c>
      <c r="C7713" s="226"/>
      <c r="D7713" s="304"/>
      <c r="E7713" s="255"/>
      <c r="F7713" s="260"/>
    </row>
    <row r="7714" spans="1:9" s="239" customFormat="1" ht="13" x14ac:dyDescent="0.25">
      <c r="A7714" s="261"/>
      <c r="B7714" s="253"/>
      <c r="C7714" s="252"/>
      <c r="D7714" s="308"/>
      <c r="E7714" s="257"/>
      <c r="F7714" s="260"/>
      <c r="I7714"/>
    </row>
    <row r="7715" spans="1:9" s="239" customFormat="1" ht="13" x14ac:dyDescent="0.25">
      <c r="A7715" s="261"/>
      <c r="B7715" s="270" t="str">
        <f>B7712</f>
        <v>SECTION 6</v>
      </c>
      <c r="C7715" s="252"/>
      <c r="D7715" s="308"/>
      <c r="E7715" s="257"/>
      <c r="F7715" s="260"/>
      <c r="I7715"/>
    </row>
    <row r="7716" spans="1:9" s="239" customFormat="1" ht="13" x14ac:dyDescent="0.25">
      <c r="A7716" s="261"/>
      <c r="B7716" s="270" t="str">
        <f>B7713</f>
        <v>Block 4: Kitchen and Store Room: 6.10 - Plumbing and Drainage</v>
      </c>
      <c r="C7716" s="252"/>
      <c r="D7716" s="308"/>
      <c r="E7716" s="257"/>
      <c r="F7716" s="260"/>
      <c r="I7716"/>
    </row>
    <row r="7717" spans="1:9" s="239" customFormat="1" ht="13" x14ac:dyDescent="0.25">
      <c r="A7717" s="261"/>
      <c r="B7717" s="251" t="s">
        <v>2200</v>
      </c>
      <c r="C7717" s="252" t="s">
        <v>2192</v>
      </c>
      <c r="D7717" s="308"/>
      <c r="E7717" s="257"/>
      <c r="F7717" s="260"/>
      <c r="I7717"/>
    </row>
    <row r="7718" spans="1:9" s="239" customFormat="1" ht="13" x14ac:dyDescent="0.25">
      <c r="A7718" s="261"/>
      <c r="B7718" s="253"/>
      <c r="C7718" s="252"/>
      <c r="D7718" s="308"/>
      <c r="E7718" s="257"/>
      <c r="F7718" s="260"/>
      <c r="I7718"/>
    </row>
    <row r="7719" spans="1:9" s="239" customFormat="1" ht="13" x14ac:dyDescent="0.25">
      <c r="A7719" s="261"/>
      <c r="B7719" s="265" t="s">
        <v>2191</v>
      </c>
      <c r="C7719" s="252">
        <v>115</v>
      </c>
      <c r="D7719" s="308"/>
      <c r="E7719" s="257"/>
      <c r="F7719" s="260"/>
      <c r="I7719"/>
    </row>
    <row r="7720" spans="1:9" s="239" customFormat="1" ht="13" x14ac:dyDescent="0.25">
      <c r="A7720" s="261"/>
      <c r="B7720" s="265"/>
      <c r="C7720" s="252"/>
      <c r="D7720" s="308"/>
      <c r="E7720" s="257"/>
      <c r="F7720" s="260"/>
      <c r="I7720"/>
    </row>
    <row r="7721" spans="1:9" s="239" customFormat="1" ht="13" x14ac:dyDescent="0.25">
      <c r="A7721" s="261"/>
      <c r="B7721" s="253"/>
      <c r="C7721" s="252"/>
      <c r="D7721" s="308"/>
      <c r="E7721" s="257"/>
      <c r="F7721" s="260"/>
      <c r="I7721"/>
    </row>
    <row r="7722" spans="1:9" s="239" customFormat="1" ht="13" x14ac:dyDescent="0.25">
      <c r="A7722" s="261"/>
      <c r="B7722" s="253"/>
      <c r="C7722" s="252"/>
      <c r="D7722" s="308"/>
      <c r="E7722" s="257"/>
      <c r="F7722" s="260"/>
      <c r="I7722"/>
    </row>
    <row r="7723" spans="1:9" s="239" customFormat="1" ht="13" x14ac:dyDescent="0.25">
      <c r="A7723" s="261"/>
      <c r="B7723" s="253"/>
      <c r="C7723" s="252"/>
      <c r="D7723" s="308"/>
      <c r="E7723" s="257"/>
      <c r="F7723" s="260"/>
      <c r="I7723"/>
    </row>
    <row r="7724" spans="1:9" s="239" customFormat="1" ht="13" x14ac:dyDescent="0.25">
      <c r="A7724" s="261"/>
      <c r="B7724" s="253"/>
      <c r="C7724" s="252"/>
      <c r="D7724" s="308"/>
      <c r="E7724" s="257"/>
      <c r="F7724" s="260"/>
      <c r="I7724"/>
    </row>
    <row r="7725" spans="1:9" s="239" customFormat="1" ht="13" x14ac:dyDescent="0.25">
      <c r="A7725" s="261"/>
      <c r="B7725" s="253"/>
      <c r="C7725" s="252"/>
      <c r="D7725" s="308"/>
      <c r="E7725" s="257"/>
      <c r="F7725" s="260"/>
      <c r="I7725"/>
    </row>
    <row r="7726" spans="1:9" s="239" customFormat="1" ht="13" x14ac:dyDescent="0.25">
      <c r="A7726" s="261"/>
      <c r="B7726" s="253"/>
      <c r="C7726" s="252"/>
      <c r="D7726" s="308"/>
      <c r="E7726" s="257"/>
      <c r="F7726" s="260"/>
      <c r="I7726"/>
    </row>
    <row r="7727" spans="1:9" s="239" customFormat="1" ht="13" x14ac:dyDescent="0.25">
      <c r="A7727" s="261"/>
      <c r="B7727" s="253"/>
      <c r="C7727" s="252"/>
      <c r="D7727" s="308"/>
      <c r="E7727" s="257"/>
      <c r="F7727" s="260"/>
      <c r="I7727"/>
    </row>
    <row r="7728" spans="1:9" s="239" customFormat="1" ht="13" x14ac:dyDescent="0.25">
      <c r="A7728" s="261"/>
      <c r="B7728" s="253"/>
      <c r="C7728" s="252"/>
      <c r="D7728" s="308"/>
      <c r="E7728" s="257"/>
      <c r="F7728" s="260"/>
      <c r="I7728"/>
    </row>
    <row r="7729" spans="1:9" s="239" customFormat="1" ht="13" x14ac:dyDescent="0.25">
      <c r="A7729" s="261"/>
      <c r="B7729" s="253"/>
      <c r="C7729" s="252"/>
      <c r="D7729" s="308"/>
      <c r="E7729" s="257"/>
      <c r="F7729" s="260"/>
      <c r="I7729"/>
    </row>
    <row r="7730" spans="1:9" s="239" customFormat="1" ht="13" x14ac:dyDescent="0.25">
      <c r="A7730" s="261"/>
      <c r="B7730" s="253"/>
      <c r="C7730" s="252"/>
      <c r="D7730" s="308"/>
      <c r="E7730" s="257"/>
      <c r="F7730" s="260"/>
      <c r="I7730"/>
    </row>
    <row r="7731" spans="1:9" s="239" customFormat="1" ht="13" x14ac:dyDescent="0.25">
      <c r="A7731" s="261"/>
      <c r="B7731" s="253"/>
      <c r="C7731" s="252"/>
      <c r="D7731" s="308"/>
      <c r="E7731" s="257"/>
      <c r="F7731" s="260"/>
      <c r="I7731"/>
    </row>
    <row r="7732" spans="1:9" s="239" customFormat="1" ht="13" x14ac:dyDescent="0.25">
      <c r="A7732" s="261"/>
      <c r="B7732" s="253"/>
      <c r="C7732" s="252"/>
      <c r="D7732" s="308"/>
      <c r="E7732" s="257"/>
      <c r="F7732" s="260"/>
      <c r="I7732"/>
    </row>
    <row r="7733" spans="1:9" s="239" customFormat="1" ht="13" x14ac:dyDescent="0.25">
      <c r="A7733" s="261"/>
      <c r="B7733" s="253"/>
      <c r="C7733" s="252"/>
      <c r="D7733" s="308"/>
      <c r="E7733" s="257"/>
      <c r="F7733" s="260"/>
      <c r="I7733"/>
    </row>
    <row r="7734" spans="1:9" s="239" customFormat="1" ht="13" x14ac:dyDescent="0.25">
      <c r="A7734" s="261"/>
      <c r="B7734" s="253"/>
      <c r="C7734" s="252"/>
      <c r="D7734" s="308"/>
      <c r="E7734" s="257"/>
      <c r="F7734" s="260"/>
      <c r="I7734"/>
    </row>
    <row r="7735" spans="1:9" s="239" customFormat="1" ht="13" x14ac:dyDescent="0.25">
      <c r="A7735" s="261"/>
      <c r="B7735" s="253"/>
      <c r="C7735" s="252"/>
      <c r="D7735" s="308"/>
      <c r="E7735" s="257"/>
      <c r="F7735" s="260"/>
      <c r="I7735"/>
    </row>
    <row r="7736" spans="1:9" s="239" customFormat="1" ht="13" x14ac:dyDescent="0.25">
      <c r="A7736" s="261"/>
      <c r="B7736" s="253"/>
      <c r="C7736" s="252"/>
      <c r="D7736" s="308"/>
      <c r="E7736" s="257"/>
      <c r="F7736" s="260"/>
      <c r="I7736"/>
    </row>
    <row r="7737" spans="1:9" s="239" customFormat="1" ht="13" x14ac:dyDescent="0.25">
      <c r="A7737" s="261"/>
      <c r="B7737" s="253"/>
      <c r="C7737" s="252"/>
      <c r="D7737" s="308"/>
      <c r="E7737" s="257"/>
      <c r="F7737" s="260"/>
      <c r="I7737"/>
    </row>
    <row r="7738" spans="1:9" s="239" customFormat="1" ht="13" x14ac:dyDescent="0.25">
      <c r="A7738" s="261"/>
      <c r="B7738" s="253"/>
      <c r="C7738" s="252"/>
      <c r="D7738" s="308"/>
      <c r="E7738" s="257"/>
      <c r="F7738" s="260"/>
      <c r="I7738"/>
    </row>
    <row r="7739" spans="1:9" s="239" customFormat="1" ht="13" x14ac:dyDescent="0.25">
      <c r="A7739" s="261"/>
      <c r="B7739" s="253"/>
      <c r="C7739" s="252"/>
      <c r="D7739" s="308"/>
      <c r="E7739" s="257"/>
      <c r="F7739" s="260"/>
      <c r="I7739"/>
    </row>
    <row r="7740" spans="1:9" s="239" customFormat="1" ht="13" x14ac:dyDescent="0.25">
      <c r="A7740" s="261"/>
      <c r="B7740" s="253"/>
      <c r="C7740" s="252"/>
      <c r="D7740" s="308"/>
      <c r="E7740" s="257"/>
      <c r="F7740" s="260"/>
      <c r="I7740"/>
    </row>
    <row r="7741" spans="1:9" s="239" customFormat="1" ht="13" x14ac:dyDescent="0.25">
      <c r="A7741" s="261"/>
      <c r="B7741" s="253"/>
      <c r="C7741" s="252"/>
      <c r="D7741" s="308"/>
      <c r="E7741" s="257"/>
      <c r="F7741" s="260"/>
      <c r="I7741"/>
    </row>
    <row r="7742" spans="1:9" s="239" customFormat="1" ht="13" x14ac:dyDescent="0.25">
      <c r="A7742" s="261"/>
      <c r="B7742" s="253"/>
      <c r="C7742" s="252"/>
      <c r="D7742" s="308"/>
      <c r="E7742" s="257"/>
      <c r="F7742" s="260"/>
      <c r="I7742"/>
    </row>
    <row r="7743" spans="1:9" s="239" customFormat="1" ht="13" x14ac:dyDescent="0.25">
      <c r="A7743" s="261"/>
      <c r="B7743" s="253"/>
      <c r="C7743" s="252"/>
      <c r="D7743" s="308"/>
      <c r="E7743" s="257"/>
      <c r="F7743" s="260"/>
      <c r="I7743"/>
    </row>
    <row r="7744" spans="1:9" s="239" customFormat="1" ht="13" x14ac:dyDescent="0.25">
      <c r="A7744" s="261"/>
      <c r="B7744" s="253"/>
      <c r="C7744" s="252"/>
      <c r="D7744" s="308"/>
      <c r="E7744" s="257"/>
      <c r="F7744" s="260"/>
      <c r="I7744"/>
    </row>
    <row r="7745" spans="1:9" s="239" customFormat="1" ht="13" x14ac:dyDescent="0.25">
      <c r="A7745" s="261"/>
      <c r="B7745" s="253"/>
      <c r="C7745" s="252"/>
      <c r="D7745" s="308"/>
      <c r="E7745" s="257"/>
      <c r="F7745" s="260"/>
      <c r="I7745"/>
    </row>
    <row r="7746" spans="1:9" s="239" customFormat="1" ht="13" x14ac:dyDescent="0.25">
      <c r="A7746" s="261"/>
      <c r="B7746" s="253"/>
      <c r="C7746" s="252"/>
      <c r="D7746" s="308"/>
      <c r="E7746" s="257"/>
      <c r="F7746" s="260"/>
      <c r="I7746"/>
    </row>
    <row r="7747" spans="1:9" s="239" customFormat="1" ht="13" x14ac:dyDescent="0.25">
      <c r="A7747" s="261"/>
      <c r="B7747" s="253"/>
      <c r="C7747" s="252"/>
      <c r="D7747" s="308"/>
      <c r="E7747" s="257"/>
      <c r="F7747" s="260"/>
      <c r="I7747"/>
    </row>
    <row r="7748" spans="1:9" s="239" customFormat="1" ht="13" x14ac:dyDescent="0.25">
      <c r="A7748" s="261"/>
      <c r="B7748" s="253"/>
      <c r="C7748" s="252"/>
      <c r="D7748" s="308"/>
      <c r="E7748" s="257"/>
      <c r="F7748" s="260"/>
      <c r="I7748"/>
    </row>
    <row r="7749" spans="1:9" s="239" customFormat="1" ht="13" x14ac:dyDescent="0.25">
      <c r="A7749" s="261"/>
      <c r="B7749" s="253"/>
      <c r="C7749" s="252"/>
      <c r="D7749" s="308"/>
      <c r="E7749" s="257"/>
      <c r="F7749" s="260"/>
      <c r="I7749"/>
    </row>
    <row r="7750" spans="1:9" s="239" customFormat="1" ht="13" x14ac:dyDescent="0.25">
      <c r="A7750" s="261"/>
      <c r="B7750" s="253"/>
      <c r="C7750" s="252"/>
      <c r="D7750" s="308"/>
      <c r="E7750" s="257"/>
      <c r="F7750" s="260"/>
      <c r="I7750"/>
    </row>
    <row r="7751" spans="1:9" s="239" customFormat="1" ht="13" x14ac:dyDescent="0.25">
      <c r="A7751" s="261"/>
      <c r="B7751" s="253"/>
      <c r="C7751" s="252"/>
      <c r="D7751" s="308"/>
      <c r="E7751" s="257"/>
      <c r="F7751" s="260"/>
      <c r="I7751"/>
    </row>
    <row r="7752" spans="1:9" s="239" customFormat="1" ht="13" x14ac:dyDescent="0.25">
      <c r="A7752" s="261"/>
      <c r="B7752" s="253"/>
      <c r="C7752" s="252"/>
      <c r="D7752" s="308"/>
      <c r="E7752" s="257"/>
      <c r="F7752" s="260"/>
      <c r="I7752"/>
    </row>
    <row r="7753" spans="1:9" s="239" customFormat="1" ht="13" x14ac:dyDescent="0.25">
      <c r="A7753" s="261"/>
      <c r="B7753" s="253"/>
      <c r="C7753" s="252"/>
      <c r="D7753" s="308"/>
      <c r="E7753" s="257"/>
      <c r="F7753" s="260"/>
      <c r="I7753"/>
    </row>
    <row r="7754" spans="1:9" s="239" customFormat="1" ht="13" x14ac:dyDescent="0.25">
      <c r="A7754" s="261"/>
      <c r="B7754" s="253"/>
      <c r="C7754" s="252"/>
      <c r="D7754" s="308"/>
      <c r="E7754" s="257"/>
      <c r="F7754" s="260"/>
      <c r="I7754"/>
    </row>
    <row r="7755" spans="1:9" s="239" customFormat="1" ht="13" x14ac:dyDescent="0.25">
      <c r="A7755" s="261"/>
      <c r="B7755" s="253"/>
      <c r="C7755" s="252"/>
      <c r="D7755" s="308"/>
      <c r="E7755" s="257"/>
      <c r="F7755" s="260"/>
      <c r="I7755"/>
    </row>
    <row r="7756" spans="1:9" s="239" customFormat="1" ht="13" x14ac:dyDescent="0.25">
      <c r="A7756" s="261"/>
      <c r="B7756" s="253"/>
      <c r="C7756" s="252"/>
      <c r="D7756" s="308"/>
      <c r="E7756" s="257"/>
      <c r="F7756" s="260"/>
      <c r="I7756"/>
    </row>
    <row r="7757" spans="1:9" s="239" customFormat="1" ht="13" x14ac:dyDescent="0.25">
      <c r="A7757" s="261"/>
      <c r="B7757" s="253"/>
      <c r="C7757" s="252"/>
      <c r="D7757" s="308"/>
      <c r="E7757" s="257"/>
      <c r="F7757" s="260"/>
      <c r="I7757"/>
    </row>
    <row r="7758" spans="1:9" s="239" customFormat="1" ht="13" x14ac:dyDescent="0.25">
      <c r="A7758" s="261"/>
      <c r="B7758" s="253"/>
      <c r="C7758" s="252"/>
      <c r="D7758" s="308"/>
      <c r="E7758" s="257"/>
      <c r="F7758" s="260"/>
      <c r="I7758"/>
    </row>
    <row r="7759" spans="1:9" s="239" customFormat="1" ht="13" x14ac:dyDescent="0.25">
      <c r="A7759" s="261"/>
      <c r="B7759" s="253"/>
      <c r="C7759" s="252"/>
      <c r="D7759" s="308"/>
      <c r="E7759" s="257"/>
      <c r="F7759" s="260"/>
      <c r="I7759"/>
    </row>
    <row r="7760" spans="1:9" s="239" customFormat="1" ht="13" x14ac:dyDescent="0.25">
      <c r="A7760" s="261"/>
      <c r="B7760" s="253"/>
      <c r="C7760" s="252"/>
      <c r="D7760" s="308"/>
      <c r="E7760" s="257"/>
      <c r="F7760" s="260"/>
      <c r="I7760"/>
    </row>
    <row r="7761" spans="1:9" s="239" customFormat="1" ht="13" x14ac:dyDescent="0.25">
      <c r="A7761" s="261"/>
      <c r="B7761" s="253"/>
      <c r="C7761" s="252"/>
      <c r="D7761" s="308"/>
      <c r="E7761" s="257"/>
      <c r="F7761" s="260"/>
      <c r="I7761"/>
    </row>
    <row r="7762" spans="1:9" s="239" customFormat="1" ht="13" x14ac:dyDescent="0.25">
      <c r="A7762" s="261"/>
      <c r="B7762" s="253"/>
      <c r="C7762" s="252"/>
      <c r="D7762" s="308"/>
      <c r="E7762" s="257"/>
      <c r="F7762" s="260"/>
      <c r="I7762"/>
    </row>
    <row r="7763" spans="1:9" s="239" customFormat="1" ht="13" x14ac:dyDescent="0.25">
      <c r="A7763" s="261"/>
      <c r="B7763" s="253"/>
      <c r="C7763" s="252"/>
      <c r="D7763" s="308"/>
      <c r="E7763" s="257"/>
      <c r="F7763" s="260"/>
      <c r="I7763"/>
    </row>
    <row r="7764" spans="1:9" s="239" customFormat="1" ht="13" x14ac:dyDescent="0.25">
      <c r="A7764" s="261"/>
      <c r="B7764" s="253"/>
      <c r="C7764" s="252"/>
      <c r="D7764" s="308"/>
      <c r="E7764" s="257"/>
      <c r="F7764" s="260"/>
      <c r="I7764"/>
    </row>
    <row r="7765" spans="1:9" s="239" customFormat="1" ht="13" x14ac:dyDescent="0.25">
      <c r="A7765" s="261"/>
      <c r="B7765" s="253"/>
      <c r="C7765" s="252"/>
      <c r="D7765" s="308"/>
      <c r="E7765" s="257"/>
      <c r="F7765" s="260"/>
      <c r="I7765"/>
    </row>
    <row r="7766" spans="1:9" s="239" customFormat="1" ht="13" x14ac:dyDescent="0.25">
      <c r="A7766" s="261"/>
      <c r="B7766" s="253"/>
      <c r="C7766" s="252"/>
      <c r="D7766" s="308"/>
      <c r="E7766" s="257"/>
      <c r="F7766" s="260"/>
      <c r="I7766"/>
    </row>
    <row r="7767" spans="1:9" s="239" customFormat="1" ht="13" x14ac:dyDescent="0.25">
      <c r="A7767" s="261"/>
      <c r="B7767" s="253"/>
      <c r="C7767" s="252"/>
      <c r="D7767" s="308"/>
      <c r="E7767" s="257"/>
      <c r="F7767" s="260"/>
      <c r="I7767"/>
    </row>
    <row r="7768" spans="1:9" s="239" customFormat="1" ht="13" x14ac:dyDescent="0.25">
      <c r="A7768" s="261"/>
      <c r="B7768" s="253"/>
      <c r="C7768" s="252"/>
      <c r="D7768" s="308"/>
      <c r="E7768" s="257"/>
      <c r="F7768" s="260"/>
      <c r="I7768"/>
    </row>
    <row r="7769" spans="1:9" s="239" customFormat="1" ht="13" x14ac:dyDescent="0.25">
      <c r="A7769" s="261"/>
      <c r="B7769" s="253"/>
      <c r="C7769" s="252"/>
      <c r="D7769" s="308"/>
      <c r="E7769" s="257"/>
      <c r="F7769" s="260"/>
      <c r="I7769"/>
    </row>
    <row r="7770" spans="1:9" s="239" customFormat="1" ht="13" x14ac:dyDescent="0.25">
      <c r="A7770" s="261"/>
      <c r="B7770" s="253"/>
      <c r="C7770" s="252"/>
      <c r="D7770" s="308"/>
      <c r="E7770" s="257"/>
      <c r="F7770" s="260"/>
      <c r="I7770"/>
    </row>
    <row r="7771" spans="1:9" s="239" customFormat="1" ht="13" x14ac:dyDescent="0.25">
      <c r="A7771" s="261"/>
      <c r="B7771" s="253"/>
      <c r="C7771" s="252"/>
      <c r="D7771" s="308"/>
      <c r="E7771" s="257"/>
      <c r="F7771" s="260"/>
      <c r="I7771"/>
    </row>
    <row r="7772" spans="1:9" s="239" customFormat="1" ht="13" x14ac:dyDescent="0.25">
      <c r="A7772" s="261"/>
      <c r="B7772" s="253"/>
      <c r="C7772" s="252"/>
      <c r="D7772" s="308"/>
      <c r="E7772" s="257"/>
      <c r="F7772" s="260"/>
      <c r="I7772"/>
    </row>
    <row r="7773" spans="1:9" s="239" customFormat="1" ht="13" x14ac:dyDescent="0.25">
      <c r="A7773" s="261"/>
      <c r="B7773" s="253"/>
      <c r="C7773" s="252"/>
      <c r="D7773" s="308"/>
      <c r="E7773" s="257"/>
      <c r="F7773" s="260"/>
      <c r="I7773"/>
    </row>
    <row r="7774" spans="1:9" s="239" customFormat="1" ht="13" x14ac:dyDescent="0.25">
      <c r="A7774" s="261"/>
      <c r="B7774" s="253"/>
      <c r="C7774" s="252"/>
      <c r="D7774" s="308"/>
      <c r="E7774" s="257"/>
      <c r="F7774" s="260"/>
      <c r="I7774"/>
    </row>
    <row r="7775" spans="1:9" s="239" customFormat="1" ht="13" x14ac:dyDescent="0.25">
      <c r="A7775" s="261"/>
      <c r="B7775" s="253"/>
      <c r="C7775" s="252"/>
      <c r="D7775" s="308"/>
      <c r="E7775" s="257"/>
      <c r="F7775" s="260"/>
      <c r="I7775"/>
    </row>
    <row r="7776" spans="1:9" s="239" customFormat="1" ht="13" x14ac:dyDescent="0.25">
      <c r="A7776" s="261"/>
      <c r="B7776" s="253"/>
      <c r="C7776" s="252"/>
      <c r="D7776" s="308"/>
      <c r="E7776" s="257"/>
      <c r="F7776" s="260"/>
      <c r="I7776"/>
    </row>
    <row r="7777" spans="1:9" s="239" customFormat="1" ht="13" x14ac:dyDescent="0.25">
      <c r="A7777" s="261"/>
      <c r="B7777" s="253"/>
      <c r="C7777" s="252"/>
      <c r="D7777" s="308"/>
      <c r="E7777" s="257"/>
      <c r="F7777" s="260"/>
      <c r="I7777"/>
    </row>
    <row r="7778" spans="1:9" s="239" customFormat="1" ht="13" x14ac:dyDescent="0.25">
      <c r="A7778" s="261"/>
      <c r="B7778" s="253"/>
      <c r="C7778" s="252"/>
      <c r="D7778" s="308"/>
      <c r="E7778" s="257"/>
      <c r="F7778" s="260"/>
      <c r="I7778"/>
    </row>
    <row r="7779" spans="1:9" s="239" customFormat="1" ht="13" x14ac:dyDescent="0.25">
      <c r="A7779" s="261"/>
      <c r="B7779" s="253"/>
      <c r="C7779" s="252"/>
      <c r="D7779" s="308"/>
      <c r="E7779" s="257"/>
      <c r="F7779" s="260"/>
      <c r="I7779"/>
    </row>
    <row r="7780" spans="1:9" s="239" customFormat="1" ht="13" x14ac:dyDescent="0.25">
      <c r="A7780" s="261"/>
      <c r="B7780" s="253"/>
      <c r="C7780" s="252"/>
      <c r="D7780" s="308"/>
      <c r="E7780" s="257"/>
      <c r="F7780" s="260"/>
      <c r="I7780"/>
    </row>
    <row r="7781" spans="1:9" s="239" customFormat="1" ht="13" x14ac:dyDescent="0.25">
      <c r="A7781" s="261"/>
      <c r="B7781" s="253"/>
      <c r="C7781" s="252"/>
      <c r="D7781" s="308"/>
      <c r="E7781" s="257"/>
      <c r="F7781" s="260"/>
      <c r="I7781"/>
    </row>
    <row r="7782" spans="1:9" s="239" customFormat="1" ht="13" x14ac:dyDescent="0.25">
      <c r="A7782" s="261"/>
      <c r="B7782" s="253"/>
      <c r="C7782" s="252"/>
      <c r="D7782" s="308"/>
      <c r="E7782" s="257"/>
      <c r="F7782" s="260"/>
      <c r="I7782"/>
    </row>
    <row r="7783" spans="1:9" s="239" customFormat="1" ht="13" x14ac:dyDescent="0.25">
      <c r="A7783" s="261"/>
      <c r="B7783" s="253"/>
      <c r="C7783" s="252"/>
      <c r="D7783" s="308"/>
      <c r="E7783" s="257"/>
      <c r="F7783" s="260"/>
      <c r="I7783"/>
    </row>
    <row r="7784" spans="1:9" ht="13" x14ac:dyDescent="0.25">
      <c r="A7784" s="261"/>
      <c r="B7784" s="264" t="s">
        <v>1019</v>
      </c>
      <c r="C7784" s="226"/>
      <c r="D7784" s="304"/>
      <c r="E7784" s="255"/>
      <c r="F7784" s="266"/>
    </row>
    <row r="7785" spans="1:9" ht="13" x14ac:dyDescent="0.25">
      <c r="A7785" s="261"/>
      <c r="B7785" s="245" t="str">
        <f>B7712</f>
        <v>SECTION 6</v>
      </c>
      <c r="C7785" s="226"/>
      <c r="D7785" s="304"/>
      <c r="E7785" s="255"/>
      <c r="F7785" s="260"/>
    </row>
    <row r="7786" spans="1:9" ht="13" x14ac:dyDescent="0.25">
      <c r="A7786" s="261"/>
      <c r="B7786" s="245" t="str">
        <f>B7713</f>
        <v>Block 4: Kitchen and Store Room: 6.10 - Plumbing and Drainage</v>
      </c>
      <c r="C7786" s="226"/>
      <c r="D7786" s="304"/>
      <c r="E7786" s="255"/>
      <c r="F7786" s="260"/>
    </row>
    <row r="7787" spans="1:9" s="234" customFormat="1" x14ac:dyDescent="0.25">
      <c r="A7787" s="298"/>
      <c r="B7787" s="231"/>
      <c r="C7787" s="219"/>
      <c r="D7787" s="310"/>
      <c r="E7787" s="257"/>
      <c r="F7787" s="260"/>
      <c r="I7787"/>
    </row>
    <row r="7788" spans="1:9" s="234" customFormat="1" ht="13" x14ac:dyDescent="0.25">
      <c r="A7788" s="297">
        <v>6.11</v>
      </c>
      <c r="B7788" s="227" t="s">
        <v>320</v>
      </c>
      <c r="C7788" s="268"/>
      <c r="D7788" s="311"/>
      <c r="E7788" s="216"/>
      <c r="F7788" s="277"/>
      <c r="I7788"/>
    </row>
    <row r="7789" spans="1:9" s="234" customFormat="1" ht="13" x14ac:dyDescent="0.25">
      <c r="A7789" s="296"/>
      <c r="B7789" s="230"/>
      <c r="C7789" s="275"/>
      <c r="D7789" s="311"/>
      <c r="E7789" s="216"/>
      <c r="F7789" s="277"/>
      <c r="I7789"/>
    </row>
    <row r="7790" spans="1:9" s="234" customFormat="1" ht="13" x14ac:dyDescent="0.25">
      <c r="A7790" s="296"/>
      <c r="B7790" s="227" t="s">
        <v>321</v>
      </c>
      <c r="C7790" s="268"/>
      <c r="D7790" s="311"/>
      <c r="E7790" s="216"/>
      <c r="F7790" s="277"/>
      <c r="I7790"/>
    </row>
    <row r="7791" spans="1:9" s="234" customFormat="1" ht="13" x14ac:dyDescent="0.25">
      <c r="A7791" s="296"/>
      <c r="B7791" s="227"/>
      <c r="C7791" s="268"/>
      <c r="D7791" s="311"/>
      <c r="E7791" s="216"/>
      <c r="F7791" s="277"/>
      <c r="I7791"/>
    </row>
    <row r="7792" spans="1:9" s="234" customFormat="1" ht="13" x14ac:dyDescent="0.25">
      <c r="A7792" s="296"/>
      <c r="B7792" s="227" t="s">
        <v>322</v>
      </c>
      <c r="C7792" s="268"/>
      <c r="D7792" s="311"/>
      <c r="E7792" s="216"/>
      <c r="F7792" s="277"/>
      <c r="I7792"/>
    </row>
    <row r="7793" spans="1:9" s="234" customFormat="1" ht="13" x14ac:dyDescent="0.25">
      <c r="A7793" s="296"/>
      <c r="B7793" s="227"/>
      <c r="C7793" s="268"/>
      <c r="D7793" s="311"/>
      <c r="E7793" s="216"/>
      <c r="F7793" s="277"/>
      <c r="I7793"/>
    </row>
    <row r="7794" spans="1:9" s="234" customFormat="1" ht="14.5" x14ac:dyDescent="0.3">
      <c r="A7794" s="296" t="s">
        <v>2626</v>
      </c>
      <c r="B7794" s="269" t="s">
        <v>2135</v>
      </c>
      <c r="C7794" s="268" t="s">
        <v>621</v>
      </c>
      <c r="D7794" s="311">
        <v>2</v>
      </c>
      <c r="E7794" s="216"/>
      <c r="F7794" s="277"/>
      <c r="G7794" s="241"/>
      <c r="I7794"/>
    </row>
    <row r="7795" spans="1:9" s="234" customFormat="1" x14ac:dyDescent="0.25">
      <c r="A7795" s="298"/>
      <c r="B7795" s="231"/>
      <c r="C7795" s="219"/>
      <c r="D7795" s="310"/>
      <c r="E7795" s="257"/>
      <c r="F7795" s="260"/>
      <c r="I7795"/>
    </row>
    <row r="7796" spans="1:9" s="57" customFormat="1" ht="13" x14ac:dyDescent="0.3">
      <c r="A7796" s="296"/>
      <c r="B7796" s="269"/>
      <c r="C7796" s="268"/>
      <c r="D7796" s="311"/>
      <c r="E7796" s="216"/>
      <c r="F7796" s="260"/>
      <c r="G7796" s="282"/>
      <c r="I7796"/>
    </row>
    <row r="7797" spans="1:9" s="57" customFormat="1" ht="13" x14ac:dyDescent="0.3">
      <c r="A7797" s="296"/>
      <c r="B7797" s="269"/>
      <c r="C7797" s="268"/>
      <c r="D7797" s="311"/>
      <c r="E7797" s="216"/>
      <c r="F7797" s="260"/>
      <c r="G7797" s="282"/>
      <c r="I7797"/>
    </row>
    <row r="7798" spans="1:9" s="57" customFormat="1" ht="13" x14ac:dyDescent="0.3">
      <c r="A7798" s="296"/>
      <c r="B7798" s="269"/>
      <c r="C7798" s="268"/>
      <c r="D7798" s="311"/>
      <c r="E7798" s="216"/>
      <c r="F7798" s="260"/>
      <c r="G7798" s="282"/>
      <c r="I7798"/>
    </row>
    <row r="7799" spans="1:9" s="57" customFormat="1" ht="13" x14ac:dyDescent="0.3">
      <c r="A7799" s="296"/>
      <c r="B7799" s="269"/>
      <c r="C7799" s="268"/>
      <c r="D7799" s="311"/>
      <c r="E7799" s="216"/>
      <c r="F7799" s="260"/>
      <c r="G7799" s="282"/>
      <c r="I7799"/>
    </row>
    <row r="7800" spans="1:9" s="57" customFormat="1" ht="13" x14ac:dyDescent="0.3">
      <c r="A7800" s="296"/>
      <c r="B7800" s="269"/>
      <c r="C7800" s="268"/>
      <c r="D7800" s="311"/>
      <c r="E7800" s="216"/>
      <c r="F7800" s="260"/>
      <c r="G7800" s="282"/>
      <c r="I7800"/>
    </row>
    <row r="7801" spans="1:9" s="57" customFormat="1" ht="13" x14ac:dyDescent="0.3">
      <c r="A7801" s="296"/>
      <c r="B7801" s="269"/>
      <c r="C7801" s="268"/>
      <c r="D7801" s="311"/>
      <c r="E7801" s="216"/>
      <c r="F7801" s="260"/>
      <c r="G7801" s="282"/>
      <c r="I7801"/>
    </row>
    <row r="7802" spans="1:9" s="57" customFormat="1" ht="13" x14ac:dyDescent="0.3">
      <c r="A7802" s="296"/>
      <c r="B7802" s="269"/>
      <c r="C7802" s="268"/>
      <c r="D7802" s="311"/>
      <c r="E7802" s="216"/>
      <c r="F7802" s="260"/>
      <c r="G7802" s="282"/>
      <c r="I7802"/>
    </row>
    <row r="7803" spans="1:9" s="57" customFormat="1" ht="13" x14ac:dyDescent="0.3">
      <c r="A7803" s="296"/>
      <c r="B7803" s="269"/>
      <c r="C7803" s="268"/>
      <c r="D7803" s="311"/>
      <c r="E7803" s="216"/>
      <c r="F7803" s="260"/>
      <c r="G7803" s="282"/>
      <c r="I7803"/>
    </row>
    <row r="7804" spans="1:9" s="57" customFormat="1" ht="13" x14ac:dyDescent="0.3">
      <c r="A7804" s="296"/>
      <c r="B7804" s="269"/>
      <c r="C7804" s="268"/>
      <c r="D7804" s="311"/>
      <c r="E7804" s="216"/>
      <c r="F7804" s="260"/>
      <c r="G7804" s="282"/>
      <c r="I7804"/>
    </row>
    <row r="7805" spans="1:9" s="57" customFormat="1" ht="13" x14ac:dyDescent="0.3">
      <c r="A7805" s="296"/>
      <c r="B7805" s="269"/>
      <c r="C7805" s="268"/>
      <c r="D7805" s="311"/>
      <c r="E7805" s="216"/>
      <c r="F7805" s="260"/>
      <c r="G7805" s="282"/>
      <c r="I7805"/>
    </row>
    <row r="7806" spans="1:9" s="57" customFormat="1" ht="13" x14ac:dyDescent="0.3">
      <c r="A7806" s="296"/>
      <c r="B7806" s="269"/>
      <c r="C7806" s="268"/>
      <c r="D7806" s="311"/>
      <c r="E7806" s="216"/>
      <c r="F7806" s="260"/>
      <c r="G7806" s="282"/>
      <c r="I7806"/>
    </row>
    <row r="7807" spans="1:9" s="57" customFormat="1" ht="13" x14ac:dyDescent="0.3">
      <c r="A7807" s="296"/>
      <c r="B7807" s="269"/>
      <c r="C7807" s="268"/>
      <c r="D7807" s="311"/>
      <c r="E7807" s="216"/>
      <c r="F7807" s="260"/>
      <c r="G7807" s="282"/>
      <c r="I7807"/>
    </row>
    <row r="7808" spans="1:9" s="57" customFormat="1" ht="13" x14ac:dyDescent="0.3">
      <c r="A7808" s="296"/>
      <c r="B7808" s="269"/>
      <c r="C7808" s="268"/>
      <c r="D7808" s="311"/>
      <c r="E7808" s="216"/>
      <c r="F7808" s="260"/>
      <c r="G7808" s="282"/>
      <c r="I7808"/>
    </row>
    <row r="7809" spans="1:9" s="57" customFormat="1" ht="13" x14ac:dyDescent="0.3">
      <c r="A7809" s="296"/>
      <c r="B7809" s="269"/>
      <c r="C7809" s="268"/>
      <c r="D7809" s="311"/>
      <c r="E7809" s="216"/>
      <c r="F7809" s="260"/>
      <c r="G7809" s="282"/>
      <c r="I7809"/>
    </row>
    <row r="7810" spans="1:9" s="57" customFormat="1" ht="13" x14ac:dyDescent="0.3">
      <c r="A7810" s="296"/>
      <c r="B7810" s="269"/>
      <c r="C7810" s="268"/>
      <c r="D7810" s="311"/>
      <c r="E7810" s="216"/>
      <c r="F7810" s="260"/>
      <c r="G7810" s="282"/>
      <c r="I7810"/>
    </row>
    <row r="7811" spans="1:9" s="57" customFormat="1" ht="13" x14ac:dyDescent="0.3">
      <c r="A7811" s="296"/>
      <c r="B7811" s="269"/>
      <c r="C7811" s="268"/>
      <c r="D7811" s="311"/>
      <c r="E7811" s="216"/>
      <c r="F7811" s="260"/>
      <c r="G7811" s="282"/>
      <c r="I7811"/>
    </row>
    <row r="7812" spans="1:9" s="57" customFormat="1" ht="13" x14ac:dyDescent="0.3">
      <c r="A7812" s="296"/>
      <c r="B7812" s="269"/>
      <c r="C7812" s="268"/>
      <c r="D7812" s="311"/>
      <c r="E7812" s="216"/>
      <c r="F7812" s="260"/>
      <c r="G7812" s="282"/>
      <c r="I7812"/>
    </row>
    <row r="7813" spans="1:9" s="57" customFormat="1" ht="13" x14ac:dyDescent="0.3">
      <c r="A7813" s="296"/>
      <c r="B7813" s="269"/>
      <c r="C7813" s="268"/>
      <c r="D7813" s="311"/>
      <c r="E7813" s="216"/>
      <c r="F7813" s="260"/>
      <c r="G7813" s="282"/>
      <c r="I7813"/>
    </row>
    <row r="7814" spans="1:9" s="57" customFormat="1" ht="13" x14ac:dyDescent="0.3">
      <c r="A7814" s="296"/>
      <c r="B7814" s="269"/>
      <c r="C7814" s="268"/>
      <c r="D7814" s="311"/>
      <c r="E7814" s="216"/>
      <c r="F7814" s="260"/>
      <c r="G7814" s="282"/>
      <c r="I7814"/>
    </row>
    <row r="7815" spans="1:9" s="57" customFormat="1" ht="13" x14ac:dyDescent="0.3">
      <c r="A7815" s="296"/>
      <c r="B7815" s="269"/>
      <c r="C7815" s="268"/>
      <c r="D7815" s="311"/>
      <c r="E7815" s="216"/>
      <c r="F7815" s="260"/>
      <c r="G7815" s="282"/>
      <c r="I7815"/>
    </row>
    <row r="7816" spans="1:9" s="57" customFormat="1" ht="13" x14ac:dyDescent="0.3">
      <c r="A7816" s="296"/>
      <c r="B7816" s="269"/>
      <c r="C7816" s="268"/>
      <c r="D7816" s="311"/>
      <c r="E7816" s="216"/>
      <c r="F7816" s="260"/>
      <c r="G7816" s="282"/>
      <c r="I7816"/>
    </row>
    <row r="7817" spans="1:9" s="57" customFormat="1" ht="13" x14ac:dyDescent="0.3">
      <c r="A7817" s="296"/>
      <c r="B7817" s="269"/>
      <c r="C7817" s="268"/>
      <c r="D7817" s="311"/>
      <c r="E7817" s="216"/>
      <c r="F7817" s="260"/>
      <c r="G7817" s="282"/>
      <c r="I7817"/>
    </row>
    <row r="7818" spans="1:9" s="57" customFormat="1" ht="13" x14ac:dyDescent="0.3">
      <c r="A7818" s="296"/>
      <c r="B7818" s="269"/>
      <c r="C7818" s="268"/>
      <c r="D7818" s="311"/>
      <c r="E7818" s="216"/>
      <c r="F7818" s="260"/>
      <c r="G7818" s="282"/>
      <c r="I7818"/>
    </row>
    <row r="7819" spans="1:9" s="57" customFormat="1" ht="13" x14ac:dyDescent="0.3">
      <c r="A7819" s="296"/>
      <c r="B7819" s="269"/>
      <c r="C7819" s="268"/>
      <c r="D7819" s="311"/>
      <c r="E7819" s="216"/>
      <c r="F7819" s="260"/>
      <c r="G7819" s="282"/>
      <c r="I7819"/>
    </row>
    <row r="7820" spans="1:9" s="57" customFormat="1" ht="13" x14ac:dyDescent="0.3">
      <c r="A7820" s="296"/>
      <c r="B7820" s="269"/>
      <c r="C7820" s="268"/>
      <c r="D7820" s="311"/>
      <c r="E7820" s="216"/>
      <c r="F7820" s="260"/>
      <c r="G7820" s="282"/>
      <c r="I7820"/>
    </row>
    <row r="7821" spans="1:9" s="57" customFormat="1" ht="13" x14ac:dyDescent="0.3">
      <c r="A7821" s="296"/>
      <c r="B7821" s="269"/>
      <c r="C7821" s="268"/>
      <c r="D7821" s="311"/>
      <c r="E7821" s="216"/>
      <c r="F7821" s="260"/>
      <c r="G7821" s="282"/>
      <c r="I7821"/>
    </row>
    <row r="7822" spans="1:9" s="57" customFormat="1" ht="13" x14ac:dyDescent="0.3">
      <c r="A7822" s="296"/>
      <c r="B7822" s="269"/>
      <c r="C7822" s="268"/>
      <c r="D7822" s="311"/>
      <c r="E7822" s="216"/>
      <c r="F7822" s="260"/>
      <c r="G7822" s="282"/>
      <c r="I7822"/>
    </row>
    <row r="7823" spans="1:9" s="57" customFormat="1" ht="13" x14ac:dyDescent="0.3">
      <c r="A7823" s="296"/>
      <c r="B7823" s="269"/>
      <c r="C7823" s="268"/>
      <c r="D7823" s="311"/>
      <c r="E7823" s="216"/>
      <c r="F7823" s="260"/>
      <c r="G7823" s="282"/>
      <c r="I7823"/>
    </row>
    <row r="7824" spans="1:9" s="57" customFormat="1" ht="13" x14ac:dyDescent="0.3">
      <c r="A7824" s="296"/>
      <c r="B7824" s="269"/>
      <c r="C7824" s="268"/>
      <c r="D7824" s="311"/>
      <c r="E7824" s="216"/>
      <c r="F7824" s="260"/>
      <c r="G7824" s="282"/>
      <c r="I7824"/>
    </row>
    <row r="7825" spans="1:9" s="57" customFormat="1" ht="13" x14ac:dyDescent="0.3">
      <c r="A7825" s="296"/>
      <c r="B7825" s="269"/>
      <c r="C7825" s="268"/>
      <c r="D7825" s="311"/>
      <c r="E7825" s="216"/>
      <c r="F7825" s="260"/>
      <c r="G7825" s="282"/>
      <c r="I7825"/>
    </row>
    <row r="7826" spans="1:9" s="57" customFormat="1" ht="13" x14ac:dyDescent="0.3">
      <c r="A7826" s="296"/>
      <c r="B7826" s="269"/>
      <c r="C7826" s="268"/>
      <c r="D7826" s="311"/>
      <c r="E7826" s="216"/>
      <c r="F7826" s="260"/>
      <c r="G7826" s="282"/>
      <c r="I7826"/>
    </row>
    <row r="7827" spans="1:9" s="57" customFormat="1" ht="13" x14ac:dyDescent="0.3">
      <c r="A7827" s="296"/>
      <c r="B7827" s="269"/>
      <c r="C7827" s="268"/>
      <c r="D7827" s="311"/>
      <c r="E7827" s="216"/>
      <c r="F7827" s="260"/>
      <c r="G7827" s="282"/>
      <c r="I7827"/>
    </row>
    <row r="7828" spans="1:9" s="57" customFormat="1" ht="13" x14ac:dyDescent="0.3">
      <c r="A7828" s="296"/>
      <c r="B7828" s="269"/>
      <c r="C7828" s="268"/>
      <c r="D7828" s="311"/>
      <c r="E7828" s="216"/>
      <c r="F7828" s="260"/>
      <c r="G7828" s="282"/>
      <c r="I7828"/>
    </row>
    <row r="7829" spans="1:9" s="57" customFormat="1" ht="13" x14ac:dyDescent="0.3">
      <c r="A7829" s="296"/>
      <c r="B7829" s="269"/>
      <c r="C7829" s="268"/>
      <c r="D7829" s="311"/>
      <c r="E7829" s="216"/>
      <c r="F7829" s="260"/>
      <c r="G7829" s="282"/>
      <c r="I7829"/>
    </row>
    <row r="7830" spans="1:9" s="57" customFormat="1" ht="13" x14ac:dyDescent="0.3">
      <c r="A7830" s="296"/>
      <c r="B7830" s="269"/>
      <c r="C7830" s="268"/>
      <c r="D7830" s="311"/>
      <c r="E7830" s="216"/>
      <c r="F7830" s="260"/>
      <c r="G7830" s="282"/>
      <c r="I7830"/>
    </row>
    <row r="7831" spans="1:9" s="57" customFormat="1" ht="13" x14ac:dyDescent="0.3">
      <c r="A7831" s="296"/>
      <c r="B7831" s="269"/>
      <c r="C7831" s="268"/>
      <c r="D7831" s="311"/>
      <c r="E7831" s="216"/>
      <c r="F7831" s="260"/>
      <c r="G7831" s="282"/>
      <c r="I7831"/>
    </row>
    <row r="7832" spans="1:9" s="57" customFormat="1" ht="13" x14ac:dyDescent="0.3">
      <c r="A7832" s="296"/>
      <c r="B7832" s="269"/>
      <c r="C7832" s="268"/>
      <c r="D7832" s="311"/>
      <c r="E7832" s="216"/>
      <c r="F7832" s="260"/>
      <c r="G7832" s="282"/>
      <c r="I7832"/>
    </row>
    <row r="7833" spans="1:9" s="57" customFormat="1" ht="13" x14ac:dyDescent="0.3">
      <c r="A7833" s="296"/>
      <c r="B7833" s="269"/>
      <c r="C7833" s="268"/>
      <c r="D7833" s="311"/>
      <c r="E7833" s="216"/>
      <c r="F7833" s="260"/>
      <c r="G7833" s="282"/>
      <c r="I7833"/>
    </row>
    <row r="7834" spans="1:9" s="57" customFormat="1" ht="13" x14ac:dyDescent="0.3">
      <c r="A7834" s="296"/>
      <c r="B7834" s="269"/>
      <c r="C7834" s="268"/>
      <c r="D7834" s="311"/>
      <c r="E7834" s="216"/>
      <c r="F7834" s="260"/>
      <c r="G7834" s="282"/>
      <c r="I7834"/>
    </row>
    <row r="7835" spans="1:9" s="57" customFormat="1" ht="13" x14ac:dyDescent="0.3">
      <c r="A7835" s="296"/>
      <c r="B7835" s="269"/>
      <c r="C7835" s="268"/>
      <c r="D7835" s="311"/>
      <c r="E7835" s="216"/>
      <c r="F7835" s="260"/>
      <c r="G7835" s="282"/>
      <c r="I7835"/>
    </row>
    <row r="7836" spans="1:9" s="57" customFormat="1" ht="13" x14ac:dyDescent="0.3">
      <c r="A7836" s="296"/>
      <c r="B7836" s="269"/>
      <c r="C7836" s="268"/>
      <c r="D7836" s="311"/>
      <c r="E7836" s="216"/>
      <c r="F7836" s="260"/>
      <c r="G7836" s="282"/>
      <c r="I7836"/>
    </row>
    <row r="7837" spans="1:9" s="57" customFormat="1" ht="13" x14ac:dyDescent="0.3">
      <c r="A7837" s="296"/>
      <c r="B7837" s="269"/>
      <c r="C7837" s="268"/>
      <c r="D7837" s="311"/>
      <c r="E7837" s="216"/>
      <c r="F7837" s="260"/>
      <c r="G7837" s="282"/>
      <c r="I7837"/>
    </row>
    <row r="7838" spans="1:9" s="57" customFormat="1" ht="13" x14ac:dyDescent="0.3">
      <c r="A7838" s="296"/>
      <c r="B7838" s="269"/>
      <c r="C7838" s="268"/>
      <c r="D7838" s="311"/>
      <c r="E7838" s="216"/>
      <c r="F7838" s="260"/>
      <c r="G7838" s="282"/>
      <c r="I7838"/>
    </row>
    <row r="7839" spans="1:9" s="57" customFormat="1" ht="13" x14ac:dyDescent="0.3">
      <c r="A7839" s="296"/>
      <c r="B7839" s="269"/>
      <c r="C7839" s="268"/>
      <c r="D7839" s="311"/>
      <c r="E7839" s="216"/>
      <c r="F7839" s="260"/>
      <c r="G7839" s="282"/>
      <c r="I7839"/>
    </row>
    <row r="7840" spans="1:9" s="57" customFormat="1" ht="13" x14ac:dyDescent="0.3">
      <c r="A7840" s="296"/>
      <c r="B7840" s="269"/>
      <c r="C7840" s="268"/>
      <c r="D7840" s="311"/>
      <c r="E7840" s="216"/>
      <c r="F7840" s="260"/>
      <c r="G7840" s="282"/>
      <c r="I7840"/>
    </row>
    <row r="7841" spans="1:9" s="57" customFormat="1" ht="13" x14ac:dyDescent="0.3">
      <c r="A7841" s="296"/>
      <c r="B7841" s="269"/>
      <c r="C7841" s="268"/>
      <c r="D7841" s="311"/>
      <c r="E7841" s="216"/>
      <c r="F7841" s="260"/>
      <c r="G7841" s="282"/>
      <c r="I7841"/>
    </row>
    <row r="7842" spans="1:9" s="57" customFormat="1" ht="13" x14ac:dyDescent="0.3">
      <c r="A7842" s="296"/>
      <c r="B7842" s="269"/>
      <c r="C7842" s="268"/>
      <c r="D7842" s="311"/>
      <c r="E7842" s="216"/>
      <c r="F7842" s="260"/>
      <c r="G7842" s="282"/>
      <c r="I7842"/>
    </row>
    <row r="7843" spans="1:9" s="57" customFormat="1" ht="13" x14ac:dyDescent="0.3">
      <c r="A7843" s="296"/>
      <c r="B7843" s="269"/>
      <c r="C7843" s="268"/>
      <c r="D7843" s="311"/>
      <c r="E7843" s="216"/>
      <c r="F7843" s="260"/>
      <c r="G7843" s="282"/>
      <c r="I7843"/>
    </row>
    <row r="7844" spans="1:9" s="57" customFormat="1" ht="13" x14ac:dyDescent="0.3">
      <c r="A7844" s="296"/>
      <c r="B7844" s="269"/>
      <c r="C7844" s="268"/>
      <c r="D7844" s="311"/>
      <c r="E7844" s="216"/>
      <c r="F7844" s="260"/>
      <c r="G7844" s="282"/>
      <c r="I7844"/>
    </row>
    <row r="7845" spans="1:9" s="57" customFormat="1" ht="13" x14ac:dyDescent="0.3">
      <c r="A7845" s="296"/>
      <c r="B7845" s="269"/>
      <c r="C7845" s="268"/>
      <c r="D7845" s="311"/>
      <c r="E7845" s="216"/>
      <c r="F7845" s="260"/>
      <c r="G7845" s="282"/>
      <c r="I7845"/>
    </row>
    <row r="7846" spans="1:9" s="57" customFormat="1" ht="13" x14ac:dyDescent="0.3">
      <c r="A7846" s="296"/>
      <c r="B7846" s="269"/>
      <c r="C7846" s="268"/>
      <c r="D7846" s="311"/>
      <c r="E7846" s="216"/>
      <c r="F7846" s="260"/>
      <c r="G7846" s="282"/>
      <c r="I7846"/>
    </row>
    <row r="7847" spans="1:9" s="57" customFormat="1" ht="13" x14ac:dyDescent="0.3">
      <c r="A7847" s="296"/>
      <c r="B7847" s="269"/>
      <c r="C7847" s="268"/>
      <c r="D7847" s="311"/>
      <c r="E7847" s="216"/>
      <c r="F7847" s="260"/>
      <c r="G7847" s="282"/>
      <c r="I7847"/>
    </row>
    <row r="7848" spans="1:9" s="57" customFormat="1" ht="13" x14ac:dyDescent="0.3">
      <c r="A7848" s="296"/>
      <c r="B7848" s="269"/>
      <c r="C7848" s="268"/>
      <c r="D7848" s="311"/>
      <c r="E7848" s="216"/>
      <c r="F7848" s="260"/>
      <c r="G7848" s="282"/>
      <c r="I7848"/>
    </row>
    <row r="7849" spans="1:9" s="57" customFormat="1" ht="13" x14ac:dyDescent="0.3">
      <c r="A7849" s="296"/>
      <c r="B7849" s="269"/>
      <c r="C7849" s="268"/>
      <c r="D7849" s="311"/>
      <c r="E7849" s="216"/>
      <c r="F7849" s="260"/>
      <c r="G7849" s="282"/>
      <c r="I7849"/>
    </row>
    <row r="7850" spans="1:9" s="57" customFormat="1" ht="13" x14ac:dyDescent="0.3">
      <c r="A7850" s="296"/>
      <c r="B7850" s="269"/>
      <c r="C7850" s="268"/>
      <c r="D7850" s="311"/>
      <c r="E7850" s="216"/>
      <c r="F7850" s="260"/>
      <c r="G7850" s="282"/>
      <c r="I7850"/>
    </row>
    <row r="7851" spans="1:9" s="57" customFormat="1" ht="13" x14ac:dyDescent="0.3">
      <c r="A7851" s="296"/>
      <c r="B7851" s="269"/>
      <c r="C7851" s="268"/>
      <c r="D7851" s="311"/>
      <c r="E7851" s="216"/>
      <c r="F7851" s="260"/>
      <c r="G7851" s="282"/>
      <c r="I7851"/>
    </row>
    <row r="7852" spans="1:9" s="57" customFormat="1" ht="13" x14ac:dyDescent="0.3">
      <c r="A7852" s="296"/>
      <c r="B7852" s="269"/>
      <c r="C7852" s="268"/>
      <c r="D7852" s="311"/>
      <c r="E7852" s="216"/>
      <c r="F7852" s="260"/>
      <c r="G7852" s="282"/>
      <c r="I7852"/>
    </row>
    <row r="7853" spans="1:9" s="57" customFormat="1" ht="13" x14ac:dyDescent="0.3">
      <c r="A7853" s="296"/>
      <c r="B7853" s="269"/>
      <c r="C7853" s="268"/>
      <c r="D7853" s="311"/>
      <c r="E7853" s="216"/>
      <c r="F7853" s="260"/>
      <c r="G7853" s="282"/>
      <c r="I7853"/>
    </row>
    <row r="7854" spans="1:9" s="57" customFormat="1" ht="13" x14ac:dyDescent="0.3">
      <c r="A7854" s="296"/>
      <c r="B7854" s="269"/>
      <c r="C7854" s="268"/>
      <c r="D7854" s="311"/>
      <c r="E7854" s="216"/>
      <c r="F7854" s="260"/>
      <c r="G7854" s="282"/>
      <c r="I7854"/>
    </row>
    <row r="7855" spans="1:9" s="57" customFormat="1" ht="13" x14ac:dyDescent="0.3">
      <c r="A7855" s="296"/>
      <c r="B7855" s="269"/>
      <c r="C7855" s="268"/>
      <c r="D7855" s="311"/>
      <c r="E7855" s="216"/>
      <c r="F7855" s="260"/>
      <c r="G7855" s="282"/>
      <c r="I7855"/>
    </row>
    <row r="7856" spans="1:9" s="57" customFormat="1" ht="13" x14ac:dyDescent="0.3">
      <c r="A7856" s="296"/>
      <c r="B7856" s="269"/>
      <c r="C7856" s="268"/>
      <c r="D7856" s="311"/>
      <c r="E7856" s="216"/>
      <c r="F7856" s="260"/>
      <c r="G7856" s="282"/>
      <c r="I7856"/>
    </row>
    <row r="7857" spans="1:9" ht="13" x14ac:dyDescent="0.25">
      <c r="A7857" s="261"/>
      <c r="B7857" s="264" t="s">
        <v>2187</v>
      </c>
      <c r="C7857" s="226"/>
      <c r="D7857" s="304"/>
      <c r="E7857" s="255"/>
      <c r="F7857" s="266"/>
    </row>
    <row r="7858" spans="1:9" ht="13" x14ac:dyDescent="0.25">
      <c r="A7858" s="261"/>
      <c r="B7858" s="245" t="str">
        <f>B7785</f>
        <v>SECTION 6</v>
      </c>
      <c r="C7858" s="226"/>
      <c r="D7858" s="304"/>
      <c r="E7858" s="255"/>
      <c r="F7858" s="260"/>
    </row>
    <row r="7859" spans="1:9" ht="13" x14ac:dyDescent="0.25">
      <c r="A7859" s="261"/>
      <c r="B7859" s="245" t="s">
        <v>2654</v>
      </c>
      <c r="C7859" s="226"/>
      <c r="D7859" s="304"/>
      <c r="E7859" s="255"/>
      <c r="F7859" s="260"/>
    </row>
    <row r="7860" spans="1:9" s="239" customFormat="1" ht="13" x14ac:dyDescent="0.25">
      <c r="A7860" s="261"/>
      <c r="B7860" s="253"/>
      <c r="C7860" s="252"/>
      <c r="D7860" s="308"/>
      <c r="E7860" s="257"/>
      <c r="F7860" s="260"/>
      <c r="I7860"/>
    </row>
    <row r="7861" spans="1:9" s="239" customFormat="1" ht="13" x14ac:dyDescent="0.25">
      <c r="A7861" s="261"/>
      <c r="B7861" s="270" t="str">
        <f>B7858</f>
        <v>SECTION 6</v>
      </c>
      <c r="C7861" s="252"/>
      <c r="D7861" s="308"/>
      <c r="E7861" s="257"/>
      <c r="F7861" s="260"/>
      <c r="I7861"/>
    </row>
    <row r="7862" spans="1:9" s="239" customFormat="1" ht="13" x14ac:dyDescent="0.25">
      <c r="A7862" s="261"/>
      <c r="B7862" s="270" t="str">
        <f>B7859</f>
        <v>Block 4: Kitchen and Store Room: 6.11 - Glazing</v>
      </c>
      <c r="C7862" s="252"/>
      <c r="D7862" s="308"/>
      <c r="E7862" s="257"/>
      <c r="F7862" s="260"/>
      <c r="I7862"/>
    </row>
    <row r="7863" spans="1:9" s="239" customFormat="1" ht="13" x14ac:dyDescent="0.25">
      <c r="A7863" s="261"/>
      <c r="B7863" s="251" t="s">
        <v>2200</v>
      </c>
      <c r="C7863" s="252" t="s">
        <v>2192</v>
      </c>
      <c r="D7863" s="308"/>
      <c r="E7863" s="257"/>
      <c r="F7863" s="260"/>
      <c r="I7863"/>
    </row>
    <row r="7864" spans="1:9" s="239" customFormat="1" ht="13" x14ac:dyDescent="0.25">
      <c r="A7864" s="261"/>
      <c r="B7864" s="253"/>
      <c r="C7864" s="252"/>
      <c r="D7864" s="308"/>
      <c r="E7864" s="257"/>
      <c r="F7864" s="260"/>
      <c r="I7864"/>
    </row>
    <row r="7865" spans="1:9" s="239" customFormat="1" ht="13" x14ac:dyDescent="0.25">
      <c r="A7865" s="261"/>
      <c r="B7865" s="265" t="s">
        <v>2191</v>
      </c>
      <c r="C7865" s="252">
        <v>117</v>
      </c>
      <c r="D7865" s="308"/>
      <c r="E7865" s="257"/>
      <c r="F7865" s="260"/>
      <c r="I7865"/>
    </row>
    <row r="7866" spans="1:9" s="239" customFormat="1" ht="13" x14ac:dyDescent="0.25">
      <c r="A7866" s="261"/>
      <c r="B7866" s="265"/>
      <c r="C7866" s="252"/>
      <c r="D7866" s="308"/>
      <c r="E7866" s="257"/>
      <c r="F7866" s="260"/>
      <c r="I7866"/>
    </row>
    <row r="7867" spans="1:9" s="239" customFormat="1" ht="13" x14ac:dyDescent="0.25">
      <c r="A7867" s="261"/>
      <c r="B7867" s="253"/>
      <c r="C7867" s="252"/>
      <c r="D7867" s="308"/>
      <c r="E7867" s="257"/>
      <c r="F7867" s="260"/>
      <c r="I7867"/>
    </row>
    <row r="7868" spans="1:9" s="239" customFormat="1" ht="13" x14ac:dyDescent="0.25">
      <c r="A7868" s="261"/>
      <c r="B7868" s="253"/>
      <c r="C7868" s="252"/>
      <c r="D7868" s="308"/>
      <c r="E7868" s="257"/>
      <c r="F7868" s="260"/>
      <c r="I7868"/>
    </row>
    <row r="7869" spans="1:9" s="239" customFormat="1" ht="13" x14ac:dyDescent="0.25">
      <c r="A7869" s="261"/>
      <c r="B7869" s="253"/>
      <c r="C7869" s="252"/>
      <c r="D7869" s="308"/>
      <c r="E7869" s="257"/>
      <c r="F7869" s="260"/>
      <c r="I7869"/>
    </row>
    <row r="7870" spans="1:9" s="239" customFormat="1" ht="13" x14ac:dyDescent="0.25">
      <c r="A7870" s="261"/>
      <c r="B7870" s="253"/>
      <c r="C7870" s="252"/>
      <c r="D7870" s="308"/>
      <c r="E7870" s="257"/>
      <c r="F7870" s="260"/>
      <c r="I7870"/>
    </row>
    <row r="7871" spans="1:9" s="239" customFormat="1" ht="13" x14ac:dyDescent="0.25">
      <c r="A7871" s="261"/>
      <c r="B7871" s="253"/>
      <c r="C7871" s="252"/>
      <c r="D7871" s="308"/>
      <c r="E7871" s="257"/>
      <c r="F7871" s="260"/>
      <c r="I7871"/>
    </row>
    <row r="7872" spans="1:9" s="239" customFormat="1" ht="13" x14ac:dyDescent="0.25">
      <c r="A7872" s="261"/>
      <c r="B7872" s="253"/>
      <c r="C7872" s="252"/>
      <c r="D7872" s="308"/>
      <c r="E7872" s="257"/>
      <c r="F7872" s="260"/>
      <c r="I7872"/>
    </row>
    <row r="7873" spans="1:9" s="239" customFormat="1" ht="13" x14ac:dyDescent="0.25">
      <c r="A7873" s="261"/>
      <c r="B7873" s="253"/>
      <c r="C7873" s="252"/>
      <c r="D7873" s="308"/>
      <c r="E7873" s="257"/>
      <c r="F7873" s="260"/>
      <c r="I7873"/>
    </row>
    <row r="7874" spans="1:9" s="239" customFormat="1" ht="13" x14ac:dyDescent="0.25">
      <c r="A7874" s="261"/>
      <c r="B7874" s="253"/>
      <c r="C7874" s="252"/>
      <c r="D7874" s="308"/>
      <c r="E7874" s="257"/>
      <c r="F7874" s="260"/>
      <c r="I7874"/>
    </row>
    <row r="7875" spans="1:9" s="239" customFormat="1" ht="13" x14ac:dyDescent="0.25">
      <c r="A7875" s="261"/>
      <c r="B7875" s="253"/>
      <c r="C7875" s="252"/>
      <c r="D7875" s="308"/>
      <c r="E7875" s="257"/>
      <c r="F7875" s="260"/>
      <c r="I7875"/>
    </row>
    <row r="7876" spans="1:9" s="239" customFormat="1" ht="13" x14ac:dyDescent="0.25">
      <c r="A7876" s="261"/>
      <c r="B7876" s="253"/>
      <c r="C7876" s="252"/>
      <c r="D7876" s="308"/>
      <c r="E7876" s="257"/>
      <c r="F7876" s="260"/>
      <c r="I7876"/>
    </row>
    <row r="7877" spans="1:9" s="239" customFormat="1" ht="13" x14ac:dyDescent="0.25">
      <c r="A7877" s="261"/>
      <c r="B7877" s="253"/>
      <c r="C7877" s="252"/>
      <c r="D7877" s="308"/>
      <c r="E7877" s="257"/>
      <c r="F7877" s="260"/>
      <c r="I7877"/>
    </row>
    <row r="7878" spans="1:9" s="239" customFormat="1" ht="13" x14ac:dyDescent="0.25">
      <c r="A7878" s="261"/>
      <c r="B7878" s="253"/>
      <c r="C7878" s="252"/>
      <c r="D7878" s="308"/>
      <c r="E7878" s="257"/>
      <c r="F7878" s="260"/>
      <c r="I7878"/>
    </row>
    <row r="7879" spans="1:9" s="239" customFormat="1" ht="13" x14ac:dyDescent="0.25">
      <c r="A7879" s="261"/>
      <c r="B7879" s="253"/>
      <c r="C7879" s="252"/>
      <c r="D7879" s="308"/>
      <c r="E7879" s="257"/>
      <c r="F7879" s="260"/>
      <c r="I7879"/>
    </row>
    <row r="7880" spans="1:9" s="239" customFormat="1" ht="13" x14ac:dyDescent="0.25">
      <c r="A7880" s="261"/>
      <c r="B7880" s="253"/>
      <c r="C7880" s="252"/>
      <c r="D7880" s="308"/>
      <c r="E7880" s="257"/>
      <c r="F7880" s="260"/>
      <c r="I7880"/>
    </row>
    <row r="7881" spans="1:9" s="239" customFormat="1" ht="13" x14ac:dyDescent="0.25">
      <c r="A7881" s="261"/>
      <c r="B7881" s="253"/>
      <c r="C7881" s="252"/>
      <c r="D7881" s="308"/>
      <c r="E7881" s="257"/>
      <c r="F7881" s="260"/>
      <c r="I7881"/>
    </row>
    <row r="7882" spans="1:9" s="239" customFormat="1" ht="13" x14ac:dyDescent="0.25">
      <c r="A7882" s="261"/>
      <c r="B7882" s="253"/>
      <c r="C7882" s="252"/>
      <c r="D7882" s="308"/>
      <c r="E7882" s="257"/>
      <c r="F7882" s="260"/>
      <c r="I7882"/>
    </row>
    <row r="7883" spans="1:9" s="239" customFormat="1" ht="13" x14ac:dyDescent="0.25">
      <c r="A7883" s="261"/>
      <c r="B7883" s="253"/>
      <c r="C7883" s="252"/>
      <c r="D7883" s="308"/>
      <c r="E7883" s="257"/>
      <c r="F7883" s="260"/>
      <c r="I7883"/>
    </row>
    <row r="7884" spans="1:9" s="239" customFormat="1" ht="13" x14ac:dyDescent="0.25">
      <c r="A7884" s="261"/>
      <c r="B7884" s="253"/>
      <c r="C7884" s="252"/>
      <c r="D7884" s="308"/>
      <c r="E7884" s="257"/>
      <c r="F7884" s="260"/>
      <c r="I7884"/>
    </row>
    <row r="7885" spans="1:9" s="239" customFormat="1" ht="13" x14ac:dyDescent="0.25">
      <c r="A7885" s="261"/>
      <c r="B7885" s="253"/>
      <c r="C7885" s="252"/>
      <c r="D7885" s="308"/>
      <c r="E7885" s="257"/>
      <c r="F7885" s="260"/>
      <c r="I7885"/>
    </row>
    <row r="7886" spans="1:9" s="239" customFormat="1" ht="13" x14ac:dyDescent="0.25">
      <c r="A7886" s="261"/>
      <c r="B7886" s="253"/>
      <c r="C7886" s="252"/>
      <c r="D7886" s="308"/>
      <c r="E7886" s="257"/>
      <c r="F7886" s="260"/>
      <c r="I7886"/>
    </row>
    <row r="7887" spans="1:9" s="239" customFormat="1" ht="13" x14ac:dyDescent="0.25">
      <c r="A7887" s="261"/>
      <c r="B7887" s="253"/>
      <c r="C7887" s="252"/>
      <c r="D7887" s="308"/>
      <c r="E7887" s="257"/>
      <c r="F7887" s="260"/>
      <c r="I7887"/>
    </row>
    <row r="7888" spans="1:9" s="239" customFormat="1" ht="13" x14ac:dyDescent="0.25">
      <c r="A7888" s="261"/>
      <c r="B7888" s="253"/>
      <c r="C7888" s="252"/>
      <c r="D7888" s="308"/>
      <c r="E7888" s="257"/>
      <c r="F7888" s="260"/>
      <c r="I7888"/>
    </row>
    <row r="7889" spans="1:9" s="239" customFormat="1" ht="13" x14ac:dyDescent="0.25">
      <c r="A7889" s="261"/>
      <c r="B7889" s="253"/>
      <c r="C7889" s="252"/>
      <c r="D7889" s="308"/>
      <c r="E7889" s="257"/>
      <c r="F7889" s="260"/>
      <c r="I7889"/>
    </row>
    <row r="7890" spans="1:9" s="239" customFormat="1" ht="13" x14ac:dyDescent="0.25">
      <c r="A7890" s="261"/>
      <c r="B7890" s="253"/>
      <c r="C7890" s="252"/>
      <c r="D7890" s="308"/>
      <c r="E7890" s="257"/>
      <c r="F7890" s="260"/>
      <c r="I7890"/>
    </row>
    <row r="7891" spans="1:9" s="239" customFormat="1" ht="13" x14ac:dyDescent="0.25">
      <c r="A7891" s="261"/>
      <c r="B7891" s="253"/>
      <c r="C7891" s="252"/>
      <c r="D7891" s="308"/>
      <c r="E7891" s="257"/>
      <c r="F7891" s="260"/>
      <c r="I7891"/>
    </row>
    <row r="7892" spans="1:9" s="239" customFormat="1" ht="13" x14ac:dyDescent="0.25">
      <c r="A7892" s="261"/>
      <c r="B7892" s="253"/>
      <c r="C7892" s="252"/>
      <c r="D7892" s="308"/>
      <c r="E7892" s="257"/>
      <c r="F7892" s="260"/>
      <c r="I7892"/>
    </row>
    <row r="7893" spans="1:9" s="239" customFormat="1" ht="13" x14ac:dyDescent="0.25">
      <c r="A7893" s="261"/>
      <c r="B7893" s="253"/>
      <c r="C7893" s="252"/>
      <c r="D7893" s="308"/>
      <c r="E7893" s="257"/>
      <c r="F7893" s="260"/>
      <c r="I7893"/>
    </row>
    <row r="7894" spans="1:9" s="239" customFormat="1" ht="13" x14ac:dyDescent="0.25">
      <c r="A7894" s="261"/>
      <c r="B7894" s="253"/>
      <c r="C7894" s="252"/>
      <c r="D7894" s="308"/>
      <c r="E7894" s="257"/>
      <c r="F7894" s="260"/>
      <c r="I7894"/>
    </row>
    <row r="7895" spans="1:9" s="239" customFormat="1" ht="13" x14ac:dyDescent="0.25">
      <c r="A7895" s="261"/>
      <c r="B7895" s="253"/>
      <c r="C7895" s="252"/>
      <c r="D7895" s="308"/>
      <c r="E7895" s="257"/>
      <c r="F7895" s="260"/>
      <c r="I7895"/>
    </row>
    <row r="7896" spans="1:9" s="239" customFormat="1" ht="13" x14ac:dyDescent="0.25">
      <c r="A7896" s="261"/>
      <c r="B7896" s="253"/>
      <c r="C7896" s="252"/>
      <c r="D7896" s="308"/>
      <c r="E7896" s="257"/>
      <c r="F7896" s="260"/>
      <c r="I7896"/>
    </row>
    <row r="7897" spans="1:9" s="239" customFormat="1" ht="13" x14ac:dyDescent="0.25">
      <c r="A7897" s="261"/>
      <c r="B7897" s="253"/>
      <c r="C7897" s="252"/>
      <c r="D7897" s="308"/>
      <c r="E7897" s="257"/>
      <c r="F7897" s="260"/>
      <c r="I7897"/>
    </row>
    <row r="7898" spans="1:9" s="239" customFormat="1" ht="13" x14ac:dyDescent="0.25">
      <c r="A7898" s="261"/>
      <c r="B7898" s="253"/>
      <c r="C7898" s="252"/>
      <c r="D7898" s="308"/>
      <c r="E7898" s="257"/>
      <c r="F7898" s="260"/>
      <c r="I7898"/>
    </row>
    <row r="7899" spans="1:9" s="239" customFormat="1" ht="13" x14ac:dyDescent="0.25">
      <c r="A7899" s="261"/>
      <c r="B7899" s="253"/>
      <c r="C7899" s="252"/>
      <c r="D7899" s="308"/>
      <c r="E7899" s="257"/>
      <c r="F7899" s="260"/>
      <c r="I7899"/>
    </row>
    <row r="7900" spans="1:9" s="239" customFormat="1" ht="13" x14ac:dyDescent="0.25">
      <c r="A7900" s="261"/>
      <c r="B7900" s="253"/>
      <c r="C7900" s="252"/>
      <c r="D7900" s="308"/>
      <c r="E7900" s="257"/>
      <c r="F7900" s="260"/>
      <c r="I7900"/>
    </row>
    <row r="7901" spans="1:9" s="239" customFormat="1" ht="13" x14ac:dyDescent="0.25">
      <c r="A7901" s="261"/>
      <c r="B7901" s="253"/>
      <c r="C7901" s="252"/>
      <c r="D7901" s="308"/>
      <c r="E7901" s="257"/>
      <c r="F7901" s="260"/>
      <c r="I7901"/>
    </row>
    <row r="7902" spans="1:9" s="239" customFormat="1" ht="13" x14ac:dyDescent="0.25">
      <c r="A7902" s="261"/>
      <c r="B7902" s="253"/>
      <c r="C7902" s="252"/>
      <c r="D7902" s="308"/>
      <c r="E7902" s="257"/>
      <c r="F7902" s="260"/>
      <c r="I7902"/>
    </row>
    <row r="7903" spans="1:9" s="239" customFormat="1" ht="13" x14ac:dyDescent="0.25">
      <c r="A7903" s="261"/>
      <c r="B7903" s="253"/>
      <c r="C7903" s="252"/>
      <c r="D7903" s="308"/>
      <c r="E7903" s="257"/>
      <c r="F7903" s="260"/>
      <c r="I7903"/>
    </row>
    <row r="7904" spans="1:9" s="239" customFormat="1" ht="13" x14ac:dyDescent="0.25">
      <c r="A7904" s="261"/>
      <c r="B7904" s="253"/>
      <c r="C7904" s="252"/>
      <c r="D7904" s="308"/>
      <c r="E7904" s="257"/>
      <c r="F7904" s="260"/>
      <c r="I7904"/>
    </row>
    <row r="7905" spans="1:9" s="239" customFormat="1" ht="13" x14ac:dyDescent="0.25">
      <c r="A7905" s="261"/>
      <c r="B7905" s="253"/>
      <c r="C7905" s="252"/>
      <c r="D7905" s="308"/>
      <c r="E7905" s="257"/>
      <c r="F7905" s="260"/>
      <c r="I7905"/>
    </row>
    <row r="7906" spans="1:9" s="239" customFormat="1" ht="13" x14ac:dyDescent="0.25">
      <c r="A7906" s="261"/>
      <c r="B7906" s="253"/>
      <c r="C7906" s="252"/>
      <c r="D7906" s="308"/>
      <c r="E7906" s="257"/>
      <c r="F7906" s="260"/>
      <c r="I7906"/>
    </row>
    <row r="7907" spans="1:9" s="239" customFormat="1" ht="13" x14ac:dyDescent="0.25">
      <c r="A7907" s="261"/>
      <c r="B7907" s="253"/>
      <c r="C7907" s="252"/>
      <c r="D7907" s="308"/>
      <c r="E7907" s="257"/>
      <c r="F7907" s="260"/>
      <c r="I7907"/>
    </row>
    <row r="7908" spans="1:9" s="239" customFormat="1" ht="13" x14ac:dyDescent="0.25">
      <c r="A7908" s="261"/>
      <c r="B7908" s="253"/>
      <c r="C7908" s="252"/>
      <c r="D7908" s="308"/>
      <c r="E7908" s="257"/>
      <c r="F7908" s="260"/>
      <c r="I7908"/>
    </row>
    <row r="7909" spans="1:9" s="239" customFormat="1" ht="13" x14ac:dyDescent="0.25">
      <c r="A7909" s="261"/>
      <c r="B7909" s="253"/>
      <c r="C7909" s="252"/>
      <c r="D7909" s="308"/>
      <c r="E7909" s="257"/>
      <c r="F7909" s="260"/>
      <c r="I7909"/>
    </row>
    <row r="7910" spans="1:9" s="239" customFormat="1" ht="13" x14ac:dyDescent="0.25">
      <c r="A7910" s="261"/>
      <c r="B7910" s="253"/>
      <c r="C7910" s="252"/>
      <c r="D7910" s="308"/>
      <c r="E7910" s="257"/>
      <c r="F7910" s="260"/>
      <c r="I7910"/>
    </row>
    <row r="7911" spans="1:9" s="239" customFormat="1" ht="13" x14ac:dyDescent="0.25">
      <c r="A7911" s="261"/>
      <c r="B7911" s="253"/>
      <c r="C7911" s="252"/>
      <c r="D7911" s="308"/>
      <c r="E7911" s="257"/>
      <c r="F7911" s="260"/>
      <c r="I7911"/>
    </row>
    <row r="7912" spans="1:9" s="239" customFormat="1" ht="13" x14ac:dyDescent="0.25">
      <c r="A7912" s="261"/>
      <c r="B7912" s="253"/>
      <c r="C7912" s="252"/>
      <c r="D7912" s="308"/>
      <c r="E7912" s="257"/>
      <c r="F7912" s="260"/>
      <c r="I7912"/>
    </row>
    <row r="7913" spans="1:9" s="239" customFormat="1" ht="13" x14ac:dyDescent="0.25">
      <c r="A7913" s="261"/>
      <c r="B7913" s="253"/>
      <c r="C7913" s="252"/>
      <c r="D7913" s="308"/>
      <c r="E7913" s="257"/>
      <c r="F7913" s="260"/>
      <c r="I7913"/>
    </row>
    <row r="7914" spans="1:9" s="239" customFormat="1" ht="13" x14ac:dyDescent="0.25">
      <c r="A7914" s="261"/>
      <c r="B7914" s="253"/>
      <c r="C7914" s="252"/>
      <c r="D7914" s="308"/>
      <c r="E7914" s="257"/>
      <c r="F7914" s="260"/>
      <c r="I7914"/>
    </row>
    <row r="7915" spans="1:9" s="239" customFormat="1" ht="13" x14ac:dyDescent="0.25">
      <c r="A7915" s="261"/>
      <c r="B7915" s="253"/>
      <c r="C7915" s="252"/>
      <c r="D7915" s="308"/>
      <c r="E7915" s="257"/>
      <c r="F7915" s="260"/>
      <c r="I7915"/>
    </row>
    <row r="7916" spans="1:9" s="239" customFormat="1" ht="13" x14ac:dyDescent="0.25">
      <c r="A7916" s="261"/>
      <c r="B7916" s="253"/>
      <c r="C7916" s="252"/>
      <c r="D7916" s="308"/>
      <c r="E7916" s="257"/>
      <c r="F7916" s="260"/>
      <c r="I7916"/>
    </row>
    <row r="7917" spans="1:9" s="239" customFormat="1" ht="13" x14ac:dyDescent="0.25">
      <c r="A7917" s="261"/>
      <c r="B7917" s="253"/>
      <c r="C7917" s="252"/>
      <c r="D7917" s="308"/>
      <c r="E7917" s="257"/>
      <c r="F7917" s="260"/>
      <c r="I7917"/>
    </row>
    <row r="7918" spans="1:9" s="239" customFormat="1" ht="13" x14ac:dyDescent="0.25">
      <c r="A7918" s="261"/>
      <c r="B7918" s="253"/>
      <c r="C7918" s="252"/>
      <c r="D7918" s="308"/>
      <c r="E7918" s="257"/>
      <c r="F7918" s="260"/>
      <c r="I7918"/>
    </row>
    <row r="7919" spans="1:9" s="239" customFormat="1" ht="13" x14ac:dyDescent="0.25">
      <c r="A7919" s="261"/>
      <c r="B7919" s="253"/>
      <c r="C7919" s="252"/>
      <c r="D7919" s="308"/>
      <c r="E7919" s="257"/>
      <c r="F7919" s="260"/>
      <c r="I7919"/>
    </row>
    <row r="7920" spans="1:9" s="239" customFormat="1" ht="13" x14ac:dyDescent="0.25">
      <c r="A7920" s="261"/>
      <c r="B7920" s="253"/>
      <c r="C7920" s="252"/>
      <c r="D7920" s="308"/>
      <c r="E7920" s="257"/>
      <c r="F7920" s="260"/>
      <c r="I7920"/>
    </row>
    <row r="7921" spans="1:9" s="239" customFormat="1" ht="13" x14ac:dyDescent="0.25">
      <c r="A7921" s="261"/>
      <c r="B7921" s="253"/>
      <c r="C7921" s="252"/>
      <c r="D7921" s="308"/>
      <c r="E7921" s="257"/>
      <c r="F7921" s="260"/>
      <c r="I7921"/>
    </row>
    <row r="7922" spans="1:9" s="239" customFormat="1" ht="13" x14ac:dyDescent="0.25">
      <c r="A7922" s="261"/>
      <c r="B7922" s="253"/>
      <c r="C7922" s="252"/>
      <c r="D7922" s="308"/>
      <c r="E7922" s="257"/>
      <c r="F7922" s="260"/>
      <c r="I7922"/>
    </row>
    <row r="7923" spans="1:9" s="239" customFormat="1" ht="13" x14ac:dyDescent="0.25">
      <c r="A7923" s="261"/>
      <c r="B7923" s="253"/>
      <c r="C7923" s="252"/>
      <c r="D7923" s="308"/>
      <c r="E7923" s="257"/>
      <c r="F7923" s="260"/>
      <c r="I7923"/>
    </row>
    <row r="7924" spans="1:9" s="239" customFormat="1" ht="13" x14ac:dyDescent="0.25">
      <c r="A7924" s="261"/>
      <c r="B7924" s="253"/>
      <c r="C7924" s="252"/>
      <c r="D7924" s="308"/>
      <c r="E7924" s="257"/>
      <c r="F7924" s="260"/>
      <c r="I7924"/>
    </row>
    <row r="7925" spans="1:9" s="239" customFormat="1" ht="13" x14ac:dyDescent="0.25">
      <c r="A7925" s="261"/>
      <c r="B7925" s="253"/>
      <c r="C7925" s="252"/>
      <c r="D7925" s="308"/>
      <c r="E7925" s="257"/>
      <c r="F7925" s="260"/>
      <c r="I7925"/>
    </row>
    <row r="7926" spans="1:9" s="239" customFormat="1" ht="13" x14ac:dyDescent="0.25">
      <c r="A7926" s="261"/>
      <c r="B7926" s="253"/>
      <c r="C7926" s="252"/>
      <c r="D7926" s="308"/>
      <c r="E7926" s="257"/>
      <c r="F7926" s="260"/>
      <c r="I7926"/>
    </row>
    <row r="7927" spans="1:9" s="239" customFormat="1" ht="13" x14ac:dyDescent="0.25">
      <c r="A7927" s="261"/>
      <c r="B7927" s="253"/>
      <c r="C7927" s="252"/>
      <c r="D7927" s="308"/>
      <c r="E7927" s="257"/>
      <c r="F7927" s="260"/>
      <c r="I7927"/>
    </row>
    <row r="7928" spans="1:9" s="239" customFormat="1" ht="13" x14ac:dyDescent="0.25">
      <c r="A7928" s="261"/>
      <c r="B7928" s="253"/>
      <c r="C7928" s="252"/>
      <c r="D7928" s="308"/>
      <c r="E7928" s="257"/>
      <c r="F7928" s="260"/>
      <c r="I7928"/>
    </row>
    <row r="7929" spans="1:9" s="239" customFormat="1" ht="13" x14ac:dyDescent="0.25">
      <c r="A7929" s="261"/>
      <c r="B7929" s="253"/>
      <c r="C7929" s="252"/>
      <c r="D7929" s="308"/>
      <c r="E7929" s="257"/>
      <c r="F7929" s="260"/>
      <c r="I7929"/>
    </row>
    <row r="7930" spans="1:9" ht="13" x14ac:dyDescent="0.25">
      <c r="A7930" s="261"/>
      <c r="B7930" s="264" t="s">
        <v>1019</v>
      </c>
      <c r="C7930" s="226"/>
      <c r="D7930" s="304"/>
      <c r="E7930" s="255"/>
      <c r="F7930" s="266"/>
    </row>
    <row r="7931" spans="1:9" ht="13" x14ac:dyDescent="0.25">
      <c r="A7931" s="261"/>
      <c r="B7931" s="245" t="str">
        <f>B7858</f>
        <v>SECTION 6</v>
      </c>
      <c r="C7931" s="226"/>
      <c r="D7931" s="304"/>
      <c r="E7931" s="255"/>
      <c r="F7931" s="260"/>
    </row>
    <row r="7932" spans="1:9" ht="13" x14ac:dyDescent="0.25">
      <c r="A7932" s="261"/>
      <c r="B7932" s="245" t="str">
        <f>B7859</f>
        <v>Block 4: Kitchen and Store Room: 6.11 - Glazing</v>
      </c>
      <c r="C7932" s="226"/>
      <c r="D7932" s="304"/>
      <c r="E7932" s="255"/>
      <c r="F7932" s="260"/>
    </row>
    <row r="7933" spans="1:9" s="234" customFormat="1" x14ac:dyDescent="0.25">
      <c r="A7933" s="298"/>
      <c r="B7933" s="231"/>
      <c r="C7933" s="219"/>
      <c r="D7933" s="310"/>
      <c r="E7933" s="257"/>
      <c r="F7933" s="260"/>
      <c r="I7933"/>
    </row>
    <row r="7934" spans="1:9" s="234" customFormat="1" ht="13" x14ac:dyDescent="0.25">
      <c r="A7934" s="297">
        <v>6.12</v>
      </c>
      <c r="B7934" s="227" t="s">
        <v>324</v>
      </c>
      <c r="C7934" s="268"/>
      <c r="D7934" s="311"/>
      <c r="E7934" s="216"/>
      <c r="F7934" s="277"/>
      <c r="I7934"/>
    </row>
    <row r="7935" spans="1:9" s="234" customFormat="1" ht="13" x14ac:dyDescent="0.25">
      <c r="A7935" s="296"/>
      <c r="B7935" s="227"/>
      <c r="C7935" s="268"/>
      <c r="D7935" s="311"/>
      <c r="E7935" s="216"/>
      <c r="F7935" s="277"/>
      <c r="I7935"/>
    </row>
    <row r="7936" spans="1:9" s="234" customFormat="1" ht="26" x14ac:dyDescent="0.25">
      <c r="A7936" s="296"/>
      <c r="B7936" s="227" t="s">
        <v>2096</v>
      </c>
      <c r="C7936" s="268"/>
      <c r="D7936" s="311"/>
      <c r="E7936" s="216"/>
      <c r="F7936" s="277"/>
      <c r="I7936"/>
    </row>
    <row r="7937" spans="1:9" s="234" customFormat="1" x14ac:dyDescent="0.25">
      <c r="A7937" s="296"/>
      <c r="B7937" s="269"/>
      <c r="C7937" s="268"/>
      <c r="D7937" s="311"/>
      <c r="E7937" s="216"/>
      <c r="F7937" s="277"/>
      <c r="I7937"/>
    </row>
    <row r="7938" spans="1:9" s="234" customFormat="1" ht="14.5" x14ac:dyDescent="0.25">
      <c r="A7938" s="296" t="s">
        <v>2627</v>
      </c>
      <c r="B7938" s="269" t="s">
        <v>526</v>
      </c>
      <c r="C7938" s="268" t="s">
        <v>621</v>
      </c>
      <c r="D7938" s="311">
        <f>D7519</f>
        <v>42</v>
      </c>
      <c r="E7938" s="216"/>
      <c r="F7938" s="277"/>
      <c r="I7938"/>
    </row>
    <row r="7939" spans="1:9" s="234" customFormat="1" x14ac:dyDescent="0.25">
      <c r="A7939" s="296"/>
      <c r="B7939" s="269"/>
      <c r="C7939" s="268"/>
      <c r="D7939" s="311"/>
      <c r="E7939" s="216"/>
      <c r="F7939" s="277"/>
      <c r="I7939"/>
    </row>
    <row r="7940" spans="1:9" s="234" customFormat="1" ht="14.5" x14ac:dyDescent="0.25">
      <c r="A7940" s="296" t="s">
        <v>2628</v>
      </c>
      <c r="B7940" s="269" t="s">
        <v>1031</v>
      </c>
      <c r="C7940" s="268" t="s">
        <v>621</v>
      </c>
      <c r="D7940" s="311">
        <v>1</v>
      </c>
      <c r="E7940" s="216"/>
      <c r="F7940" s="277"/>
      <c r="I7940"/>
    </row>
    <row r="7941" spans="1:9" s="234" customFormat="1" x14ac:dyDescent="0.25">
      <c r="A7941" s="296"/>
      <c r="B7941" s="269"/>
      <c r="C7941" s="268"/>
      <c r="D7941" s="311"/>
      <c r="E7941" s="216"/>
      <c r="F7941" s="277"/>
      <c r="I7941"/>
    </row>
    <row r="7942" spans="1:9" s="234" customFormat="1" ht="14.5" x14ac:dyDescent="0.25">
      <c r="A7942" s="296" t="s">
        <v>2629</v>
      </c>
      <c r="B7942" s="269" t="s">
        <v>593</v>
      </c>
      <c r="C7942" s="268" t="s">
        <v>621</v>
      </c>
      <c r="D7942" s="311">
        <v>14</v>
      </c>
      <c r="E7942" s="216"/>
      <c r="F7942" s="277"/>
      <c r="I7942"/>
    </row>
    <row r="7943" spans="1:9" s="234" customFormat="1" x14ac:dyDescent="0.25">
      <c r="A7943" s="296"/>
      <c r="B7943" s="269"/>
      <c r="C7943" s="268"/>
      <c r="D7943" s="311"/>
      <c r="E7943" s="216"/>
      <c r="F7943" s="277"/>
      <c r="I7943"/>
    </row>
    <row r="7944" spans="1:9" s="234" customFormat="1" ht="26" x14ac:dyDescent="0.25">
      <c r="A7944" s="296"/>
      <c r="B7944" s="227" t="s">
        <v>2096</v>
      </c>
      <c r="C7944" s="268"/>
      <c r="D7944" s="311"/>
      <c r="E7944" s="216"/>
      <c r="F7944" s="277"/>
      <c r="I7944"/>
    </row>
    <row r="7945" spans="1:9" s="234" customFormat="1" x14ac:dyDescent="0.25">
      <c r="A7945" s="296"/>
      <c r="B7945" s="269"/>
      <c r="C7945" s="268"/>
      <c r="D7945" s="311"/>
      <c r="E7945" s="216"/>
      <c r="F7945" s="277"/>
      <c r="I7945"/>
    </row>
    <row r="7946" spans="1:9" s="234" customFormat="1" ht="14.5" x14ac:dyDescent="0.25">
      <c r="A7946" s="296" t="s">
        <v>2630</v>
      </c>
      <c r="B7946" s="269" t="s">
        <v>527</v>
      </c>
      <c r="C7946" s="268" t="s">
        <v>621</v>
      </c>
      <c r="D7946" s="311">
        <f>D7525</f>
        <v>37</v>
      </c>
      <c r="E7946" s="216"/>
      <c r="F7946" s="277"/>
      <c r="I7946"/>
    </row>
    <row r="7947" spans="1:9" s="234" customFormat="1" x14ac:dyDescent="0.25">
      <c r="A7947" s="296"/>
      <c r="B7947" s="269"/>
      <c r="C7947" s="268"/>
      <c r="D7947" s="311"/>
      <c r="E7947" s="216"/>
      <c r="F7947" s="277"/>
      <c r="I7947"/>
    </row>
    <row r="7948" spans="1:9" s="234" customFormat="1" ht="14.5" x14ac:dyDescent="0.25">
      <c r="A7948" s="296" t="s">
        <v>2631</v>
      </c>
      <c r="B7948" s="269" t="s">
        <v>1029</v>
      </c>
      <c r="C7948" s="268" t="s">
        <v>621</v>
      </c>
      <c r="D7948" s="311">
        <v>1</v>
      </c>
      <c r="E7948" s="216"/>
      <c r="F7948" s="277"/>
      <c r="I7948"/>
    </row>
    <row r="7949" spans="1:9" s="234" customFormat="1" x14ac:dyDescent="0.25">
      <c r="A7949" s="296"/>
      <c r="B7949" s="269"/>
      <c r="C7949" s="268"/>
      <c r="D7949" s="311"/>
      <c r="E7949" s="216"/>
      <c r="F7949" s="277"/>
      <c r="I7949"/>
    </row>
    <row r="7950" spans="1:9" s="234" customFormat="1" ht="26" x14ac:dyDescent="0.25">
      <c r="A7950" s="296"/>
      <c r="B7950" s="227" t="s">
        <v>2097</v>
      </c>
      <c r="C7950" s="268"/>
      <c r="D7950" s="311"/>
      <c r="E7950" s="216"/>
      <c r="F7950" s="277"/>
      <c r="I7950"/>
    </row>
    <row r="7951" spans="1:9" s="234" customFormat="1" ht="13" x14ac:dyDescent="0.25">
      <c r="A7951" s="296"/>
      <c r="B7951" s="227"/>
      <c r="C7951" s="268"/>
      <c r="D7951" s="311"/>
      <c r="E7951" s="216"/>
      <c r="F7951" s="277"/>
      <c r="I7951"/>
    </row>
    <row r="7952" spans="1:9" s="234" customFormat="1" x14ac:dyDescent="0.25">
      <c r="A7952" s="296" t="s">
        <v>2632</v>
      </c>
      <c r="B7952" s="269" t="s">
        <v>332</v>
      </c>
      <c r="C7952" s="268" t="s">
        <v>11</v>
      </c>
      <c r="D7952" s="311">
        <v>24</v>
      </c>
      <c r="E7952" s="216"/>
      <c r="F7952" s="277"/>
      <c r="I7952"/>
    </row>
    <row r="7953" spans="1:9" s="234" customFormat="1" x14ac:dyDescent="0.25">
      <c r="A7953" s="296"/>
      <c r="B7953" s="269"/>
      <c r="C7953" s="268"/>
      <c r="D7953" s="311"/>
      <c r="E7953" s="216"/>
      <c r="F7953" s="277"/>
      <c r="I7953"/>
    </row>
    <row r="7954" spans="1:9" s="234" customFormat="1" ht="39" x14ac:dyDescent="0.25">
      <c r="A7954" s="296"/>
      <c r="B7954" s="227" t="s">
        <v>2098</v>
      </c>
      <c r="C7954" s="268"/>
      <c r="D7954" s="311"/>
      <c r="E7954" s="216"/>
      <c r="F7954" s="277"/>
      <c r="I7954"/>
    </row>
    <row r="7955" spans="1:9" s="234" customFormat="1" x14ac:dyDescent="0.25">
      <c r="A7955" s="296"/>
      <c r="B7955" s="269"/>
      <c r="C7955" s="268"/>
      <c r="D7955" s="311"/>
      <c r="E7955" s="216"/>
      <c r="F7955" s="277"/>
      <c r="I7955"/>
    </row>
    <row r="7956" spans="1:9" s="234" customFormat="1" ht="14.5" x14ac:dyDescent="0.25">
      <c r="A7956" s="296" t="s">
        <v>2633</v>
      </c>
      <c r="B7956" s="269" t="s">
        <v>336</v>
      </c>
      <c r="C7956" s="268" t="s">
        <v>621</v>
      </c>
      <c r="D7956" s="311">
        <v>4</v>
      </c>
      <c r="E7956" s="216"/>
      <c r="F7956" s="277"/>
      <c r="I7956"/>
    </row>
    <row r="7957" spans="1:9" s="234" customFormat="1" x14ac:dyDescent="0.25">
      <c r="A7957" s="296"/>
      <c r="B7957" s="269"/>
      <c r="C7957" s="268"/>
      <c r="D7957" s="311"/>
      <c r="E7957" s="216"/>
      <c r="F7957" s="277"/>
      <c r="I7957"/>
    </row>
    <row r="7958" spans="1:9" s="234" customFormat="1" ht="14.5" x14ac:dyDescent="0.25">
      <c r="A7958" s="296" t="s">
        <v>2634</v>
      </c>
      <c r="B7958" s="269" t="s">
        <v>287</v>
      </c>
      <c r="C7958" s="268" t="s">
        <v>621</v>
      </c>
      <c r="D7958" s="311">
        <v>2</v>
      </c>
      <c r="E7958" s="216"/>
      <c r="F7958" s="277"/>
      <c r="I7958"/>
    </row>
    <row r="7959" spans="1:9" s="234" customFormat="1" x14ac:dyDescent="0.25">
      <c r="A7959" s="296"/>
      <c r="B7959" s="269"/>
      <c r="C7959" s="268"/>
      <c r="D7959" s="311"/>
      <c r="E7959" s="216"/>
      <c r="F7959" s="277"/>
      <c r="I7959"/>
    </row>
    <row r="7960" spans="1:9" s="234" customFormat="1" ht="26" x14ac:dyDescent="0.25">
      <c r="A7960" s="296"/>
      <c r="B7960" s="227" t="s">
        <v>2099</v>
      </c>
      <c r="C7960" s="268"/>
      <c r="D7960" s="311"/>
      <c r="E7960" s="216"/>
      <c r="F7960" s="277"/>
      <c r="I7960"/>
    </row>
    <row r="7961" spans="1:9" s="234" customFormat="1" x14ac:dyDescent="0.25">
      <c r="A7961" s="296"/>
      <c r="B7961" s="269"/>
      <c r="C7961" s="268"/>
      <c r="D7961" s="311"/>
      <c r="E7961" s="216"/>
      <c r="F7961" s="277"/>
      <c r="I7961"/>
    </row>
    <row r="7962" spans="1:9" s="234" customFormat="1" ht="14.5" x14ac:dyDescent="0.3">
      <c r="A7962" s="296" t="s">
        <v>2635</v>
      </c>
      <c r="B7962" s="269" t="s">
        <v>285</v>
      </c>
      <c r="C7962" s="268" t="s">
        <v>621</v>
      </c>
      <c r="D7962" s="311">
        <v>9</v>
      </c>
      <c r="E7962" s="216"/>
      <c r="F7962" s="277"/>
      <c r="G7962" s="241"/>
      <c r="I7962"/>
    </row>
    <row r="7963" spans="1:9" s="234" customFormat="1" x14ac:dyDescent="0.25">
      <c r="A7963" s="298"/>
      <c r="B7963" s="231"/>
      <c r="C7963" s="219"/>
      <c r="D7963" s="310"/>
      <c r="E7963" s="257"/>
      <c r="F7963" s="260"/>
      <c r="I7963"/>
    </row>
    <row r="7964" spans="1:9" s="57" customFormat="1" ht="13" x14ac:dyDescent="0.3">
      <c r="A7964" s="296" t="s">
        <v>2636</v>
      </c>
      <c r="B7964" s="269" t="s">
        <v>531</v>
      </c>
      <c r="C7964" s="268" t="s">
        <v>11</v>
      </c>
      <c r="D7964" s="311">
        <v>21</v>
      </c>
      <c r="E7964" s="216"/>
      <c r="F7964" s="260"/>
      <c r="G7964" s="282"/>
      <c r="I7964"/>
    </row>
    <row r="7965" spans="1:9" s="57" customFormat="1" ht="13" x14ac:dyDescent="0.3">
      <c r="A7965" s="296"/>
      <c r="B7965" s="269"/>
      <c r="C7965" s="268"/>
      <c r="D7965" s="311"/>
      <c r="E7965" s="216"/>
      <c r="F7965" s="260"/>
      <c r="G7965" s="282"/>
      <c r="I7965"/>
    </row>
    <row r="7966" spans="1:9" s="57" customFormat="1" ht="26" x14ac:dyDescent="0.3">
      <c r="A7966" s="296"/>
      <c r="B7966" s="227" t="s">
        <v>2107</v>
      </c>
      <c r="C7966" s="268"/>
      <c r="D7966" s="311"/>
      <c r="E7966" s="216"/>
      <c r="F7966" s="260"/>
      <c r="G7966" s="282"/>
      <c r="I7966"/>
    </row>
    <row r="7967" spans="1:9" s="57" customFormat="1" ht="13" x14ac:dyDescent="0.3">
      <c r="A7967" s="296"/>
      <c r="B7967" s="269"/>
      <c r="C7967" s="268"/>
      <c r="D7967" s="311"/>
      <c r="E7967" s="216"/>
      <c r="F7967" s="260"/>
      <c r="G7967" s="282"/>
      <c r="I7967"/>
    </row>
    <row r="7968" spans="1:9" s="57" customFormat="1" ht="13" x14ac:dyDescent="0.3">
      <c r="A7968" s="296" t="s">
        <v>2637</v>
      </c>
      <c r="B7968" s="269" t="s">
        <v>341</v>
      </c>
      <c r="C7968" s="268" t="s">
        <v>11</v>
      </c>
      <c r="D7968" s="311">
        <v>21</v>
      </c>
      <c r="E7968" s="216"/>
      <c r="F7968" s="260"/>
      <c r="G7968" s="282"/>
      <c r="I7968"/>
    </row>
    <row r="7969" spans="1:9" s="57" customFormat="1" ht="13" x14ac:dyDescent="0.3">
      <c r="A7969" s="296"/>
      <c r="B7969" s="269"/>
      <c r="C7969" s="268"/>
      <c r="D7969" s="311"/>
      <c r="E7969" s="216"/>
      <c r="F7969" s="260"/>
      <c r="G7969" s="282"/>
      <c r="I7969"/>
    </row>
    <row r="7970" spans="1:9" s="57" customFormat="1" ht="13" x14ac:dyDescent="0.3">
      <c r="A7970" s="296"/>
      <c r="B7970" s="269"/>
      <c r="C7970" s="268"/>
      <c r="D7970" s="311"/>
      <c r="E7970" s="216"/>
      <c r="F7970" s="260"/>
      <c r="G7970" s="282"/>
      <c r="I7970"/>
    </row>
    <row r="7971" spans="1:9" s="57" customFormat="1" ht="13" x14ac:dyDescent="0.3">
      <c r="A7971" s="296"/>
      <c r="B7971" s="269"/>
      <c r="C7971" s="268"/>
      <c r="D7971" s="311"/>
      <c r="E7971" s="216"/>
      <c r="F7971" s="260"/>
      <c r="G7971" s="282"/>
      <c r="I7971"/>
    </row>
    <row r="7972" spans="1:9" s="57" customFormat="1" ht="13" x14ac:dyDescent="0.3">
      <c r="A7972" s="296"/>
      <c r="B7972" s="269"/>
      <c r="C7972" s="268"/>
      <c r="D7972" s="311"/>
      <c r="E7972" s="216"/>
      <c r="F7972" s="260"/>
      <c r="G7972" s="282"/>
      <c r="I7972"/>
    </row>
    <row r="7973" spans="1:9" s="57" customFormat="1" ht="13" x14ac:dyDescent="0.3">
      <c r="A7973" s="296"/>
      <c r="B7973" s="269"/>
      <c r="C7973" s="268"/>
      <c r="D7973" s="311"/>
      <c r="E7973" s="216"/>
      <c r="F7973" s="260"/>
      <c r="G7973" s="282"/>
      <c r="I7973"/>
    </row>
    <row r="7974" spans="1:9" s="57" customFormat="1" ht="13" x14ac:dyDescent="0.3">
      <c r="A7974" s="296"/>
      <c r="B7974" s="269"/>
      <c r="C7974" s="268"/>
      <c r="D7974" s="311"/>
      <c r="E7974" s="216"/>
      <c r="F7974" s="260"/>
      <c r="G7974" s="282"/>
      <c r="I7974"/>
    </row>
    <row r="7975" spans="1:9" s="57" customFormat="1" ht="13" x14ac:dyDescent="0.3">
      <c r="A7975" s="296"/>
      <c r="B7975" s="269"/>
      <c r="C7975" s="268"/>
      <c r="D7975" s="311"/>
      <c r="E7975" s="216"/>
      <c r="F7975" s="260"/>
      <c r="G7975" s="282"/>
      <c r="I7975"/>
    </row>
    <row r="7976" spans="1:9" s="57" customFormat="1" ht="13" x14ac:dyDescent="0.3">
      <c r="A7976" s="296"/>
      <c r="B7976" s="269"/>
      <c r="C7976" s="268"/>
      <c r="D7976" s="311"/>
      <c r="E7976" s="216"/>
      <c r="F7976" s="260"/>
      <c r="G7976" s="282"/>
      <c r="I7976"/>
    </row>
    <row r="7977" spans="1:9" s="57" customFormat="1" ht="13" x14ac:dyDescent="0.3">
      <c r="A7977" s="296"/>
      <c r="B7977" s="269"/>
      <c r="C7977" s="268"/>
      <c r="D7977" s="311"/>
      <c r="E7977" s="216"/>
      <c r="F7977" s="260"/>
      <c r="G7977" s="282"/>
      <c r="I7977"/>
    </row>
    <row r="7978" spans="1:9" s="57" customFormat="1" ht="13" x14ac:dyDescent="0.3">
      <c r="A7978" s="296"/>
      <c r="B7978" s="269"/>
      <c r="C7978" s="268"/>
      <c r="D7978" s="311"/>
      <c r="E7978" s="216"/>
      <c r="F7978" s="260"/>
      <c r="G7978" s="282"/>
      <c r="I7978"/>
    </row>
    <row r="7979" spans="1:9" s="57" customFormat="1" ht="13" x14ac:dyDescent="0.3">
      <c r="A7979" s="296"/>
      <c r="B7979" s="269"/>
      <c r="C7979" s="268"/>
      <c r="D7979" s="311"/>
      <c r="E7979" s="216"/>
      <c r="F7979" s="260"/>
      <c r="G7979" s="282"/>
      <c r="I7979"/>
    </row>
    <row r="7980" spans="1:9" s="57" customFormat="1" ht="13" x14ac:dyDescent="0.3">
      <c r="A7980" s="296"/>
      <c r="B7980" s="269"/>
      <c r="C7980" s="268"/>
      <c r="D7980" s="311"/>
      <c r="E7980" s="216"/>
      <c r="F7980" s="260"/>
      <c r="G7980" s="282"/>
      <c r="I7980"/>
    </row>
    <row r="7981" spans="1:9" s="57" customFormat="1" ht="13" x14ac:dyDescent="0.3">
      <c r="A7981" s="296"/>
      <c r="B7981" s="269"/>
      <c r="C7981" s="268"/>
      <c r="D7981" s="311"/>
      <c r="E7981" s="216"/>
      <c r="F7981" s="260"/>
      <c r="G7981" s="282"/>
      <c r="I7981"/>
    </row>
    <row r="7982" spans="1:9" s="57" customFormat="1" ht="13" x14ac:dyDescent="0.3">
      <c r="A7982" s="296"/>
      <c r="B7982" s="269"/>
      <c r="C7982" s="268"/>
      <c r="D7982" s="311"/>
      <c r="E7982" s="216"/>
      <c r="F7982" s="260"/>
      <c r="G7982" s="282"/>
      <c r="I7982"/>
    </row>
    <row r="7983" spans="1:9" s="57" customFormat="1" ht="13" x14ac:dyDescent="0.3">
      <c r="A7983" s="296"/>
      <c r="B7983" s="269"/>
      <c r="C7983" s="268"/>
      <c r="D7983" s="311"/>
      <c r="E7983" s="216"/>
      <c r="F7983" s="260"/>
      <c r="G7983" s="282"/>
      <c r="I7983"/>
    </row>
    <row r="7984" spans="1:9" s="57" customFormat="1" ht="13" x14ac:dyDescent="0.3">
      <c r="A7984" s="296"/>
      <c r="B7984" s="269"/>
      <c r="C7984" s="268"/>
      <c r="D7984" s="311"/>
      <c r="E7984" s="216"/>
      <c r="F7984" s="260"/>
      <c r="G7984" s="282"/>
      <c r="I7984"/>
    </row>
    <row r="7985" spans="1:9" s="57" customFormat="1" ht="13" x14ac:dyDescent="0.3">
      <c r="A7985" s="296"/>
      <c r="B7985" s="269"/>
      <c r="C7985" s="268"/>
      <c r="D7985" s="311"/>
      <c r="E7985" s="216"/>
      <c r="F7985" s="260"/>
      <c r="G7985" s="282"/>
      <c r="I7985"/>
    </row>
    <row r="7986" spans="1:9" s="57" customFormat="1" ht="13" x14ac:dyDescent="0.3">
      <c r="A7986" s="296"/>
      <c r="B7986" s="269"/>
      <c r="C7986" s="268"/>
      <c r="D7986" s="311"/>
      <c r="E7986" s="216"/>
      <c r="F7986" s="260"/>
      <c r="G7986" s="282"/>
      <c r="I7986"/>
    </row>
    <row r="7987" spans="1:9" s="57" customFormat="1" ht="13" x14ac:dyDescent="0.3">
      <c r="A7987" s="296"/>
      <c r="B7987" s="269"/>
      <c r="C7987" s="268"/>
      <c r="D7987" s="311"/>
      <c r="E7987" s="216"/>
      <c r="F7987" s="260"/>
      <c r="G7987" s="282"/>
      <c r="I7987"/>
    </row>
    <row r="7988" spans="1:9" s="57" customFormat="1" ht="13" x14ac:dyDescent="0.3">
      <c r="A7988" s="296"/>
      <c r="B7988" s="269"/>
      <c r="C7988" s="268"/>
      <c r="D7988" s="311"/>
      <c r="E7988" s="216"/>
      <c r="F7988" s="260"/>
      <c r="G7988" s="282"/>
      <c r="I7988"/>
    </row>
    <row r="7989" spans="1:9" s="57" customFormat="1" ht="13" x14ac:dyDescent="0.3">
      <c r="A7989" s="296"/>
      <c r="B7989" s="269"/>
      <c r="C7989" s="268"/>
      <c r="D7989" s="311"/>
      <c r="E7989" s="216"/>
      <c r="F7989" s="260"/>
      <c r="G7989" s="282"/>
      <c r="I7989"/>
    </row>
    <row r="7990" spans="1:9" s="57" customFormat="1" ht="13" x14ac:dyDescent="0.3">
      <c r="A7990" s="296"/>
      <c r="B7990" s="269"/>
      <c r="C7990" s="268"/>
      <c r="D7990" s="311"/>
      <c r="E7990" s="216"/>
      <c r="F7990" s="260"/>
      <c r="G7990" s="282"/>
      <c r="I7990"/>
    </row>
    <row r="7991" spans="1:9" s="57" customFormat="1" ht="13" x14ac:dyDescent="0.3">
      <c r="A7991" s="296"/>
      <c r="B7991" s="269"/>
      <c r="C7991" s="268"/>
      <c r="D7991" s="311"/>
      <c r="E7991" s="216"/>
      <c r="F7991" s="260"/>
      <c r="G7991" s="282"/>
      <c r="I7991"/>
    </row>
    <row r="7992" spans="1:9" s="57" customFormat="1" ht="13" x14ac:dyDescent="0.3">
      <c r="A7992" s="296"/>
      <c r="B7992" s="269"/>
      <c r="C7992" s="268"/>
      <c r="D7992" s="311"/>
      <c r="E7992" s="216"/>
      <c r="F7992" s="260"/>
      <c r="G7992" s="282"/>
      <c r="I7992"/>
    </row>
    <row r="7993" spans="1:9" ht="13" x14ac:dyDescent="0.25">
      <c r="A7993" s="261"/>
      <c r="B7993" s="264" t="s">
        <v>2187</v>
      </c>
      <c r="C7993" s="226"/>
      <c r="D7993" s="304"/>
      <c r="E7993" s="255"/>
      <c r="F7993" s="266"/>
    </row>
    <row r="7994" spans="1:9" ht="13" x14ac:dyDescent="0.25">
      <c r="A7994" s="261"/>
      <c r="B7994" s="245" t="str">
        <f>B7931</f>
        <v>SECTION 6</v>
      </c>
      <c r="C7994" s="226"/>
      <c r="D7994" s="304"/>
      <c r="E7994" s="255"/>
      <c r="F7994" s="260"/>
    </row>
    <row r="7995" spans="1:9" ht="13" x14ac:dyDescent="0.25">
      <c r="A7995" s="261"/>
      <c r="B7995" s="245" t="s">
        <v>2655</v>
      </c>
      <c r="C7995" s="226"/>
      <c r="D7995" s="304"/>
      <c r="E7995" s="255"/>
      <c r="F7995" s="260"/>
    </row>
    <row r="7996" spans="1:9" s="239" customFormat="1" ht="13" x14ac:dyDescent="0.25">
      <c r="A7996" s="261"/>
      <c r="B7996" s="253"/>
      <c r="C7996" s="252"/>
      <c r="D7996" s="308"/>
      <c r="E7996" s="257"/>
      <c r="F7996" s="260"/>
      <c r="I7996"/>
    </row>
    <row r="7997" spans="1:9" s="239" customFormat="1" ht="13" x14ac:dyDescent="0.25">
      <c r="A7997" s="261"/>
      <c r="B7997" s="270" t="str">
        <f>B7994</f>
        <v>SECTION 6</v>
      </c>
      <c r="C7997" s="252"/>
      <c r="D7997" s="308"/>
      <c r="E7997" s="257"/>
      <c r="F7997" s="260"/>
      <c r="I7997"/>
    </row>
    <row r="7998" spans="1:9" s="239" customFormat="1" ht="13" x14ac:dyDescent="0.25">
      <c r="A7998" s="261"/>
      <c r="B7998" s="270" t="str">
        <f>B7995</f>
        <v>Block 4: Kitchen and Store Room: 6.12 - Painting</v>
      </c>
      <c r="C7998" s="252"/>
      <c r="D7998" s="308"/>
      <c r="E7998" s="257"/>
      <c r="F7998" s="260"/>
      <c r="I7998"/>
    </row>
    <row r="7999" spans="1:9" s="239" customFormat="1" ht="13" x14ac:dyDescent="0.25">
      <c r="A7999" s="261"/>
      <c r="B7999" s="251" t="s">
        <v>2200</v>
      </c>
      <c r="C7999" s="252" t="s">
        <v>2192</v>
      </c>
      <c r="D7999" s="308"/>
      <c r="E7999" s="257"/>
      <c r="F7999" s="260"/>
      <c r="I7999"/>
    </row>
    <row r="8000" spans="1:9" s="239" customFormat="1" ht="13" x14ac:dyDescent="0.25">
      <c r="A8000" s="261"/>
      <c r="B8000" s="253"/>
      <c r="C8000" s="252"/>
      <c r="D8000" s="308"/>
      <c r="E8000" s="257"/>
      <c r="F8000" s="260"/>
      <c r="I8000"/>
    </row>
    <row r="8001" spans="1:9" s="239" customFormat="1" ht="13" x14ac:dyDescent="0.25">
      <c r="A8001" s="261"/>
      <c r="B8001" s="265" t="s">
        <v>2191</v>
      </c>
      <c r="C8001" s="252">
        <v>119</v>
      </c>
      <c r="D8001" s="308"/>
      <c r="E8001" s="257"/>
      <c r="F8001" s="260"/>
      <c r="I8001"/>
    </row>
    <row r="8002" spans="1:9" s="239" customFormat="1" ht="13" x14ac:dyDescent="0.25">
      <c r="A8002" s="261"/>
      <c r="B8002" s="265"/>
      <c r="C8002" s="252"/>
      <c r="D8002" s="308"/>
      <c r="E8002" s="257"/>
      <c r="F8002" s="260"/>
      <c r="I8002"/>
    </row>
    <row r="8003" spans="1:9" s="239" customFormat="1" ht="13" x14ac:dyDescent="0.25">
      <c r="A8003" s="261"/>
      <c r="B8003" s="253"/>
      <c r="C8003" s="252"/>
      <c r="D8003" s="308"/>
      <c r="E8003" s="257"/>
      <c r="F8003" s="260"/>
      <c r="I8003"/>
    </row>
    <row r="8004" spans="1:9" s="239" customFormat="1" ht="13" x14ac:dyDescent="0.25">
      <c r="A8004" s="261"/>
      <c r="B8004" s="253"/>
      <c r="C8004" s="252"/>
      <c r="D8004" s="308"/>
      <c r="E8004" s="257"/>
      <c r="F8004" s="260"/>
      <c r="I8004"/>
    </row>
    <row r="8005" spans="1:9" s="239" customFormat="1" ht="13" x14ac:dyDescent="0.25">
      <c r="A8005" s="261"/>
      <c r="B8005" s="253"/>
      <c r="C8005" s="252"/>
      <c r="D8005" s="308"/>
      <c r="E8005" s="257"/>
      <c r="F8005" s="260"/>
      <c r="I8005"/>
    </row>
    <row r="8006" spans="1:9" s="239" customFormat="1" ht="13" x14ac:dyDescent="0.25">
      <c r="A8006" s="261"/>
      <c r="B8006" s="253"/>
      <c r="C8006" s="252"/>
      <c r="D8006" s="308"/>
      <c r="E8006" s="257"/>
      <c r="F8006" s="260"/>
      <c r="I8006"/>
    </row>
    <row r="8007" spans="1:9" s="239" customFormat="1" ht="13" x14ac:dyDescent="0.25">
      <c r="A8007" s="261"/>
      <c r="B8007" s="253"/>
      <c r="C8007" s="252"/>
      <c r="D8007" s="308"/>
      <c r="E8007" s="257"/>
      <c r="F8007" s="260"/>
      <c r="I8007"/>
    </row>
    <row r="8008" spans="1:9" s="239" customFormat="1" ht="13" x14ac:dyDescent="0.25">
      <c r="A8008" s="261"/>
      <c r="B8008" s="253"/>
      <c r="C8008" s="252"/>
      <c r="D8008" s="308"/>
      <c r="E8008" s="257"/>
      <c r="F8008" s="260"/>
      <c r="I8008"/>
    </row>
    <row r="8009" spans="1:9" s="239" customFormat="1" ht="13" x14ac:dyDescent="0.25">
      <c r="A8009" s="261"/>
      <c r="B8009" s="253"/>
      <c r="C8009" s="252"/>
      <c r="D8009" s="308"/>
      <c r="E8009" s="257"/>
      <c r="F8009" s="260"/>
      <c r="I8009"/>
    </row>
    <row r="8010" spans="1:9" s="239" customFormat="1" ht="13" x14ac:dyDescent="0.25">
      <c r="A8010" s="261"/>
      <c r="B8010" s="253"/>
      <c r="C8010" s="252"/>
      <c r="D8010" s="308"/>
      <c r="E8010" s="257"/>
      <c r="F8010" s="260"/>
      <c r="I8010"/>
    </row>
    <row r="8011" spans="1:9" s="239" customFormat="1" ht="13" x14ac:dyDescent="0.25">
      <c r="A8011" s="261"/>
      <c r="B8011" s="253"/>
      <c r="C8011" s="252"/>
      <c r="D8011" s="308"/>
      <c r="E8011" s="257"/>
      <c r="F8011" s="260"/>
      <c r="I8011"/>
    </row>
    <row r="8012" spans="1:9" s="239" customFormat="1" ht="13" x14ac:dyDescent="0.25">
      <c r="A8012" s="261"/>
      <c r="B8012" s="253"/>
      <c r="C8012" s="252"/>
      <c r="D8012" s="308"/>
      <c r="E8012" s="257"/>
      <c r="F8012" s="260"/>
      <c r="I8012"/>
    </row>
    <row r="8013" spans="1:9" s="239" customFormat="1" ht="13" x14ac:dyDescent="0.25">
      <c r="A8013" s="261"/>
      <c r="B8013" s="253"/>
      <c r="C8013" s="252"/>
      <c r="D8013" s="308"/>
      <c r="E8013" s="257"/>
      <c r="F8013" s="260"/>
      <c r="I8013"/>
    </row>
    <row r="8014" spans="1:9" s="239" customFormat="1" ht="13" x14ac:dyDescent="0.25">
      <c r="A8014" s="261"/>
      <c r="B8014" s="253"/>
      <c r="C8014" s="252"/>
      <c r="D8014" s="308"/>
      <c r="E8014" s="257"/>
      <c r="F8014" s="260"/>
      <c r="I8014"/>
    </row>
    <row r="8015" spans="1:9" s="239" customFormat="1" ht="13" x14ac:dyDescent="0.25">
      <c r="A8015" s="261"/>
      <c r="B8015" s="253"/>
      <c r="C8015" s="252"/>
      <c r="D8015" s="308"/>
      <c r="E8015" s="257"/>
      <c r="F8015" s="260"/>
      <c r="I8015"/>
    </row>
    <row r="8016" spans="1:9" s="239" customFormat="1" ht="13" x14ac:dyDescent="0.25">
      <c r="A8016" s="261"/>
      <c r="B8016" s="253"/>
      <c r="C8016" s="252"/>
      <c r="D8016" s="308"/>
      <c r="E8016" s="257"/>
      <c r="F8016" s="260"/>
      <c r="I8016"/>
    </row>
    <row r="8017" spans="1:9" s="239" customFormat="1" ht="13" x14ac:dyDescent="0.25">
      <c r="A8017" s="261"/>
      <c r="B8017" s="253"/>
      <c r="C8017" s="252"/>
      <c r="D8017" s="308"/>
      <c r="E8017" s="257"/>
      <c r="F8017" s="260"/>
      <c r="I8017"/>
    </row>
    <row r="8018" spans="1:9" s="239" customFormat="1" ht="13" x14ac:dyDescent="0.25">
      <c r="A8018" s="261"/>
      <c r="B8018" s="253"/>
      <c r="C8018" s="252"/>
      <c r="D8018" s="308"/>
      <c r="E8018" s="257"/>
      <c r="F8018" s="260"/>
      <c r="I8018"/>
    </row>
    <row r="8019" spans="1:9" s="239" customFormat="1" ht="13" x14ac:dyDescent="0.25">
      <c r="A8019" s="261"/>
      <c r="B8019" s="253"/>
      <c r="C8019" s="252"/>
      <c r="D8019" s="308"/>
      <c r="E8019" s="257"/>
      <c r="F8019" s="260"/>
      <c r="I8019"/>
    </row>
    <row r="8020" spans="1:9" s="239" customFormat="1" ht="13" x14ac:dyDescent="0.25">
      <c r="A8020" s="261"/>
      <c r="B8020" s="253"/>
      <c r="C8020" s="252"/>
      <c r="D8020" s="308"/>
      <c r="E8020" s="257"/>
      <c r="F8020" s="260"/>
      <c r="I8020"/>
    </row>
    <row r="8021" spans="1:9" s="239" customFormat="1" ht="13" x14ac:dyDescent="0.25">
      <c r="A8021" s="261"/>
      <c r="B8021" s="253"/>
      <c r="C8021" s="252"/>
      <c r="D8021" s="308"/>
      <c r="E8021" s="257"/>
      <c r="F8021" s="260"/>
      <c r="I8021"/>
    </row>
    <row r="8022" spans="1:9" s="239" customFormat="1" ht="13" x14ac:dyDescent="0.25">
      <c r="A8022" s="261"/>
      <c r="B8022" s="253"/>
      <c r="C8022" s="252"/>
      <c r="D8022" s="308"/>
      <c r="E8022" s="257"/>
      <c r="F8022" s="260"/>
      <c r="I8022"/>
    </row>
    <row r="8023" spans="1:9" s="239" customFormat="1" ht="13" x14ac:dyDescent="0.25">
      <c r="A8023" s="261"/>
      <c r="B8023" s="253"/>
      <c r="C8023" s="252"/>
      <c r="D8023" s="308"/>
      <c r="E8023" s="257"/>
      <c r="F8023" s="260"/>
      <c r="I8023"/>
    </row>
    <row r="8024" spans="1:9" s="239" customFormat="1" ht="13" x14ac:dyDescent="0.25">
      <c r="A8024" s="261"/>
      <c r="B8024" s="253"/>
      <c r="C8024" s="252"/>
      <c r="D8024" s="308"/>
      <c r="E8024" s="257"/>
      <c r="F8024" s="260"/>
      <c r="I8024"/>
    </row>
    <row r="8025" spans="1:9" s="239" customFormat="1" ht="13" x14ac:dyDescent="0.25">
      <c r="A8025" s="261"/>
      <c r="B8025" s="253"/>
      <c r="C8025" s="252"/>
      <c r="D8025" s="308"/>
      <c r="E8025" s="257"/>
      <c r="F8025" s="260"/>
      <c r="I8025"/>
    </row>
    <row r="8026" spans="1:9" s="239" customFormat="1" ht="13" x14ac:dyDescent="0.25">
      <c r="A8026" s="261"/>
      <c r="B8026" s="253"/>
      <c r="C8026" s="252"/>
      <c r="D8026" s="308"/>
      <c r="E8026" s="257"/>
      <c r="F8026" s="260"/>
      <c r="I8026"/>
    </row>
    <row r="8027" spans="1:9" s="239" customFormat="1" ht="13" x14ac:dyDescent="0.25">
      <c r="A8027" s="261"/>
      <c r="B8027" s="253"/>
      <c r="C8027" s="252"/>
      <c r="D8027" s="308"/>
      <c r="E8027" s="257"/>
      <c r="F8027" s="260"/>
      <c r="I8027"/>
    </row>
    <row r="8028" spans="1:9" s="239" customFormat="1" ht="13" x14ac:dyDescent="0.25">
      <c r="A8028" s="261"/>
      <c r="B8028" s="253"/>
      <c r="C8028" s="252"/>
      <c r="D8028" s="308"/>
      <c r="E8028" s="257"/>
      <c r="F8028" s="260"/>
      <c r="I8028"/>
    </row>
    <row r="8029" spans="1:9" s="239" customFormat="1" ht="13" x14ac:dyDescent="0.25">
      <c r="A8029" s="261"/>
      <c r="B8029" s="253"/>
      <c r="C8029" s="252"/>
      <c r="D8029" s="308"/>
      <c r="E8029" s="257"/>
      <c r="F8029" s="260"/>
      <c r="I8029"/>
    </row>
    <row r="8030" spans="1:9" s="239" customFormat="1" ht="13" x14ac:dyDescent="0.25">
      <c r="A8030" s="261"/>
      <c r="B8030" s="253"/>
      <c r="C8030" s="252"/>
      <c r="D8030" s="308"/>
      <c r="E8030" s="257"/>
      <c r="F8030" s="260"/>
      <c r="I8030"/>
    </row>
    <row r="8031" spans="1:9" s="239" customFormat="1" ht="13" x14ac:dyDescent="0.25">
      <c r="A8031" s="261"/>
      <c r="B8031" s="253"/>
      <c r="C8031" s="252"/>
      <c r="D8031" s="308"/>
      <c r="E8031" s="257"/>
      <c r="F8031" s="260"/>
      <c r="I8031"/>
    </row>
    <row r="8032" spans="1:9" s="239" customFormat="1" ht="13" x14ac:dyDescent="0.25">
      <c r="A8032" s="261"/>
      <c r="B8032" s="253"/>
      <c r="C8032" s="252"/>
      <c r="D8032" s="308"/>
      <c r="E8032" s="257"/>
      <c r="F8032" s="260"/>
      <c r="I8032"/>
    </row>
    <row r="8033" spans="1:9" s="239" customFormat="1" ht="13" x14ac:dyDescent="0.25">
      <c r="A8033" s="261"/>
      <c r="B8033" s="253"/>
      <c r="C8033" s="252"/>
      <c r="D8033" s="308"/>
      <c r="E8033" s="257"/>
      <c r="F8033" s="260"/>
      <c r="I8033"/>
    </row>
    <row r="8034" spans="1:9" s="239" customFormat="1" ht="13" x14ac:dyDescent="0.25">
      <c r="A8034" s="261"/>
      <c r="B8034" s="253"/>
      <c r="C8034" s="252"/>
      <c r="D8034" s="308"/>
      <c r="E8034" s="257"/>
      <c r="F8034" s="260"/>
      <c r="I8034"/>
    </row>
    <row r="8035" spans="1:9" s="239" customFormat="1" ht="13" x14ac:dyDescent="0.25">
      <c r="A8035" s="261"/>
      <c r="B8035" s="253"/>
      <c r="C8035" s="252"/>
      <c r="D8035" s="308"/>
      <c r="E8035" s="257"/>
      <c r="F8035" s="260"/>
      <c r="I8035"/>
    </row>
    <row r="8036" spans="1:9" s="239" customFormat="1" ht="13" x14ac:dyDescent="0.25">
      <c r="A8036" s="261"/>
      <c r="B8036" s="253"/>
      <c r="C8036" s="252"/>
      <c r="D8036" s="308"/>
      <c r="E8036" s="257"/>
      <c r="F8036" s="260"/>
      <c r="I8036"/>
    </row>
    <row r="8037" spans="1:9" s="239" customFormat="1" ht="13" x14ac:dyDescent="0.25">
      <c r="A8037" s="261"/>
      <c r="B8037" s="253"/>
      <c r="C8037" s="252"/>
      <c r="D8037" s="308"/>
      <c r="E8037" s="257"/>
      <c r="F8037" s="260"/>
      <c r="I8037"/>
    </row>
    <row r="8038" spans="1:9" s="239" customFormat="1" ht="13" x14ac:dyDescent="0.25">
      <c r="A8038" s="261"/>
      <c r="B8038" s="253"/>
      <c r="C8038" s="252"/>
      <c r="D8038" s="308"/>
      <c r="E8038" s="257"/>
      <c r="F8038" s="260"/>
      <c r="I8038"/>
    </row>
    <row r="8039" spans="1:9" s="239" customFormat="1" ht="13" x14ac:dyDescent="0.25">
      <c r="A8039" s="261"/>
      <c r="B8039" s="253"/>
      <c r="C8039" s="252"/>
      <c r="D8039" s="308"/>
      <c r="E8039" s="257"/>
      <c r="F8039" s="260"/>
      <c r="I8039"/>
    </row>
    <row r="8040" spans="1:9" s="239" customFormat="1" ht="13" x14ac:dyDescent="0.25">
      <c r="A8040" s="261"/>
      <c r="B8040" s="253"/>
      <c r="C8040" s="252"/>
      <c r="D8040" s="308"/>
      <c r="E8040" s="257"/>
      <c r="F8040" s="260"/>
      <c r="I8040"/>
    </row>
    <row r="8041" spans="1:9" s="239" customFormat="1" ht="13" x14ac:dyDescent="0.25">
      <c r="A8041" s="261"/>
      <c r="B8041" s="253"/>
      <c r="C8041" s="252"/>
      <c r="D8041" s="308"/>
      <c r="E8041" s="257"/>
      <c r="F8041" s="260"/>
      <c r="I8041"/>
    </row>
    <row r="8042" spans="1:9" s="239" customFormat="1" ht="13" x14ac:dyDescent="0.25">
      <c r="A8042" s="261"/>
      <c r="B8042" s="253"/>
      <c r="C8042" s="252"/>
      <c r="D8042" s="308"/>
      <c r="E8042" s="257"/>
      <c r="F8042" s="260"/>
      <c r="I8042"/>
    </row>
    <row r="8043" spans="1:9" s="239" customFormat="1" ht="13" x14ac:dyDescent="0.25">
      <c r="A8043" s="261"/>
      <c r="B8043" s="253"/>
      <c r="C8043" s="252"/>
      <c r="D8043" s="308"/>
      <c r="E8043" s="257"/>
      <c r="F8043" s="260"/>
      <c r="I8043"/>
    </row>
    <row r="8044" spans="1:9" s="239" customFormat="1" ht="13" x14ac:dyDescent="0.25">
      <c r="A8044" s="261"/>
      <c r="B8044" s="253"/>
      <c r="C8044" s="252"/>
      <c r="D8044" s="308"/>
      <c r="E8044" s="257"/>
      <c r="F8044" s="260"/>
      <c r="I8044"/>
    </row>
    <row r="8045" spans="1:9" s="239" customFormat="1" ht="13" x14ac:dyDescent="0.25">
      <c r="A8045" s="261"/>
      <c r="B8045" s="253"/>
      <c r="C8045" s="252"/>
      <c r="D8045" s="308"/>
      <c r="E8045" s="257"/>
      <c r="F8045" s="260"/>
      <c r="I8045"/>
    </row>
    <row r="8046" spans="1:9" s="239" customFormat="1" ht="13" x14ac:dyDescent="0.25">
      <c r="A8046" s="261"/>
      <c r="B8046" s="253"/>
      <c r="C8046" s="252"/>
      <c r="D8046" s="308"/>
      <c r="E8046" s="257"/>
      <c r="F8046" s="260"/>
      <c r="I8046"/>
    </row>
    <row r="8047" spans="1:9" s="239" customFormat="1" ht="13" x14ac:dyDescent="0.25">
      <c r="A8047" s="261"/>
      <c r="B8047" s="253"/>
      <c r="C8047" s="252"/>
      <c r="D8047" s="308"/>
      <c r="E8047" s="257"/>
      <c r="F8047" s="260"/>
      <c r="I8047"/>
    </row>
    <row r="8048" spans="1:9" s="239" customFormat="1" ht="13" x14ac:dyDescent="0.25">
      <c r="A8048" s="261"/>
      <c r="B8048" s="253"/>
      <c r="C8048" s="252"/>
      <c r="D8048" s="308"/>
      <c r="E8048" s="257"/>
      <c r="F8048" s="260"/>
      <c r="I8048"/>
    </row>
    <row r="8049" spans="1:9" s="239" customFormat="1" ht="13" x14ac:dyDescent="0.25">
      <c r="A8049" s="261"/>
      <c r="B8049" s="253"/>
      <c r="C8049" s="252"/>
      <c r="D8049" s="308"/>
      <c r="E8049" s="257"/>
      <c r="F8049" s="260"/>
      <c r="I8049"/>
    </row>
    <row r="8050" spans="1:9" s="239" customFormat="1" ht="13" x14ac:dyDescent="0.25">
      <c r="A8050" s="261"/>
      <c r="B8050" s="253"/>
      <c r="C8050" s="252"/>
      <c r="D8050" s="308"/>
      <c r="E8050" s="257"/>
      <c r="F8050" s="260"/>
      <c r="I8050"/>
    </row>
    <row r="8051" spans="1:9" s="239" customFormat="1" ht="13" x14ac:dyDescent="0.25">
      <c r="A8051" s="261"/>
      <c r="B8051" s="253"/>
      <c r="C8051" s="252"/>
      <c r="D8051" s="308"/>
      <c r="E8051" s="257"/>
      <c r="F8051" s="260"/>
      <c r="I8051"/>
    </row>
    <row r="8052" spans="1:9" s="239" customFormat="1" ht="13" x14ac:dyDescent="0.25">
      <c r="A8052" s="261"/>
      <c r="B8052" s="253"/>
      <c r="C8052" s="252"/>
      <c r="D8052" s="308"/>
      <c r="E8052" s="257"/>
      <c r="F8052" s="260"/>
      <c r="I8052"/>
    </row>
    <row r="8053" spans="1:9" s="239" customFormat="1" ht="13" x14ac:dyDescent="0.25">
      <c r="A8053" s="261"/>
      <c r="B8053" s="253"/>
      <c r="C8053" s="252"/>
      <c r="D8053" s="308"/>
      <c r="E8053" s="257"/>
      <c r="F8053" s="260"/>
      <c r="I8053"/>
    </row>
    <row r="8054" spans="1:9" s="239" customFormat="1" ht="13" x14ac:dyDescent="0.25">
      <c r="A8054" s="261"/>
      <c r="B8054" s="253"/>
      <c r="C8054" s="252"/>
      <c r="D8054" s="308"/>
      <c r="E8054" s="257"/>
      <c r="F8054" s="260"/>
      <c r="I8054"/>
    </row>
    <row r="8055" spans="1:9" s="239" customFormat="1" ht="13" x14ac:dyDescent="0.25">
      <c r="A8055" s="261"/>
      <c r="B8055" s="253"/>
      <c r="C8055" s="252"/>
      <c r="D8055" s="308"/>
      <c r="E8055" s="257"/>
      <c r="F8055" s="260"/>
      <c r="I8055"/>
    </row>
    <row r="8056" spans="1:9" s="239" customFormat="1" ht="13" x14ac:dyDescent="0.25">
      <c r="A8056" s="261"/>
      <c r="B8056" s="253"/>
      <c r="C8056" s="252"/>
      <c r="D8056" s="308"/>
      <c r="E8056" s="257"/>
      <c r="F8056" s="260"/>
      <c r="I8056"/>
    </row>
    <row r="8057" spans="1:9" s="239" customFormat="1" ht="13" x14ac:dyDescent="0.25">
      <c r="A8057" s="261"/>
      <c r="B8057" s="253"/>
      <c r="C8057" s="252"/>
      <c r="D8057" s="308"/>
      <c r="E8057" s="257"/>
      <c r="F8057" s="260"/>
      <c r="I8057"/>
    </row>
    <row r="8058" spans="1:9" s="239" customFormat="1" ht="13" x14ac:dyDescent="0.25">
      <c r="A8058" s="261"/>
      <c r="B8058" s="253"/>
      <c r="C8058" s="252"/>
      <c r="D8058" s="308"/>
      <c r="E8058" s="257"/>
      <c r="F8058" s="260"/>
      <c r="I8058"/>
    </row>
    <row r="8059" spans="1:9" s="239" customFormat="1" ht="13" x14ac:dyDescent="0.25">
      <c r="A8059" s="261"/>
      <c r="B8059" s="253"/>
      <c r="C8059" s="252"/>
      <c r="D8059" s="308"/>
      <c r="E8059" s="257"/>
      <c r="F8059" s="260"/>
      <c r="I8059"/>
    </row>
    <row r="8060" spans="1:9" s="239" customFormat="1" ht="13" x14ac:dyDescent="0.25">
      <c r="A8060" s="261"/>
      <c r="B8060" s="253"/>
      <c r="C8060" s="252"/>
      <c r="D8060" s="308"/>
      <c r="E8060" s="257"/>
      <c r="F8060" s="260"/>
      <c r="I8060"/>
    </row>
    <row r="8061" spans="1:9" s="239" customFormat="1" ht="13" x14ac:dyDescent="0.25">
      <c r="A8061" s="261"/>
      <c r="B8061" s="253"/>
      <c r="C8061" s="252"/>
      <c r="D8061" s="308"/>
      <c r="E8061" s="257"/>
      <c r="F8061" s="260"/>
      <c r="I8061"/>
    </row>
    <row r="8062" spans="1:9" s="239" customFormat="1" ht="13" x14ac:dyDescent="0.25">
      <c r="A8062" s="261"/>
      <c r="B8062" s="253"/>
      <c r="C8062" s="252"/>
      <c r="D8062" s="308"/>
      <c r="E8062" s="257"/>
      <c r="F8062" s="260"/>
      <c r="I8062"/>
    </row>
    <row r="8063" spans="1:9" s="239" customFormat="1" ht="13" x14ac:dyDescent="0.25">
      <c r="A8063" s="261"/>
      <c r="B8063" s="253"/>
      <c r="C8063" s="252"/>
      <c r="D8063" s="308"/>
      <c r="E8063" s="257"/>
      <c r="F8063" s="260"/>
      <c r="I8063"/>
    </row>
    <row r="8064" spans="1:9" s="239" customFormat="1" ht="13" x14ac:dyDescent="0.25">
      <c r="A8064" s="261"/>
      <c r="B8064" s="253"/>
      <c r="C8064" s="252"/>
      <c r="D8064" s="308"/>
      <c r="E8064" s="257"/>
      <c r="F8064" s="260"/>
      <c r="I8064"/>
    </row>
    <row r="8065" spans="1:9" s="239" customFormat="1" ht="13" x14ac:dyDescent="0.25">
      <c r="A8065" s="261"/>
      <c r="B8065" s="253"/>
      <c r="C8065" s="252"/>
      <c r="D8065" s="308"/>
      <c r="E8065" s="257"/>
      <c r="F8065" s="260"/>
      <c r="I8065"/>
    </row>
    <row r="8066" spans="1:9" s="234" customFormat="1" ht="13" x14ac:dyDescent="0.25">
      <c r="A8066" s="261"/>
      <c r="B8066" s="264" t="s">
        <v>1019</v>
      </c>
      <c r="C8066" s="226"/>
      <c r="D8066" s="304"/>
      <c r="E8066" s="255"/>
      <c r="F8066" s="266"/>
      <c r="I8066"/>
    </row>
    <row r="8067" spans="1:9" s="234" customFormat="1" ht="13" x14ac:dyDescent="0.25">
      <c r="A8067" s="261"/>
      <c r="B8067" s="245" t="str">
        <f>B7994</f>
        <v>SECTION 6</v>
      </c>
      <c r="C8067" s="226"/>
      <c r="D8067" s="304"/>
      <c r="E8067" s="255"/>
      <c r="F8067" s="260"/>
      <c r="I8067"/>
    </row>
    <row r="8068" spans="1:9" s="234" customFormat="1" ht="13" x14ac:dyDescent="0.25">
      <c r="A8068" s="261"/>
      <c r="B8068" s="245" t="str">
        <f>B7995</f>
        <v>Block 4: Kitchen and Store Room: 6.12 - Painting</v>
      </c>
      <c r="C8068" s="226"/>
      <c r="D8068" s="304"/>
      <c r="E8068" s="255"/>
      <c r="F8068" s="260"/>
      <c r="I8068"/>
    </row>
    <row r="8069" spans="1:9" s="239" customFormat="1" ht="13" x14ac:dyDescent="0.25">
      <c r="A8069" s="261"/>
      <c r="B8069" s="253"/>
      <c r="C8069" s="252"/>
      <c r="D8069" s="308"/>
      <c r="E8069" s="257"/>
      <c r="F8069" s="260"/>
      <c r="I8069"/>
    </row>
    <row r="8070" spans="1:9" s="239" customFormat="1" ht="13" x14ac:dyDescent="0.25">
      <c r="A8070" s="261"/>
      <c r="B8070" s="270" t="str">
        <f>B8067</f>
        <v>SECTION 6</v>
      </c>
      <c r="C8070" s="252"/>
      <c r="D8070" s="308"/>
      <c r="E8070" s="257"/>
      <c r="F8070" s="260"/>
      <c r="I8070"/>
    </row>
    <row r="8071" spans="1:9" s="239" customFormat="1" ht="13" x14ac:dyDescent="0.25">
      <c r="A8071" s="261"/>
      <c r="B8071" s="251" t="s">
        <v>2643</v>
      </c>
      <c r="C8071" s="252"/>
      <c r="D8071" s="308"/>
      <c r="E8071" s="257"/>
      <c r="F8071" s="260"/>
      <c r="I8071"/>
    </row>
    <row r="8072" spans="1:9" s="239" customFormat="1" ht="13" x14ac:dyDescent="0.25">
      <c r="A8072" s="261"/>
      <c r="B8072" s="251" t="s">
        <v>2201</v>
      </c>
      <c r="C8072" s="252" t="s">
        <v>2192</v>
      </c>
      <c r="D8072" s="308"/>
      <c r="E8072" s="257"/>
      <c r="F8072" s="260"/>
      <c r="I8072"/>
    </row>
    <row r="8073" spans="1:9" s="239" customFormat="1" ht="13" x14ac:dyDescent="0.25">
      <c r="A8073" s="261"/>
      <c r="B8073" s="253"/>
      <c r="C8073" s="252"/>
      <c r="D8073" s="308"/>
      <c r="E8073" s="257"/>
      <c r="F8073" s="260"/>
      <c r="I8073"/>
    </row>
    <row r="8074" spans="1:9" s="239" customFormat="1" ht="13" x14ac:dyDescent="0.25">
      <c r="A8074" s="261"/>
      <c r="B8074" s="265"/>
      <c r="C8074" s="252"/>
      <c r="D8074" s="308"/>
      <c r="E8074" s="257"/>
      <c r="F8074" s="260"/>
      <c r="I8074"/>
    </row>
    <row r="8075" spans="1:9" s="239" customFormat="1" x14ac:dyDescent="0.25">
      <c r="A8075" s="298">
        <v>1</v>
      </c>
      <c r="B8075" s="271" t="s">
        <v>2195</v>
      </c>
      <c r="C8075" s="252">
        <v>98</v>
      </c>
      <c r="D8075" s="308"/>
      <c r="E8075" s="257"/>
      <c r="F8075" s="260"/>
      <c r="I8075"/>
    </row>
    <row r="8076" spans="1:9" s="239" customFormat="1" x14ac:dyDescent="0.25">
      <c r="A8076" s="298"/>
      <c r="B8076" s="271"/>
      <c r="C8076" s="252"/>
      <c r="D8076" s="308"/>
      <c r="E8076" s="257"/>
      <c r="F8076" s="260"/>
      <c r="I8076"/>
    </row>
    <row r="8077" spans="1:9" s="239" customFormat="1" x14ac:dyDescent="0.25">
      <c r="A8077" s="298">
        <v>2</v>
      </c>
      <c r="B8077" s="271" t="s">
        <v>1640</v>
      </c>
      <c r="C8077" s="252">
        <v>100</v>
      </c>
      <c r="D8077" s="308"/>
      <c r="E8077" s="257"/>
      <c r="F8077" s="260"/>
      <c r="I8077"/>
    </row>
    <row r="8078" spans="1:9" s="239" customFormat="1" x14ac:dyDescent="0.25">
      <c r="A8078" s="298"/>
      <c r="B8078" s="271"/>
      <c r="C8078" s="252"/>
      <c r="D8078" s="308"/>
      <c r="E8078" s="257"/>
      <c r="F8078" s="260"/>
      <c r="I8078"/>
    </row>
    <row r="8079" spans="1:9" s="239" customFormat="1" x14ac:dyDescent="0.25">
      <c r="A8079" s="298">
        <v>3</v>
      </c>
      <c r="B8079" s="271" t="s">
        <v>2196</v>
      </c>
      <c r="C8079" s="252">
        <v>102</v>
      </c>
      <c r="D8079" s="308"/>
      <c r="E8079" s="257"/>
      <c r="F8079" s="260"/>
      <c r="I8079"/>
    </row>
    <row r="8080" spans="1:9" s="239" customFormat="1" x14ac:dyDescent="0.25">
      <c r="A8080" s="298"/>
      <c r="B8080" s="271"/>
      <c r="C8080" s="252"/>
      <c r="D8080" s="308"/>
      <c r="E8080" s="257"/>
      <c r="F8080" s="260"/>
      <c r="I8080"/>
    </row>
    <row r="8081" spans="1:9" s="239" customFormat="1" x14ac:dyDescent="0.25">
      <c r="A8081" s="298">
        <v>4</v>
      </c>
      <c r="B8081" s="271" t="s">
        <v>1072</v>
      </c>
      <c r="C8081" s="252">
        <v>104</v>
      </c>
      <c r="D8081" s="308"/>
      <c r="E8081" s="257"/>
      <c r="F8081" s="260"/>
      <c r="I8081"/>
    </row>
    <row r="8082" spans="1:9" s="239" customFormat="1" x14ac:dyDescent="0.25">
      <c r="A8082" s="298"/>
      <c r="B8082" s="271"/>
      <c r="C8082" s="252"/>
      <c r="D8082" s="308"/>
      <c r="E8082" s="257"/>
      <c r="F8082" s="260"/>
      <c r="I8082"/>
    </row>
    <row r="8083" spans="1:9" s="239" customFormat="1" x14ac:dyDescent="0.25">
      <c r="A8083" s="298">
        <v>5</v>
      </c>
      <c r="B8083" s="271" t="s">
        <v>1639</v>
      </c>
      <c r="C8083" s="252">
        <v>106</v>
      </c>
      <c r="D8083" s="308"/>
      <c r="E8083" s="257"/>
      <c r="F8083" s="260"/>
      <c r="I8083"/>
    </row>
    <row r="8084" spans="1:9" s="239" customFormat="1" x14ac:dyDescent="0.25">
      <c r="A8084" s="298"/>
      <c r="B8084" s="271"/>
      <c r="C8084" s="252"/>
      <c r="D8084" s="308"/>
      <c r="E8084" s="257"/>
      <c r="F8084" s="260"/>
      <c r="I8084"/>
    </row>
    <row r="8085" spans="1:9" s="239" customFormat="1" x14ac:dyDescent="0.25">
      <c r="A8085" s="298">
        <v>6</v>
      </c>
      <c r="B8085" s="271" t="s">
        <v>1638</v>
      </c>
      <c r="C8085" s="252">
        <v>108</v>
      </c>
      <c r="D8085" s="308"/>
      <c r="E8085" s="257"/>
      <c r="F8085" s="260"/>
      <c r="I8085"/>
    </row>
    <row r="8086" spans="1:9" s="239" customFormat="1" x14ac:dyDescent="0.25">
      <c r="A8086" s="298"/>
      <c r="B8086" s="271"/>
      <c r="C8086" s="252"/>
      <c r="D8086" s="308"/>
      <c r="E8086" s="257"/>
      <c r="F8086" s="260"/>
      <c r="I8086"/>
    </row>
    <row r="8087" spans="1:9" s="239" customFormat="1" x14ac:dyDescent="0.25">
      <c r="A8087" s="298">
        <v>7</v>
      </c>
      <c r="B8087" s="271" t="s">
        <v>2285</v>
      </c>
      <c r="C8087" s="252">
        <v>110</v>
      </c>
      <c r="D8087" s="308"/>
      <c r="E8087" s="257"/>
      <c r="F8087" s="260"/>
      <c r="I8087"/>
    </row>
    <row r="8088" spans="1:9" s="239" customFormat="1" x14ac:dyDescent="0.25">
      <c r="A8088" s="298"/>
      <c r="B8088" s="271"/>
      <c r="C8088" s="252"/>
      <c r="D8088" s="308"/>
      <c r="E8088" s="257"/>
      <c r="F8088" s="260"/>
      <c r="I8088"/>
    </row>
    <row r="8089" spans="1:9" s="239" customFormat="1" x14ac:dyDescent="0.25">
      <c r="A8089" s="298">
        <v>8</v>
      </c>
      <c r="B8089" s="271" t="s">
        <v>1062</v>
      </c>
      <c r="C8089" s="252">
        <v>112</v>
      </c>
      <c r="D8089" s="308"/>
      <c r="E8089" s="257"/>
      <c r="F8089" s="260"/>
      <c r="I8089"/>
    </row>
    <row r="8090" spans="1:9" s="239" customFormat="1" x14ac:dyDescent="0.25">
      <c r="A8090" s="298"/>
      <c r="B8090" s="271"/>
      <c r="C8090" s="252"/>
      <c r="D8090" s="308"/>
      <c r="E8090" s="257"/>
      <c r="F8090" s="260"/>
      <c r="I8090"/>
    </row>
    <row r="8091" spans="1:9" s="239" customFormat="1" x14ac:dyDescent="0.25">
      <c r="A8091" s="298">
        <v>9</v>
      </c>
      <c r="B8091" s="271" t="s">
        <v>1637</v>
      </c>
      <c r="C8091" s="252">
        <v>114</v>
      </c>
      <c r="D8091" s="308"/>
      <c r="E8091" s="257"/>
      <c r="F8091" s="260"/>
      <c r="I8091"/>
    </row>
    <row r="8092" spans="1:9" s="239" customFormat="1" x14ac:dyDescent="0.25">
      <c r="A8092" s="298"/>
      <c r="B8092" s="271"/>
      <c r="C8092" s="252"/>
      <c r="D8092" s="308"/>
      <c r="E8092" s="257"/>
      <c r="F8092" s="260"/>
      <c r="I8092"/>
    </row>
    <row r="8093" spans="1:9" s="239" customFormat="1" x14ac:dyDescent="0.25">
      <c r="A8093" s="298">
        <v>10</v>
      </c>
      <c r="B8093" s="271" t="s">
        <v>1635</v>
      </c>
      <c r="C8093" s="252">
        <v>116</v>
      </c>
      <c r="D8093" s="308"/>
      <c r="E8093" s="257"/>
      <c r="F8093" s="260"/>
      <c r="I8093"/>
    </row>
    <row r="8094" spans="1:9" s="239" customFormat="1" x14ac:dyDescent="0.25">
      <c r="A8094" s="298"/>
      <c r="B8094" s="271"/>
      <c r="C8094" s="252"/>
      <c r="D8094" s="308"/>
      <c r="E8094" s="257"/>
      <c r="F8094" s="260"/>
      <c r="I8094"/>
    </row>
    <row r="8095" spans="1:9" s="239" customFormat="1" x14ac:dyDescent="0.25">
      <c r="A8095" s="298">
        <v>11</v>
      </c>
      <c r="B8095" s="271" t="s">
        <v>1634</v>
      </c>
      <c r="C8095" s="252">
        <v>118</v>
      </c>
      <c r="D8095" s="308"/>
      <c r="E8095" s="257"/>
      <c r="F8095" s="260"/>
      <c r="I8095"/>
    </row>
    <row r="8096" spans="1:9" s="239" customFormat="1" x14ac:dyDescent="0.25">
      <c r="A8096" s="298"/>
      <c r="B8096" s="271"/>
      <c r="C8096" s="252"/>
      <c r="D8096" s="308"/>
      <c r="E8096" s="257"/>
      <c r="F8096" s="260"/>
      <c r="I8096"/>
    </row>
    <row r="8097" spans="1:9" s="239" customFormat="1" x14ac:dyDescent="0.25">
      <c r="A8097" s="298">
        <v>12</v>
      </c>
      <c r="B8097" s="271" t="s">
        <v>2197</v>
      </c>
      <c r="C8097" s="252">
        <v>120</v>
      </c>
      <c r="D8097" s="308"/>
      <c r="E8097" s="257"/>
      <c r="F8097" s="260"/>
      <c r="I8097"/>
    </row>
    <row r="8098" spans="1:9" s="239" customFormat="1" x14ac:dyDescent="0.25">
      <c r="A8098" s="298"/>
      <c r="B8098" s="271"/>
      <c r="C8098" s="252"/>
      <c r="D8098" s="308"/>
      <c r="E8098" s="257"/>
      <c r="F8098" s="260"/>
      <c r="I8098"/>
    </row>
    <row r="8099" spans="1:9" s="239" customFormat="1" x14ac:dyDescent="0.25">
      <c r="A8099" s="298"/>
      <c r="B8099" s="271"/>
      <c r="C8099" s="252"/>
      <c r="D8099" s="308"/>
      <c r="E8099" s="257"/>
      <c r="F8099" s="260"/>
      <c r="I8099"/>
    </row>
    <row r="8100" spans="1:9" s="239" customFormat="1" x14ac:dyDescent="0.25">
      <c r="A8100" s="298"/>
      <c r="B8100" s="271"/>
      <c r="C8100" s="252"/>
      <c r="D8100" s="308"/>
      <c r="E8100" s="257"/>
      <c r="F8100" s="260"/>
      <c r="I8100"/>
    </row>
    <row r="8101" spans="1:9" s="239" customFormat="1" x14ac:dyDescent="0.25">
      <c r="A8101" s="298"/>
      <c r="B8101" s="271"/>
      <c r="C8101" s="252"/>
      <c r="D8101" s="308"/>
      <c r="E8101" s="257"/>
      <c r="F8101" s="260"/>
      <c r="I8101"/>
    </row>
    <row r="8102" spans="1:9" s="239" customFormat="1" x14ac:dyDescent="0.25">
      <c r="A8102" s="298"/>
      <c r="B8102" s="271"/>
      <c r="C8102" s="252"/>
      <c r="D8102" s="308"/>
      <c r="E8102" s="257"/>
      <c r="F8102" s="260"/>
      <c r="I8102"/>
    </row>
    <row r="8103" spans="1:9" s="239" customFormat="1" x14ac:dyDescent="0.25">
      <c r="A8103" s="298"/>
      <c r="B8103" s="271"/>
      <c r="C8103" s="252"/>
      <c r="D8103" s="308"/>
      <c r="E8103" s="257"/>
      <c r="F8103" s="260"/>
      <c r="I8103"/>
    </row>
    <row r="8104" spans="1:9" s="239" customFormat="1" x14ac:dyDescent="0.25">
      <c r="A8104" s="298"/>
      <c r="B8104" s="271"/>
      <c r="C8104" s="252"/>
      <c r="D8104" s="308"/>
      <c r="E8104" s="257"/>
      <c r="F8104" s="260"/>
      <c r="I8104"/>
    </row>
    <row r="8105" spans="1:9" s="239" customFormat="1" x14ac:dyDescent="0.25">
      <c r="A8105" s="298"/>
      <c r="B8105" s="271"/>
      <c r="C8105" s="252"/>
      <c r="D8105" s="308"/>
      <c r="E8105" s="257"/>
      <c r="F8105" s="260"/>
      <c r="I8105"/>
    </row>
    <row r="8106" spans="1:9" s="239" customFormat="1" x14ac:dyDescent="0.25">
      <c r="A8106" s="298"/>
      <c r="B8106" s="271"/>
      <c r="C8106" s="252"/>
      <c r="D8106" s="308"/>
      <c r="E8106" s="257"/>
      <c r="F8106" s="260"/>
      <c r="I8106"/>
    </row>
    <row r="8107" spans="1:9" s="239" customFormat="1" x14ac:dyDescent="0.25">
      <c r="A8107" s="298"/>
      <c r="B8107" s="271"/>
      <c r="C8107" s="252"/>
      <c r="D8107" s="308"/>
      <c r="E8107" s="257"/>
      <c r="F8107" s="260"/>
      <c r="I8107"/>
    </row>
    <row r="8108" spans="1:9" s="239" customFormat="1" x14ac:dyDescent="0.25">
      <c r="A8108" s="298"/>
      <c r="B8108" s="271"/>
      <c r="C8108" s="252"/>
      <c r="D8108" s="308"/>
      <c r="E8108" s="257"/>
      <c r="F8108" s="260"/>
      <c r="I8108"/>
    </row>
    <row r="8109" spans="1:9" s="239" customFormat="1" x14ac:dyDescent="0.25">
      <c r="A8109" s="298"/>
      <c r="B8109" s="271"/>
      <c r="C8109" s="252"/>
      <c r="D8109" s="308"/>
      <c r="E8109" s="257"/>
      <c r="F8109" s="260"/>
      <c r="I8109"/>
    </row>
    <row r="8110" spans="1:9" s="239" customFormat="1" x14ac:dyDescent="0.25">
      <c r="A8110" s="298"/>
      <c r="B8110" s="271"/>
      <c r="C8110" s="252"/>
      <c r="D8110" s="308"/>
      <c r="E8110" s="257"/>
      <c r="F8110" s="260"/>
      <c r="I8110"/>
    </row>
    <row r="8111" spans="1:9" s="239" customFormat="1" x14ac:dyDescent="0.25">
      <c r="A8111" s="298"/>
      <c r="B8111" s="271"/>
      <c r="C8111" s="252"/>
      <c r="D8111" s="308"/>
      <c r="E8111" s="257"/>
      <c r="F8111" s="260"/>
      <c r="I8111"/>
    </row>
    <row r="8112" spans="1:9" s="239" customFormat="1" x14ac:dyDescent="0.25">
      <c r="A8112" s="298"/>
      <c r="B8112" s="271"/>
      <c r="C8112" s="252"/>
      <c r="D8112" s="308"/>
      <c r="E8112" s="257"/>
      <c r="F8112" s="260"/>
      <c r="I8112"/>
    </row>
    <row r="8113" spans="1:9" s="239" customFormat="1" x14ac:dyDescent="0.25">
      <c r="A8113" s="298"/>
      <c r="B8113" s="271"/>
      <c r="C8113" s="252"/>
      <c r="D8113" s="308"/>
      <c r="E8113" s="257"/>
      <c r="F8113" s="260"/>
      <c r="I8113"/>
    </row>
    <row r="8114" spans="1:9" s="239" customFormat="1" x14ac:dyDescent="0.25">
      <c r="A8114" s="298"/>
      <c r="B8114" s="271"/>
      <c r="C8114" s="252"/>
      <c r="D8114" s="308"/>
      <c r="E8114" s="257"/>
      <c r="F8114" s="260"/>
      <c r="I8114"/>
    </row>
    <row r="8115" spans="1:9" s="239" customFormat="1" x14ac:dyDescent="0.25">
      <c r="A8115" s="298"/>
      <c r="B8115" s="271"/>
      <c r="C8115" s="252"/>
      <c r="D8115" s="308"/>
      <c r="E8115" s="257"/>
      <c r="F8115" s="260"/>
      <c r="I8115"/>
    </row>
    <row r="8116" spans="1:9" s="239" customFormat="1" x14ac:dyDescent="0.25">
      <c r="A8116" s="298"/>
      <c r="B8116" s="271"/>
      <c r="C8116" s="252"/>
      <c r="D8116" s="308"/>
      <c r="E8116" s="257"/>
      <c r="F8116" s="260"/>
      <c r="I8116"/>
    </row>
    <row r="8117" spans="1:9" s="239" customFormat="1" x14ac:dyDescent="0.25">
      <c r="A8117" s="298"/>
      <c r="B8117" s="271"/>
      <c r="C8117" s="252"/>
      <c r="D8117" s="308"/>
      <c r="E8117" s="257"/>
      <c r="F8117" s="260"/>
      <c r="I8117"/>
    </row>
    <row r="8118" spans="1:9" s="239" customFormat="1" x14ac:dyDescent="0.25">
      <c r="A8118" s="298"/>
      <c r="B8118" s="271"/>
      <c r="C8118" s="252"/>
      <c r="D8118" s="308"/>
      <c r="E8118" s="257"/>
      <c r="F8118" s="260"/>
      <c r="I8118"/>
    </row>
    <row r="8119" spans="1:9" s="239" customFormat="1" x14ac:dyDescent="0.25">
      <c r="A8119" s="298"/>
      <c r="B8119" s="271"/>
      <c r="C8119" s="252"/>
      <c r="D8119" s="308"/>
      <c r="E8119" s="257"/>
      <c r="F8119" s="260"/>
      <c r="I8119"/>
    </row>
    <row r="8120" spans="1:9" s="239" customFormat="1" x14ac:dyDescent="0.25">
      <c r="A8120" s="298"/>
      <c r="B8120" s="271"/>
      <c r="C8120" s="252"/>
      <c r="D8120" s="308"/>
      <c r="E8120" s="257"/>
      <c r="F8120" s="260"/>
      <c r="I8120"/>
    </row>
    <row r="8121" spans="1:9" s="239" customFormat="1" x14ac:dyDescent="0.25">
      <c r="A8121" s="298"/>
      <c r="B8121" s="271"/>
      <c r="C8121" s="252"/>
      <c r="D8121" s="308"/>
      <c r="E8121" s="257"/>
      <c r="F8121" s="260"/>
      <c r="I8121"/>
    </row>
    <row r="8122" spans="1:9" s="239" customFormat="1" x14ac:dyDescent="0.25">
      <c r="A8122" s="298"/>
      <c r="B8122" s="271"/>
      <c r="C8122" s="252"/>
      <c r="D8122" s="308"/>
      <c r="E8122" s="257"/>
      <c r="F8122" s="260"/>
      <c r="I8122"/>
    </row>
    <row r="8123" spans="1:9" s="239" customFormat="1" x14ac:dyDescent="0.25">
      <c r="A8123" s="298"/>
      <c r="B8123" s="271"/>
      <c r="C8123" s="252"/>
      <c r="D8123" s="308"/>
      <c r="E8123" s="257"/>
      <c r="F8123" s="260"/>
      <c r="I8123"/>
    </row>
    <row r="8124" spans="1:9" s="239" customFormat="1" x14ac:dyDescent="0.25">
      <c r="A8124" s="298"/>
      <c r="B8124" s="271"/>
      <c r="C8124" s="252"/>
      <c r="D8124" s="308"/>
      <c r="E8124" s="257"/>
      <c r="F8124" s="260"/>
      <c r="I8124"/>
    </row>
    <row r="8125" spans="1:9" s="239" customFormat="1" x14ac:dyDescent="0.25">
      <c r="A8125" s="298"/>
      <c r="B8125" s="271"/>
      <c r="C8125" s="252"/>
      <c r="D8125" s="308"/>
      <c r="E8125" s="257"/>
      <c r="F8125" s="260"/>
      <c r="I8125"/>
    </row>
    <row r="8126" spans="1:9" s="239" customFormat="1" x14ac:dyDescent="0.25">
      <c r="A8126" s="298"/>
      <c r="B8126" s="271"/>
      <c r="C8126" s="252"/>
      <c r="D8126" s="308"/>
      <c r="E8126" s="257"/>
      <c r="F8126" s="260"/>
      <c r="I8126"/>
    </row>
    <row r="8127" spans="1:9" s="239" customFormat="1" x14ac:dyDescent="0.25">
      <c r="A8127" s="298"/>
      <c r="B8127" s="271"/>
      <c r="C8127" s="252"/>
      <c r="D8127" s="308"/>
      <c r="E8127" s="257"/>
      <c r="F8127" s="260"/>
      <c r="I8127"/>
    </row>
    <row r="8128" spans="1:9" s="239" customFormat="1" x14ac:dyDescent="0.25">
      <c r="A8128" s="298"/>
      <c r="B8128" s="271"/>
      <c r="C8128" s="252"/>
      <c r="D8128" s="308"/>
      <c r="E8128" s="257"/>
      <c r="F8128" s="260"/>
      <c r="I8128"/>
    </row>
    <row r="8129" spans="1:9" s="239" customFormat="1" x14ac:dyDescent="0.25">
      <c r="A8129" s="298"/>
      <c r="B8129" s="271"/>
      <c r="C8129" s="252"/>
      <c r="D8129" s="308"/>
      <c r="E8129" s="257"/>
      <c r="F8129" s="260"/>
      <c r="I8129"/>
    </row>
    <row r="8130" spans="1:9" s="239" customFormat="1" x14ac:dyDescent="0.25">
      <c r="A8130" s="298"/>
      <c r="B8130" s="271"/>
      <c r="C8130" s="252"/>
      <c r="D8130" s="308"/>
      <c r="E8130" s="257"/>
      <c r="F8130" s="260"/>
      <c r="I8130"/>
    </row>
    <row r="8131" spans="1:9" s="239" customFormat="1" x14ac:dyDescent="0.25">
      <c r="A8131" s="298"/>
      <c r="B8131" s="271"/>
      <c r="C8131" s="252"/>
      <c r="D8131" s="308"/>
      <c r="E8131" s="257"/>
      <c r="F8131" s="260"/>
      <c r="I8131"/>
    </row>
    <row r="8132" spans="1:9" s="239" customFormat="1" x14ac:dyDescent="0.25">
      <c r="A8132" s="298"/>
      <c r="B8132" s="271"/>
      <c r="C8132" s="252"/>
      <c r="D8132" s="308"/>
      <c r="E8132" s="257"/>
      <c r="F8132" s="260"/>
      <c r="I8132"/>
    </row>
    <row r="8133" spans="1:9" s="239" customFormat="1" x14ac:dyDescent="0.25">
      <c r="A8133" s="298"/>
      <c r="B8133" s="271"/>
      <c r="C8133" s="252"/>
      <c r="D8133" s="308"/>
      <c r="E8133" s="257"/>
      <c r="F8133" s="260"/>
      <c r="I8133"/>
    </row>
    <row r="8134" spans="1:9" s="239" customFormat="1" x14ac:dyDescent="0.25">
      <c r="A8134" s="298"/>
      <c r="B8134" s="271"/>
      <c r="C8134" s="252"/>
      <c r="D8134" s="308"/>
      <c r="E8134" s="257"/>
      <c r="F8134" s="260"/>
      <c r="I8134"/>
    </row>
    <row r="8135" spans="1:9" s="239" customFormat="1" x14ac:dyDescent="0.25">
      <c r="A8135" s="298"/>
      <c r="B8135" s="271"/>
      <c r="C8135" s="252"/>
      <c r="D8135" s="308"/>
      <c r="E8135" s="257"/>
      <c r="F8135" s="260"/>
      <c r="I8135"/>
    </row>
    <row r="8136" spans="1:9" s="239" customFormat="1" x14ac:dyDescent="0.25">
      <c r="A8136" s="298"/>
      <c r="B8136" s="271"/>
      <c r="C8136" s="252"/>
      <c r="D8136" s="308"/>
      <c r="E8136" s="257"/>
      <c r="F8136" s="260"/>
      <c r="I8136"/>
    </row>
    <row r="8137" spans="1:9" s="239" customFormat="1" x14ac:dyDescent="0.25">
      <c r="A8137" s="298"/>
      <c r="B8137" s="271"/>
      <c r="C8137" s="252"/>
      <c r="D8137" s="308"/>
      <c r="E8137" s="257"/>
      <c r="F8137" s="260"/>
      <c r="I8137"/>
    </row>
    <row r="8138" spans="1:9" s="239" customFormat="1" ht="13" x14ac:dyDescent="0.25">
      <c r="A8138" s="261"/>
      <c r="B8138" s="253"/>
      <c r="C8138" s="252"/>
      <c r="D8138" s="308"/>
      <c r="E8138" s="257"/>
      <c r="F8138" s="260"/>
      <c r="I8138"/>
    </row>
    <row r="8139" spans="1:9" ht="13" x14ac:dyDescent="0.25">
      <c r="A8139" s="261"/>
      <c r="B8139" s="264" t="s">
        <v>1631</v>
      </c>
      <c r="C8139" s="226"/>
      <c r="D8139" s="304"/>
      <c r="E8139" s="255"/>
      <c r="F8139" s="266"/>
    </row>
    <row r="8140" spans="1:9" ht="13" x14ac:dyDescent="0.25">
      <c r="A8140" s="261"/>
      <c r="B8140" s="245" t="str">
        <f>B8070</f>
        <v>SECTION 6</v>
      </c>
      <c r="C8140" s="226"/>
      <c r="D8140" s="304"/>
      <c r="E8140" s="255"/>
      <c r="F8140" s="260"/>
    </row>
    <row r="8141" spans="1:9" ht="13" x14ac:dyDescent="0.25">
      <c r="A8141" s="261"/>
      <c r="B8141" s="245" t="str">
        <f>B8071</f>
        <v>Block 4: Kitchen and Store Room</v>
      </c>
      <c r="C8141" s="226"/>
      <c r="D8141" s="304"/>
      <c r="E8141" s="255"/>
      <c r="F8141" s="260"/>
    </row>
    <row r="8142" spans="1:9" ht="13" x14ac:dyDescent="0.25">
      <c r="A8142" s="261"/>
      <c r="B8142" s="244"/>
      <c r="C8142" s="246"/>
      <c r="D8142" s="305"/>
      <c r="E8142" s="257"/>
      <c r="F8142" s="260"/>
    </row>
    <row r="8143" spans="1:9" ht="13" x14ac:dyDescent="0.25">
      <c r="A8143" s="261"/>
      <c r="B8143" s="242" t="s">
        <v>2656</v>
      </c>
      <c r="C8143" s="246"/>
      <c r="D8143" s="305"/>
      <c r="E8143" s="257"/>
      <c r="F8143" s="260"/>
    </row>
    <row r="8144" spans="1:9" ht="13" x14ac:dyDescent="0.25">
      <c r="A8144" s="261"/>
      <c r="B8144" s="244"/>
      <c r="C8144" s="246"/>
      <c r="D8144" s="305"/>
      <c r="E8144" s="257"/>
      <c r="F8144" s="260"/>
    </row>
    <row r="8145" spans="1:12" s="234" customFormat="1" ht="13" x14ac:dyDescent="0.25">
      <c r="A8145" s="261"/>
      <c r="B8145" s="228" t="s">
        <v>2657</v>
      </c>
      <c r="C8145" s="246"/>
      <c r="D8145" s="305"/>
      <c r="E8145" s="257"/>
      <c r="F8145" s="260"/>
      <c r="I8145"/>
      <c r="J8145" s="149"/>
      <c r="K8145" s="149"/>
      <c r="L8145" s="149"/>
    </row>
    <row r="8146" spans="1:12" s="234" customFormat="1" ht="13" x14ac:dyDescent="0.25">
      <c r="A8146" s="261"/>
      <c r="B8146" s="228"/>
      <c r="C8146" s="219"/>
      <c r="D8146" s="310"/>
      <c r="E8146" s="257"/>
      <c r="F8146" s="260"/>
      <c r="I8146"/>
      <c r="J8146" s="149"/>
      <c r="K8146" s="149"/>
      <c r="L8146" s="149"/>
    </row>
    <row r="8147" spans="1:12" s="234" customFormat="1" ht="13" x14ac:dyDescent="0.25">
      <c r="A8147" s="261">
        <v>7.1</v>
      </c>
      <c r="B8147" s="228" t="s">
        <v>2100</v>
      </c>
      <c r="C8147" s="219"/>
      <c r="D8147" s="310"/>
      <c r="E8147" s="319"/>
      <c r="F8147" s="315"/>
      <c r="I8147"/>
      <c r="J8147" s="149"/>
      <c r="K8147" s="149"/>
      <c r="L8147" s="149"/>
    </row>
    <row r="8148" spans="1:12" s="234" customFormat="1" ht="13" x14ac:dyDescent="0.25">
      <c r="A8148" s="297"/>
      <c r="B8148" s="227"/>
      <c r="C8148" s="268"/>
      <c r="D8148" s="311"/>
      <c r="E8148" s="320"/>
      <c r="F8148" s="314"/>
      <c r="I8148"/>
      <c r="J8148" s="149"/>
      <c r="K8148" s="149"/>
      <c r="L8148" s="149"/>
    </row>
    <row r="8149" spans="1:12" s="234" customFormat="1" ht="13" x14ac:dyDescent="0.25">
      <c r="A8149" s="297"/>
      <c r="B8149" s="290" t="s">
        <v>382</v>
      </c>
      <c r="C8149" s="289"/>
      <c r="D8149" s="311"/>
      <c r="E8149" s="320"/>
      <c r="F8149" s="314"/>
      <c r="I8149"/>
      <c r="J8149" s="149"/>
      <c r="K8149" s="149"/>
      <c r="L8149" s="149"/>
    </row>
    <row r="8150" spans="1:12" s="234" customFormat="1" ht="13" x14ac:dyDescent="0.25">
      <c r="A8150" s="297"/>
      <c r="B8150" s="291"/>
      <c r="C8150" s="289"/>
      <c r="D8150" s="311"/>
      <c r="E8150" s="320"/>
      <c r="F8150" s="314"/>
      <c r="I8150"/>
      <c r="J8150" s="149"/>
      <c r="K8150" s="149"/>
      <c r="L8150" s="149"/>
    </row>
    <row r="8151" spans="1:12" s="234" customFormat="1" ht="26" x14ac:dyDescent="0.25">
      <c r="A8151" s="297"/>
      <c r="B8151" s="292" t="s">
        <v>2108</v>
      </c>
      <c r="C8151" s="289"/>
      <c r="D8151" s="311"/>
      <c r="E8151" s="320"/>
      <c r="F8151" s="314"/>
      <c r="I8151"/>
      <c r="J8151" s="149"/>
      <c r="K8151" s="149"/>
      <c r="L8151" s="149"/>
    </row>
    <row r="8152" spans="1:12" s="234" customFormat="1" ht="13" x14ac:dyDescent="0.25">
      <c r="A8152" s="297"/>
      <c r="B8152" s="288"/>
      <c r="C8152" s="289"/>
      <c r="D8152" s="311"/>
      <c r="E8152" s="320"/>
      <c r="F8152" s="314"/>
      <c r="I8152"/>
      <c r="J8152" s="149"/>
      <c r="K8152" s="149"/>
      <c r="L8152" s="149"/>
    </row>
    <row r="8153" spans="1:12" s="234" customFormat="1" x14ac:dyDescent="0.25">
      <c r="A8153" s="296" t="s">
        <v>2658</v>
      </c>
      <c r="B8153" s="288" t="s">
        <v>516</v>
      </c>
      <c r="C8153" s="289" t="s">
        <v>2</v>
      </c>
      <c r="D8153" s="311">
        <v>2</v>
      </c>
      <c r="E8153" s="318"/>
      <c r="F8153" s="314"/>
      <c r="I8153"/>
      <c r="J8153" s="149"/>
      <c r="K8153" s="149"/>
      <c r="L8153" s="149"/>
    </row>
    <row r="8154" spans="1:12" s="234" customFormat="1" ht="13" x14ac:dyDescent="0.25">
      <c r="A8154" s="297"/>
      <c r="B8154" s="288"/>
      <c r="C8154" s="289"/>
      <c r="D8154" s="311"/>
      <c r="E8154" s="320"/>
      <c r="F8154" s="314"/>
      <c r="I8154"/>
      <c r="J8154" s="149"/>
      <c r="K8154" s="149"/>
      <c r="L8154" s="149"/>
    </row>
    <row r="8155" spans="1:12" s="234" customFormat="1" ht="26" x14ac:dyDescent="0.25">
      <c r="A8155" s="297"/>
      <c r="B8155" s="292" t="s">
        <v>2101</v>
      </c>
      <c r="C8155" s="289"/>
      <c r="D8155" s="311"/>
      <c r="E8155" s="320"/>
      <c r="F8155" s="314"/>
      <c r="I8155"/>
      <c r="J8155" s="149"/>
      <c r="K8155" s="149"/>
      <c r="L8155" s="149"/>
    </row>
    <row r="8156" spans="1:12" s="234" customFormat="1" ht="13" x14ac:dyDescent="0.25">
      <c r="A8156" s="297"/>
      <c r="B8156" s="293"/>
      <c r="C8156" s="289"/>
      <c r="D8156" s="311"/>
      <c r="E8156" s="320"/>
      <c r="F8156" s="314"/>
      <c r="I8156"/>
      <c r="J8156" s="149"/>
      <c r="K8156" s="149"/>
      <c r="L8156" s="149"/>
    </row>
    <row r="8157" spans="1:12" s="234" customFormat="1" x14ac:dyDescent="0.25">
      <c r="A8157" s="296" t="s">
        <v>2659</v>
      </c>
      <c r="B8157" s="288" t="s">
        <v>286</v>
      </c>
      <c r="C8157" s="289" t="s">
        <v>11</v>
      </c>
      <c r="D8157" s="311">
        <v>9</v>
      </c>
      <c r="E8157" s="318"/>
      <c r="F8157" s="314"/>
      <c r="I8157"/>
      <c r="J8157" s="149"/>
      <c r="K8157" s="149"/>
      <c r="L8157" s="149"/>
    </row>
    <row r="8158" spans="1:12" s="234" customFormat="1" x14ac:dyDescent="0.25">
      <c r="A8158" s="296" t="s">
        <v>2660</v>
      </c>
      <c r="B8158" s="288" t="s">
        <v>1022</v>
      </c>
      <c r="C8158" s="289" t="s">
        <v>11</v>
      </c>
      <c r="D8158" s="311">
        <v>7</v>
      </c>
      <c r="E8158" s="318"/>
      <c r="F8158" s="314"/>
      <c r="I8158"/>
      <c r="J8158" s="149"/>
      <c r="K8158" s="149"/>
      <c r="L8158" s="149"/>
    </row>
    <row r="8159" spans="1:12" s="234" customFormat="1" x14ac:dyDescent="0.25">
      <c r="A8159" s="296" t="s">
        <v>2661</v>
      </c>
      <c r="B8159" s="288" t="s">
        <v>469</v>
      </c>
      <c r="C8159" s="289" t="s">
        <v>11</v>
      </c>
      <c r="D8159" s="311">
        <v>9</v>
      </c>
      <c r="E8159" s="318"/>
      <c r="F8159" s="314"/>
      <c r="I8159"/>
      <c r="J8159" s="149"/>
      <c r="K8159" s="149"/>
      <c r="L8159" s="149"/>
    </row>
    <row r="8160" spans="1:12" s="234" customFormat="1" x14ac:dyDescent="0.25">
      <c r="A8160" s="296" t="s">
        <v>2662</v>
      </c>
      <c r="B8160" s="288" t="s">
        <v>470</v>
      </c>
      <c r="C8160" s="289" t="s">
        <v>11</v>
      </c>
      <c r="D8160" s="311">
        <v>5</v>
      </c>
      <c r="E8160" s="318"/>
      <c r="F8160" s="314"/>
      <c r="I8160"/>
      <c r="J8160" s="149"/>
      <c r="K8160" s="149"/>
      <c r="L8160" s="149"/>
    </row>
    <row r="8161" spans="1:12" customFormat="1" ht="13" x14ac:dyDescent="0.25">
      <c r="A8161" s="297"/>
      <c r="B8161" s="288"/>
      <c r="C8161" s="289"/>
      <c r="D8161" s="311"/>
      <c r="E8161" s="318"/>
      <c r="F8161" s="314"/>
      <c r="G8161" s="234"/>
      <c r="H8161" s="234"/>
      <c r="J8161" s="149"/>
      <c r="K8161" s="149"/>
      <c r="L8161" s="149"/>
    </row>
    <row r="8162" spans="1:12" customFormat="1" ht="13" x14ac:dyDescent="0.25">
      <c r="A8162" s="297"/>
      <c r="B8162" s="290" t="s">
        <v>404</v>
      </c>
      <c r="C8162" s="289"/>
      <c r="D8162" s="311"/>
      <c r="E8162" s="318"/>
      <c r="F8162" s="314"/>
      <c r="G8162" s="234"/>
      <c r="H8162" s="234"/>
      <c r="J8162" s="149"/>
      <c r="K8162" s="149"/>
      <c r="L8162" s="149"/>
    </row>
    <row r="8163" spans="1:12" customFormat="1" ht="13" x14ac:dyDescent="0.25">
      <c r="A8163" s="297"/>
      <c r="B8163" s="288"/>
      <c r="C8163" s="289"/>
      <c r="D8163" s="311"/>
      <c r="E8163" s="318"/>
      <c r="F8163" s="314"/>
      <c r="G8163" s="234"/>
      <c r="H8163" s="234"/>
      <c r="J8163" s="149"/>
      <c r="K8163" s="149"/>
      <c r="L8163" s="149"/>
    </row>
    <row r="8164" spans="1:12" customFormat="1" x14ac:dyDescent="0.25">
      <c r="A8164" s="296" t="s">
        <v>2663</v>
      </c>
      <c r="B8164" s="288" t="s">
        <v>405</v>
      </c>
      <c r="C8164" s="289" t="s">
        <v>2</v>
      </c>
      <c r="D8164" s="311">
        <v>2</v>
      </c>
      <c r="E8164" s="318"/>
      <c r="F8164" s="314"/>
      <c r="G8164" s="234"/>
      <c r="H8164" s="234"/>
      <c r="J8164" s="149"/>
      <c r="K8164" s="149"/>
      <c r="L8164" s="149"/>
    </row>
    <row r="8165" spans="1:12" customFormat="1" x14ac:dyDescent="0.25">
      <c r="A8165" s="296" t="s">
        <v>2664</v>
      </c>
      <c r="B8165" s="288" t="s">
        <v>523</v>
      </c>
      <c r="C8165" s="289" t="s">
        <v>2</v>
      </c>
      <c r="D8165" s="311">
        <v>2</v>
      </c>
      <c r="E8165" s="318"/>
      <c r="F8165" s="314"/>
      <c r="G8165" s="234"/>
      <c r="H8165" s="234"/>
      <c r="J8165" s="149"/>
      <c r="K8165" s="149"/>
      <c r="L8165" s="149"/>
    </row>
    <row r="8166" spans="1:12" customFormat="1" ht="13" x14ac:dyDescent="0.25">
      <c r="A8166" s="297"/>
      <c r="B8166" s="288"/>
      <c r="C8166" s="289"/>
      <c r="D8166" s="311"/>
      <c r="E8166" s="318"/>
      <c r="F8166" s="314"/>
      <c r="G8166" s="234"/>
      <c r="H8166" s="234"/>
      <c r="J8166" s="149"/>
      <c r="K8166" s="149"/>
      <c r="L8166" s="149"/>
    </row>
    <row r="8167" spans="1:12" customFormat="1" ht="13" x14ac:dyDescent="0.25">
      <c r="A8167" s="297"/>
      <c r="B8167" s="291" t="s">
        <v>420</v>
      </c>
      <c r="C8167" s="289"/>
      <c r="D8167" s="311"/>
      <c r="E8167" s="318"/>
      <c r="F8167" s="314"/>
      <c r="G8167" s="234"/>
      <c r="H8167" s="234"/>
      <c r="J8167" s="149"/>
      <c r="K8167" s="149"/>
      <c r="L8167" s="149"/>
    </row>
    <row r="8168" spans="1:12" customFormat="1" ht="13" x14ac:dyDescent="0.25">
      <c r="A8168" s="297"/>
      <c r="B8168" s="288"/>
      <c r="C8168" s="289"/>
      <c r="D8168" s="311"/>
      <c r="E8168" s="318"/>
      <c r="F8168" s="314"/>
      <c r="G8168" s="234"/>
      <c r="H8168" s="234"/>
      <c r="J8168" s="149"/>
      <c r="K8168" s="149"/>
      <c r="L8168" s="149"/>
    </row>
    <row r="8169" spans="1:12" customFormat="1" ht="14.5" x14ac:dyDescent="0.25">
      <c r="A8169" s="296" t="s">
        <v>2665</v>
      </c>
      <c r="B8169" s="288" t="s">
        <v>2117</v>
      </c>
      <c r="C8169" s="268" t="s">
        <v>621</v>
      </c>
      <c r="D8169" s="311">
        <v>14</v>
      </c>
      <c r="E8169" s="318"/>
      <c r="F8169" s="314"/>
      <c r="G8169" s="234"/>
      <c r="H8169" s="234">
        <f>4.491*3.032</f>
        <v>13.616712</v>
      </c>
      <c r="J8169" s="149"/>
      <c r="K8169" s="149"/>
      <c r="L8169" s="149"/>
    </row>
    <row r="8170" spans="1:12" customFormat="1" ht="14.5" x14ac:dyDescent="0.25">
      <c r="A8170" s="296" t="s">
        <v>2666</v>
      </c>
      <c r="B8170" s="288" t="s">
        <v>2118</v>
      </c>
      <c r="C8170" s="268" t="s">
        <v>621</v>
      </c>
      <c r="D8170" s="311">
        <v>55</v>
      </c>
      <c r="E8170" s="318"/>
      <c r="F8170" s="314"/>
      <c r="G8170" s="234"/>
      <c r="H8170" s="234">
        <f>21.11*2.6</f>
        <v>54.886000000000003</v>
      </c>
      <c r="J8170" s="149"/>
      <c r="K8170" s="149"/>
      <c r="L8170" s="149"/>
    </row>
    <row r="8171" spans="1:12" customFormat="1" ht="14.5" x14ac:dyDescent="0.25">
      <c r="A8171" s="296" t="s">
        <v>2667</v>
      </c>
      <c r="B8171" s="288" t="s">
        <v>2119</v>
      </c>
      <c r="C8171" s="268" t="s">
        <v>621</v>
      </c>
      <c r="D8171" s="311">
        <v>39</v>
      </c>
      <c r="E8171" s="318"/>
      <c r="F8171" s="314"/>
      <c r="G8171" s="234"/>
      <c r="H8171" s="234">
        <f>15.046*2.6</f>
        <v>39.119599999999998</v>
      </c>
      <c r="J8171" s="149"/>
      <c r="K8171" s="149"/>
      <c r="L8171" s="149"/>
    </row>
    <row r="8172" spans="1:12" customFormat="1" ht="14.5" x14ac:dyDescent="0.25">
      <c r="A8172" s="296" t="s">
        <v>2668</v>
      </c>
      <c r="B8172" s="288" t="s">
        <v>524</v>
      </c>
      <c r="C8172" s="268" t="s">
        <v>621</v>
      </c>
      <c r="D8172" s="311">
        <v>2</v>
      </c>
      <c r="E8172" s="318"/>
      <c r="F8172" s="314"/>
      <c r="G8172" s="234"/>
      <c r="H8172" s="234"/>
      <c r="J8172" s="149"/>
      <c r="K8172" s="149"/>
      <c r="L8172" s="149"/>
    </row>
    <row r="8173" spans="1:12" customFormat="1" x14ac:dyDescent="0.25">
      <c r="A8173" s="296"/>
      <c r="B8173" s="288"/>
      <c r="C8173" s="268"/>
      <c r="D8173" s="311"/>
      <c r="E8173" s="318"/>
      <c r="F8173" s="314"/>
      <c r="G8173" s="234"/>
      <c r="H8173" s="234"/>
      <c r="J8173" s="149"/>
      <c r="K8173" s="149"/>
      <c r="L8173" s="149"/>
    </row>
    <row r="8174" spans="1:12" customFormat="1" ht="13" x14ac:dyDescent="0.25">
      <c r="A8174" s="296"/>
      <c r="B8174" s="292" t="s">
        <v>2690</v>
      </c>
      <c r="C8174" s="268"/>
      <c r="D8174" s="311"/>
      <c r="E8174" s="320"/>
      <c r="F8174" s="314"/>
      <c r="G8174" s="234"/>
      <c r="H8174" s="234"/>
      <c r="J8174" s="149"/>
      <c r="K8174" s="149"/>
      <c r="L8174" s="149"/>
    </row>
    <row r="8175" spans="1:12" customFormat="1" ht="13" x14ac:dyDescent="0.25">
      <c r="A8175" s="296"/>
      <c r="B8175" s="288"/>
      <c r="C8175" s="268"/>
      <c r="D8175" s="311"/>
      <c r="E8175" s="320"/>
      <c r="F8175" s="314"/>
      <c r="G8175" s="234"/>
      <c r="H8175" s="234"/>
      <c r="J8175" s="149"/>
      <c r="K8175" s="149"/>
      <c r="L8175" s="149"/>
    </row>
    <row r="8176" spans="1:12" customFormat="1" ht="25" x14ac:dyDescent="0.25">
      <c r="A8176" s="296" t="s">
        <v>2691</v>
      </c>
      <c r="B8176" s="288" t="s">
        <v>2689</v>
      </c>
      <c r="C8176" s="268" t="s">
        <v>2</v>
      </c>
      <c r="D8176" s="311">
        <v>2</v>
      </c>
      <c r="E8176" s="318"/>
      <c r="F8176" s="314"/>
      <c r="G8176" s="234"/>
      <c r="H8176" s="234"/>
      <c r="J8176" s="149"/>
      <c r="K8176" s="149"/>
      <c r="L8176" s="149"/>
    </row>
    <row r="8177" spans="1:12" s="234" customFormat="1" ht="13" x14ac:dyDescent="0.25">
      <c r="A8177" s="296"/>
      <c r="B8177" s="288"/>
      <c r="C8177" s="268"/>
      <c r="D8177" s="311"/>
      <c r="E8177" s="320"/>
      <c r="F8177" s="314"/>
      <c r="I8177"/>
      <c r="J8177" s="149"/>
      <c r="K8177" s="149"/>
      <c r="L8177" s="149"/>
    </row>
    <row r="8178" spans="1:12" s="234" customFormat="1" ht="13" x14ac:dyDescent="0.25">
      <c r="A8178" s="296"/>
      <c r="B8178" s="288"/>
      <c r="C8178" s="268"/>
      <c r="D8178" s="311"/>
      <c r="E8178" s="320"/>
      <c r="F8178" s="314"/>
      <c r="I8178"/>
      <c r="J8178" s="149"/>
      <c r="K8178" s="149"/>
      <c r="L8178" s="149"/>
    </row>
    <row r="8179" spans="1:12" s="234" customFormat="1" ht="13" x14ac:dyDescent="0.25">
      <c r="A8179" s="296"/>
      <c r="B8179" s="288"/>
      <c r="C8179" s="268"/>
      <c r="D8179" s="311"/>
      <c r="E8179" s="320"/>
      <c r="F8179" s="314"/>
      <c r="I8179"/>
      <c r="J8179" s="149"/>
      <c r="K8179" s="149"/>
      <c r="L8179" s="149"/>
    </row>
    <row r="8180" spans="1:12" s="234" customFormat="1" ht="13" x14ac:dyDescent="0.25">
      <c r="A8180" s="296"/>
      <c r="B8180" s="288"/>
      <c r="C8180" s="268"/>
      <c r="D8180" s="311"/>
      <c r="E8180" s="320"/>
      <c r="F8180" s="314"/>
      <c r="I8180"/>
      <c r="J8180" s="149"/>
      <c r="K8180" s="149"/>
      <c r="L8180" s="149"/>
    </row>
    <row r="8181" spans="1:12" s="234" customFormat="1" ht="13" x14ac:dyDescent="0.25">
      <c r="A8181" s="296"/>
      <c r="B8181" s="288"/>
      <c r="C8181" s="268"/>
      <c r="D8181" s="311"/>
      <c r="E8181" s="320"/>
      <c r="F8181" s="314"/>
      <c r="I8181"/>
      <c r="J8181" s="149"/>
      <c r="K8181" s="149"/>
      <c r="L8181" s="149"/>
    </row>
    <row r="8182" spans="1:12" s="234" customFormat="1" ht="13" x14ac:dyDescent="0.25">
      <c r="A8182" s="296"/>
      <c r="B8182" s="288"/>
      <c r="C8182" s="268"/>
      <c r="D8182" s="311"/>
      <c r="E8182" s="320"/>
      <c r="F8182" s="314"/>
      <c r="I8182"/>
      <c r="J8182" s="149"/>
      <c r="K8182" s="149"/>
      <c r="L8182" s="149"/>
    </row>
    <row r="8183" spans="1:12" s="234" customFormat="1" ht="13" x14ac:dyDescent="0.25">
      <c r="A8183" s="296"/>
      <c r="B8183" s="288"/>
      <c r="C8183" s="268"/>
      <c r="D8183" s="311"/>
      <c r="E8183" s="320"/>
      <c r="F8183" s="314"/>
      <c r="I8183"/>
      <c r="J8183" s="149"/>
      <c r="K8183" s="149"/>
      <c r="L8183" s="149"/>
    </row>
    <row r="8184" spans="1:12" s="234" customFormat="1" ht="13" x14ac:dyDescent="0.25">
      <c r="A8184" s="296"/>
      <c r="B8184" s="288"/>
      <c r="C8184" s="268"/>
      <c r="D8184" s="311"/>
      <c r="E8184" s="320"/>
      <c r="F8184" s="314"/>
      <c r="I8184"/>
      <c r="J8184" s="149"/>
      <c r="K8184" s="149"/>
      <c r="L8184" s="149"/>
    </row>
    <row r="8185" spans="1:12" s="234" customFormat="1" ht="13" x14ac:dyDescent="0.25">
      <c r="A8185" s="296"/>
      <c r="B8185" s="269"/>
      <c r="C8185" s="268"/>
      <c r="D8185" s="311"/>
      <c r="E8185" s="320"/>
      <c r="F8185" s="314"/>
      <c r="I8185"/>
      <c r="J8185" s="149"/>
      <c r="K8185" s="149"/>
      <c r="L8185" s="149"/>
    </row>
    <row r="8186" spans="1:12" s="234" customFormat="1" ht="13" x14ac:dyDescent="0.25">
      <c r="A8186" s="296"/>
      <c r="B8186" s="269"/>
      <c r="C8186" s="268"/>
      <c r="D8186" s="311"/>
      <c r="E8186" s="320"/>
      <c r="F8186" s="314"/>
      <c r="I8186"/>
      <c r="J8186" s="149"/>
      <c r="K8186" s="149"/>
      <c r="L8186" s="149"/>
    </row>
    <row r="8187" spans="1:12" s="234" customFormat="1" x14ac:dyDescent="0.25">
      <c r="A8187" s="296"/>
      <c r="B8187" s="269"/>
      <c r="C8187" s="268"/>
      <c r="D8187" s="311"/>
      <c r="E8187" s="318"/>
      <c r="F8187" s="314"/>
      <c r="I8187"/>
      <c r="J8187" s="149"/>
      <c r="K8187" s="149"/>
      <c r="L8187" s="149"/>
    </row>
    <row r="8188" spans="1:12" s="234" customFormat="1" x14ac:dyDescent="0.25">
      <c r="A8188" s="296"/>
      <c r="B8188" s="269"/>
      <c r="C8188" s="268"/>
      <c r="D8188" s="311"/>
      <c r="E8188" s="318"/>
      <c r="F8188" s="314"/>
      <c r="I8188"/>
      <c r="J8188" s="149"/>
      <c r="K8188" s="149"/>
      <c r="L8188" s="149"/>
    </row>
    <row r="8189" spans="1:12" s="234" customFormat="1" x14ac:dyDescent="0.25">
      <c r="A8189" s="296"/>
      <c r="B8189" s="269"/>
      <c r="C8189" s="268"/>
      <c r="D8189" s="311"/>
      <c r="E8189" s="318"/>
      <c r="F8189" s="314"/>
      <c r="I8189"/>
      <c r="J8189" s="149"/>
      <c r="K8189" s="149"/>
      <c r="L8189" s="149"/>
    </row>
    <row r="8190" spans="1:12" s="234" customFormat="1" x14ac:dyDescent="0.25">
      <c r="A8190" s="296"/>
      <c r="B8190" s="269"/>
      <c r="C8190" s="268"/>
      <c r="D8190" s="311"/>
      <c r="E8190" s="318"/>
      <c r="F8190" s="314"/>
      <c r="I8190"/>
      <c r="J8190" s="149"/>
      <c r="K8190" s="149"/>
      <c r="L8190" s="149"/>
    </row>
    <row r="8191" spans="1:12" s="234" customFormat="1" x14ac:dyDescent="0.25">
      <c r="A8191" s="296"/>
      <c r="B8191" s="269"/>
      <c r="C8191" s="268"/>
      <c r="D8191" s="311"/>
      <c r="E8191" s="318"/>
      <c r="F8191" s="314"/>
      <c r="I8191"/>
      <c r="J8191" s="149"/>
      <c r="K8191" s="149"/>
      <c r="L8191" s="149"/>
    </row>
    <row r="8192" spans="1:12" s="234" customFormat="1" x14ac:dyDescent="0.25">
      <c r="A8192" s="296"/>
      <c r="B8192" s="269"/>
      <c r="C8192" s="268"/>
      <c r="D8192" s="311"/>
      <c r="E8192" s="318"/>
      <c r="F8192" s="314"/>
      <c r="I8192"/>
      <c r="J8192" s="149"/>
      <c r="K8192" s="149"/>
      <c r="L8192" s="149"/>
    </row>
    <row r="8193" spans="1:12" s="234" customFormat="1" x14ac:dyDescent="0.25">
      <c r="A8193" s="296"/>
      <c r="B8193" s="269"/>
      <c r="C8193" s="268"/>
      <c r="D8193" s="311"/>
      <c r="E8193" s="318"/>
      <c r="F8193" s="314"/>
      <c r="I8193"/>
      <c r="J8193" s="149"/>
      <c r="K8193" s="149"/>
      <c r="L8193" s="149"/>
    </row>
    <row r="8194" spans="1:12" s="234" customFormat="1" x14ac:dyDescent="0.25">
      <c r="A8194" s="296"/>
      <c r="B8194" s="269"/>
      <c r="C8194" s="268"/>
      <c r="D8194" s="311"/>
      <c r="E8194" s="318"/>
      <c r="F8194" s="314"/>
      <c r="I8194"/>
      <c r="J8194" s="149"/>
      <c r="K8194" s="149"/>
      <c r="L8194" s="149"/>
    </row>
    <row r="8195" spans="1:12" s="234" customFormat="1" x14ac:dyDescent="0.25">
      <c r="A8195" s="296"/>
      <c r="B8195" s="269"/>
      <c r="C8195" s="268"/>
      <c r="D8195" s="311"/>
      <c r="E8195" s="318"/>
      <c r="F8195" s="314"/>
      <c r="I8195"/>
      <c r="J8195" s="149"/>
      <c r="K8195" s="149"/>
      <c r="L8195" s="149"/>
    </row>
    <row r="8196" spans="1:12" s="234" customFormat="1" x14ac:dyDescent="0.25">
      <c r="A8196" s="296"/>
      <c r="B8196" s="269"/>
      <c r="C8196" s="268"/>
      <c r="D8196" s="311"/>
      <c r="E8196" s="318"/>
      <c r="F8196" s="314"/>
      <c r="I8196"/>
      <c r="J8196" s="149"/>
      <c r="K8196" s="149"/>
      <c r="L8196" s="149"/>
    </row>
    <row r="8197" spans="1:12" s="234" customFormat="1" x14ac:dyDescent="0.25">
      <c r="A8197" s="296"/>
      <c r="B8197" s="269"/>
      <c r="C8197" s="268"/>
      <c r="D8197" s="311"/>
      <c r="E8197" s="318"/>
      <c r="F8197" s="314"/>
      <c r="I8197"/>
      <c r="J8197" s="149"/>
      <c r="K8197" s="149"/>
      <c r="L8197" s="149"/>
    </row>
    <row r="8198" spans="1:12" s="234" customFormat="1" x14ac:dyDescent="0.25">
      <c r="A8198" s="296"/>
      <c r="B8198" s="269"/>
      <c r="C8198" s="268"/>
      <c r="D8198" s="311"/>
      <c r="E8198" s="318"/>
      <c r="F8198" s="314"/>
      <c r="I8198"/>
      <c r="J8198" s="149"/>
      <c r="K8198" s="149"/>
      <c r="L8198" s="149"/>
    </row>
    <row r="8199" spans="1:12" s="234" customFormat="1" x14ac:dyDescent="0.25">
      <c r="A8199" s="296"/>
      <c r="B8199" s="269"/>
      <c r="C8199" s="268"/>
      <c r="D8199" s="311"/>
      <c r="E8199" s="318"/>
      <c r="F8199" s="314"/>
      <c r="I8199"/>
      <c r="J8199" s="149"/>
      <c r="K8199" s="149"/>
      <c r="L8199" s="149"/>
    </row>
    <row r="8200" spans="1:12" s="234" customFormat="1" x14ac:dyDescent="0.25">
      <c r="A8200" s="296"/>
      <c r="B8200" s="269"/>
      <c r="C8200" s="268"/>
      <c r="D8200" s="311"/>
      <c r="E8200" s="318"/>
      <c r="F8200" s="314"/>
      <c r="I8200"/>
      <c r="J8200" s="149"/>
      <c r="K8200" s="149"/>
      <c r="L8200" s="149"/>
    </row>
    <row r="8201" spans="1:12" s="234" customFormat="1" ht="13" x14ac:dyDescent="0.25">
      <c r="A8201" s="261"/>
      <c r="B8201" s="232"/>
      <c r="C8201" s="222"/>
      <c r="D8201" s="311"/>
      <c r="E8201" s="318"/>
      <c r="F8201" s="314"/>
      <c r="I8201"/>
      <c r="J8201" s="149"/>
      <c r="K8201" s="149"/>
      <c r="L8201" s="149"/>
    </row>
    <row r="8202" spans="1:12" s="234" customFormat="1" ht="13" x14ac:dyDescent="0.25">
      <c r="A8202" s="261"/>
      <c r="B8202" s="232"/>
      <c r="C8202" s="222"/>
      <c r="D8202" s="311"/>
      <c r="E8202" s="318"/>
      <c r="F8202" s="314"/>
      <c r="I8202"/>
      <c r="J8202" s="149"/>
      <c r="K8202" s="149"/>
      <c r="L8202" s="149"/>
    </row>
    <row r="8203" spans="1:12" s="234" customFormat="1" ht="13" x14ac:dyDescent="0.25">
      <c r="A8203" s="261"/>
      <c r="B8203" s="232"/>
      <c r="C8203" s="222"/>
      <c r="D8203" s="311"/>
      <c r="E8203" s="318"/>
      <c r="F8203" s="314"/>
      <c r="I8203"/>
      <c r="J8203" s="149"/>
      <c r="K8203" s="149"/>
      <c r="L8203" s="149"/>
    </row>
    <row r="8204" spans="1:12" s="234" customFormat="1" ht="13" x14ac:dyDescent="0.25">
      <c r="A8204" s="261"/>
      <c r="B8204" s="232"/>
      <c r="C8204" s="222"/>
      <c r="D8204" s="310"/>
      <c r="E8204" s="317"/>
      <c r="F8204" s="315"/>
      <c r="I8204"/>
      <c r="J8204" s="149"/>
      <c r="K8204" s="149"/>
      <c r="L8204" s="149"/>
    </row>
    <row r="8205" spans="1:12" s="234" customFormat="1" ht="13" x14ac:dyDescent="0.25">
      <c r="A8205" s="261"/>
      <c r="B8205" s="232"/>
      <c r="C8205" s="222"/>
      <c r="D8205" s="310"/>
      <c r="E8205" s="317"/>
      <c r="F8205" s="315"/>
      <c r="I8205"/>
      <c r="J8205" s="149"/>
      <c r="K8205" s="149"/>
      <c r="L8205" s="149"/>
    </row>
    <row r="8206" spans="1:12" s="234" customFormat="1" ht="13" x14ac:dyDescent="0.25">
      <c r="A8206" s="261"/>
      <c r="B8206" s="232"/>
      <c r="C8206" s="222"/>
      <c r="D8206" s="310"/>
      <c r="E8206" s="317"/>
      <c r="F8206" s="315"/>
      <c r="I8206"/>
      <c r="J8206" s="149"/>
      <c r="K8206" s="149"/>
      <c r="L8206" s="149"/>
    </row>
    <row r="8207" spans="1:12" s="234" customFormat="1" ht="13" x14ac:dyDescent="0.25">
      <c r="A8207" s="261"/>
      <c r="B8207" s="232"/>
      <c r="C8207" s="222"/>
      <c r="D8207" s="310"/>
      <c r="E8207" s="317"/>
      <c r="F8207" s="315"/>
      <c r="I8207"/>
      <c r="J8207" s="149"/>
      <c r="K8207" s="149"/>
      <c r="L8207" s="149"/>
    </row>
    <row r="8208" spans="1:12" s="234" customFormat="1" ht="13" x14ac:dyDescent="0.25">
      <c r="A8208" s="261"/>
      <c r="B8208" s="253"/>
      <c r="C8208" s="252"/>
      <c r="D8208" s="308"/>
      <c r="E8208" s="317"/>
      <c r="F8208" s="315"/>
      <c r="I8208"/>
      <c r="J8208" s="149"/>
      <c r="K8208" s="149"/>
      <c r="L8208" s="149"/>
    </row>
    <row r="8209" spans="1:12" s="234" customFormat="1" ht="13" x14ac:dyDescent="0.25">
      <c r="A8209" s="261"/>
      <c r="B8209" s="264" t="s">
        <v>2187</v>
      </c>
      <c r="C8209" s="226"/>
      <c r="D8209" s="304"/>
      <c r="E8209" s="319"/>
      <c r="F8209" s="316"/>
      <c r="I8209"/>
      <c r="J8209" s="149"/>
      <c r="K8209" s="149"/>
      <c r="L8209" s="149"/>
    </row>
    <row r="8210" spans="1:12" s="234" customFormat="1" ht="13" x14ac:dyDescent="0.25">
      <c r="A8210" s="261"/>
      <c r="B8210" s="245" t="str">
        <f>B8143</f>
        <v>SECTION 7</v>
      </c>
      <c r="C8210" s="226"/>
      <c r="D8210" s="304"/>
      <c r="E8210" s="255"/>
      <c r="F8210" s="260"/>
      <c r="I8210"/>
      <c r="J8210" s="149"/>
      <c r="K8210" s="149"/>
      <c r="L8210" s="149"/>
    </row>
    <row r="8211" spans="1:12" s="234" customFormat="1" ht="13" x14ac:dyDescent="0.25">
      <c r="A8211" s="261"/>
      <c r="B8211" s="245" t="s">
        <v>2669</v>
      </c>
      <c r="C8211" s="226"/>
      <c r="D8211" s="304"/>
      <c r="E8211" s="255"/>
      <c r="F8211" s="260"/>
      <c r="I8211"/>
      <c r="J8211" s="149"/>
      <c r="K8211" s="149"/>
      <c r="L8211" s="149"/>
    </row>
    <row r="8212" spans="1:12" s="234" customFormat="1" ht="13" x14ac:dyDescent="0.25">
      <c r="A8212" s="261"/>
      <c r="B8212" s="253"/>
      <c r="C8212" s="252"/>
      <c r="D8212" s="308"/>
      <c r="E8212" s="257"/>
      <c r="F8212" s="260"/>
      <c r="I8212"/>
      <c r="J8212" s="149"/>
      <c r="K8212" s="149"/>
      <c r="L8212" s="149"/>
    </row>
    <row r="8213" spans="1:12" s="234" customFormat="1" ht="13" x14ac:dyDescent="0.25">
      <c r="A8213" s="261"/>
      <c r="B8213" s="270" t="str">
        <f>B8210</f>
        <v>SECTION 7</v>
      </c>
      <c r="C8213" s="252"/>
      <c r="D8213" s="308"/>
      <c r="E8213" s="257"/>
      <c r="F8213" s="260"/>
      <c r="I8213"/>
      <c r="J8213" s="149"/>
      <c r="K8213" s="149"/>
      <c r="L8213" s="149"/>
    </row>
    <row r="8214" spans="1:12" s="234" customFormat="1" ht="13" x14ac:dyDescent="0.25">
      <c r="A8214" s="261"/>
      <c r="B8214" s="270" t="str">
        <f>B8211</f>
        <v>Ablution Block 3: 7.1 - Alterations</v>
      </c>
      <c r="C8214" s="252"/>
      <c r="D8214" s="308"/>
      <c r="E8214" s="257"/>
      <c r="F8214" s="260"/>
      <c r="I8214"/>
      <c r="J8214" s="149"/>
      <c r="K8214" s="149"/>
      <c r="L8214" s="149"/>
    </row>
    <row r="8215" spans="1:12" s="234" customFormat="1" ht="13" x14ac:dyDescent="0.25">
      <c r="A8215" s="261"/>
      <c r="B8215" s="251" t="s">
        <v>2200</v>
      </c>
      <c r="C8215" s="252" t="s">
        <v>2192</v>
      </c>
      <c r="D8215" s="308"/>
      <c r="E8215" s="257"/>
      <c r="F8215" s="260"/>
      <c r="I8215"/>
      <c r="J8215" s="149"/>
      <c r="K8215" s="149"/>
      <c r="L8215" s="149"/>
    </row>
    <row r="8216" spans="1:12" s="234" customFormat="1" ht="13" x14ac:dyDescent="0.25">
      <c r="A8216" s="261"/>
      <c r="B8216" s="253"/>
      <c r="C8216" s="252"/>
      <c r="D8216" s="308"/>
      <c r="E8216" s="257"/>
      <c r="F8216" s="260"/>
      <c r="I8216"/>
      <c r="J8216" s="149"/>
      <c r="K8216" s="149"/>
      <c r="L8216" s="149"/>
    </row>
    <row r="8217" spans="1:12" s="234" customFormat="1" ht="13" x14ac:dyDescent="0.25">
      <c r="A8217" s="261"/>
      <c r="B8217" s="265" t="s">
        <v>2191</v>
      </c>
      <c r="C8217" s="252">
        <v>122</v>
      </c>
      <c r="D8217" s="308"/>
      <c r="E8217" s="257"/>
      <c r="F8217" s="260"/>
      <c r="I8217"/>
      <c r="J8217" s="149"/>
      <c r="K8217" s="149"/>
      <c r="L8217" s="149"/>
    </row>
    <row r="8218" spans="1:12" s="234" customFormat="1" ht="13" x14ac:dyDescent="0.25">
      <c r="A8218" s="261"/>
      <c r="B8218" s="265"/>
      <c r="C8218" s="252"/>
      <c r="D8218" s="308"/>
      <c r="E8218" s="257"/>
      <c r="F8218" s="260"/>
      <c r="I8218"/>
      <c r="J8218" s="149"/>
      <c r="K8218" s="149"/>
      <c r="L8218" s="149"/>
    </row>
    <row r="8219" spans="1:12" s="234" customFormat="1" ht="13" x14ac:dyDescent="0.25">
      <c r="A8219" s="261"/>
      <c r="B8219" s="253"/>
      <c r="C8219" s="252"/>
      <c r="D8219" s="308"/>
      <c r="E8219" s="257"/>
      <c r="F8219" s="260"/>
      <c r="I8219"/>
      <c r="J8219" s="149"/>
      <c r="K8219" s="149"/>
      <c r="L8219" s="149"/>
    </row>
    <row r="8220" spans="1:12" s="234" customFormat="1" ht="13" x14ac:dyDescent="0.25">
      <c r="A8220" s="261"/>
      <c r="B8220" s="253"/>
      <c r="C8220" s="252"/>
      <c r="D8220" s="308"/>
      <c r="E8220" s="257"/>
      <c r="F8220" s="260"/>
      <c r="I8220"/>
      <c r="J8220" s="149"/>
      <c r="K8220" s="149"/>
      <c r="L8220" s="149"/>
    </row>
    <row r="8221" spans="1:12" s="234" customFormat="1" ht="13" x14ac:dyDescent="0.25">
      <c r="A8221" s="261"/>
      <c r="B8221" s="253"/>
      <c r="C8221" s="252"/>
      <c r="D8221" s="308"/>
      <c r="E8221" s="257"/>
      <c r="F8221" s="260"/>
      <c r="I8221"/>
      <c r="J8221" s="149"/>
      <c r="K8221" s="149"/>
      <c r="L8221" s="149"/>
    </row>
    <row r="8222" spans="1:12" s="234" customFormat="1" ht="13" x14ac:dyDescent="0.25">
      <c r="A8222" s="261"/>
      <c r="B8222" s="253"/>
      <c r="C8222" s="252"/>
      <c r="D8222" s="308"/>
      <c r="E8222" s="257"/>
      <c r="F8222" s="260"/>
      <c r="I8222"/>
      <c r="J8222" s="149"/>
      <c r="K8222" s="149"/>
      <c r="L8222" s="149"/>
    </row>
    <row r="8223" spans="1:12" s="234" customFormat="1" ht="13" x14ac:dyDescent="0.25">
      <c r="A8223" s="261"/>
      <c r="B8223" s="253"/>
      <c r="C8223" s="252"/>
      <c r="D8223" s="308"/>
      <c r="E8223" s="257"/>
      <c r="F8223" s="260"/>
      <c r="I8223"/>
      <c r="J8223" s="149"/>
      <c r="K8223" s="149"/>
      <c r="L8223" s="149"/>
    </row>
    <row r="8224" spans="1:12" s="234" customFormat="1" ht="13" x14ac:dyDescent="0.25">
      <c r="A8224" s="261"/>
      <c r="B8224" s="253"/>
      <c r="C8224" s="252"/>
      <c r="D8224" s="308"/>
      <c r="E8224" s="257"/>
      <c r="F8224" s="260"/>
      <c r="I8224"/>
      <c r="J8224" s="149"/>
      <c r="K8224" s="149"/>
      <c r="L8224" s="149"/>
    </row>
    <row r="8225" spans="1:12" s="234" customFormat="1" ht="13" x14ac:dyDescent="0.25">
      <c r="A8225" s="261"/>
      <c r="B8225" s="253"/>
      <c r="C8225" s="252"/>
      <c r="D8225" s="308"/>
      <c r="E8225" s="257"/>
      <c r="F8225" s="260"/>
      <c r="I8225"/>
      <c r="J8225" s="149"/>
      <c r="K8225" s="149"/>
      <c r="L8225" s="149"/>
    </row>
    <row r="8226" spans="1:12" s="234" customFormat="1" ht="13" x14ac:dyDescent="0.25">
      <c r="A8226" s="261"/>
      <c r="B8226" s="253"/>
      <c r="C8226" s="252"/>
      <c r="D8226" s="308"/>
      <c r="E8226" s="257"/>
      <c r="F8226" s="260"/>
      <c r="I8226"/>
      <c r="J8226" s="149"/>
      <c r="K8226" s="149"/>
      <c r="L8226" s="149"/>
    </row>
    <row r="8227" spans="1:12" s="234" customFormat="1" ht="13" x14ac:dyDescent="0.25">
      <c r="A8227" s="261"/>
      <c r="B8227" s="253"/>
      <c r="C8227" s="252"/>
      <c r="D8227" s="308"/>
      <c r="E8227" s="257"/>
      <c r="F8227" s="260"/>
      <c r="I8227"/>
      <c r="J8227" s="149"/>
      <c r="K8227" s="149"/>
      <c r="L8227" s="149"/>
    </row>
    <row r="8228" spans="1:12" s="234" customFormat="1" ht="13" x14ac:dyDescent="0.25">
      <c r="A8228" s="261"/>
      <c r="B8228" s="253"/>
      <c r="C8228" s="252"/>
      <c r="D8228" s="308"/>
      <c r="E8228" s="257"/>
      <c r="F8228" s="260"/>
      <c r="I8228"/>
      <c r="J8228" s="149"/>
      <c r="K8228" s="149"/>
      <c r="L8228" s="149"/>
    </row>
    <row r="8229" spans="1:12" s="234" customFormat="1" ht="13" x14ac:dyDescent="0.25">
      <c r="A8229" s="261"/>
      <c r="B8229" s="253"/>
      <c r="C8229" s="252"/>
      <c r="D8229" s="308"/>
      <c r="E8229" s="257"/>
      <c r="F8229" s="260"/>
      <c r="I8229"/>
      <c r="J8229" s="149"/>
      <c r="K8229" s="149"/>
      <c r="L8229" s="149"/>
    </row>
    <row r="8230" spans="1:12" s="234" customFormat="1" ht="13" x14ac:dyDescent="0.25">
      <c r="A8230" s="261"/>
      <c r="B8230" s="253"/>
      <c r="C8230" s="252"/>
      <c r="D8230" s="308"/>
      <c r="E8230" s="257"/>
      <c r="F8230" s="260"/>
      <c r="I8230"/>
      <c r="J8230" s="149"/>
      <c r="K8230" s="149"/>
      <c r="L8230" s="149"/>
    </row>
    <row r="8231" spans="1:12" s="234" customFormat="1" ht="13" x14ac:dyDescent="0.25">
      <c r="A8231" s="261"/>
      <c r="B8231" s="253"/>
      <c r="C8231" s="252"/>
      <c r="D8231" s="308"/>
      <c r="E8231" s="257"/>
      <c r="F8231" s="260"/>
      <c r="I8231"/>
      <c r="J8231" s="149"/>
      <c r="K8231" s="149"/>
      <c r="L8231" s="149"/>
    </row>
    <row r="8232" spans="1:12" s="234" customFormat="1" ht="13" x14ac:dyDescent="0.25">
      <c r="A8232" s="261"/>
      <c r="B8232" s="253"/>
      <c r="C8232" s="252"/>
      <c r="D8232" s="308"/>
      <c r="E8232" s="257"/>
      <c r="F8232" s="260"/>
      <c r="I8232"/>
      <c r="J8232" s="149"/>
      <c r="K8232" s="149"/>
      <c r="L8232" s="149"/>
    </row>
    <row r="8233" spans="1:12" s="234" customFormat="1" ht="13" x14ac:dyDescent="0.25">
      <c r="A8233" s="261"/>
      <c r="B8233" s="253"/>
      <c r="C8233" s="252"/>
      <c r="D8233" s="308"/>
      <c r="E8233" s="257"/>
      <c r="F8233" s="260"/>
      <c r="I8233"/>
      <c r="J8233" s="149"/>
      <c r="K8233" s="149"/>
      <c r="L8233" s="149"/>
    </row>
    <row r="8234" spans="1:12" s="234" customFormat="1" ht="13" x14ac:dyDescent="0.25">
      <c r="A8234" s="261"/>
      <c r="B8234" s="253"/>
      <c r="C8234" s="252"/>
      <c r="D8234" s="308"/>
      <c r="E8234" s="257"/>
      <c r="F8234" s="260"/>
      <c r="I8234"/>
      <c r="J8234" s="149"/>
      <c r="K8234" s="149"/>
      <c r="L8234" s="149"/>
    </row>
    <row r="8235" spans="1:12" s="234" customFormat="1" ht="13" x14ac:dyDescent="0.25">
      <c r="A8235" s="261"/>
      <c r="B8235" s="253"/>
      <c r="C8235" s="252"/>
      <c r="D8235" s="308"/>
      <c r="E8235" s="257"/>
      <c r="F8235" s="260"/>
      <c r="I8235"/>
      <c r="J8235" s="149"/>
      <c r="K8235" s="149"/>
      <c r="L8235" s="149"/>
    </row>
    <row r="8236" spans="1:12" s="234" customFormat="1" ht="13" x14ac:dyDescent="0.25">
      <c r="A8236" s="261"/>
      <c r="B8236" s="253"/>
      <c r="C8236" s="252"/>
      <c r="D8236" s="308"/>
      <c r="E8236" s="257"/>
      <c r="F8236" s="260"/>
      <c r="I8236"/>
      <c r="J8236" s="149"/>
      <c r="K8236" s="149"/>
      <c r="L8236" s="149"/>
    </row>
    <row r="8237" spans="1:12" s="234" customFormat="1" ht="13" x14ac:dyDescent="0.25">
      <c r="A8237" s="261"/>
      <c r="B8237" s="253"/>
      <c r="C8237" s="252"/>
      <c r="D8237" s="308"/>
      <c r="E8237" s="257"/>
      <c r="F8237" s="260"/>
      <c r="I8237"/>
      <c r="J8237" s="149"/>
      <c r="K8237" s="149"/>
      <c r="L8237" s="149"/>
    </row>
    <row r="8238" spans="1:12" s="234" customFormat="1" ht="13" x14ac:dyDescent="0.25">
      <c r="A8238" s="261"/>
      <c r="B8238" s="253"/>
      <c r="C8238" s="252"/>
      <c r="D8238" s="308"/>
      <c r="E8238" s="257"/>
      <c r="F8238" s="260"/>
      <c r="I8238"/>
      <c r="J8238" s="149"/>
      <c r="K8238" s="149"/>
      <c r="L8238" s="149"/>
    </row>
    <row r="8239" spans="1:12" s="234" customFormat="1" ht="13" x14ac:dyDescent="0.25">
      <c r="A8239" s="261"/>
      <c r="B8239" s="253"/>
      <c r="C8239" s="252"/>
      <c r="D8239" s="308"/>
      <c r="E8239" s="257"/>
      <c r="F8239" s="260"/>
      <c r="I8239"/>
      <c r="J8239" s="149"/>
      <c r="K8239" s="149"/>
      <c r="L8239" s="149"/>
    </row>
    <row r="8240" spans="1:12" s="234" customFormat="1" ht="13" x14ac:dyDescent="0.25">
      <c r="A8240" s="261"/>
      <c r="B8240" s="253"/>
      <c r="C8240" s="252"/>
      <c r="D8240" s="308"/>
      <c r="E8240" s="257"/>
      <c r="F8240" s="260"/>
      <c r="I8240"/>
      <c r="J8240" s="149"/>
      <c r="K8240" s="149"/>
      <c r="L8240" s="149"/>
    </row>
    <row r="8241" spans="1:12" s="234" customFormat="1" ht="13" x14ac:dyDescent="0.25">
      <c r="A8241" s="261"/>
      <c r="B8241" s="253"/>
      <c r="C8241" s="252"/>
      <c r="D8241" s="308"/>
      <c r="E8241" s="257"/>
      <c r="F8241" s="260"/>
      <c r="I8241"/>
      <c r="J8241" s="149"/>
      <c r="K8241" s="149"/>
      <c r="L8241" s="149"/>
    </row>
    <row r="8242" spans="1:12" s="234" customFormat="1" ht="13" x14ac:dyDescent="0.25">
      <c r="A8242" s="261"/>
      <c r="B8242" s="253"/>
      <c r="C8242" s="252"/>
      <c r="D8242" s="308"/>
      <c r="E8242" s="257"/>
      <c r="F8242" s="260"/>
      <c r="I8242"/>
      <c r="J8242" s="149"/>
      <c r="K8242" s="149"/>
      <c r="L8242" s="149"/>
    </row>
    <row r="8243" spans="1:12" s="234" customFormat="1" ht="13" x14ac:dyDescent="0.25">
      <c r="A8243" s="261"/>
      <c r="B8243" s="253"/>
      <c r="C8243" s="252"/>
      <c r="D8243" s="308"/>
      <c r="E8243" s="257"/>
      <c r="F8243" s="260"/>
      <c r="I8243"/>
      <c r="J8243" s="149"/>
      <c r="K8243" s="149"/>
      <c r="L8243" s="149"/>
    </row>
    <row r="8244" spans="1:12" s="234" customFormat="1" ht="13" x14ac:dyDescent="0.25">
      <c r="A8244" s="261"/>
      <c r="B8244" s="253"/>
      <c r="C8244" s="252"/>
      <c r="D8244" s="308"/>
      <c r="E8244" s="257"/>
      <c r="F8244" s="260"/>
      <c r="I8244"/>
      <c r="J8244" s="149"/>
      <c r="K8244" s="149"/>
      <c r="L8244" s="149"/>
    </row>
    <row r="8245" spans="1:12" s="234" customFormat="1" ht="13" x14ac:dyDescent="0.25">
      <c r="A8245" s="261"/>
      <c r="B8245" s="253"/>
      <c r="C8245" s="252"/>
      <c r="D8245" s="308"/>
      <c r="E8245" s="257"/>
      <c r="F8245" s="260"/>
      <c r="I8245"/>
      <c r="J8245" s="149"/>
      <c r="K8245" s="149"/>
      <c r="L8245" s="149"/>
    </row>
    <row r="8246" spans="1:12" s="234" customFormat="1" ht="13" x14ac:dyDescent="0.25">
      <c r="A8246" s="261"/>
      <c r="B8246" s="253"/>
      <c r="C8246" s="252"/>
      <c r="D8246" s="308"/>
      <c r="E8246" s="257"/>
      <c r="F8246" s="260"/>
      <c r="I8246"/>
      <c r="J8246" s="149"/>
      <c r="K8246" s="149"/>
      <c r="L8246" s="149"/>
    </row>
    <row r="8247" spans="1:12" s="234" customFormat="1" ht="13" x14ac:dyDescent="0.25">
      <c r="A8247" s="261"/>
      <c r="B8247" s="253"/>
      <c r="C8247" s="252"/>
      <c r="D8247" s="308"/>
      <c r="E8247" s="257"/>
      <c r="F8247" s="260"/>
      <c r="I8247"/>
      <c r="J8247" s="149"/>
      <c r="K8247" s="149"/>
      <c r="L8247" s="149"/>
    </row>
    <row r="8248" spans="1:12" s="234" customFormat="1" ht="13" x14ac:dyDescent="0.25">
      <c r="A8248" s="261"/>
      <c r="B8248" s="253"/>
      <c r="C8248" s="252"/>
      <c r="D8248" s="308"/>
      <c r="E8248" s="257"/>
      <c r="F8248" s="260"/>
      <c r="I8248"/>
      <c r="J8248" s="149"/>
      <c r="K8248" s="149"/>
      <c r="L8248" s="149"/>
    </row>
    <row r="8249" spans="1:12" s="234" customFormat="1" ht="13" x14ac:dyDescent="0.25">
      <c r="A8249" s="261"/>
      <c r="B8249" s="253"/>
      <c r="C8249" s="252"/>
      <c r="D8249" s="308"/>
      <c r="E8249" s="257"/>
      <c r="F8249" s="260"/>
      <c r="I8249"/>
      <c r="J8249" s="149"/>
      <c r="K8249" s="149"/>
      <c r="L8249" s="149"/>
    </row>
    <row r="8250" spans="1:12" s="234" customFormat="1" ht="13" x14ac:dyDescent="0.25">
      <c r="A8250" s="261"/>
      <c r="B8250" s="253"/>
      <c r="C8250" s="252"/>
      <c r="D8250" s="308"/>
      <c r="E8250" s="257"/>
      <c r="F8250" s="260"/>
      <c r="I8250"/>
      <c r="J8250" s="149"/>
      <c r="K8250" s="149"/>
      <c r="L8250" s="149"/>
    </row>
    <row r="8251" spans="1:12" s="234" customFormat="1" ht="13" x14ac:dyDescent="0.25">
      <c r="A8251" s="261"/>
      <c r="B8251" s="253"/>
      <c r="C8251" s="252"/>
      <c r="D8251" s="308"/>
      <c r="E8251" s="257"/>
      <c r="F8251" s="260"/>
      <c r="I8251"/>
      <c r="J8251" s="149"/>
      <c r="K8251" s="149"/>
      <c r="L8251" s="149"/>
    </row>
    <row r="8252" spans="1:12" s="234" customFormat="1" ht="13" x14ac:dyDescent="0.25">
      <c r="A8252" s="261"/>
      <c r="B8252" s="253"/>
      <c r="C8252" s="252"/>
      <c r="D8252" s="308"/>
      <c r="E8252" s="257"/>
      <c r="F8252" s="260"/>
      <c r="I8252"/>
      <c r="J8252" s="149"/>
      <c r="K8252" s="149"/>
      <c r="L8252" s="149"/>
    </row>
    <row r="8253" spans="1:12" s="234" customFormat="1" ht="13" x14ac:dyDescent="0.25">
      <c r="A8253" s="261"/>
      <c r="B8253" s="253"/>
      <c r="C8253" s="252"/>
      <c r="D8253" s="308"/>
      <c r="E8253" s="257"/>
      <c r="F8253" s="260"/>
      <c r="I8253"/>
      <c r="J8253" s="149"/>
      <c r="K8253" s="149"/>
      <c r="L8253" s="149"/>
    </row>
    <row r="8254" spans="1:12" s="234" customFormat="1" ht="13" x14ac:dyDescent="0.25">
      <c r="A8254" s="261"/>
      <c r="B8254" s="253"/>
      <c r="C8254" s="252"/>
      <c r="D8254" s="308"/>
      <c r="E8254" s="257"/>
      <c r="F8254" s="260"/>
      <c r="I8254"/>
      <c r="J8254" s="149"/>
      <c r="K8254" s="149"/>
      <c r="L8254" s="149"/>
    </row>
    <row r="8255" spans="1:12" s="234" customFormat="1" ht="13" x14ac:dyDescent="0.25">
      <c r="A8255" s="261"/>
      <c r="B8255" s="253"/>
      <c r="C8255" s="252"/>
      <c r="D8255" s="308"/>
      <c r="E8255" s="257"/>
      <c r="F8255" s="260"/>
      <c r="I8255"/>
      <c r="J8255" s="149"/>
      <c r="K8255" s="149"/>
      <c r="L8255" s="149"/>
    </row>
    <row r="8256" spans="1:12" s="234" customFormat="1" ht="13" x14ac:dyDescent="0.25">
      <c r="A8256" s="261"/>
      <c r="B8256" s="253"/>
      <c r="C8256" s="252"/>
      <c r="D8256" s="308"/>
      <c r="E8256" s="257"/>
      <c r="F8256" s="260"/>
      <c r="I8256"/>
      <c r="J8256" s="149"/>
      <c r="K8256" s="149"/>
      <c r="L8256" s="149"/>
    </row>
    <row r="8257" spans="1:12" s="234" customFormat="1" ht="13" x14ac:dyDescent="0.25">
      <c r="A8257" s="261"/>
      <c r="B8257" s="253"/>
      <c r="C8257" s="252"/>
      <c r="D8257" s="308"/>
      <c r="E8257" s="257"/>
      <c r="F8257" s="260"/>
      <c r="I8257"/>
      <c r="J8257" s="149"/>
      <c r="K8257" s="149"/>
      <c r="L8257" s="149"/>
    </row>
    <row r="8258" spans="1:12" s="234" customFormat="1" ht="13" x14ac:dyDescent="0.25">
      <c r="A8258" s="261"/>
      <c r="B8258" s="253"/>
      <c r="C8258" s="252"/>
      <c r="D8258" s="308"/>
      <c r="E8258" s="257"/>
      <c r="F8258" s="260"/>
      <c r="I8258"/>
      <c r="J8258" s="149"/>
      <c r="K8258" s="149"/>
      <c r="L8258" s="149"/>
    </row>
    <row r="8259" spans="1:12" s="234" customFormat="1" ht="13" x14ac:dyDescent="0.25">
      <c r="A8259" s="261"/>
      <c r="B8259" s="253"/>
      <c r="C8259" s="252"/>
      <c r="D8259" s="308"/>
      <c r="E8259" s="257"/>
      <c r="F8259" s="260"/>
      <c r="I8259"/>
      <c r="J8259" s="149"/>
      <c r="K8259" s="149"/>
      <c r="L8259" s="149"/>
    </row>
    <row r="8260" spans="1:12" s="234" customFormat="1" ht="13" x14ac:dyDescent="0.25">
      <c r="A8260" s="261"/>
      <c r="B8260" s="253"/>
      <c r="C8260" s="252"/>
      <c r="D8260" s="308"/>
      <c r="E8260" s="257"/>
      <c r="F8260" s="260"/>
      <c r="I8260"/>
      <c r="J8260" s="149"/>
      <c r="K8260" s="149"/>
      <c r="L8260" s="149"/>
    </row>
    <row r="8261" spans="1:12" s="234" customFormat="1" ht="13" x14ac:dyDescent="0.25">
      <c r="A8261" s="261"/>
      <c r="B8261" s="253"/>
      <c r="C8261" s="252"/>
      <c r="D8261" s="308"/>
      <c r="E8261" s="257"/>
      <c r="F8261" s="260"/>
      <c r="I8261"/>
      <c r="J8261" s="149"/>
      <c r="K8261" s="149"/>
      <c r="L8261" s="149"/>
    </row>
    <row r="8262" spans="1:12" s="234" customFormat="1" ht="13" x14ac:dyDescent="0.25">
      <c r="A8262" s="261"/>
      <c r="B8262" s="253"/>
      <c r="C8262" s="252"/>
      <c r="D8262" s="308"/>
      <c r="E8262" s="257"/>
      <c r="F8262" s="260"/>
      <c r="I8262"/>
      <c r="J8262" s="149"/>
      <c r="K8262" s="149"/>
      <c r="L8262" s="149"/>
    </row>
    <row r="8263" spans="1:12" s="234" customFormat="1" ht="13" x14ac:dyDescent="0.25">
      <c r="A8263" s="261"/>
      <c r="B8263" s="253"/>
      <c r="C8263" s="252"/>
      <c r="D8263" s="308"/>
      <c r="E8263" s="257"/>
      <c r="F8263" s="260"/>
      <c r="I8263"/>
      <c r="J8263" s="149"/>
      <c r="K8263" s="149"/>
      <c r="L8263" s="149"/>
    </row>
    <row r="8264" spans="1:12" s="234" customFormat="1" ht="13" x14ac:dyDescent="0.25">
      <c r="A8264" s="261"/>
      <c r="B8264" s="253"/>
      <c r="C8264" s="252"/>
      <c r="D8264" s="308"/>
      <c r="E8264" s="257"/>
      <c r="F8264" s="260"/>
      <c r="I8264"/>
      <c r="J8264" s="149"/>
      <c r="K8264" s="149"/>
      <c r="L8264" s="149"/>
    </row>
    <row r="8265" spans="1:12" s="234" customFormat="1" ht="13" x14ac:dyDescent="0.25">
      <c r="A8265" s="261"/>
      <c r="B8265" s="253"/>
      <c r="C8265" s="252"/>
      <c r="D8265" s="308"/>
      <c r="E8265" s="257"/>
      <c r="F8265" s="260"/>
      <c r="I8265"/>
      <c r="J8265" s="149"/>
      <c r="K8265" s="149"/>
      <c r="L8265" s="149"/>
    </row>
    <row r="8266" spans="1:12" s="234" customFormat="1" ht="13" x14ac:dyDescent="0.25">
      <c r="A8266" s="261"/>
      <c r="B8266" s="253"/>
      <c r="C8266" s="252"/>
      <c r="D8266" s="308"/>
      <c r="E8266" s="257"/>
      <c r="F8266" s="260"/>
      <c r="I8266"/>
      <c r="J8266" s="149"/>
      <c r="K8266" s="149"/>
      <c r="L8266" s="149"/>
    </row>
    <row r="8267" spans="1:12" s="234" customFormat="1" ht="13" x14ac:dyDescent="0.25">
      <c r="A8267" s="261"/>
      <c r="B8267" s="253"/>
      <c r="C8267" s="252"/>
      <c r="D8267" s="308"/>
      <c r="E8267" s="257"/>
      <c r="F8267" s="260"/>
      <c r="I8267"/>
      <c r="J8267" s="149"/>
      <c r="K8267" s="149"/>
      <c r="L8267" s="149"/>
    </row>
    <row r="8268" spans="1:12" s="234" customFormat="1" ht="13" x14ac:dyDescent="0.25">
      <c r="A8268" s="261"/>
      <c r="B8268" s="253"/>
      <c r="C8268" s="252"/>
      <c r="D8268" s="308"/>
      <c r="E8268" s="257"/>
      <c r="F8268" s="260"/>
      <c r="I8268"/>
      <c r="J8268" s="149"/>
      <c r="K8268" s="149"/>
      <c r="L8268" s="149"/>
    </row>
    <row r="8269" spans="1:12" s="234" customFormat="1" ht="13" x14ac:dyDescent="0.25">
      <c r="A8269" s="261"/>
      <c r="B8269" s="253"/>
      <c r="C8269" s="252"/>
      <c r="D8269" s="308"/>
      <c r="E8269" s="257"/>
      <c r="F8269" s="260"/>
      <c r="I8269"/>
      <c r="J8269" s="149"/>
      <c r="K8269" s="149"/>
      <c r="L8269" s="149"/>
    </row>
    <row r="8270" spans="1:12" s="234" customFormat="1" ht="13" x14ac:dyDescent="0.25">
      <c r="A8270" s="261"/>
      <c r="B8270" s="253"/>
      <c r="C8270" s="252"/>
      <c r="D8270" s="308"/>
      <c r="E8270" s="257"/>
      <c r="F8270" s="260"/>
      <c r="I8270"/>
      <c r="J8270" s="149"/>
      <c r="K8270" s="149"/>
      <c r="L8270" s="149"/>
    </row>
    <row r="8271" spans="1:12" s="234" customFormat="1" ht="13" x14ac:dyDescent="0.25">
      <c r="A8271" s="261"/>
      <c r="B8271" s="253"/>
      <c r="C8271" s="252"/>
      <c r="D8271" s="308"/>
      <c r="E8271" s="257"/>
      <c r="F8271" s="260"/>
      <c r="I8271"/>
      <c r="J8271" s="149"/>
      <c r="K8271" s="149"/>
      <c r="L8271" s="149"/>
    </row>
    <row r="8272" spans="1:12" s="234" customFormat="1" ht="13" x14ac:dyDescent="0.25">
      <c r="A8272" s="261"/>
      <c r="B8272" s="253"/>
      <c r="C8272" s="252"/>
      <c r="D8272" s="308"/>
      <c r="E8272" s="257"/>
      <c r="F8272" s="260"/>
      <c r="I8272"/>
      <c r="J8272" s="149"/>
      <c r="K8272" s="149"/>
      <c r="L8272" s="149"/>
    </row>
    <row r="8273" spans="1:12" s="234" customFormat="1" ht="13" x14ac:dyDescent="0.25">
      <c r="A8273" s="261"/>
      <c r="B8273" s="253"/>
      <c r="C8273" s="252"/>
      <c r="D8273" s="308"/>
      <c r="E8273" s="257"/>
      <c r="F8273" s="260"/>
      <c r="I8273"/>
      <c r="J8273" s="149"/>
      <c r="K8273" s="149"/>
      <c r="L8273" s="149"/>
    </row>
    <row r="8274" spans="1:12" s="234" customFormat="1" ht="13" x14ac:dyDescent="0.25">
      <c r="A8274" s="261"/>
      <c r="B8274" s="253"/>
      <c r="C8274" s="252"/>
      <c r="D8274" s="308"/>
      <c r="E8274" s="257"/>
      <c r="F8274" s="260"/>
      <c r="I8274"/>
      <c r="J8274" s="149"/>
      <c r="K8274" s="149"/>
      <c r="L8274" s="149"/>
    </row>
    <row r="8275" spans="1:12" s="234" customFormat="1" ht="13" x14ac:dyDescent="0.25">
      <c r="A8275" s="261"/>
      <c r="B8275" s="253"/>
      <c r="C8275" s="252"/>
      <c r="D8275" s="308"/>
      <c r="E8275" s="257"/>
      <c r="F8275" s="260"/>
      <c r="I8275"/>
      <c r="J8275" s="149"/>
      <c r="K8275" s="149"/>
      <c r="L8275" s="149"/>
    </row>
    <row r="8276" spans="1:12" s="234" customFormat="1" ht="13" x14ac:dyDescent="0.25">
      <c r="A8276" s="261"/>
      <c r="B8276" s="253"/>
      <c r="C8276" s="252"/>
      <c r="D8276" s="308"/>
      <c r="E8276" s="257"/>
      <c r="F8276" s="260"/>
      <c r="I8276"/>
      <c r="J8276" s="149"/>
      <c r="K8276" s="149"/>
      <c r="L8276" s="149"/>
    </row>
    <row r="8277" spans="1:12" s="234" customFormat="1" ht="13" x14ac:dyDescent="0.25">
      <c r="A8277" s="261"/>
      <c r="B8277" s="253"/>
      <c r="C8277" s="252"/>
      <c r="D8277" s="308"/>
      <c r="E8277" s="257"/>
      <c r="F8277" s="260"/>
      <c r="I8277"/>
      <c r="J8277" s="149"/>
      <c r="K8277" s="149"/>
      <c r="L8277" s="149"/>
    </row>
    <row r="8278" spans="1:12" s="234" customFormat="1" ht="13" x14ac:dyDescent="0.25">
      <c r="A8278" s="261"/>
      <c r="B8278" s="253"/>
      <c r="C8278" s="252"/>
      <c r="D8278" s="308"/>
      <c r="E8278" s="257"/>
      <c r="F8278" s="260"/>
      <c r="I8278"/>
      <c r="J8278" s="149"/>
      <c r="K8278" s="149"/>
      <c r="L8278" s="149"/>
    </row>
    <row r="8279" spans="1:12" s="234" customFormat="1" ht="13" x14ac:dyDescent="0.25">
      <c r="A8279" s="261"/>
      <c r="B8279" s="253"/>
      <c r="C8279" s="252"/>
      <c r="D8279" s="308"/>
      <c r="E8279" s="257"/>
      <c r="F8279" s="260"/>
      <c r="I8279"/>
      <c r="J8279" s="149"/>
      <c r="K8279" s="149"/>
      <c r="L8279" s="149"/>
    </row>
    <row r="8280" spans="1:12" s="234" customFormat="1" ht="13" x14ac:dyDescent="0.25">
      <c r="A8280" s="261"/>
      <c r="B8280" s="253"/>
      <c r="C8280" s="252"/>
      <c r="D8280" s="308"/>
      <c r="E8280" s="257"/>
      <c r="F8280" s="260"/>
      <c r="I8280"/>
      <c r="J8280" s="149"/>
      <c r="K8280" s="149"/>
      <c r="L8280" s="149"/>
    </row>
    <row r="8281" spans="1:12" s="234" customFormat="1" ht="13" x14ac:dyDescent="0.25">
      <c r="A8281" s="261"/>
      <c r="B8281" s="253"/>
      <c r="C8281" s="252"/>
      <c r="D8281" s="308"/>
      <c r="E8281" s="257"/>
      <c r="F8281" s="260"/>
      <c r="I8281"/>
      <c r="J8281" s="149"/>
      <c r="K8281" s="149"/>
      <c r="L8281" s="149"/>
    </row>
    <row r="8282" spans="1:12" s="234" customFormat="1" ht="13" x14ac:dyDescent="0.25">
      <c r="A8282" s="261"/>
      <c r="B8282" s="264" t="s">
        <v>1019</v>
      </c>
      <c r="C8282" s="226"/>
      <c r="D8282" s="304"/>
      <c r="E8282" s="255"/>
      <c r="F8282" s="266"/>
      <c r="I8282"/>
      <c r="J8282" s="149"/>
      <c r="K8282" s="149"/>
      <c r="L8282" s="149"/>
    </row>
    <row r="8283" spans="1:12" s="234" customFormat="1" ht="13" x14ac:dyDescent="0.25">
      <c r="A8283" s="261"/>
      <c r="B8283" s="245" t="str">
        <f>B8210</f>
        <v>SECTION 7</v>
      </c>
      <c r="C8283" s="226"/>
      <c r="D8283" s="304"/>
      <c r="E8283" s="255"/>
      <c r="F8283" s="260"/>
      <c r="I8283"/>
      <c r="J8283" s="149"/>
      <c r="K8283" s="149"/>
      <c r="L8283" s="149"/>
    </row>
    <row r="8284" spans="1:12" s="234" customFormat="1" ht="13" x14ac:dyDescent="0.25">
      <c r="A8284" s="261"/>
      <c r="B8284" s="245" t="str">
        <f>B8211</f>
        <v>Ablution Block 3: 7.1 - Alterations</v>
      </c>
      <c r="C8284" s="226"/>
      <c r="D8284" s="304"/>
      <c r="E8284" s="255"/>
      <c r="F8284" s="260"/>
      <c r="I8284"/>
      <c r="J8284" s="149"/>
      <c r="K8284" s="149"/>
      <c r="L8284" s="149"/>
    </row>
    <row r="8285" spans="1:12" s="234" customFormat="1" ht="13" x14ac:dyDescent="0.25">
      <c r="A8285" s="296"/>
      <c r="B8285" s="227"/>
      <c r="C8285" s="268"/>
      <c r="D8285" s="311"/>
      <c r="E8285" s="257"/>
      <c r="F8285" s="260"/>
      <c r="I8285"/>
      <c r="J8285" s="149"/>
      <c r="K8285" s="149"/>
      <c r="L8285" s="149"/>
    </row>
    <row r="8286" spans="1:12" s="234" customFormat="1" ht="13" x14ac:dyDescent="0.25">
      <c r="A8286" s="297">
        <v>7.2</v>
      </c>
      <c r="B8286" s="227" t="s">
        <v>153</v>
      </c>
      <c r="C8286" s="268"/>
      <c r="D8286" s="311"/>
      <c r="E8286" s="216"/>
      <c r="F8286" s="260"/>
      <c r="I8286"/>
      <c r="J8286" s="149"/>
      <c r="K8286" s="149"/>
      <c r="L8286" s="149"/>
    </row>
    <row r="8287" spans="1:12" s="234" customFormat="1" x14ac:dyDescent="0.25">
      <c r="A8287" s="296"/>
      <c r="B8287" s="269"/>
      <c r="C8287" s="268"/>
      <c r="D8287" s="311"/>
      <c r="E8287" s="216"/>
      <c r="F8287" s="277"/>
      <c r="I8287"/>
      <c r="J8287" s="149"/>
      <c r="K8287" s="149"/>
      <c r="L8287" s="149"/>
    </row>
    <row r="8288" spans="1:12" s="234" customFormat="1" ht="13" x14ac:dyDescent="0.25">
      <c r="A8288" s="296"/>
      <c r="B8288" s="227" t="s">
        <v>152</v>
      </c>
      <c r="C8288" s="268"/>
      <c r="D8288" s="311"/>
      <c r="E8288" s="216"/>
      <c r="F8288" s="277"/>
      <c r="I8288"/>
      <c r="J8288" s="149"/>
      <c r="K8288" s="149"/>
      <c r="L8288" s="149"/>
    </row>
    <row r="8289" spans="1:12" customFormat="1" x14ac:dyDescent="0.25">
      <c r="A8289" s="296"/>
      <c r="B8289" s="269"/>
      <c r="C8289" s="268"/>
      <c r="D8289" s="311"/>
      <c r="E8289" s="216"/>
      <c r="F8289" s="277"/>
      <c r="G8289" s="234"/>
      <c r="H8289" s="234"/>
      <c r="J8289" s="149"/>
      <c r="K8289" s="149"/>
      <c r="L8289" s="149"/>
    </row>
    <row r="8290" spans="1:12" customFormat="1" ht="65" x14ac:dyDescent="0.25">
      <c r="A8290" s="296"/>
      <c r="B8290" s="227" t="s">
        <v>2121</v>
      </c>
      <c r="C8290" s="268"/>
      <c r="D8290" s="311"/>
      <c r="E8290" s="216"/>
      <c r="F8290" s="277"/>
      <c r="G8290" s="234"/>
      <c r="H8290" s="234"/>
      <c r="J8290" s="149"/>
      <c r="K8290" s="149"/>
      <c r="L8290" s="149"/>
    </row>
    <row r="8291" spans="1:12" customFormat="1" x14ac:dyDescent="0.25">
      <c r="A8291" s="296"/>
      <c r="B8291" s="269"/>
      <c r="C8291" s="268"/>
      <c r="D8291" s="311"/>
      <c r="E8291" s="216"/>
      <c r="F8291" s="277"/>
      <c r="G8291" s="234"/>
      <c r="H8291" s="234"/>
      <c r="J8291" s="149"/>
      <c r="K8291" s="149"/>
      <c r="L8291" s="149"/>
    </row>
    <row r="8292" spans="1:12" customFormat="1" ht="25" x14ac:dyDescent="0.25">
      <c r="A8292" s="296" t="s">
        <v>2670</v>
      </c>
      <c r="B8292" s="269" t="s">
        <v>2513</v>
      </c>
      <c r="C8292" s="268" t="s">
        <v>621</v>
      </c>
      <c r="D8292" s="311">
        <v>8</v>
      </c>
      <c r="E8292" s="216"/>
      <c r="F8292" s="277"/>
      <c r="G8292" s="234"/>
      <c r="H8292" s="234">
        <f>4.49*1.8</f>
        <v>8.0820000000000007</v>
      </c>
      <c r="J8292" s="149"/>
      <c r="K8292" s="149"/>
      <c r="L8292" s="149"/>
    </row>
    <row r="8293" spans="1:12" customFormat="1" x14ac:dyDescent="0.25">
      <c r="A8293" s="296"/>
      <c r="B8293" s="269"/>
      <c r="C8293" s="268"/>
      <c r="D8293" s="311"/>
      <c r="E8293" s="216"/>
      <c r="F8293" s="277"/>
      <c r="G8293" s="234"/>
      <c r="H8293" s="234"/>
      <c r="J8293" s="149"/>
      <c r="K8293" s="149"/>
      <c r="L8293" s="149"/>
    </row>
    <row r="8294" spans="1:12" customFormat="1" ht="25" x14ac:dyDescent="0.25">
      <c r="A8294" s="296" t="s">
        <v>2671</v>
      </c>
      <c r="B8294" s="269" t="s">
        <v>2110</v>
      </c>
      <c r="C8294" s="268" t="s">
        <v>11</v>
      </c>
      <c r="D8294" s="311">
        <v>5</v>
      </c>
      <c r="E8294" s="216"/>
      <c r="F8294" s="277"/>
      <c r="G8294" s="234"/>
      <c r="H8294" s="234"/>
      <c r="J8294" s="149"/>
      <c r="K8294" s="149"/>
      <c r="L8294" s="149"/>
    </row>
    <row r="8295" spans="1:12" customFormat="1" x14ac:dyDescent="0.25">
      <c r="A8295" s="296"/>
      <c r="B8295" s="269"/>
      <c r="C8295" s="268"/>
      <c r="D8295" s="311"/>
      <c r="E8295" s="216"/>
      <c r="F8295" s="277"/>
      <c r="G8295" s="234"/>
      <c r="H8295" s="234"/>
      <c r="J8295" s="149"/>
      <c r="K8295" s="149"/>
      <c r="L8295" s="149"/>
    </row>
    <row r="8296" spans="1:12" customFormat="1" x14ac:dyDescent="0.25">
      <c r="A8296" s="296" t="s">
        <v>2672</v>
      </c>
      <c r="B8296" s="269" t="s">
        <v>141</v>
      </c>
      <c r="C8296" s="268" t="s">
        <v>11</v>
      </c>
      <c r="D8296" s="311">
        <v>5</v>
      </c>
      <c r="E8296" s="216"/>
      <c r="F8296" s="277"/>
      <c r="G8296" s="234"/>
      <c r="H8296" s="234"/>
      <c r="J8296" s="149"/>
      <c r="K8296" s="149"/>
      <c r="L8296" s="149"/>
    </row>
    <row r="8297" spans="1:12" customFormat="1" x14ac:dyDescent="0.25">
      <c r="A8297" s="296"/>
      <c r="B8297" s="269"/>
      <c r="C8297" s="268"/>
      <c r="D8297" s="311"/>
      <c r="E8297" s="216"/>
      <c r="F8297" s="277"/>
      <c r="G8297" s="234"/>
      <c r="H8297" s="234"/>
      <c r="J8297" s="149"/>
      <c r="K8297" s="149"/>
      <c r="L8297" s="149"/>
    </row>
    <row r="8298" spans="1:12" customFormat="1" x14ac:dyDescent="0.25">
      <c r="A8298" s="296" t="s">
        <v>2673</v>
      </c>
      <c r="B8298" s="269" t="s">
        <v>140</v>
      </c>
      <c r="C8298" s="268" t="s">
        <v>11</v>
      </c>
      <c r="D8298" s="311">
        <v>5</v>
      </c>
      <c r="E8298" s="216"/>
      <c r="F8298" s="277"/>
      <c r="G8298" s="234"/>
      <c r="H8298" s="234"/>
      <c r="J8298" s="149"/>
      <c r="K8298" s="149"/>
      <c r="L8298" s="149"/>
    </row>
    <row r="8299" spans="1:12" customFormat="1" x14ac:dyDescent="0.25">
      <c r="A8299" s="296"/>
      <c r="B8299" s="269"/>
      <c r="C8299" s="268"/>
      <c r="D8299" s="311"/>
      <c r="E8299" s="216"/>
      <c r="F8299" s="277"/>
      <c r="G8299" s="234"/>
      <c r="H8299" s="234"/>
      <c r="J8299" s="149"/>
      <c r="K8299" s="149"/>
      <c r="L8299" s="149"/>
    </row>
    <row r="8300" spans="1:12" customFormat="1" ht="13" x14ac:dyDescent="0.25">
      <c r="A8300" s="296"/>
      <c r="B8300" s="227" t="s">
        <v>139</v>
      </c>
      <c r="C8300" s="268"/>
      <c r="D8300" s="311"/>
      <c r="E8300" s="216"/>
      <c r="F8300" s="277"/>
      <c r="G8300" s="234"/>
      <c r="H8300" s="234"/>
      <c r="J8300" s="149"/>
      <c r="K8300" s="149"/>
      <c r="L8300" s="149"/>
    </row>
    <row r="8301" spans="1:12" customFormat="1" x14ac:dyDescent="0.25">
      <c r="A8301" s="296"/>
      <c r="B8301" s="269"/>
      <c r="C8301" s="268"/>
      <c r="D8301" s="311"/>
      <c r="E8301" s="216"/>
      <c r="F8301" s="277"/>
      <c r="G8301" s="234"/>
      <c r="H8301" s="234"/>
      <c r="J8301" s="149"/>
      <c r="K8301" s="149"/>
      <c r="L8301" s="149"/>
    </row>
    <row r="8302" spans="1:12" customFormat="1" ht="26" x14ac:dyDescent="0.25">
      <c r="A8302" s="296"/>
      <c r="B8302" s="227" t="s">
        <v>2112</v>
      </c>
      <c r="C8302" s="268"/>
      <c r="D8302" s="311"/>
      <c r="E8302" s="216"/>
      <c r="F8302" s="277"/>
      <c r="G8302" s="234"/>
      <c r="H8302" s="234"/>
      <c r="J8302" s="149"/>
      <c r="K8302" s="149"/>
      <c r="L8302" s="149"/>
    </row>
    <row r="8303" spans="1:12" customFormat="1" x14ac:dyDescent="0.25">
      <c r="A8303" s="296"/>
      <c r="B8303" s="269"/>
      <c r="C8303" s="268"/>
      <c r="D8303" s="311"/>
      <c r="E8303" s="216"/>
      <c r="F8303" s="277"/>
      <c r="G8303" s="234"/>
      <c r="H8303" s="234"/>
      <c r="J8303" s="149"/>
      <c r="K8303" s="149"/>
      <c r="L8303" s="149"/>
    </row>
    <row r="8304" spans="1:12" customFormat="1" ht="25" x14ac:dyDescent="0.25">
      <c r="A8304" s="296" t="s">
        <v>2674</v>
      </c>
      <c r="B8304" s="269" t="s">
        <v>2111</v>
      </c>
      <c r="C8304" s="268" t="s">
        <v>621</v>
      </c>
      <c r="D8304" s="311">
        <f>D8292</f>
        <v>8</v>
      </c>
      <c r="E8304" s="216"/>
      <c r="F8304" s="277"/>
      <c r="G8304" s="234"/>
      <c r="H8304" s="234"/>
      <c r="J8304" s="149"/>
      <c r="K8304" s="149"/>
      <c r="L8304" s="149"/>
    </row>
    <row r="8305" spans="1:12" s="234" customFormat="1" x14ac:dyDescent="0.25">
      <c r="A8305" s="296"/>
      <c r="B8305" s="269"/>
      <c r="C8305" s="268"/>
      <c r="D8305" s="311"/>
      <c r="E8305" s="216"/>
      <c r="F8305" s="260"/>
      <c r="I8305"/>
      <c r="J8305" s="149"/>
      <c r="K8305" s="149"/>
      <c r="L8305" s="149"/>
    </row>
    <row r="8306" spans="1:12" s="234" customFormat="1" x14ac:dyDescent="0.25">
      <c r="A8306" s="296"/>
      <c r="B8306" s="269"/>
      <c r="C8306" s="268"/>
      <c r="D8306" s="311"/>
      <c r="E8306" s="216"/>
      <c r="F8306" s="260"/>
      <c r="I8306"/>
      <c r="J8306" s="149"/>
      <c r="K8306" s="149"/>
      <c r="L8306" s="149"/>
    </row>
    <row r="8307" spans="1:12" s="234" customFormat="1" x14ac:dyDescent="0.25">
      <c r="A8307" s="296"/>
      <c r="B8307" s="269"/>
      <c r="C8307" s="268"/>
      <c r="D8307" s="311"/>
      <c r="E8307" s="216"/>
      <c r="F8307" s="260"/>
      <c r="I8307"/>
      <c r="J8307" s="149"/>
      <c r="K8307" s="149"/>
      <c r="L8307" s="149"/>
    </row>
    <row r="8308" spans="1:12" s="234" customFormat="1" x14ac:dyDescent="0.25">
      <c r="A8308" s="296"/>
      <c r="B8308" s="269"/>
      <c r="C8308" s="268"/>
      <c r="D8308" s="311"/>
      <c r="E8308" s="216"/>
      <c r="F8308" s="260"/>
      <c r="I8308"/>
      <c r="J8308" s="149"/>
      <c r="K8308" s="149"/>
      <c r="L8308" s="149"/>
    </row>
    <row r="8309" spans="1:12" s="234" customFormat="1" x14ac:dyDescent="0.25">
      <c r="A8309" s="296"/>
      <c r="B8309" s="269"/>
      <c r="C8309" s="268"/>
      <c r="D8309" s="311"/>
      <c r="E8309" s="216"/>
      <c r="F8309" s="260"/>
      <c r="I8309"/>
      <c r="J8309" s="149"/>
      <c r="K8309" s="149"/>
      <c r="L8309" s="149"/>
    </row>
    <row r="8310" spans="1:12" s="234" customFormat="1" x14ac:dyDescent="0.25">
      <c r="A8310" s="296"/>
      <c r="B8310" s="269"/>
      <c r="C8310" s="268"/>
      <c r="D8310" s="311"/>
      <c r="E8310" s="216"/>
      <c r="F8310" s="260"/>
      <c r="I8310"/>
      <c r="J8310" s="149"/>
      <c r="K8310" s="149"/>
      <c r="L8310" s="149"/>
    </row>
    <row r="8311" spans="1:12" s="234" customFormat="1" x14ac:dyDescent="0.25">
      <c r="A8311" s="296"/>
      <c r="B8311" s="269"/>
      <c r="C8311" s="268"/>
      <c r="D8311" s="311"/>
      <c r="E8311" s="216"/>
      <c r="F8311" s="260"/>
      <c r="I8311"/>
      <c r="J8311" s="149"/>
      <c r="K8311" s="149"/>
      <c r="L8311" s="149"/>
    </row>
    <row r="8312" spans="1:12" s="234" customFormat="1" x14ac:dyDescent="0.25">
      <c r="A8312" s="296"/>
      <c r="B8312" s="269"/>
      <c r="C8312" s="268"/>
      <c r="D8312" s="311"/>
      <c r="E8312" s="216"/>
      <c r="F8312" s="260"/>
      <c r="I8312"/>
      <c r="J8312" s="149"/>
      <c r="K8312" s="149"/>
      <c r="L8312" s="149"/>
    </row>
    <row r="8313" spans="1:12" s="234" customFormat="1" x14ac:dyDescent="0.25">
      <c r="A8313" s="296"/>
      <c r="B8313" s="269"/>
      <c r="C8313" s="268"/>
      <c r="D8313" s="311"/>
      <c r="E8313" s="216"/>
      <c r="F8313" s="260"/>
      <c r="I8313"/>
      <c r="J8313" s="149"/>
      <c r="K8313" s="149"/>
      <c r="L8313" s="149"/>
    </row>
    <row r="8314" spans="1:12" s="234" customFormat="1" x14ac:dyDescent="0.25">
      <c r="A8314" s="296"/>
      <c r="B8314" s="269"/>
      <c r="C8314" s="268"/>
      <c r="D8314" s="311"/>
      <c r="E8314" s="216"/>
      <c r="F8314" s="260"/>
      <c r="I8314"/>
      <c r="J8314" s="149"/>
      <c r="K8314" s="149"/>
      <c r="L8314" s="149"/>
    </row>
    <row r="8315" spans="1:12" s="234" customFormat="1" x14ac:dyDescent="0.25">
      <c r="A8315" s="296"/>
      <c r="B8315" s="269"/>
      <c r="C8315" s="268"/>
      <c r="D8315" s="311"/>
      <c r="E8315" s="216"/>
      <c r="F8315" s="260"/>
      <c r="I8315"/>
      <c r="J8315" s="149"/>
      <c r="K8315" s="149"/>
      <c r="L8315" s="149"/>
    </row>
    <row r="8316" spans="1:12" s="234" customFormat="1" x14ac:dyDescent="0.25">
      <c r="A8316" s="296"/>
      <c r="B8316" s="269"/>
      <c r="C8316" s="268"/>
      <c r="D8316" s="311"/>
      <c r="E8316" s="216"/>
      <c r="F8316" s="260"/>
      <c r="I8316"/>
      <c r="J8316" s="149"/>
      <c r="K8316" s="149"/>
      <c r="L8316" s="149"/>
    </row>
    <row r="8317" spans="1:12" s="234" customFormat="1" x14ac:dyDescent="0.25">
      <c r="A8317" s="296"/>
      <c r="B8317" s="269"/>
      <c r="C8317" s="268"/>
      <c r="D8317" s="311"/>
      <c r="E8317" s="216"/>
      <c r="F8317" s="260"/>
      <c r="I8317"/>
      <c r="J8317" s="149"/>
      <c r="K8317" s="149"/>
      <c r="L8317" s="149"/>
    </row>
    <row r="8318" spans="1:12" s="234" customFormat="1" x14ac:dyDescent="0.25">
      <c r="A8318" s="296"/>
      <c r="B8318" s="269"/>
      <c r="C8318" s="268"/>
      <c r="D8318" s="311"/>
      <c r="E8318" s="216"/>
      <c r="F8318" s="260"/>
      <c r="I8318"/>
      <c r="J8318" s="149"/>
      <c r="K8318" s="149"/>
      <c r="L8318" s="149"/>
    </row>
    <row r="8319" spans="1:12" s="234" customFormat="1" x14ac:dyDescent="0.25">
      <c r="A8319" s="296"/>
      <c r="B8319" s="269"/>
      <c r="C8319" s="268"/>
      <c r="D8319" s="311"/>
      <c r="E8319" s="216"/>
      <c r="F8319" s="260"/>
      <c r="I8319"/>
      <c r="J8319" s="149"/>
      <c r="K8319" s="149"/>
      <c r="L8319" s="149"/>
    </row>
    <row r="8320" spans="1:12" s="234" customFormat="1" x14ac:dyDescent="0.25">
      <c r="A8320" s="296"/>
      <c r="B8320" s="269"/>
      <c r="C8320" s="268"/>
      <c r="D8320" s="311"/>
      <c r="E8320" s="216"/>
      <c r="F8320" s="260"/>
      <c r="I8320"/>
      <c r="J8320" s="149"/>
      <c r="K8320" s="149"/>
      <c r="L8320" s="149"/>
    </row>
    <row r="8321" spans="1:12" s="234" customFormat="1" x14ac:dyDescent="0.25">
      <c r="A8321" s="296"/>
      <c r="B8321" s="269"/>
      <c r="C8321" s="268"/>
      <c r="D8321" s="311"/>
      <c r="E8321" s="216"/>
      <c r="F8321" s="260"/>
      <c r="I8321"/>
      <c r="J8321" s="149"/>
      <c r="K8321" s="149"/>
      <c r="L8321" s="149"/>
    </row>
    <row r="8322" spans="1:12" s="234" customFormat="1" x14ac:dyDescent="0.25">
      <c r="A8322" s="296"/>
      <c r="B8322" s="269"/>
      <c r="C8322" s="268"/>
      <c r="D8322" s="311"/>
      <c r="E8322" s="216"/>
      <c r="F8322" s="260"/>
      <c r="I8322"/>
      <c r="J8322" s="149"/>
      <c r="K8322" s="149"/>
      <c r="L8322" s="149"/>
    </row>
    <row r="8323" spans="1:12" s="234" customFormat="1" x14ac:dyDescent="0.25">
      <c r="A8323" s="296"/>
      <c r="B8323" s="269"/>
      <c r="C8323" s="268"/>
      <c r="D8323" s="311"/>
      <c r="E8323" s="216"/>
      <c r="F8323" s="260"/>
      <c r="I8323"/>
      <c r="J8323" s="149"/>
      <c r="K8323" s="149"/>
      <c r="L8323" s="149"/>
    </row>
    <row r="8324" spans="1:12" s="234" customFormat="1" x14ac:dyDescent="0.25">
      <c r="A8324" s="296"/>
      <c r="B8324" s="269"/>
      <c r="C8324" s="268"/>
      <c r="D8324" s="311"/>
      <c r="E8324" s="216"/>
      <c r="F8324" s="260"/>
      <c r="I8324"/>
      <c r="J8324" s="149"/>
      <c r="K8324" s="149"/>
      <c r="L8324" s="149"/>
    </row>
    <row r="8325" spans="1:12" s="234" customFormat="1" x14ac:dyDescent="0.25">
      <c r="A8325" s="296"/>
      <c r="B8325" s="269"/>
      <c r="C8325" s="268"/>
      <c r="D8325" s="311"/>
      <c r="E8325" s="216"/>
      <c r="F8325" s="260"/>
      <c r="I8325"/>
      <c r="J8325" s="149"/>
      <c r="K8325" s="149"/>
      <c r="L8325" s="149"/>
    </row>
    <row r="8326" spans="1:12" s="234" customFormat="1" x14ac:dyDescent="0.25">
      <c r="A8326" s="296"/>
      <c r="B8326" s="269"/>
      <c r="C8326" s="268"/>
      <c r="D8326" s="311"/>
      <c r="E8326" s="216"/>
      <c r="F8326" s="260"/>
      <c r="I8326"/>
      <c r="J8326" s="149"/>
      <c r="K8326" s="149"/>
      <c r="L8326" s="149"/>
    </row>
    <row r="8327" spans="1:12" s="234" customFormat="1" x14ac:dyDescent="0.25">
      <c r="A8327" s="296"/>
      <c r="B8327" s="269"/>
      <c r="C8327" s="268"/>
      <c r="D8327" s="311"/>
      <c r="E8327" s="216"/>
      <c r="F8327" s="260"/>
      <c r="I8327"/>
      <c r="J8327" s="149"/>
      <c r="K8327" s="149"/>
      <c r="L8327" s="149"/>
    </row>
    <row r="8328" spans="1:12" s="234" customFormat="1" x14ac:dyDescent="0.25">
      <c r="A8328" s="296"/>
      <c r="B8328" s="269"/>
      <c r="C8328" s="268"/>
      <c r="D8328" s="311"/>
      <c r="E8328" s="216"/>
      <c r="F8328" s="260"/>
      <c r="I8328"/>
      <c r="J8328" s="149"/>
      <c r="K8328" s="149"/>
      <c r="L8328" s="149"/>
    </row>
    <row r="8329" spans="1:12" s="234" customFormat="1" x14ac:dyDescent="0.25">
      <c r="A8329" s="296"/>
      <c r="B8329" s="269"/>
      <c r="C8329" s="268"/>
      <c r="D8329" s="311"/>
      <c r="E8329" s="216"/>
      <c r="F8329" s="260"/>
      <c r="I8329"/>
      <c r="J8329" s="149"/>
      <c r="K8329" s="149"/>
      <c r="L8329" s="149"/>
    </row>
    <row r="8330" spans="1:12" s="234" customFormat="1" x14ac:dyDescent="0.25">
      <c r="A8330" s="296"/>
      <c r="B8330" s="269"/>
      <c r="C8330" s="268"/>
      <c r="D8330" s="311"/>
      <c r="E8330" s="216"/>
      <c r="F8330" s="260"/>
      <c r="I8330"/>
      <c r="J8330" s="149"/>
      <c r="K8330" s="149"/>
      <c r="L8330" s="149"/>
    </row>
    <row r="8331" spans="1:12" s="234" customFormat="1" x14ac:dyDescent="0.25">
      <c r="A8331" s="296"/>
      <c r="B8331" s="269"/>
      <c r="C8331" s="268"/>
      <c r="D8331" s="311"/>
      <c r="E8331" s="216"/>
      <c r="F8331" s="260"/>
      <c r="I8331"/>
      <c r="J8331" s="149"/>
      <c r="K8331" s="149"/>
      <c r="L8331" s="149"/>
    </row>
    <row r="8332" spans="1:12" s="234" customFormat="1" x14ac:dyDescent="0.25">
      <c r="A8332" s="296"/>
      <c r="B8332" s="269"/>
      <c r="C8332" s="268"/>
      <c r="D8332" s="311"/>
      <c r="E8332" s="216"/>
      <c r="F8332" s="260"/>
      <c r="I8332"/>
      <c r="J8332" s="149"/>
      <c r="K8332" s="149"/>
      <c r="L8332" s="149"/>
    </row>
    <row r="8333" spans="1:12" s="234" customFormat="1" x14ac:dyDescent="0.25">
      <c r="A8333" s="296"/>
      <c r="B8333" s="269"/>
      <c r="C8333" s="268"/>
      <c r="D8333" s="311"/>
      <c r="E8333" s="216"/>
      <c r="F8333" s="260"/>
      <c r="I8333"/>
      <c r="J8333" s="149"/>
      <c r="K8333" s="149"/>
      <c r="L8333" s="149"/>
    </row>
    <row r="8334" spans="1:12" s="234" customFormat="1" x14ac:dyDescent="0.25">
      <c r="A8334" s="296"/>
      <c r="B8334" s="269"/>
      <c r="C8334" s="268"/>
      <c r="D8334" s="311"/>
      <c r="E8334" s="216"/>
      <c r="F8334" s="260"/>
      <c r="I8334"/>
      <c r="J8334" s="149"/>
      <c r="K8334" s="149"/>
      <c r="L8334" s="149"/>
    </row>
    <row r="8335" spans="1:12" s="234" customFormat="1" x14ac:dyDescent="0.25">
      <c r="A8335" s="296"/>
      <c r="B8335" s="269"/>
      <c r="C8335" s="268"/>
      <c r="D8335" s="311"/>
      <c r="E8335" s="216"/>
      <c r="F8335" s="260"/>
      <c r="I8335"/>
      <c r="J8335" s="149"/>
      <c r="K8335" s="149"/>
      <c r="L8335" s="149"/>
    </row>
    <row r="8336" spans="1:12" s="234" customFormat="1" x14ac:dyDescent="0.25">
      <c r="A8336" s="296"/>
      <c r="B8336" s="269"/>
      <c r="C8336" s="268"/>
      <c r="D8336" s="311"/>
      <c r="E8336" s="216"/>
      <c r="F8336" s="260"/>
      <c r="I8336"/>
      <c r="J8336" s="149"/>
      <c r="K8336" s="149"/>
      <c r="L8336" s="149"/>
    </row>
    <row r="8337" spans="1:12" s="234" customFormat="1" x14ac:dyDescent="0.25">
      <c r="A8337" s="296"/>
      <c r="B8337" s="269"/>
      <c r="C8337" s="268"/>
      <c r="D8337" s="311"/>
      <c r="E8337" s="216"/>
      <c r="F8337" s="260"/>
      <c r="I8337"/>
      <c r="J8337" s="149"/>
      <c r="K8337" s="149"/>
      <c r="L8337" s="149"/>
    </row>
    <row r="8338" spans="1:12" s="234" customFormat="1" x14ac:dyDescent="0.25">
      <c r="A8338" s="296"/>
      <c r="B8338" s="269"/>
      <c r="C8338" s="268"/>
      <c r="D8338" s="311"/>
      <c r="E8338" s="216"/>
      <c r="F8338" s="260"/>
      <c r="I8338"/>
      <c r="J8338" s="149"/>
      <c r="K8338" s="149"/>
      <c r="L8338" s="149"/>
    </row>
    <row r="8339" spans="1:12" s="234" customFormat="1" x14ac:dyDescent="0.25">
      <c r="A8339" s="296"/>
      <c r="B8339" s="269"/>
      <c r="C8339" s="268"/>
      <c r="D8339" s="311"/>
      <c r="E8339" s="216"/>
      <c r="F8339" s="260"/>
      <c r="I8339"/>
      <c r="J8339" s="149"/>
      <c r="K8339" s="149"/>
      <c r="L8339" s="149"/>
    </row>
    <row r="8340" spans="1:12" s="234" customFormat="1" x14ac:dyDescent="0.25">
      <c r="A8340" s="296"/>
      <c r="B8340" s="269"/>
      <c r="C8340" s="268"/>
      <c r="D8340" s="311"/>
      <c r="E8340" s="216"/>
      <c r="F8340" s="260"/>
      <c r="I8340"/>
      <c r="J8340" s="149"/>
      <c r="K8340" s="149"/>
      <c r="L8340" s="149"/>
    </row>
    <row r="8341" spans="1:12" s="234" customFormat="1" x14ac:dyDescent="0.25">
      <c r="A8341" s="296"/>
      <c r="B8341" s="269"/>
      <c r="C8341" s="268"/>
      <c r="D8341" s="311"/>
      <c r="E8341" s="216"/>
      <c r="F8341" s="260"/>
      <c r="I8341"/>
      <c r="J8341" s="149"/>
      <c r="K8341" s="149"/>
      <c r="L8341" s="149"/>
    </row>
    <row r="8342" spans="1:12" s="234" customFormat="1" x14ac:dyDescent="0.25">
      <c r="A8342" s="296"/>
      <c r="B8342" s="269"/>
      <c r="C8342" s="268"/>
      <c r="D8342" s="311"/>
      <c r="E8342" s="216"/>
      <c r="F8342" s="260"/>
      <c r="I8342"/>
      <c r="J8342" s="149"/>
      <c r="K8342" s="149"/>
      <c r="L8342" s="149"/>
    </row>
    <row r="8343" spans="1:12" s="234" customFormat="1" x14ac:dyDescent="0.25">
      <c r="A8343" s="296"/>
      <c r="B8343" s="269"/>
      <c r="C8343" s="268"/>
      <c r="D8343" s="311"/>
      <c r="E8343" s="216"/>
      <c r="F8343" s="260"/>
      <c r="I8343"/>
      <c r="J8343" s="149"/>
      <c r="K8343" s="149"/>
      <c r="L8343" s="149"/>
    </row>
    <row r="8344" spans="1:12" s="234" customFormat="1" x14ac:dyDescent="0.25">
      <c r="A8344" s="296"/>
      <c r="B8344" s="269"/>
      <c r="C8344" s="268"/>
      <c r="D8344" s="311"/>
      <c r="E8344" s="216"/>
      <c r="F8344" s="260"/>
      <c r="I8344"/>
      <c r="J8344" s="149"/>
      <c r="K8344" s="149"/>
      <c r="L8344" s="149"/>
    </row>
    <row r="8345" spans="1:12" s="234" customFormat="1" x14ac:dyDescent="0.25">
      <c r="A8345" s="296"/>
      <c r="B8345" s="269"/>
      <c r="C8345" s="268"/>
      <c r="D8345" s="311"/>
      <c r="E8345" s="216"/>
      <c r="F8345" s="260"/>
      <c r="I8345"/>
      <c r="J8345" s="149"/>
      <c r="K8345" s="149"/>
      <c r="L8345" s="149"/>
    </row>
    <row r="8346" spans="1:12" s="234" customFormat="1" x14ac:dyDescent="0.25">
      <c r="A8346" s="296"/>
      <c r="B8346" s="269"/>
      <c r="C8346" s="268"/>
      <c r="D8346" s="311"/>
      <c r="E8346" s="216"/>
      <c r="F8346" s="260"/>
      <c r="I8346"/>
      <c r="J8346" s="149"/>
      <c r="K8346" s="149"/>
      <c r="L8346" s="149"/>
    </row>
    <row r="8347" spans="1:12" s="234" customFormat="1" ht="13" x14ac:dyDescent="0.25">
      <c r="A8347" s="261"/>
      <c r="B8347" s="264" t="s">
        <v>2187</v>
      </c>
      <c r="C8347" s="226"/>
      <c r="D8347" s="304"/>
      <c r="E8347" s="255"/>
      <c r="F8347" s="266"/>
      <c r="I8347"/>
      <c r="J8347" s="149"/>
      <c r="K8347" s="149"/>
      <c r="L8347" s="149"/>
    </row>
    <row r="8348" spans="1:12" s="234" customFormat="1" ht="13" x14ac:dyDescent="0.25">
      <c r="A8348" s="261"/>
      <c r="B8348" s="245" t="str">
        <f>B8283</f>
        <v>SECTION 7</v>
      </c>
      <c r="C8348" s="226"/>
      <c r="D8348" s="304"/>
      <c r="E8348" s="255"/>
      <c r="F8348" s="260"/>
      <c r="I8348"/>
      <c r="J8348" s="149"/>
      <c r="K8348" s="149"/>
      <c r="L8348" s="149"/>
    </row>
    <row r="8349" spans="1:12" s="234" customFormat="1" ht="13" x14ac:dyDescent="0.25">
      <c r="A8349" s="261"/>
      <c r="B8349" s="245" t="s">
        <v>2675</v>
      </c>
      <c r="C8349" s="226"/>
      <c r="D8349" s="304"/>
      <c r="E8349" s="255"/>
      <c r="F8349" s="260"/>
      <c r="I8349"/>
      <c r="J8349" s="149"/>
      <c r="K8349" s="149"/>
      <c r="L8349" s="149"/>
    </row>
    <row r="8350" spans="1:12" s="234" customFormat="1" ht="13" x14ac:dyDescent="0.25">
      <c r="A8350" s="261"/>
      <c r="B8350" s="253"/>
      <c r="C8350" s="252"/>
      <c r="D8350" s="308"/>
      <c r="E8350" s="257"/>
      <c r="F8350" s="260"/>
      <c r="I8350"/>
      <c r="J8350" s="149"/>
      <c r="K8350" s="149"/>
      <c r="L8350" s="149"/>
    </row>
    <row r="8351" spans="1:12" s="234" customFormat="1" ht="13" x14ac:dyDescent="0.25">
      <c r="A8351" s="261"/>
      <c r="B8351" s="270" t="str">
        <f>B8348</f>
        <v>SECTION 7</v>
      </c>
      <c r="C8351" s="252"/>
      <c r="D8351" s="308"/>
      <c r="E8351" s="257"/>
      <c r="F8351" s="260"/>
      <c r="I8351"/>
      <c r="J8351" s="149"/>
      <c r="K8351" s="149"/>
      <c r="L8351" s="149"/>
    </row>
    <row r="8352" spans="1:12" s="234" customFormat="1" ht="13" x14ac:dyDescent="0.25">
      <c r="A8352" s="261"/>
      <c r="B8352" s="270" t="str">
        <f>B8349</f>
        <v>Ablution Block 3: 7.2 -  Roof Coverings</v>
      </c>
      <c r="C8352" s="252"/>
      <c r="D8352" s="308"/>
      <c r="E8352" s="257"/>
      <c r="F8352" s="260"/>
      <c r="I8352"/>
      <c r="J8352" s="149"/>
      <c r="K8352" s="149"/>
      <c r="L8352" s="149"/>
    </row>
    <row r="8353" spans="1:12" s="234" customFormat="1" ht="13" x14ac:dyDescent="0.25">
      <c r="A8353" s="261"/>
      <c r="B8353" s="251" t="s">
        <v>2200</v>
      </c>
      <c r="C8353" s="252" t="s">
        <v>2192</v>
      </c>
      <c r="D8353" s="308"/>
      <c r="E8353" s="257"/>
      <c r="F8353" s="260"/>
      <c r="I8353"/>
      <c r="J8353" s="149"/>
      <c r="K8353" s="149"/>
      <c r="L8353" s="149"/>
    </row>
    <row r="8354" spans="1:12" s="234" customFormat="1" ht="13" x14ac:dyDescent="0.25">
      <c r="A8354" s="261"/>
      <c r="B8354" s="253"/>
      <c r="C8354" s="252"/>
      <c r="D8354" s="308"/>
      <c r="E8354" s="257"/>
      <c r="F8354" s="260"/>
      <c r="I8354"/>
      <c r="J8354" s="149"/>
      <c r="K8354" s="149"/>
      <c r="L8354" s="149"/>
    </row>
    <row r="8355" spans="1:12" s="234" customFormat="1" ht="13" x14ac:dyDescent="0.25">
      <c r="A8355" s="261"/>
      <c r="B8355" s="265" t="s">
        <v>2191</v>
      </c>
      <c r="C8355" s="252">
        <v>124</v>
      </c>
      <c r="D8355" s="308"/>
      <c r="E8355" s="257"/>
      <c r="F8355" s="260"/>
      <c r="I8355"/>
      <c r="J8355" s="149"/>
      <c r="K8355" s="149"/>
      <c r="L8355" s="149"/>
    </row>
    <row r="8356" spans="1:12" s="234" customFormat="1" ht="13" x14ac:dyDescent="0.25">
      <c r="A8356" s="261"/>
      <c r="B8356" s="265"/>
      <c r="C8356" s="252"/>
      <c r="D8356" s="308"/>
      <c r="E8356" s="257"/>
      <c r="F8356" s="260"/>
      <c r="I8356"/>
      <c r="J8356" s="149"/>
      <c r="K8356" s="149"/>
      <c r="L8356" s="149"/>
    </row>
    <row r="8357" spans="1:12" s="234" customFormat="1" ht="13" x14ac:dyDescent="0.25">
      <c r="A8357" s="261"/>
      <c r="B8357" s="253"/>
      <c r="C8357" s="252"/>
      <c r="D8357" s="308"/>
      <c r="E8357" s="257"/>
      <c r="F8357" s="260"/>
      <c r="I8357"/>
      <c r="J8357" s="149"/>
      <c r="K8357" s="149"/>
      <c r="L8357" s="149"/>
    </row>
    <row r="8358" spans="1:12" s="234" customFormat="1" ht="13" x14ac:dyDescent="0.25">
      <c r="A8358" s="261"/>
      <c r="B8358" s="253"/>
      <c r="C8358" s="252"/>
      <c r="D8358" s="308"/>
      <c r="E8358" s="257"/>
      <c r="F8358" s="260"/>
      <c r="I8358"/>
      <c r="J8358" s="149"/>
      <c r="K8358" s="149"/>
      <c r="L8358" s="149"/>
    </row>
    <row r="8359" spans="1:12" s="234" customFormat="1" ht="13" x14ac:dyDescent="0.25">
      <c r="A8359" s="261"/>
      <c r="B8359" s="253"/>
      <c r="C8359" s="252"/>
      <c r="D8359" s="308"/>
      <c r="E8359" s="257"/>
      <c r="F8359" s="260"/>
      <c r="I8359"/>
      <c r="J8359" s="149"/>
      <c r="K8359" s="149"/>
      <c r="L8359" s="149"/>
    </row>
    <row r="8360" spans="1:12" s="234" customFormat="1" ht="13" x14ac:dyDescent="0.25">
      <c r="A8360" s="261"/>
      <c r="B8360" s="253"/>
      <c r="C8360" s="252"/>
      <c r="D8360" s="308"/>
      <c r="E8360" s="257"/>
      <c r="F8360" s="260"/>
      <c r="I8360"/>
      <c r="J8360" s="149"/>
      <c r="K8360" s="149"/>
      <c r="L8360" s="149"/>
    </row>
    <row r="8361" spans="1:12" s="234" customFormat="1" ht="13" x14ac:dyDescent="0.25">
      <c r="A8361" s="261"/>
      <c r="B8361" s="253"/>
      <c r="C8361" s="252"/>
      <c r="D8361" s="308"/>
      <c r="E8361" s="257"/>
      <c r="F8361" s="260"/>
      <c r="I8361"/>
      <c r="J8361" s="149"/>
      <c r="K8361" s="149"/>
      <c r="L8361" s="149"/>
    </row>
    <row r="8362" spans="1:12" s="234" customFormat="1" ht="13" x14ac:dyDescent="0.25">
      <c r="A8362" s="261"/>
      <c r="B8362" s="253"/>
      <c r="C8362" s="252"/>
      <c r="D8362" s="308"/>
      <c r="E8362" s="257"/>
      <c r="F8362" s="260"/>
      <c r="I8362"/>
      <c r="J8362" s="149"/>
      <c r="K8362" s="149"/>
      <c r="L8362" s="149"/>
    </row>
    <row r="8363" spans="1:12" s="234" customFormat="1" ht="13" x14ac:dyDescent="0.25">
      <c r="A8363" s="261"/>
      <c r="B8363" s="253"/>
      <c r="C8363" s="252"/>
      <c r="D8363" s="308"/>
      <c r="E8363" s="257"/>
      <c r="F8363" s="260"/>
      <c r="I8363"/>
      <c r="J8363" s="149"/>
      <c r="K8363" s="149"/>
      <c r="L8363" s="149"/>
    </row>
    <row r="8364" spans="1:12" s="234" customFormat="1" ht="13" x14ac:dyDescent="0.25">
      <c r="A8364" s="261"/>
      <c r="B8364" s="253"/>
      <c r="C8364" s="252"/>
      <c r="D8364" s="308"/>
      <c r="E8364" s="257"/>
      <c r="F8364" s="260"/>
      <c r="I8364"/>
      <c r="J8364" s="149"/>
      <c r="K8364" s="149"/>
      <c r="L8364" s="149"/>
    </row>
    <row r="8365" spans="1:12" s="234" customFormat="1" ht="13" x14ac:dyDescent="0.25">
      <c r="A8365" s="261"/>
      <c r="B8365" s="253"/>
      <c r="C8365" s="252"/>
      <c r="D8365" s="308"/>
      <c r="E8365" s="257"/>
      <c r="F8365" s="260"/>
      <c r="I8365"/>
      <c r="J8365" s="149"/>
      <c r="K8365" s="149"/>
      <c r="L8365" s="149"/>
    </row>
    <row r="8366" spans="1:12" s="234" customFormat="1" ht="13" x14ac:dyDescent="0.25">
      <c r="A8366" s="261"/>
      <c r="B8366" s="253"/>
      <c r="C8366" s="252"/>
      <c r="D8366" s="308"/>
      <c r="E8366" s="257"/>
      <c r="F8366" s="260"/>
      <c r="I8366"/>
      <c r="J8366" s="149"/>
      <c r="K8366" s="149"/>
      <c r="L8366" s="149"/>
    </row>
    <row r="8367" spans="1:12" s="234" customFormat="1" ht="13" x14ac:dyDescent="0.25">
      <c r="A8367" s="261"/>
      <c r="B8367" s="253"/>
      <c r="C8367" s="252"/>
      <c r="D8367" s="308"/>
      <c r="E8367" s="257"/>
      <c r="F8367" s="260"/>
      <c r="I8367"/>
      <c r="J8367" s="149"/>
      <c r="K8367" s="149"/>
      <c r="L8367" s="149"/>
    </row>
    <row r="8368" spans="1:12" s="234" customFormat="1" ht="13" x14ac:dyDescent="0.25">
      <c r="A8368" s="261"/>
      <c r="B8368" s="253"/>
      <c r="C8368" s="252"/>
      <c r="D8368" s="308"/>
      <c r="E8368" s="257"/>
      <c r="F8368" s="260"/>
      <c r="I8368"/>
      <c r="J8368" s="149"/>
      <c r="K8368" s="149"/>
      <c r="L8368" s="149"/>
    </row>
    <row r="8369" spans="1:12" s="234" customFormat="1" ht="13" x14ac:dyDescent="0.25">
      <c r="A8369" s="261"/>
      <c r="B8369" s="253"/>
      <c r="C8369" s="252"/>
      <c r="D8369" s="308"/>
      <c r="E8369" s="257"/>
      <c r="F8369" s="260"/>
      <c r="I8369"/>
      <c r="J8369" s="149"/>
      <c r="K8369" s="149"/>
      <c r="L8369" s="149"/>
    </row>
    <row r="8370" spans="1:12" s="234" customFormat="1" ht="13" x14ac:dyDescent="0.25">
      <c r="A8370" s="261"/>
      <c r="B8370" s="253"/>
      <c r="C8370" s="252"/>
      <c r="D8370" s="308"/>
      <c r="E8370" s="257"/>
      <c r="F8370" s="260"/>
      <c r="I8370"/>
      <c r="J8370" s="149"/>
      <c r="K8370" s="149"/>
      <c r="L8370" s="149"/>
    </row>
    <row r="8371" spans="1:12" s="234" customFormat="1" ht="13" x14ac:dyDescent="0.25">
      <c r="A8371" s="261"/>
      <c r="B8371" s="253"/>
      <c r="C8371" s="252"/>
      <c r="D8371" s="308"/>
      <c r="E8371" s="257"/>
      <c r="F8371" s="260"/>
      <c r="I8371"/>
      <c r="J8371" s="149"/>
      <c r="K8371" s="149"/>
      <c r="L8371" s="149"/>
    </row>
    <row r="8372" spans="1:12" s="234" customFormat="1" ht="13" x14ac:dyDescent="0.25">
      <c r="A8372" s="261"/>
      <c r="B8372" s="253"/>
      <c r="C8372" s="252"/>
      <c r="D8372" s="308"/>
      <c r="E8372" s="257"/>
      <c r="F8372" s="260"/>
      <c r="I8372"/>
      <c r="J8372" s="149"/>
      <c r="K8372" s="149"/>
      <c r="L8372" s="149"/>
    </row>
    <row r="8373" spans="1:12" s="234" customFormat="1" ht="13" x14ac:dyDescent="0.25">
      <c r="A8373" s="261"/>
      <c r="B8373" s="253"/>
      <c r="C8373" s="252"/>
      <c r="D8373" s="308"/>
      <c r="E8373" s="257"/>
      <c r="F8373" s="260"/>
      <c r="I8373"/>
      <c r="J8373" s="149"/>
      <c r="K8373" s="149"/>
      <c r="L8373" s="149"/>
    </row>
    <row r="8374" spans="1:12" s="234" customFormat="1" ht="13" x14ac:dyDescent="0.25">
      <c r="A8374" s="261"/>
      <c r="B8374" s="253"/>
      <c r="C8374" s="252"/>
      <c r="D8374" s="308"/>
      <c r="E8374" s="257"/>
      <c r="F8374" s="260"/>
      <c r="I8374"/>
      <c r="J8374" s="149"/>
      <c r="K8374" s="149"/>
      <c r="L8374" s="149"/>
    </row>
    <row r="8375" spans="1:12" s="234" customFormat="1" ht="13" x14ac:dyDescent="0.25">
      <c r="A8375" s="261"/>
      <c r="B8375" s="253"/>
      <c r="C8375" s="252"/>
      <c r="D8375" s="308"/>
      <c r="E8375" s="257"/>
      <c r="F8375" s="260"/>
      <c r="I8375"/>
      <c r="J8375" s="149"/>
      <c r="K8375" s="149"/>
      <c r="L8375" s="149"/>
    </row>
    <row r="8376" spans="1:12" s="234" customFormat="1" ht="13" x14ac:dyDescent="0.25">
      <c r="A8376" s="261"/>
      <c r="B8376" s="253"/>
      <c r="C8376" s="252"/>
      <c r="D8376" s="308"/>
      <c r="E8376" s="257"/>
      <c r="F8376" s="260"/>
      <c r="I8376"/>
      <c r="J8376" s="149"/>
      <c r="K8376" s="149"/>
      <c r="L8376" s="149"/>
    </row>
    <row r="8377" spans="1:12" s="234" customFormat="1" ht="13" x14ac:dyDescent="0.25">
      <c r="A8377" s="261"/>
      <c r="B8377" s="253"/>
      <c r="C8377" s="252"/>
      <c r="D8377" s="308"/>
      <c r="E8377" s="257"/>
      <c r="F8377" s="260"/>
      <c r="I8377"/>
      <c r="J8377" s="149"/>
      <c r="K8377" s="149"/>
      <c r="L8377" s="149"/>
    </row>
    <row r="8378" spans="1:12" s="234" customFormat="1" ht="13" x14ac:dyDescent="0.25">
      <c r="A8378" s="261"/>
      <c r="B8378" s="253"/>
      <c r="C8378" s="252"/>
      <c r="D8378" s="308"/>
      <c r="E8378" s="257"/>
      <c r="F8378" s="260"/>
      <c r="I8378"/>
      <c r="J8378" s="149"/>
      <c r="K8378" s="149"/>
      <c r="L8378" s="149"/>
    </row>
    <row r="8379" spans="1:12" s="234" customFormat="1" ht="13" x14ac:dyDescent="0.25">
      <c r="A8379" s="261"/>
      <c r="B8379" s="253"/>
      <c r="C8379" s="252"/>
      <c r="D8379" s="308"/>
      <c r="E8379" s="257"/>
      <c r="F8379" s="260"/>
      <c r="I8379"/>
      <c r="J8379" s="149"/>
      <c r="K8379" s="149"/>
      <c r="L8379" s="149"/>
    </row>
    <row r="8380" spans="1:12" s="234" customFormat="1" ht="13" x14ac:dyDescent="0.25">
      <c r="A8380" s="261"/>
      <c r="B8380" s="253"/>
      <c r="C8380" s="252"/>
      <c r="D8380" s="308"/>
      <c r="E8380" s="257"/>
      <c r="F8380" s="260"/>
      <c r="I8380"/>
      <c r="J8380" s="149"/>
      <c r="K8380" s="149"/>
      <c r="L8380" s="149"/>
    </row>
    <row r="8381" spans="1:12" s="234" customFormat="1" ht="13" x14ac:dyDescent="0.25">
      <c r="A8381" s="261"/>
      <c r="B8381" s="253"/>
      <c r="C8381" s="252"/>
      <c r="D8381" s="308"/>
      <c r="E8381" s="257"/>
      <c r="F8381" s="260"/>
      <c r="I8381"/>
      <c r="J8381" s="149"/>
      <c r="K8381" s="149"/>
      <c r="L8381" s="149"/>
    </row>
    <row r="8382" spans="1:12" s="234" customFormat="1" ht="13" x14ac:dyDescent="0.25">
      <c r="A8382" s="261"/>
      <c r="B8382" s="253"/>
      <c r="C8382" s="252"/>
      <c r="D8382" s="308"/>
      <c r="E8382" s="257"/>
      <c r="F8382" s="260"/>
      <c r="I8382"/>
      <c r="J8382" s="149"/>
      <c r="K8382" s="149"/>
      <c r="L8382" s="149"/>
    </row>
    <row r="8383" spans="1:12" s="234" customFormat="1" ht="13" x14ac:dyDescent="0.25">
      <c r="A8383" s="261"/>
      <c r="B8383" s="253"/>
      <c r="C8383" s="252"/>
      <c r="D8383" s="308"/>
      <c r="E8383" s="257"/>
      <c r="F8383" s="260"/>
      <c r="I8383"/>
      <c r="J8383" s="149"/>
      <c r="K8383" s="149"/>
      <c r="L8383" s="149"/>
    </row>
    <row r="8384" spans="1:12" s="234" customFormat="1" ht="13" x14ac:dyDescent="0.25">
      <c r="A8384" s="261"/>
      <c r="B8384" s="253"/>
      <c r="C8384" s="252"/>
      <c r="D8384" s="308"/>
      <c r="E8384" s="257"/>
      <c r="F8384" s="260"/>
      <c r="I8384"/>
      <c r="J8384" s="149"/>
      <c r="K8384" s="149"/>
      <c r="L8384" s="149"/>
    </row>
    <row r="8385" spans="1:12" s="234" customFormat="1" ht="13" x14ac:dyDescent="0.25">
      <c r="A8385" s="261"/>
      <c r="B8385" s="253"/>
      <c r="C8385" s="252"/>
      <c r="D8385" s="308"/>
      <c r="E8385" s="257"/>
      <c r="F8385" s="260"/>
      <c r="I8385"/>
      <c r="J8385" s="149"/>
      <c r="K8385" s="149"/>
      <c r="L8385" s="149"/>
    </row>
    <row r="8386" spans="1:12" s="234" customFormat="1" ht="13" x14ac:dyDescent="0.25">
      <c r="A8386" s="261"/>
      <c r="B8386" s="253"/>
      <c r="C8386" s="252"/>
      <c r="D8386" s="308"/>
      <c r="E8386" s="257"/>
      <c r="F8386" s="260"/>
      <c r="I8386"/>
      <c r="J8386" s="149"/>
      <c r="K8386" s="149"/>
      <c r="L8386" s="149"/>
    </row>
    <row r="8387" spans="1:12" s="234" customFormat="1" ht="13" x14ac:dyDescent="0.25">
      <c r="A8387" s="261"/>
      <c r="B8387" s="253"/>
      <c r="C8387" s="252"/>
      <c r="D8387" s="308"/>
      <c r="E8387" s="257"/>
      <c r="F8387" s="260"/>
      <c r="I8387"/>
      <c r="J8387" s="149"/>
      <c r="K8387" s="149"/>
      <c r="L8387" s="149"/>
    </row>
    <row r="8388" spans="1:12" s="234" customFormat="1" ht="13" x14ac:dyDescent="0.25">
      <c r="A8388" s="261"/>
      <c r="B8388" s="253"/>
      <c r="C8388" s="252"/>
      <c r="D8388" s="308"/>
      <c r="E8388" s="257"/>
      <c r="F8388" s="260"/>
      <c r="I8388"/>
      <c r="J8388" s="149"/>
      <c r="K8388" s="149"/>
      <c r="L8388" s="149"/>
    </row>
    <row r="8389" spans="1:12" s="234" customFormat="1" ht="13" x14ac:dyDescent="0.25">
      <c r="A8389" s="261"/>
      <c r="B8389" s="253"/>
      <c r="C8389" s="252"/>
      <c r="D8389" s="308"/>
      <c r="E8389" s="257"/>
      <c r="F8389" s="260"/>
      <c r="I8389"/>
      <c r="J8389" s="149"/>
      <c r="K8389" s="149"/>
      <c r="L8389" s="149"/>
    </row>
    <row r="8390" spans="1:12" s="234" customFormat="1" ht="13" x14ac:dyDescent="0.25">
      <c r="A8390" s="261"/>
      <c r="B8390" s="253"/>
      <c r="C8390" s="252"/>
      <c r="D8390" s="308"/>
      <c r="E8390" s="257"/>
      <c r="F8390" s="260"/>
      <c r="I8390"/>
      <c r="J8390" s="149"/>
      <c r="K8390" s="149"/>
      <c r="L8390" s="149"/>
    </row>
    <row r="8391" spans="1:12" s="234" customFormat="1" ht="13" x14ac:dyDescent="0.25">
      <c r="A8391" s="261"/>
      <c r="B8391" s="253"/>
      <c r="C8391" s="252"/>
      <c r="D8391" s="308"/>
      <c r="E8391" s="257"/>
      <c r="F8391" s="260"/>
      <c r="I8391"/>
      <c r="J8391" s="149"/>
      <c r="K8391" s="149"/>
      <c r="L8391" s="149"/>
    </row>
    <row r="8392" spans="1:12" s="234" customFormat="1" ht="13" x14ac:dyDescent="0.25">
      <c r="A8392" s="261"/>
      <c r="B8392" s="253"/>
      <c r="C8392" s="252"/>
      <c r="D8392" s="308"/>
      <c r="E8392" s="257"/>
      <c r="F8392" s="260"/>
      <c r="I8392"/>
      <c r="J8392" s="149"/>
      <c r="K8392" s="149"/>
      <c r="L8392" s="149"/>
    </row>
    <row r="8393" spans="1:12" s="234" customFormat="1" ht="13" x14ac:dyDescent="0.25">
      <c r="A8393" s="261"/>
      <c r="B8393" s="253"/>
      <c r="C8393" s="252"/>
      <c r="D8393" s="308"/>
      <c r="E8393" s="257"/>
      <c r="F8393" s="260"/>
      <c r="I8393"/>
      <c r="J8393" s="149"/>
      <c r="K8393" s="149"/>
      <c r="L8393" s="149"/>
    </row>
    <row r="8394" spans="1:12" s="234" customFormat="1" ht="13" x14ac:dyDescent="0.25">
      <c r="A8394" s="261"/>
      <c r="B8394" s="253"/>
      <c r="C8394" s="252"/>
      <c r="D8394" s="308"/>
      <c r="E8394" s="257"/>
      <c r="F8394" s="260"/>
      <c r="I8394"/>
      <c r="J8394" s="149"/>
      <c r="K8394" s="149"/>
      <c r="L8394" s="149"/>
    </row>
    <row r="8395" spans="1:12" s="234" customFormat="1" ht="13" x14ac:dyDescent="0.25">
      <c r="A8395" s="261"/>
      <c r="B8395" s="253"/>
      <c r="C8395" s="252"/>
      <c r="D8395" s="308"/>
      <c r="E8395" s="257"/>
      <c r="F8395" s="260"/>
      <c r="I8395"/>
      <c r="J8395" s="149"/>
      <c r="K8395" s="149"/>
      <c r="L8395" s="149"/>
    </row>
    <row r="8396" spans="1:12" s="234" customFormat="1" ht="13" x14ac:dyDescent="0.25">
      <c r="A8396" s="261"/>
      <c r="B8396" s="253"/>
      <c r="C8396" s="252"/>
      <c r="D8396" s="308"/>
      <c r="E8396" s="257"/>
      <c r="F8396" s="260"/>
      <c r="I8396"/>
      <c r="J8396" s="149"/>
      <c r="K8396" s="149"/>
      <c r="L8396" s="149"/>
    </row>
    <row r="8397" spans="1:12" s="234" customFormat="1" ht="13" x14ac:dyDescent="0.25">
      <c r="A8397" s="261"/>
      <c r="B8397" s="253"/>
      <c r="C8397" s="252"/>
      <c r="D8397" s="308"/>
      <c r="E8397" s="257"/>
      <c r="F8397" s="260"/>
      <c r="I8397"/>
      <c r="J8397" s="149"/>
      <c r="K8397" s="149"/>
      <c r="L8397" s="149"/>
    </row>
    <row r="8398" spans="1:12" s="234" customFormat="1" ht="13" x14ac:dyDescent="0.25">
      <c r="A8398" s="261"/>
      <c r="B8398" s="253"/>
      <c r="C8398" s="252"/>
      <c r="D8398" s="308"/>
      <c r="E8398" s="257"/>
      <c r="F8398" s="260"/>
      <c r="I8398"/>
      <c r="J8398" s="149"/>
      <c r="K8398" s="149"/>
      <c r="L8398" s="149"/>
    </row>
    <row r="8399" spans="1:12" s="234" customFormat="1" ht="13" x14ac:dyDescent="0.25">
      <c r="A8399" s="261"/>
      <c r="B8399" s="253"/>
      <c r="C8399" s="252"/>
      <c r="D8399" s="308"/>
      <c r="E8399" s="257"/>
      <c r="F8399" s="260"/>
      <c r="I8399"/>
      <c r="J8399" s="149"/>
      <c r="K8399" s="149"/>
      <c r="L8399" s="149"/>
    </row>
    <row r="8400" spans="1:12" s="234" customFormat="1" ht="13" x14ac:dyDescent="0.25">
      <c r="A8400" s="261"/>
      <c r="B8400" s="253"/>
      <c r="C8400" s="252"/>
      <c r="D8400" s="308"/>
      <c r="E8400" s="257"/>
      <c r="F8400" s="260"/>
      <c r="I8400"/>
      <c r="J8400" s="149"/>
      <c r="K8400" s="149"/>
      <c r="L8400" s="149"/>
    </row>
    <row r="8401" spans="1:12" s="234" customFormat="1" ht="13" x14ac:dyDescent="0.25">
      <c r="A8401" s="261"/>
      <c r="B8401" s="253"/>
      <c r="C8401" s="252"/>
      <c r="D8401" s="308"/>
      <c r="E8401" s="257"/>
      <c r="F8401" s="260"/>
      <c r="I8401"/>
      <c r="J8401" s="149"/>
      <c r="K8401" s="149"/>
      <c r="L8401" s="149"/>
    </row>
    <row r="8402" spans="1:12" s="234" customFormat="1" ht="13" x14ac:dyDescent="0.25">
      <c r="A8402" s="261"/>
      <c r="B8402" s="253"/>
      <c r="C8402" s="252"/>
      <c r="D8402" s="308"/>
      <c r="E8402" s="257"/>
      <c r="F8402" s="260"/>
      <c r="I8402"/>
      <c r="J8402" s="149"/>
      <c r="K8402" s="149"/>
      <c r="L8402" s="149"/>
    </row>
    <row r="8403" spans="1:12" s="234" customFormat="1" ht="13" x14ac:dyDescent="0.25">
      <c r="A8403" s="261"/>
      <c r="B8403" s="253"/>
      <c r="C8403" s="252"/>
      <c r="D8403" s="308"/>
      <c r="E8403" s="257"/>
      <c r="F8403" s="260"/>
      <c r="I8403"/>
      <c r="J8403" s="149"/>
      <c r="K8403" s="149"/>
      <c r="L8403" s="149"/>
    </row>
    <row r="8404" spans="1:12" s="234" customFormat="1" ht="13" x14ac:dyDescent="0.25">
      <c r="A8404" s="261"/>
      <c r="B8404" s="253"/>
      <c r="C8404" s="252"/>
      <c r="D8404" s="308"/>
      <c r="E8404" s="257"/>
      <c r="F8404" s="260"/>
      <c r="I8404"/>
      <c r="J8404" s="149"/>
      <c r="K8404" s="149"/>
      <c r="L8404" s="149"/>
    </row>
    <row r="8405" spans="1:12" s="234" customFormat="1" ht="13" x14ac:dyDescent="0.25">
      <c r="A8405" s="261"/>
      <c r="B8405" s="253"/>
      <c r="C8405" s="252"/>
      <c r="D8405" s="308"/>
      <c r="E8405" s="257"/>
      <c r="F8405" s="260"/>
      <c r="I8405"/>
      <c r="J8405" s="149"/>
      <c r="K8405" s="149"/>
      <c r="L8405" s="149"/>
    </row>
    <row r="8406" spans="1:12" s="234" customFormat="1" ht="13" x14ac:dyDescent="0.25">
      <c r="A8406" s="261"/>
      <c r="B8406" s="253"/>
      <c r="C8406" s="252"/>
      <c r="D8406" s="308"/>
      <c r="E8406" s="257"/>
      <c r="F8406" s="260"/>
      <c r="I8406"/>
      <c r="J8406" s="149"/>
      <c r="K8406" s="149"/>
      <c r="L8406" s="149"/>
    </row>
    <row r="8407" spans="1:12" s="234" customFormat="1" ht="13" x14ac:dyDescent="0.25">
      <c r="A8407" s="261"/>
      <c r="B8407" s="253"/>
      <c r="C8407" s="252"/>
      <c r="D8407" s="308"/>
      <c r="E8407" s="257"/>
      <c r="F8407" s="260"/>
      <c r="I8407"/>
      <c r="J8407" s="149"/>
      <c r="K8407" s="149"/>
      <c r="L8407" s="149"/>
    </row>
    <row r="8408" spans="1:12" s="234" customFormat="1" ht="13" x14ac:dyDescent="0.25">
      <c r="A8408" s="261"/>
      <c r="B8408" s="253"/>
      <c r="C8408" s="252"/>
      <c r="D8408" s="308"/>
      <c r="E8408" s="257"/>
      <c r="F8408" s="260"/>
      <c r="I8408"/>
      <c r="J8408" s="149"/>
      <c r="K8408" s="149"/>
      <c r="L8408" s="149"/>
    </row>
    <row r="8409" spans="1:12" s="234" customFormat="1" ht="13" x14ac:dyDescent="0.25">
      <c r="A8409" s="261"/>
      <c r="B8409" s="253"/>
      <c r="C8409" s="252"/>
      <c r="D8409" s="308"/>
      <c r="E8409" s="257"/>
      <c r="F8409" s="260"/>
      <c r="I8409"/>
      <c r="J8409" s="149"/>
      <c r="K8409" s="149"/>
      <c r="L8409" s="149"/>
    </row>
    <row r="8410" spans="1:12" s="234" customFormat="1" ht="13" x14ac:dyDescent="0.25">
      <c r="A8410" s="261"/>
      <c r="B8410" s="253"/>
      <c r="C8410" s="252"/>
      <c r="D8410" s="308"/>
      <c r="E8410" s="257"/>
      <c r="F8410" s="260"/>
      <c r="I8410"/>
      <c r="J8410" s="149"/>
      <c r="K8410" s="149"/>
      <c r="L8410" s="149"/>
    </row>
    <row r="8411" spans="1:12" s="234" customFormat="1" ht="13" x14ac:dyDescent="0.25">
      <c r="A8411" s="261"/>
      <c r="B8411" s="253"/>
      <c r="C8411" s="252"/>
      <c r="D8411" s="308"/>
      <c r="E8411" s="257"/>
      <c r="F8411" s="260"/>
      <c r="I8411"/>
      <c r="J8411" s="149"/>
      <c r="K8411" s="149"/>
      <c r="L8411" s="149"/>
    </row>
    <row r="8412" spans="1:12" s="234" customFormat="1" ht="13" x14ac:dyDescent="0.25">
      <c r="A8412" s="261"/>
      <c r="B8412" s="253"/>
      <c r="C8412" s="252"/>
      <c r="D8412" s="308"/>
      <c r="E8412" s="257"/>
      <c r="F8412" s="260"/>
      <c r="I8412"/>
      <c r="J8412" s="149"/>
      <c r="K8412" s="149"/>
      <c r="L8412" s="149"/>
    </row>
    <row r="8413" spans="1:12" s="234" customFormat="1" ht="13" x14ac:dyDescent="0.25">
      <c r="A8413" s="261"/>
      <c r="B8413" s="253"/>
      <c r="C8413" s="252"/>
      <c r="D8413" s="308"/>
      <c r="E8413" s="257"/>
      <c r="F8413" s="260"/>
      <c r="I8413"/>
      <c r="J8413" s="149"/>
      <c r="K8413" s="149"/>
      <c r="L8413" s="149"/>
    </row>
    <row r="8414" spans="1:12" s="234" customFormat="1" ht="13" x14ac:dyDescent="0.25">
      <c r="A8414" s="261"/>
      <c r="B8414" s="253"/>
      <c r="C8414" s="252"/>
      <c r="D8414" s="308"/>
      <c r="E8414" s="257"/>
      <c r="F8414" s="260"/>
      <c r="I8414"/>
      <c r="J8414" s="149"/>
      <c r="K8414" s="149"/>
      <c r="L8414" s="149"/>
    </row>
    <row r="8415" spans="1:12" s="234" customFormat="1" ht="13" x14ac:dyDescent="0.25">
      <c r="A8415" s="261"/>
      <c r="B8415" s="253"/>
      <c r="C8415" s="252"/>
      <c r="D8415" s="308"/>
      <c r="E8415" s="257"/>
      <c r="F8415" s="260"/>
      <c r="I8415"/>
      <c r="J8415" s="149"/>
      <c r="K8415" s="149"/>
      <c r="L8415" s="149"/>
    </row>
    <row r="8416" spans="1:12" s="234" customFormat="1" ht="13" x14ac:dyDescent="0.25">
      <c r="A8416" s="261"/>
      <c r="B8416" s="253"/>
      <c r="C8416" s="252"/>
      <c r="D8416" s="308"/>
      <c r="E8416" s="257"/>
      <c r="F8416" s="260"/>
      <c r="I8416"/>
      <c r="J8416" s="149"/>
      <c r="K8416" s="149"/>
      <c r="L8416" s="149"/>
    </row>
    <row r="8417" spans="1:12" s="234" customFormat="1" ht="13" x14ac:dyDescent="0.25">
      <c r="A8417" s="261"/>
      <c r="B8417" s="253"/>
      <c r="C8417" s="252"/>
      <c r="D8417" s="308"/>
      <c r="E8417" s="257"/>
      <c r="F8417" s="260"/>
      <c r="I8417"/>
      <c r="J8417" s="149"/>
      <c r="K8417" s="149"/>
      <c r="L8417" s="149"/>
    </row>
    <row r="8418" spans="1:12" s="234" customFormat="1" ht="13" x14ac:dyDescent="0.25">
      <c r="A8418" s="261"/>
      <c r="B8418" s="253"/>
      <c r="C8418" s="252"/>
      <c r="D8418" s="308"/>
      <c r="E8418" s="257"/>
      <c r="F8418" s="260"/>
      <c r="I8418"/>
      <c r="J8418" s="149"/>
      <c r="K8418" s="149"/>
      <c r="L8418" s="149"/>
    </row>
    <row r="8419" spans="1:12" s="234" customFormat="1" ht="13" x14ac:dyDescent="0.25">
      <c r="A8419" s="261"/>
      <c r="B8419" s="253"/>
      <c r="C8419" s="252"/>
      <c r="D8419" s="308"/>
      <c r="E8419" s="257"/>
      <c r="F8419" s="260"/>
      <c r="I8419"/>
      <c r="J8419" s="149"/>
      <c r="K8419" s="149"/>
      <c r="L8419" s="149"/>
    </row>
    <row r="8420" spans="1:12" s="234" customFormat="1" ht="13" x14ac:dyDescent="0.25">
      <c r="A8420" s="261"/>
      <c r="B8420" s="264" t="s">
        <v>1019</v>
      </c>
      <c r="C8420" s="226"/>
      <c r="D8420" s="304"/>
      <c r="E8420" s="255"/>
      <c r="F8420" s="266"/>
      <c r="I8420"/>
      <c r="J8420" s="149"/>
      <c r="K8420" s="149"/>
      <c r="L8420" s="149"/>
    </row>
    <row r="8421" spans="1:12" s="234" customFormat="1" ht="13" x14ac:dyDescent="0.25">
      <c r="A8421" s="261"/>
      <c r="B8421" s="245" t="str">
        <f>B8348</f>
        <v>SECTION 7</v>
      </c>
      <c r="C8421" s="226"/>
      <c r="D8421" s="304"/>
      <c r="E8421" s="255"/>
      <c r="F8421" s="260"/>
      <c r="I8421"/>
      <c r="J8421" s="149"/>
      <c r="K8421" s="149"/>
      <c r="L8421" s="149"/>
    </row>
    <row r="8422" spans="1:12" s="234" customFormat="1" ht="13" x14ac:dyDescent="0.25">
      <c r="A8422" s="261"/>
      <c r="B8422" s="245" t="str">
        <f>B8349</f>
        <v>Ablution Block 3: 7.2 -  Roof Coverings</v>
      </c>
      <c r="C8422" s="226"/>
      <c r="D8422" s="304"/>
      <c r="E8422" s="255"/>
      <c r="F8422" s="260"/>
      <c r="I8422"/>
      <c r="J8422" s="149"/>
      <c r="K8422" s="149"/>
      <c r="L8422" s="149"/>
    </row>
    <row r="8423" spans="1:12" s="234" customFormat="1" x14ac:dyDescent="0.25">
      <c r="A8423" s="296"/>
      <c r="B8423" s="269"/>
      <c r="C8423" s="268"/>
      <c r="D8423" s="311"/>
      <c r="E8423" s="216"/>
      <c r="F8423" s="260"/>
      <c r="I8423"/>
      <c r="J8423" s="149"/>
      <c r="K8423" s="149"/>
      <c r="L8423" s="149"/>
    </row>
    <row r="8424" spans="1:12" s="234" customFormat="1" ht="13" x14ac:dyDescent="0.25">
      <c r="A8424" s="297">
        <v>7.3</v>
      </c>
      <c r="B8424" s="227" t="s">
        <v>133</v>
      </c>
      <c r="C8424" s="268"/>
      <c r="D8424" s="311"/>
      <c r="E8424" s="216"/>
      <c r="F8424" s="260"/>
      <c r="I8424"/>
      <c r="J8424" s="149"/>
      <c r="K8424" s="149"/>
      <c r="L8424" s="149"/>
    </row>
    <row r="8425" spans="1:12" s="234" customFormat="1" ht="13" x14ac:dyDescent="0.25">
      <c r="A8425" s="297"/>
      <c r="B8425" s="227"/>
      <c r="C8425" s="268"/>
      <c r="D8425" s="311"/>
      <c r="E8425" s="216"/>
      <c r="F8425" s="277"/>
      <c r="I8425"/>
      <c r="J8425" s="149"/>
      <c r="K8425" s="149"/>
      <c r="L8425" s="149"/>
    </row>
    <row r="8426" spans="1:12" s="234" customFormat="1" ht="13" x14ac:dyDescent="0.25">
      <c r="A8426" s="296"/>
      <c r="B8426" s="227" t="s">
        <v>132</v>
      </c>
      <c r="C8426" s="268"/>
      <c r="D8426" s="311"/>
      <c r="E8426" s="216"/>
      <c r="F8426" s="277"/>
      <c r="I8426"/>
      <c r="J8426" s="149"/>
      <c r="K8426" s="149"/>
      <c r="L8426" s="149"/>
    </row>
    <row r="8427" spans="1:12" s="234" customFormat="1" ht="13" x14ac:dyDescent="0.25">
      <c r="A8427" s="296"/>
      <c r="B8427" s="227"/>
      <c r="C8427" s="268"/>
      <c r="D8427" s="311"/>
      <c r="E8427" s="216"/>
      <c r="F8427" s="277"/>
      <c r="I8427"/>
      <c r="J8427" s="149"/>
      <c r="K8427" s="149"/>
      <c r="L8427" s="149"/>
    </row>
    <row r="8428" spans="1:12" s="234" customFormat="1" x14ac:dyDescent="0.25">
      <c r="A8428" s="296" t="s">
        <v>2676</v>
      </c>
      <c r="B8428" s="269" t="s">
        <v>131</v>
      </c>
      <c r="C8428" s="268" t="s">
        <v>11</v>
      </c>
      <c r="D8428" s="311">
        <v>9</v>
      </c>
      <c r="E8428" s="216"/>
      <c r="F8428" s="277"/>
      <c r="I8428"/>
      <c r="J8428" s="149"/>
      <c r="K8428" s="149"/>
      <c r="L8428" s="149"/>
    </row>
    <row r="8429" spans="1:12" s="234" customFormat="1" x14ac:dyDescent="0.25">
      <c r="A8429" s="296"/>
      <c r="B8429" s="269"/>
      <c r="C8429" s="268"/>
      <c r="D8429" s="311"/>
      <c r="E8429" s="216"/>
      <c r="F8429" s="277"/>
      <c r="I8429"/>
      <c r="J8429" s="149"/>
      <c r="K8429" s="149"/>
      <c r="L8429" s="149"/>
    </row>
    <row r="8430" spans="1:12" s="234" customFormat="1" x14ac:dyDescent="0.25">
      <c r="A8430" s="296" t="s">
        <v>2677</v>
      </c>
      <c r="B8430" s="269" t="s">
        <v>2113</v>
      </c>
      <c r="C8430" s="268" t="s">
        <v>11</v>
      </c>
      <c r="D8430" s="311">
        <v>18</v>
      </c>
      <c r="E8430" s="216"/>
      <c r="F8430" s="277"/>
      <c r="I8430"/>
      <c r="J8430" s="149"/>
      <c r="K8430" s="149"/>
      <c r="L8430" s="149"/>
    </row>
    <row r="8431" spans="1:12" s="234" customFormat="1" x14ac:dyDescent="0.25">
      <c r="A8431" s="296"/>
      <c r="B8431" s="269"/>
      <c r="C8431" s="268"/>
      <c r="D8431" s="311"/>
      <c r="E8431" s="216"/>
      <c r="F8431" s="277"/>
      <c r="I8431"/>
      <c r="J8431" s="149"/>
      <c r="K8431" s="149"/>
      <c r="L8431" s="149"/>
    </row>
    <row r="8432" spans="1:12" s="234" customFormat="1" ht="13" x14ac:dyDescent="0.25">
      <c r="A8432" s="296"/>
      <c r="B8432" s="227" t="s">
        <v>128</v>
      </c>
      <c r="C8432" s="268"/>
      <c r="D8432" s="311"/>
      <c r="E8432" s="216"/>
      <c r="F8432" s="277"/>
      <c r="I8432"/>
      <c r="J8432" s="149"/>
      <c r="K8432" s="149"/>
      <c r="L8432" s="149"/>
    </row>
    <row r="8433" spans="1:12" s="234" customFormat="1" ht="13" x14ac:dyDescent="0.25">
      <c r="A8433" s="296"/>
      <c r="B8433" s="227"/>
      <c r="C8433" s="268"/>
      <c r="D8433" s="311"/>
      <c r="E8433" s="216"/>
      <c r="F8433" s="277"/>
      <c r="I8433"/>
      <c r="J8433" s="149"/>
      <c r="K8433" s="149"/>
      <c r="L8433" s="149"/>
    </row>
    <row r="8434" spans="1:12" s="234" customFormat="1" ht="14.5" x14ac:dyDescent="0.25">
      <c r="A8434" s="296" t="s">
        <v>2678</v>
      </c>
      <c r="B8434" s="269" t="s">
        <v>127</v>
      </c>
      <c r="C8434" s="268" t="s">
        <v>621</v>
      </c>
      <c r="D8434" s="311">
        <v>10</v>
      </c>
      <c r="E8434" s="216"/>
      <c r="F8434" s="277"/>
      <c r="I8434"/>
      <c r="J8434" s="149"/>
      <c r="K8434" s="149"/>
      <c r="L8434" s="149"/>
    </row>
    <row r="8435" spans="1:12" s="234" customFormat="1" x14ac:dyDescent="0.25">
      <c r="A8435" s="296"/>
      <c r="B8435" s="269"/>
      <c r="C8435" s="268"/>
      <c r="D8435" s="311"/>
      <c r="E8435" s="216"/>
      <c r="F8435" s="277"/>
      <c r="I8435"/>
      <c r="J8435" s="149"/>
      <c r="K8435" s="149"/>
      <c r="L8435" s="149"/>
    </row>
    <row r="8436" spans="1:12" s="234" customFormat="1" ht="25" x14ac:dyDescent="0.25">
      <c r="A8436" s="296" t="s">
        <v>2679</v>
      </c>
      <c r="B8436" s="269" t="s">
        <v>2114</v>
      </c>
      <c r="C8436" s="268" t="s">
        <v>2</v>
      </c>
      <c r="D8436" s="311">
        <v>20</v>
      </c>
      <c r="E8436" s="216"/>
      <c r="F8436" s="277"/>
      <c r="I8436"/>
      <c r="J8436" s="149"/>
      <c r="K8436" s="149"/>
      <c r="L8436" s="149"/>
    </row>
    <row r="8437" spans="1:12" s="234" customFormat="1" x14ac:dyDescent="0.25">
      <c r="A8437" s="296"/>
      <c r="B8437" s="269"/>
      <c r="C8437" s="268"/>
      <c r="D8437" s="311"/>
      <c r="E8437" s="216"/>
      <c r="F8437" s="277"/>
      <c r="I8437"/>
      <c r="J8437" s="149"/>
      <c r="K8437" s="149"/>
      <c r="L8437" s="149"/>
    </row>
    <row r="8438" spans="1:12" s="234" customFormat="1" ht="13" x14ac:dyDescent="0.25">
      <c r="A8438" s="296"/>
      <c r="B8438" s="227" t="s">
        <v>123</v>
      </c>
      <c r="C8438" s="268"/>
      <c r="D8438" s="311"/>
      <c r="E8438" s="216"/>
      <c r="F8438" s="277"/>
      <c r="I8438"/>
      <c r="J8438" s="149"/>
      <c r="K8438" s="149"/>
      <c r="L8438" s="149"/>
    </row>
    <row r="8439" spans="1:12" s="234" customFormat="1" x14ac:dyDescent="0.25">
      <c r="A8439" s="296"/>
      <c r="B8439" s="269"/>
      <c r="C8439" s="268"/>
      <c r="D8439" s="311"/>
      <c r="E8439" s="216"/>
      <c r="F8439" s="277"/>
      <c r="I8439"/>
      <c r="J8439" s="149"/>
      <c r="K8439" s="149"/>
      <c r="L8439" s="149"/>
    </row>
    <row r="8440" spans="1:12" s="234" customFormat="1" ht="50" x14ac:dyDescent="0.25">
      <c r="A8440" s="296" t="s">
        <v>2680</v>
      </c>
      <c r="B8440" s="269" t="s">
        <v>2126</v>
      </c>
      <c r="C8440" s="268" t="s">
        <v>2</v>
      </c>
      <c r="D8440" s="311">
        <v>5</v>
      </c>
      <c r="E8440" s="216"/>
      <c r="F8440" s="277"/>
      <c r="I8440"/>
      <c r="J8440" s="149"/>
      <c r="K8440" s="149"/>
      <c r="L8440" s="149"/>
    </row>
    <row r="8441" spans="1:12" s="234" customFormat="1" x14ac:dyDescent="0.25">
      <c r="A8441" s="296"/>
      <c r="B8441" s="269"/>
      <c r="C8441" s="268"/>
      <c r="D8441" s="311"/>
      <c r="E8441" s="216"/>
      <c r="F8441" s="277"/>
      <c r="I8441"/>
      <c r="J8441" s="149"/>
      <c r="K8441" s="149"/>
      <c r="L8441" s="149"/>
    </row>
    <row r="8442" spans="1:12" s="234" customFormat="1" ht="13" x14ac:dyDescent="0.25">
      <c r="A8442" s="296"/>
      <c r="B8442" s="227" t="s">
        <v>114</v>
      </c>
      <c r="C8442" s="268"/>
      <c r="D8442" s="311"/>
      <c r="E8442" s="216"/>
      <c r="F8442" s="277"/>
      <c r="I8442"/>
      <c r="J8442" s="149"/>
      <c r="K8442" s="149"/>
      <c r="L8442" s="149"/>
    </row>
    <row r="8443" spans="1:12" s="234" customFormat="1" x14ac:dyDescent="0.25">
      <c r="A8443" s="296"/>
      <c r="B8443" s="269"/>
      <c r="C8443" s="268"/>
      <c r="D8443" s="311"/>
      <c r="E8443" s="216"/>
      <c r="F8443" s="277"/>
      <c r="I8443"/>
      <c r="J8443" s="149"/>
      <c r="K8443" s="149"/>
      <c r="L8443" s="149"/>
    </row>
    <row r="8444" spans="1:12" s="234" customFormat="1" ht="13" x14ac:dyDescent="0.25">
      <c r="A8444" s="296"/>
      <c r="B8444" s="227" t="s">
        <v>113</v>
      </c>
      <c r="C8444" s="268"/>
      <c r="D8444" s="311"/>
      <c r="E8444" s="216"/>
      <c r="F8444" s="277"/>
      <c r="I8444"/>
      <c r="J8444" s="149"/>
      <c r="K8444" s="149"/>
      <c r="L8444" s="149"/>
    </row>
    <row r="8445" spans="1:12" s="234" customFormat="1" x14ac:dyDescent="0.25">
      <c r="A8445" s="296"/>
      <c r="B8445" s="269"/>
      <c r="C8445" s="268"/>
      <c r="D8445" s="311"/>
      <c r="E8445" s="216"/>
      <c r="F8445" s="277"/>
      <c r="I8445"/>
      <c r="J8445" s="149"/>
      <c r="K8445" s="149"/>
      <c r="L8445" s="149"/>
    </row>
    <row r="8446" spans="1:12" s="234" customFormat="1" ht="37.5" x14ac:dyDescent="0.25">
      <c r="A8446" s="296" t="s">
        <v>2681</v>
      </c>
      <c r="B8446" s="269" t="s">
        <v>2080</v>
      </c>
      <c r="C8446" s="268" t="s">
        <v>11</v>
      </c>
      <c r="D8446" s="311">
        <v>9</v>
      </c>
      <c r="E8446" s="216"/>
      <c r="F8446" s="277"/>
      <c r="I8446"/>
      <c r="J8446" s="149"/>
      <c r="K8446" s="149"/>
      <c r="L8446" s="149"/>
    </row>
    <row r="8447" spans="1:12" s="234" customFormat="1" x14ac:dyDescent="0.25">
      <c r="A8447" s="296"/>
      <c r="B8447" s="269"/>
      <c r="C8447" s="268"/>
      <c r="D8447" s="311"/>
      <c r="E8447" s="216"/>
      <c r="F8447" s="277"/>
      <c r="I8447"/>
      <c r="J8447" s="149"/>
      <c r="K8447" s="149"/>
      <c r="L8447" s="149"/>
    </row>
    <row r="8448" spans="1:12" s="234" customFormat="1" ht="37.5" x14ac:dyDescent="0.25">
      <c r="A8448" s="296" t="s">
        <v>2682</v>
      </c>
      <c r="B8448" s="269" t="s">
        <v>2081</v>
      </c>
      <c r="C8448" s="268" t="s">
        <v>11</v>
      </c>
      <c r="D8448" s="311">
        <v>4</v>
      </c>
      <c r="E8448" s="216"/>
      <c r="F8448" s="277"/>
      <c r="I8448"/>
      <c r="J8448" s="149"/>
      <c r="K8448" s="149"/>
      <c r="L8448" s="149"/>
    </row>
    <row r="8449" spans="1:12" s="234" customFormat="1" x14ac:dyDescent="0.25">
      <c r="A8449" s="296"/>
      <c r="B8449" s="269"/>
      <c r="C8449" s="268"/>
      <c r="D8449" s="311"/>
      <c r="E8449" s="216"/>
      <c r="F8449" s="277"/>
      <c r="I8449"/>
      <c r="J8449" s="149"/>
      <c r="K8449" s="149"/>
      <c r="L8449" s="149"/>
    </row>
    <row r="8450" spans="1:12" s="234" customFormat="1" ht="13" x14ac:dyDescent="0.25">
      <c r="A8450" s="296"/>
      <c r="B8450" s="227" t="s">
        <v>104</v>
      </c>
      <c r="C8450" s="268"/>
      <c r="D8450" s="311"/>
      <c r="E8450" s="216"/>
      <c r="F8450" s="277"/>
      <c r="I8450"/>
      <c r="J8450" s="149"/>
      <c r="K8450" s="149"/>
      <c r="L8450" s="149"/>
    </row>
    <row r="8451" spans="1:12" s="234" customFormat="1" ht="13" x14ac:dyDescent="0.25">
      <c r="A8451" s="296"/>
      <c r="B8451" s="227"/>
      <c r="C8451" s="268"/>
      <c r="D8451" s="311"/>
      <c r="E8451" s="216"/>
      <c r="F8451" s="277"/>
      <c r="I8451"/>
      <c r="J8451" s="149"/>
      <c r="K8451" s="149"/>
      <c r="L8451" s="149"/>
    </row>
    <row r="8452" spans="1:12" s="234" customFormat="1" ht="13" x14ac:dyDescent="0.25">
      <c r="A8452" s="296"/>
      <c r="B8452" s="227" t="s">
        <v>103</v>
      </c>
      <c r="C8452" s="268"/>
      <c r="D8452" s="311"/>
      <c r="E8452" s="216"/>
      <c r="F8452" s="277"/>
      <c r="I8452"/>
      <c r="J8452" s="149"/>
      <c r="K8452" s="149"/>
      <c r="L8452" s="149"/>
    </row>
    <row r="8453" spans="1:12" s="234" customFormat="1" ht="13" x14ac:dyDescent="0.25">
      <c r="A8453" s="296"/>
      <c r="B8453" s="227"/>
      <c r="C8453" s="268"/>
      <c r="D8453" s="311"/>
      <c r="E8453" s="216"/>
      <c r="F8453" s="277"/>
      <c r="I8453"/>
      <c r="J8453" s="149"/>
      <c r="K8453" s="149"/>
      <c r="L8453" s="149"/>
    </row>
    <row r="8454" spans="1:12" s="234" customFormat="1" x14ac:dyDescent="0.25">
      <c r="A8454" s="296" t="s">
        <v>2683</v>
      </c>
      <c r="B8454" s="269" t="s">
        <v>102</v>
      </c>
      <c r="C8454" s="268" t="s">
        <v>11</v>
      </c>
      <c r="D8454" s="311">
        <v>22</v>
      </c>
      <c r="E8454" s="216"/>
      <c r="F8454" s="277"/>
      <c r="I8454"/>
      <c r="J8454" s="149"/>
      <c r="K8454" s="149"/>
      <c r="L8454" s="149"/>
    </row>
    <row r="8455" spans="1:12" s="234" customFormat="1" x14ac:dyDescent="0.25">
      <c r="A8455" s="296"/>
      <c r="B8455" s="269"/>
      <c r="C8455" s="268"/>
      <c r="D8455" s="311"/>
      <c r="E8455" s="216"/>
      <c r="F8455" s="277"/>
      <c r="I8455"/>
      <c r="J8455" s="149"/>
      <c r="K8455" s="149"/>
      <c r="L8455" s="149"/>
    </row>
    <row r="8456" spans="1:12" s="234" customFormat="1" ht="13" x14ac:dyDescent="0.25">
      <c r="A8456" s="296"/>
      <c r="B8456" s="227" t="s">
        <v>101</v>
      </c>
      <c r="C8456" s="268"/>
      <c r="D8456" s="311"/>
      <c r="E8456" s="216"/>
      <c r="F8456" s="277"/>
      <c r="I8456"/>
      <c r="J8456" s="149"/>
      <c r="K8456" s="149"/>
      <c r="L8456" s="149"/>
    </row>
    <row r="8457" spans="1:12" s="234" customFormat="1" ht="13" x14ac:dyDescent="0.25">
      <c r="A8457" s="296"/>
      <c r="B8457" s="227"/>
      <c r="C8457" s="268"/>
      <c r="D8457" s="311"/>
      <c r="E8457" s="216"/>
      <c r="F8457" s="277"/>
      <c r="I8457"/>
      <c r="J8457" s="149"/>
      <c r="K8457" s="149"/>
      <c r="L8457" s="149"/>
    </row>
    <row r="8458" spans="1:12" s="234" customFormat="1" ht="13" x14ac:dyDescent="0.25">
      <c r="A8458" s="296"/>
      <c r="B8458" s="227" t="s">
        <v>100</v>
      </c>
      <c r="C8458" s="268"/>
      <c r="D8458" s="311"/>
      <c r="E8458" s="216"/>
      <c r="F8458" s="277"/>
      <c r="I8458"/>
      <c r="J8458" s="149"/>
      <c r="K8458" s="149"/>
      <c r="L8458" s="149"/>
    </row>
    <row r="8459" spans="1:12" s="234" customFormat="1" x14ac:dyDescent="0.25">
      <c r="A8459" s="296"/>
      <c r="B8459" s="269"/>
      <c r="C8459" s="268"/>
      <c r="D8459" s="311"/>
      <c r="E8459" s="216"/>
      <c r="F8459" s="277"/>
      <c r="I8459"/>
      <c r="J8459" s="149"/>
      <c r="K8459" s="149"/>
      <c r="L8459" s="149"/>
    </row>
    <row r="8460" spans="1:12" s="234" customFormat="1" x14ac:dyDescent="0.25">
      <c r="A8460" s="296" t="s">
        <v>2684</v>
      </c>
      <c r="B8460" s="269" t="s">
        <v>2292</v>
      </c>
      <c r="C8460" s="268" t="s">
        <v>2</v>
      </c>
      <c r="D8460" s="311">
        <v>2</v>
      </c>
      <c r="E8460" s="216"/>
      <c r="F8460" s="277"/>
      <c r="I8460"/>
      <c r="J8460" s="149"/>
      <c r="K8460" s="149"/>
      <c r="L8460" s="149"/>
    </row>
    <row r="8461" spans="1:12" s="234" customFormat="1" x14ac:dyDescent="0.25">
      <c r="A8461" s="296"/>
      <c r="B8461" s="269"/>
      <c r="C8461" s="268"/>
      <c r="D8461" s="311"/>
      <c r="E8461" s="216"/>
      <c r="F8461" s="260"/>
      <c r="I8461"/>
      <c r="J8461" s="149"/>
      <c r="K8461" s="149"/>
      <c r="L8461" s="149"/>
    </row>
    <row r="8462" spans="1:12" s="234" customFormat="1" x14ac:dyDescent="0.25">
      <c r="A8462" s="296"/>
      <c r="B8462" s="269"/>
      <c r="C8462" s="268"/>
      <c r="D8462" s="311"/>
      <c r="E8462" s="216"/>
      <c r="F8462" s="260"/>
      <c r="I8462"/>
      <c r="J8462" s="149"/>
      <c r="K8462" s="149"/>
      <c r="L8462" s="149"/>
    </row>
    <row r="8463" spans="1:12" s="234" customFormat="1" x14ac:dyDescent="0.25">
      <c r="A8463" s="296"/>
      <c r="B8463" s="269"/>
      <c r="C8463" s="268"/>
      <c r="D8463" s="311"/>
      <c r="E8463" s="216"/>
      <c r="F8463" s="260"/>
      <c r="I8463"/>
      <c r="J8463" s="149"/>
      <c r="K8463" s="149"/>
      <c r="L8463" s="149"/>
    </row>
    <row r="8464" spans="1:12" s="234" customFormat="1" x14ac:dyDescent="0.25">
      <c r="A8464" s="296"/>
      <c r="B8464" s="269"/>
      <c r="C8464" s="268"/>
      <c r="D8464" s="311"/>
      <c r="E8464" s="216"/>
      <c r="F8464" s="260"/>
      <c r="I8464"/>
      <c r="J8464" s="149"/>
      <c r="K8464" s="149"/>
      <c r="L8464" s="149"/>
    </row>
    <row r="8465" spans="1:12" s="234" customFormat="1" x14ac:dyDescent="0.25">
      <c r="A8465" s="296"/>
      <c r="B8465" s="269"/>
      <c r="C8465" s="268"/>
      <c r="D8465" s="311"/>
      <c r="E8465" s="216"/>
      <c r="F8465" s="260"/>
      <c r="I8465"/>
      <c r="J8465" s="149"/>
      <c r="K8465" s="149"/>
      <c r="L8465" s="149"/>
    </row>
    <row r="8466" spans="1:12" s="234" customFormat="1" x14ac:dyDescent="0.25">
      <c r="A8466" s="296"/>
      <c r="B8466" s="269"/>
      <c r="C8466" s="268"/>
      <c r="D8466" s="311"/>
      <c r="E8466" s="216"/>
      <c r="F8466" s="260"/>
      <c r="I8466"/>
      <c r="J8466" s="149"/>
      <c r="K8466" s="149"/>
      <c r="L8466" s="149"/>
    </row>
    <row r="8467" spans="1:12" s="234" customFormat="1" x14ac:dyDescent="0.25">
      <c r="A8467" s="296"/>
      <c r="B8467" s="269"/>
      <c r="C8467" s="268"/>
      <c r="D8467" s="311"/>
      <c r="E8467" s="216"/>
      <c r="F8467" s="260"/>
      <c r="I8467"/>
      <c r="J8467" s="149"/>
      <c r="K8467" s="149"/>
      <c r="L8467" s="149"/>
    </row>
    <row r="8468" spans="1:12" s="234" customFormat="1" x14ac:dyDescent="0.25">
      <c r="A8468" s="296"/>
      <c r="B8468" s="269"/>
      <c r="C8468" s="268"/>
      <c r="D8468" s="311"/>
      <c r="E8468" s="216"/>
      <c r="F8468" s="260"/>
      <c r="I8468"/>
      <c r="J8468" s="149"/>
      <c r="K8468" s="149"/>
      <c r="L8468" s="149"/>
    </row>
    <row r="8469" spans="1:12" s="234" customFormat="1" x14ac:dyDescent="0.25">
      <c r="A8469" s="296"/>
      <c r="B8469" s="269"/>
      <c r="C8469" s="268"/>
      <c r="D8469" s="311"/>
      <c r="E8469" s="216"/>
      <c r="F8469" s="260"/>
      <c r="I8469"/>
      <c r="J8469" s="149"/>
      <c r="K8469" s="149"/>
      <c r="L8469" s="149"/>
    </row>
    <row r="8470" spans="1:12" s="234" customFormat="1" x14ac:dyDescent="0.25">
      <c r="A8470" s="296"/>
      <c r="B8470" s="269"/>
      <c r="C8470" s="268"/>
      <c r="D8470" s="311"/>
      <c r="E8470" s="216"/>
      <c r="F8470" s="260"/>
      <c r="I8470"/>
      <c r="J8470" s="149"/>
      <c r="K8470" s="149"/>
      <c r="L8470" s="149"/>
    </row>
    <row r="8471" spans="1:12" s="234" customFormat="1" x14ac:dyDescent="0.25">
      <c r="A8471" s="296"/>
      <c r="B8471" s="269"/>
      <c r="C8471" s="268"/>
      <c r="D8471" s="311"/>
      <c r="E8471" s="216"/>
      <c r="F8471" s="260"/>
      <c r="I8471"/>
      <c r="J8471" s="149"/>
      <c r="K8471" s="149"/>
      <c r="L8471" s="149"/>
    </row>
    <row r="8472" spans="1:12" s="234" customFormat="1" x14ac:dyDescent="0.25">
      <c r="A8472" s="296"/>
      <c r="B8472" s="269"/>
      <c r="C8472" s="268"/>
      <c r="D8472" s="311"/>
      <c r="E8472" s="216"/>
      <c r="F8472" s="260"/>
      <c r="I8472"/>
      <c r="J8472" s="149"/>
      <c r="K8472" s="149"/>
      <c r="L8472" s="149"/>
    </row>
    <row r="8473" spans="1:12" s="234" customFormat="1" x14ac:dyDescent="0.25">
      <c r="A8473" s="296"/>
      <c r="B8473" s="269"/>
      <c r="C8473" s="268"/>
      <c r="D8473" s="311"/>
      <c r="E8473" s="216"/>
      <c r="F8473" s="260"/>
      <c r="I8473"/>
      <c r="J8473" s="149"/>
      <c r="K8473" s="149"/>
      <c r="L8473" s="149"/>
    </row>
    <row r="8474" spans="1:12" s="234" customFormat="1" x14ac:dyDescent="0.25">
      <c r="A8474" s="296"/>
      <c r="B8474" s="269"/>
      <c r="C8474" s="268"/>
      <c r="D8474" s="311"/>
      <c r="E8474" s="216"/>
      <c r="F8474" s="260"/>
      <c r="I8474"/>
      <c r="J8474" s="149"/>
      <c r="K8474" s="149"/>
      <c r="L8474" s="149"/>
    </row>
    <row r="8475" spans="1:12" s="234" customFormat="1" x14ac:dyDescent="0.25">
      <c r="A8475" s="296"/>
      <c r="B8475" s="269"/>
      <c r="C8475" s="268"/>
      <c r="D8475" s="311"/>
      <c r="E8475" s="216"/>
      <c r="F8475" s="260"/>
      <c r="I8475"/>
      <c r="J8475" s="149"/>
      <c r="K8475" s="149"/>
      <c r="L8475" s="149"/>
    </row>
    <row r="8476" spans="1:12" s="234" customFormat="1" x14ac:dyDescent="0.25">
      <c r="A8476" s="296"/>
      <c r="B8476" s="269"/>
      <c r="C8476" s="268"/>
      <c r="D8476" s="311"/>
      <c r="E8476" s="216"/>
      <c r="F8476" s="260"/>
      <c r="I8476"/>
      <c r="J8476" s="149"/>
      <c r="K8476" s="149"/>
      <c r="L8476" s="149"/>
    </row>
    <row r="8477" spans="1:12" s="234" customFormat="1" x14ac:dyDescent="0.25">
      <c r="A8477" s="296"/>
      <c r="B8477" s="269"/>
      <c r="C8477" s="268"/>
      <c r="D8477" s="311"/>
      <c r="E8477" s="216"/>
      <c r="F8477" s="260"/>
      <c r="I8477"/>
      <c r="J8477" s="149"/>
      <c r="K8477" s="149"/>
      <c r="L8477" s="149"/>
    </row>
    <row r="8478" spans="1:12" s="234" customFormat="1" x14ac:dyDescent="0.25">
      <c r="A8478" s="296"/>
      <c r="B8478" s="269"/>
      <c r="C8478" s="268"/>
      <c r="D8478" s="311"/>
      <c r="E8478" s="216"/>
      <c r="F8478" s="260"/>
      <c r="I8478"/>
      <c r="J8478" s="149"/>
      <c r="K8478" s="149"/>
      <c r="L8478" s="149"/>
    </row>
    <row r="8479" spans="1:12" s="234" customFormat="1" x14ac:dyDescent="0.25">
      <c r="A8479" s="296"/>
      <c r="B8479" s="269"/>
      <c r="C8479" s="268"/>
      <c r="D8479" s="311"/>
      <c r="E8479" s="216"/>
      <c r="F8479" s="260"/>
      <c r="I8479"/>
      <c r="J8479" s="149"/>
      <c r="K8479" s="149"/>
      <c r="L8479" s="149"/>
    </row>
    <row r="8480" spans="1:12" s="234" customFormat="1" x14ac:dyDescent="0.25">
      <c r="A8480" s="296"/>
      <c r="B8480" s="269"/>
      <c r="C8480" s="268"/>
      <c r="D8480" s="311"/>
      <c r="E8480" s="216"/>
      <c r="F8480" s="260"/>
      <c r="I8480"/>
      <c r="J8480" s="149"/>
      <c r="K8480" s="149"/>
      <c r="L8480" s="149"/>
    </row>
    <row r="8481" spans="1:12" s="234" customFormat="1" x14ac:dyDescent="0.25">
      <c r="A8481" s="296"/>
      <c r="B8481" s="269"/>
      <c r="C8481" s="268"/>
      <c r="D8481" s="311"/>
      <c r="E8481" s="216"/>
      <c r="F8481" s="260"/>
      <c r="I8481"/>
      <c r="J8481" s="149"/>
      <c r="K8481" s="149"/>
      <c r="L8481" s="149"/>
    </row>
    <row r="8482" spans="1:12" s="234" customFormat="1" x14ac:dyDescent="0.25">
      <c r="A8482" s="296"/>
      <c r="B8482" s="269"/>
      <c r="C8482" s="268"/>
      <c r="D8482" s="311"/>
      <c r="E8482" s="216"/>
      <c r="F8482" s="260"/>
      <c r="I8482"/>
      <c r="J8482" s="149"/>
      <c r="K8482" s="149"/>
      <c r="L8482" s="149"/>
    </row>
    <row r="8483" spans="1:12" s="234" customFormat="1" ht="13" x14ac:dyDescent="0.25">
      <c r="A8483" s="261"/>
      <c r="B8483" s="264" t="s">
        <v>2187</v>
      </c>
      <c r="C8483" s="226"/>
      <c r="D8483" s="304"/>
      <c r="E8483" s="255"/>
      <c r="F8483" s="266"/>
      <c r="I8483"/>
      <c r="J8483" s="149"/>
      <c r="K8483" s="149"/>
      <c r="L8483" s="149"/>
    </row>
    <row r="8484" spans="1:12" s="234" customFormat="1" ht="13" x14ac:dyDescent="0.25">
      <c r="A8484" s="261"/>
      <c r="B8484" s="245" t="str">
        <f>B8421</f>
        <v>SECTION 7</v>
      </c>
      <c r="C8484" s="226"/>
      <c r="D8484" s="304"/>
      <c r="E8484" s="255"/>
      <c r="F8484" s="260"/>
      <c r="I8484"/>
      <c r="J8484" s="149"/>
      <c r="K8484" s="149"/>
      <c r="L8484" s="149"/>
    </row>
    <row r="8485" spans="1:12" s="234" customFormat="1" ht="13" x14ac:dyDescent="0.25">
      <c r="A8485" s="261"/>
      <c r="B8485" s="245" t="s">
        <v>2685</v>
      </c>
      <c r="C8485" s="226"/>
      <c r="D8485" s="304"/>
      <c r="E8485" s="255"/>
      <c r="F8485" s="260"/>
      <c r="I8485"/>
      <c r="J8485" s="149"/>
      <c r="K8485" s="149"/>
      <c r="L8485" s="149"/>
    </row>
    <row r="8486" spans="1:12" s="234" customFormat="1" ht="13" x14ac:dyDescent="0.25">
      <c r="A8486" s="261"/>
      <c r="B8486" s="253"/>
      <c r="C8486" s="252"/>
      <c r="D8486" s="308"/>
      <c r="E8486" s="257"/>
      <c r="F8486" s="260"/>
      <c r="I8486"/>
      <c r="J8486" s="149"/>
      <c r="K8486" s="149"/>
      <c r="L8486" s="149"/>
    </row>
    <row r="8487" spans="1:12" s="234" customFormat="1" ht="13" x14ac:dyDescent="0.25">
      <c r="A8487" s="261"/>
      <c r="B8487" s="270" t="str">
        <f>B8484</f>
        <v>SECTION 7</v>
      </c>
      <c r="C8487" s="252"/>
      <c r="D8487" s="308"/>
      <c r="E8487" s="257"/>
      <c r="F8487" s="260"/>
      <c r="I8487"/>
      <c r="J8487" s="149"/>
      <c r="K8487" s="149"/>
      <c r="L8487" s="149"/>
    </row>
    <row r="8488" spans="1:12" s="234" customFormat="1" ht="13" x14ac:dyDescent="0.25">
      <c r="A8488" s="261"/>
      <c r="B8488" s="270" t="str">
        <f>B8485</f>
        <v>Ablution Block 3: 7.3 - Carpentry and Joinery</v>
      </c>
      <c r="C8488" s="252"/>
      <c r="D8488" s="308"/>
      <c r="E8488" s="257"/>
      <c r="F8488" s="260"/>
      <c r="I8488"/>
      <c r="J8488" s="149"/>
      <c r="K8488" s="149"/>
      <c r="L8488" s="149"/>
    </row>
    <row r="8489" spans="1:12" s="234" customFormat="1" ht="13" x14ac:dyDescent="0.25">
      <c r="A8489" s="261"/>
      <c r="B8489" s="251" t="s">
        <v>2200</v>
      </c>
      <c r="C8489" s="252" t="s">
        <v>2192</v>
      </c>
      <c r="D8489" s="308"/>
      <c r="E8489" s="257"/>
      <c r="F8489" s="260"/>
      <c r="I8489"/>
      <c r="J8489" s="149"/>
      <c r="K8489" s="149"/>
      <c r="L8489" s="149"/>
    </row>
    <row r="8490" spans="1:12" s="234" customFormat="1" ht="13" x14ac:dyDescent="0.25">
      <c r="A8490" s="261"/>
      <c r="B8490" s="253"/>
      <c r="C8490" s="252"/>
      <c r="D8490" s="308"/>
      <c r="E8490" s="257"/>
      <c r="F8490" s="260"/>
      <c r="I8490"/>
      <c r="J8490" s="149"/>
      <c r="K8490" s="149"/>
      <c r="L8490" s="149"/>
    </row>
    <row r="8491" spans="1:12" s="234" customFormat="1" ht="13" x14ac:dyDescent="0.25">
      <c r="A8491" s="261"/>
      <c r="B8491" s="265" t="s">
        <v>2191</v>
      </c>
      <c r="C8491" s="252">
        <v>126</v>
      </c>
      <c r="D8491" s="308"/>
      <c r="E8491" s="257"/>
      <c r="F8491" s="260"/>
      <c r="I8491"/>
      <c r="J8491" s="149"/>
      <c r="K8491" s="149"/>
      <c r="L8491" s="149"/>
    </row>
    <row r="8492" spans="1:12" s="234" customFormat="1" ht="13" x14ac:dyDescent="0.25">
      <c r="A8492" s="261"/>
      <c r="B8492" s="265"/>
      <c r="C8492" s="252"/>
      <c r="D8492" s="308"/>
      <c r="E8492" s="257"/>
      <c r="F8492" s="260"/>
      <c r="I8492"/>
      <c r="J8492" s="149"/>
      <c r="K8492" s="149"/>
      <c r="L8492" s="149"/>
    </row>
    <row r="8493" spans="1:12" s="234" customFormat="1" ht="13" x14ac:dyDescent="0.25">
      <c r="A8493" s="261"/>
      <c r="B8493" s="253"/>
      <c r="C8493" s="252"/>
      <c r="D8493" s="308"/>
      <c r="E8493" s="257"/>
      <c r="F8493" s="260"/>
      <c r="I8493"/>
      <c r="J8493" s="149"/>
      <c r="K8493" s="149"/>
      <c r="L8493" s="149"/>
    </row>
    <row r="8494" spans="1:12" s="234" customFormat="1" ht="13" x14ac:dyDescent="0.25">
      <c r="A8494" s="261"/>
      <c r="B8494" s="253"/>
      <c r="C8494" s="252"/>
      <c r="D8494" s="308"/>
      <c r="E8494" s="257"/>
      <c r="F8494" s="260"/>
      <c r="I8494"/>
      <c r="J8494" s="149"/>
      <c r="K8494" s="149"/>
      <c r="L8494" s="149"/>
    </row>
    <row r="8495" spans="1:12" s="234" customFormat="1" ht="13" x14ac:dyDescent="0.25">
      <c r="A8495" s="261"/>
      <c r="B8495" s="253"/>
      <c r="C8495" s="252"/>
      <c r="D8495" s="308"/>
      <c r="E8495" s="257"/>
      <c r="F8495" s="260"/>
      <c r="I8495"/>
      <c r="J8495" s="149"/>
      <c r="K8495" s="149"/>
      <c r="L8495" s="149"/>
    </row>
    <row r="8496" spans="1:12" s="234" customFormat="1" ht="13" x14ac:dyDescent="0.25">
      <c r="A8496" s="261"/>
      <c r="B8496" s="253"/>
      <c r="C8496" s="252"/>
      <c r="D8496" s="308"/>
      <c r="E8496" s="257"/>
      <c r="F8496" s="260"/>
      <c r="I8496"/>
      <c r="J8496" s="149"/>
      <c r="K8496" s="149"/>
      <c r="L8496" s="149"/>
    </row>
    <row r="8497" spans="1:12" s="234" customFormat="1" ht="13" x14ac:dyDescent="0.25">
      <c r="A8497" s="261"/>
      <c r="B8497" s="253"/>
      <c r="C8497" s="252"/>
      <c r="D8497" s="308"/>
      <c r="E8497" s="257"/>
      <c r="F8497" s="260"/>
      <c r="I8497"/>
      <c r="J8497" s="149"/>
      <c r="K8497" s="149"/>
      <c r="L8497" s="149"/>
    </row>
    <row r="8498" spans="1:12" s="234" customFormat="1" ht="13" x14ac:dyDescent="0.25">
      <c r="A8498" s="261"/>
      <c r="B8498" s="253"/>
      <c r="C8498" s="252"/>
      <c r="D8498" s="308"/>
      <c r="E8498" s="257"/>
      <c r="F8498" s="260"/>
      <c r="I8498"/>
      <c r="J8498" s="149"/>
      <c r="K8498" s="149"/>
      <c r="L8498" s="149"/>
    </row>
    <row r="8499" spans="1:12" s="234" customFormat="1" ht="13" x14ac:dyDescent="0.25">
      <c r="A8499" s="261"/>
      <c r="B8499" s="253"/>
      <c r="C8499" s="252"/>
      <c r="D8499" s="308"/>
      <c r="E8499" s="257"/>
      <c r="F8499" s="260"/>
      <c r="I8499"/>
      <c r="J8499" s="149"/>
      <c r="K8499" s="149"/>
      <c r="L8499" s="149"/>
    </row>
    <row r="8500" spans="1:12" s="234" customFormat="1" ht="13" x14ac:dyDescent="0.25">
      <c r="A8500" s="261"/>
      <c r="B8500" s="253"/>
      <c r="C8500" s="252"/>
      <c r="D8500" s="308"/>
      <c r="E8500" s="257"/>
      <c r="F8500" s="260"/>
      <c r="I8500"/>
      <c r="J8500" s="149"/>
      <c r="K8500" s="149"/>
      <c r="L8500" s="149"/>
    </row>
    <row r="8501" spans="1:12" s="234" customFormat="1" ht="13" x14ac:dyDescent="0.25">
      <c r="A8501" s="261"/>
      <c r="B8501" s="253"/>
      <c r="C8501" s="252"/>
      <c r="D8501" s="308"/>
      <c r="E8501" s="257"/>
      <c r="F8501" s="260"/>
      <c r="I8501"/>
      <c r="J8501" s="149"/>
      <c r="K8501" s="149"/>
      <c r="L8501" s="149"/>
    </row>
    <row r="8502" spans="1:12" s="234" customFormat="1" ht="13" x14ac:dyDescent="0.25">
      <c r="A8502" s="261"/>
      <c r="B8502" s="253"/>
      <c r="C8502" s="252"/>
      <c r="D8502" s="308"/>
      <c r="E8502" s="257"/>
      <c r="F8502" s="260"/>
      <c r="I8502"/>
      <c r="J8502" s="149"/>
      <c r="K8502" s="149"/>
      <c r="L8502" s="149"/>
    </row>
    <row r="8503" spans="1:12" s="234" customFormat="1" ht="13" x14ac:dyDescent="0.25">
      <c r="A8503" s="261"/>
      <c r="B8503" s="253"/>
      <c r="C8503" s="252"/>
      <c r="D8503" s="308"/>
      <c r="E8503" s="257"/>
      <c r="F8503" s="260"/>
      <c r="I8503"/>
      <c r="J8503" s="149"/>
      <c r="K8503" s="149"/>
      <c r="L8503" s="149"/>
    </row>
    <row r="8504" spans="1:12" s="234" customFormat="1" ht="13" x14ac:dyDescent="0.25">
      <c r="A8504" s="261"/>
      <c r="B8504" s="253"/>
      <c r="C8504" s="252"/>
      <c r="D8504" s="308"/>
      <c r="E8504" s="257"/>
      <c r="F8504" s="260"/>
      <c r="I8504"/>
      <c r="J8504" s="149"/>
      <c r="K8504" s="149"/>
      <c r="L8504" s="149"/>
    </row>
    <row r="8505" spans="1:12" s="234" customFormat="1" ht="13" x14ac:dyDescent="0.25">
      <c r="A8505" s="261"/>
      <c r="B8505" s="253"/>
      <c r="C8505" s="252"/>
      <c r="D8505" s="308"/>
      <c r="E8505" s="257"/>
      <c r="F8505" s="260"/>
      <c r="I8505"/>
      <c r="J8505" s="149"/>
      <c r="K8505" s="149"/>
      <c r="L8505" s="149"/>
    </row>
    <row r="8506" spans="1:12" s="234" customFormat="1" ht="13" x14ac:dyDescent="0.25">
      <c r="A8506" s="261"/>
      <c r="B8506" s="253"/>
      <c r="C8506" s="252"/>
      <c r="D8506" s="308"/>
      <c r="E8506" s="257"/>
      <c r="F8506" s="260"/>
      <c r="I8506"/>
      <c r="J8506" s="149"/>
      <c r="K8506" s="149"/>
      <c r="L8506" s="149"/>
    </row>
    <row r="8507" spans="1:12" s="234" customFormat="1" ht="13" x14ac:dyDescent="0.25">
      <c r="A8507" s="261"/>
      <c r="B8507" s="253"/>
      <c r="C8507" s="252"/>
      <c r="D8507" s="308"/>
      <c r="E8507" s="257"/>
      <c r="F8507" s="260"/>
      <c r="I8507"/>
      <c r="J8507" s="149"/>
      <c r="K8507" s="149"/>
      <c r="L8507" s="149"/>
    </row>
    <row r="8508" spans="1:12" s="234" customFormat="1" ht="13" x14ac:dyDescent="0.25">
      <c r="A8508" s="261"/>
      <c r="B8508" s="253"/>
      <c r="C8508" s="252"/>
      <c r="D8508" s="308"/>
      <c r="E8508" s="257"/>
      <c r="F8508" s="260"/>
      <c r="I8508"/>
      <c r="J8508" s="149"/>
      <c r="K8508" s="149"/>
      <c r="L8508" s="149"/>
    </row>
    <row r="8509" spans="1:12" s="234" customFormat="1" ht="13" x14ac:dyDescent="0.25">
      <c r="A8509" s="261"/>
      <c r="B8509" s="253"/>
      <c r="C8509" s="252"/>
      <c r="D8509" s="308"/>
      <c r="E8509" s="257"/>
      <c r="F8509" s="260"/>
      <c r="I8509"/>
      <c r="J8509" s="149"/>
      <c r="K8509" s="149"/>
      <c r="L8509" s="149"/>
    </row>
    <row r="8510" spans="1:12" s="234" customFormat="1" ht="13" x14ac:dyDescent="0.25">
      <c r="A8510" s="261"/>
      <c r="B8510" s="253"/>
      <c r="C8510" s="252"/>
      <c r="D8510" s="308"/>
      <c r="E8510" s="257"/>
      <c r="F8510" s="260"/>
      <c r="I8510"/>
      <c r="J8510" s="149"/>
      <c r="K8510" s="149"/>
      <c r="L8510" s="149"/>
    </row>
    <row r="8511" spans="1:12" s="234" customFormat="1" ht="13" x14ac:dyDescent="0.25">
      <c r="A8511" s="261"/>
      <c r="B8511" s="253"/>
      <c r="C8511" s="252"/>
      <c r="D8511" s="308"/>
      <c r="E8511" s="257"/>
      <c r="F8511" s="260"/>
      <c r="I8511"/>
      <c r="J8511" s="149"/>
      <c r="K8511" s="149"/>
      <c r="L8511" s="149"/>
    </row>
    <row r="8512" spans="1:12" s="234" customFormat="1" ht="13" x14ac:dyDescent="0.25">
      <c r="A8512" s="261"/>
      <c r="B8512" s="253"/>
      <c r="C8512" s="252"/>
      <c r="D8512" s="308"/>
      <c r="E8512" s="257"/>
      <c r="F8512" s="260"/>
      <c r="I8512"/>
      <c r="J8512" s="149"/>
      <c r="K8512" s="149"/>
      <c r="L8512" s="149"/>
    </row>
    <row r="8513" spans="1:12" s="234" customFormat="1" ht="13" x14ac:dyDescent="0.25">
      <c r="A8513" s="261"/>
      <c r="B8513" s="253"/>
      <c r="C8513" s="252"/>
      <c r="D8513" s="308"/>
      <c r="E8513" s="257"/>
      <c r="F8513" s="260"/>
      <c r="I8513"/>
      <c r="J8513" s="149"/>
      <c r="K8513" s="149"/>
      <c r="L8513" s="149"/>
    </row>
    <row r="8514" spans="1:12" s="234" customFormat="1" ht="13" x14ac:dyDescent="0.25">
      <c r="A8514" s="261"/>
      <c r="B8514" s="253"/>
      <c r="C8514" s="252"/>
      <c r="D8514" s="308"/>
      <c r="E8514" s="257"/>
      <c r="F8514" s="260"/>
      <c r="I8514"/>
      <c r="J8514" s="149"/>
      <c r="K8514" s="149"/>
      <c r="L8514" s="149"/>
    </row>
    <row r="8515" spans="1:12" s="234" customFormat="1" ht="13" x14ac:dyDescent="0.25">
      <c r="A8515" s="261"/>
      <c r="B8515" s="253"/>
      <c r="C8515" s="252"/>
      <c r="D8515" s="308"/>
      <c r="E8515" s="257"/>
      <c r="F8515" s="260"/>
      <c r="I8515"/>
      <c r="J8515" s="149"/>
      <c r="K8515" s="149"/>
      <c r="L8515" s="149"/>
    </row>
    <row r="8516" spans="1:12" s="234" customFormat="1" ht="13" x14ac:dyDescent="0.25">
      <c r="A8516" s="261"/>
      <c r="B8516" s="253"/>
      <c r="C8516" s="252"/>
      <c r="D8516" s="308"/>
      <c r="E8516" s="257"/>
      <c r="F8516" s="260"/>
      <c r="I8516"/>
      <c r="J8516" s="149"/>
      <c r="K8516" s="149"/>
      <c r="L8516" s="149"/>
    </row>
    <row r="8517" spans="1:12" s="234" customFormat="1" ht="13" x14ac:dyDescent="0.25">
      <c r="A8517" s="261"/>
      <c r="B8517" s="253"/>
      <c r="C8517" s="252"/>
      <c r="D8517" s="308"/>
      <c r="E8517" s="257"/>
      <c r="F8517" s="260"/>
      <c r="I8517"/>
      <c r="J8517" s="149"/>
      <c r="K8517" s="149"/>
      <c r="L8517" s="149"/>
    </row>
    <row r="8518" spans="1:12" s="234" customFormat="1" ht="13" x14ac:dyDescent="0.25">
      <c r="A8518" s="261"/>
      <c r="B8518" s="253"/>
      <c r="C8518" s="252"/>
      <c r="D8518" s="308"/>
      <c r="E8518" s="257"/>
      <c r="F8518" s="260"/>
      <c r="I8518"/>
      <c r="J8518" s="149"/>
      <c r="K8518" s="149"/>
      <c r="L8518" s="149"/>
    </row>
    <row r="8519" spans="1:12" s="234" customFormat="1" ht="13" x14ac:dyDescent="0.25">
      <c r="A8519" s="261"/>
      <c r="B8519" s="253"/>
      <c r="C8519" s="252"/>
      <c r="D8519" s="308"/>
      <c r="E8519" s="257"/>
      <c r="F8519" s="260"/>
      <c r="I8519"/>
      <c r="J8519" s="149"/>
      <c r="K8519" s="149"/>
      <c r="L8519" s="149"/>
    </row>
    <row r="8520" spans="1:12" s="234" customFormat="1" ht="13" x14ac:dyDescent="0.25">
      <c r="A8520" s="261"/>
      <c r="B8520" s="253"/>
      <c r="C8520" s="252"/>
      <c r="D8520" s="308"/>
      <c r="E8520" s="257"/>
      <c r="F8520" s="260"/>
      <c r="I8520"/>
      <c r="J8520" s="149"/>
      <c r="K8520" s="149"/>
      <c r="L8520" s="149"/>
    </row>
    <row r="8521" spans="1:12" s="234" customFormat="1" ht="13" x14ac:dyDescent="0.25">
      <c r="A8521" s="261"/>
      <c r="B8521" s="253"/>
      <c r="C8521" s="252"/>
      <c r="D8521" s="308"/>
      <c r="E8521" s="257"/>
      <c r="F8521" s="260"/>
      <c r="I8521"/>
      <c r="J8521" s="149"/>
      <c r="K8521" s="149"/>
      <c r="L8521" s="149"/>
    </row>
    <row r="8522" spans="1:12" s="234" customFormat="1" ht="13" x14ac:dyDescent="0.25">
      <c r="A8522" s="261"/>
      <c r="B8522" s="253"/>
      <c r="C8522" s="252"/>
      <c r="D8522" s="308"/>
      <c r="E8522" s="257"/>
      <c r="F8522" s="260"/>
      <c r="I8522"/>
      <c r="J8522" s="149"/>
      <c r="K8522" s="149"/>
      <c r="L8522" s="149"/>
    </row>
    <row r="8523" spans="1:12" s="234" customFormat="1" ht="13" x14ac:dyDescent="0.25">
      <c r="A8523" s="261"/>
      <c r="B8523" s="253"/>
      <c r="C8523" s="252"/>
      <c r="D8523" s="308"/>
      <c r="E8523" s="257"/>
      <c r="F8523" s="260"/>
      <c r="I8523"/>
      <c r="J8523" s="149"/>
      <c r="K8523" s="149"/>
      <c r="L8523" s="149"/>
    </row>
    <row r="8524" spans="1:12" s="234" customFormat="1" ht="13" x14ac:dyDescent="0.25">
      <c r="A8524" s="261"/>
      <c r="B8524" s="253"/>
      <c r="C8524" s="252"/>
      <c r="D8524" s="308"/>
      <c r="E8524" s="257"/>
      <c r="F8524" s="260"/>
      <c r="I8524"/>
      <c r="J8524" s="149"/>
      <c r="K8524" s="149"/>
      <c r="L8524" s="149"/>
    </row>
    <row r="8525" spans="1:12" s="234" customFormat="1" ht="13" x14ac:dyDescent="0.25">
      <c r="A8525" s="261"/>
      <c r="B8525" s="253"/>
      <c r="C8525" s="252"/>
      <c r="D8525" s="308"/>
      <c r="E8525" s="257"/>
      <c r="F8525" s="260"/>
      <c r="I8525"/>
      <c r="J8525" s="149"/>
      <c r="K8525" s="149"/>
      <c r="L8525" s="149"/>
    </row>
    <row r="8526" spans="1:12" s="234" customFormat="1" ht="13" x14ac:dyDescent="0.25">
      <c r="A8526" s="261"/>
      <c r="B8526" s="253"/>
      <c r="C8526" s="252"/>
      <c r="D8526" s="308"/>
      <c r="E8526" s="257"/>
      <c r="F8526" s="260"/>
      <c r="I8526"/>
      <c r="J8526" s="149"/>
      <c r="K8526" s="149"/>
      <c r="L8526" s="149"/>
    </row>
    <row r="8527" spans="1:12" s="234" customFormat="1" ht="13" x14ac:dyDescent="0.25">
      <c r="A8527" s="261"/>
      <c r="B8527" s="253"/>
      <c r="C8527" s="252"/>
      <c r="D8527" s="308"/>
      <c r="E8527" s="257"/>
      <c r="F8527" s="260"/>
      <c r="I8527"/>
      <c r="J8527" s="149"/>
      <c r="K8527" s="149"/>
      <c r="L8527" s="149"/>
    </row>
    <row r="8528" spans="1:12" s="234" customFormat="1" ht="13" x14ac:dyDescent="0.25">
      <c r="A8528" s="261"/>
      <c r="B8528" s="253"/>
      <c r="C8528" s="252"/>
      <c r="D8528" s="308"/>
      <c r="E8528" s="257"/>
      <c r="F8528" s="260"/>
      <c r="I8528"/>
      <c r="J8528" s="149"/>
      <c r="K8528" s="149"/>
      <c r="L8528" s="149"/>
    </row>
    <row r="8529" spans="1:12" s="234" customFormat="1" ht="13" x14ac:dyDescent="0.25">
      <c r="A8529" s="261"/>
      <c r="B8529" s="253"/>
      <c r="C8529" s="252"/>
      <c r="D8529" s="308"/>
      <c r="E8529" s="257"/>
      <c r="F8529" s="260"/>
      <c r="I8529"/>
      <c r="J8529" s="149"/>
      <c r="K8529" s="149"/>
      <c r="L8529" s="149"/>
    </row>
    <row r="8530" spans="1:12" s="234" customFormat="1" ht="13" x14ac:dyDescent="0.25">
      <c r="A8530" s="261"/>
      <c r="B8530" s="253"/>
      <c r="C8530" s="252"/>
      <c r="D8530" s="308"/>
      <c r="E8530" s="257"/>
      <c r="F8530" s="260"/>
      <c r="I8530"/>
      <c r="J8530" s="149"/>
      <c r="K8530" s="149"/>
      <c r="L8530" s="149"/>
    </row>
    <row r="8531" spans="1:12" s="234" customFormat="1" ht="13" x14ac:dyDescent="0.25">
      <c r="A8531" s="261"/>
      <c r="B8531" s="253"/>
      <c r="C8531" s="252"/>
      <c r="D8531" s="308"/>
      <c r="E8531" s="257"/>
      <c r="F8531" s="260"/>
      <c r="I8531"/>
      <c r="J8531" s="149"/>
      <c r="K8531" s="149"/>
      <c r="L8531" s="149"/>
    </row>
    <row r="8532" spans="1:12" s="234" customFormat="1" ht="13" x14ac:dyDescent="0.25">
      <c r="A8532" s="261"/>
      <c r="B8532" s="253"/>
      <c r="C8532" s="252"/>
      <c r="D8532" s="308"/>
      <c r="E8532" s="257"/>
      <c r="F8532" s="260"/>
      <c r="I8532"/>
      <c r="J8532" s="149"/>
      <c r="K8532" s="149"/>
      <c r="L8532" s="149"/>
    </row>
    <row r="8533" spans="1:12" s="234" customFormat="1" ht="13" x14ac:dyDescent="0.25">
      <c r="A8533" s="261"/>
      <c r="B8533" s="253"/>
      <c r="C8533" s="252"/>
      <c r="D8533" s="308"/>
      <c r="E8533" s="257"/>
      <c r="F8533" s="260"/>
      <c r="I8533"/>
      <c r="J8533" s="149"/>
      <c r="K8533" s="149"/>
      <c r="L8533" s="149"/>
    </row>
    <row r="8534" spans="1:12" s="234" customFormat="1" ht="13" x14ac:dyDescent="0.25">
      <c r="A8534" s="261"/>
      <c r="B8534" s="253"/>
      <c r="C8534" s="252"/>
      <c r="D8534" s="308"/>
      <c r="E8534" s="257"/>
      <c r="F8534" s="260"/>
      <c r="I8534"/>
      <c r="J8534" s="149"/>
      <c r="K8534" s="149"/>
      <c r="L8534" s="149"/>
    </row>
    <row r="8535" spans="1:12" s="234" customFormat="1" ht="13" x14ac:dyDescent="0.25">
      <c r="A8535" s="261"/>
      <c r="B8535" s="253"/>
      <c r="C8535" s="252"/>
      <c r="D8535" s="308"/>
      <c r="E8535" s="257"/>
      <c r="F8535" s="260"/>
      <c r="I8535"/>
      <c r="J8535" s="149"/>
      <c r="K8535" s="149"/>
      <c r="L8535" s="149"/>
    </row>
    <row r="8536" spans="1:12" s="234" customFormat="1" ht="13" x14ac:dyDescent="0.25">
      <c r="A8536" s="261"/>
      <c r="B8536" s="253"/>
      <c r="C8536" s="252"/>
      <c r="D8536" s="308"/>
      <c r="E8536" s="257"/>
      <c r="F8536" s="260"/>
      <c r="I8536"/>
      <c r="J8536" s="149"/>
      <c r="K8536" s="149"/>
      <c r="L8536" s="149"/>
    </row>
    <row r="8537" spans="1:12" s="234" customFormat="1" ht="13" x14ac:dyDescent="0.25">
      <c r="A8537" s="261"/>
      <c r="B8537" s="253"/>
      <c r="C8537" s="252"/>
      <c r="D8537" s="308"/>
      <c r="E8537" s="257"/>
      <c r="F8537" s="260"/>
      <c r="I8537"/>
      <c r="J8537" s="149"/>
      <c r="K8537" s="149"/>
      <c r="L8537" s="149"/>
    </row>
    <row r="8538" spans="1:12" s="234" customFormat="1" ht="13" x14ac:dyDescent="0.25">
      <c r="A8538" s="261"/>
      <c r="B8538" s="253"/>
      <c r="C8538" s="252"/>
      <c r="D8538" s="308"/>
      <c r="E8538" s="257"/>
      <c r="F8538" s="260"/>
      <c r="I8538"/>
      <c r="J8538" s="149"/>
      <c r="K8538" s="149"/>
      <c r="L8538" s="149"/>
    </row>
    <row r="8539" spans="1:12" s="234" customFormat="1" ht="13" x14ac:dyDescent="0.25">
      <c r="A8539" s="261"/>
      <c r="B8539" s="253"/>
      <c r="C8539" s="252"/>
      <c r="D8539" s="308"/>
      <c r="E8539" s="257"/>
      <c r="F8539" s="260"/>
      <c r="I8539"/>
      <c r="J8539" s="149"/>
      <c r="K8539" s="149"/>
      <c r="L8539" s="149"/>
    </row>
    <row r="8540" spans="1:12" s="234" customFormat="1" ht="13" x14ac:dyDescent="0.25">
      <c r="A8540" s="261"/>
      <c r="B8540" s="253"/>
      <c r="C8540" s="252"/>
      <c r="D8540" s="308"/>
      <c r="E8540" s="257"/>
      <c r="F8540" s="260"/>
      <c r="I8540"/>
      <c r="J8540" s="149"/>
      <c r="K8540" s="149"/>
      <c r="L8540" s="149"/>
    </row>
    <row r="8541" spans="1:12" s="234" customFormat="1" ht="13" x14ac:dyDescent="0.25">
      <c r="A8541" s="261"/>
      <c r="B8541" s="253"/>
      <c r="C8541" s="252"/>
      <c r="D8541" s="308"/>
      <c r="E8541" s="257"/>
      <c r="F8541" s="260"/>
      <c r="I8541"/>
      <c r="J8541" s="149"/>
      <c r="K8541" s="149"/>
      <c r="L8541" s="149"/>
    </row>
    <row r="8542" spans="1:12" s="234" customFormat="1" ht="13" x14ac:dyDescent="0.25">
      <c r="A8542" s="261"/>
      <c r="B8542" s="253"/>
      <c r="C8542" s="252"/>
      <c r="D8542" s="308"/>
      <c r="E8542" s="257"/>
      <c r="F8542" s="260"/>
      <c r="I8542"/>
      <c r="J8542" s="149"/>
      <c r="K8542" s="149"/>
      <c r="L8542" s="149"/>
    </row>
    <row r="8543" spans="1:12" s="234" customFormat="1" ht="13" x14ac:dyDescent="0.25">
      <c r="A8543" s="261"/>
      <c r="B8543" s="253"/>
      <c r="C8543" s="252"/>
      <c r="D8543" s="308"/>
      <c r="E8543" s="257"/>
      <c r="F8543" s="260"/>
      <c r="I8543"/>
      <c r="J8543" s="149"/>
      <c r="K8543" s="149"/>
      <c r="L8543" s="149"/>
    </row>
    <row r="8544" spans="1:12" s="234" customFormat="1" ht="13" x14ac:dyDescent="0.25">
      <c r="A8544" s="261"/>
      <c r="B8544" s="253"/>
      <c r="C8544" s="252"/>
      <c r="D8544" s="308"/>
      <c r="E8544" s="257"/>
      <c r="F8544" s="260"/>
      <c r="I8544"/>
      <c r="J8544" s="149"/>
      <c r="K8544" s="149"/>
      <c r="L8544" s="149"/>
    </row>
    <row r="8545" spans="1:12" s="234" customFormat="1" ht="13" x14ac:dyDescent="0.25">
      <c r="A8545" s="261"/>
      <c r="B8545" s="253"/>
      <c r="C8545" s="252"/>
      <c r="D8545" s="308"/>
      <c r="E8545" s="257"/>
      <c r="F8545" s="260"/>
      <c r="I8545"/>
      <c r="J8545" s="149"/>
      <c r="K8545" s="149"/>
      <c r="L8545" s="149"/>
    </row>
    <row r="8546" spans="1:12" s="234" customFormat="1" ht="13" x14ac:dyDescent="0.25">
      <c r="A8546" s="261"/>
      <c r="B8546" s="253"/>
      <c r="C8546" s="252"/>
      <c r="D8546" s="308"/>
      <c r="E8546" s="257"/>
      <c r="F8546" s="260"/>
      <c r="I8546"/>
      <c r="J8546" s="149"/>
      <c r="K8546" s="149"/>
      <c r="L8546" s="149"/>
    </row>
    <row r="8547" spans="1:12" s="234" customFormat="1" ht="13" x14ac:dyDescent="0.25">
      <c r="A8547" s="261"/>
      <c r="B8547" s="253"/>
      <c r="C8547" s="252"/>
      <c r="D8547" s="308"/>
      <c r="E8547" s="257"/>
      <c r="F8547" s="260"/>
      <c r="I8547"/>
      <c r="J8547" s="149"/>
      <c r="K8547" s="149"/>
      <c r="L8547" s="149"/>
    </row>
    <row r="8548" spans="1:12" s="234" customFormat="1" ht="13" x14ac:dyDescent="0.25">
      <c r="A8548" s="261"/>
      <c r="B8548" s="253"/>
      <c r="C8548" s="252"/>
      <c r="D8548" s="308"/>
      <c r="E8548" s="257"/>
      <c r="F8548" s="260"/>
      <c r="I8548"/>
      <c r="J8548" s="149"/>
      <c r="K8548" s="149"/>
      <c r="L8548" s="149"/>
    </row>
    <row r="8549" spans="1:12" s="234" customFormat="1" ht="13" x14ac:dyDescent="0.25">
      <c r="A8549" s="261"/>
      <c r="B8549" s="253"/>
      <c r="C8549" s="252"/>
      <c r="D8549" s="308"/>
      <c r="E8549" s="257"/>
      <c r="F8549" s="260"/>
      <c r="I8549"/>
      <c r="J8549" s="149"/>
      <c r="K8549" s="149"/>
      <c r="L8549" s="149"/>
    </row>
    <row r="8550" spans="1:12" s="234" customFormat="1" ht="13" x14ac:dyDescent="0.25">
      <c r="A8550" s="261"/>
      <c r="B8550" s="253"/>
      <c r="C8550" s="252"/>
      <c r="D8550" s="308"/>
      <c r="E8550" s="257"/>
      <c r="F8550" s="260"/>
      <c r="I8550"/>
      <c r="J8550" s="149"/>
      <c r="K8550" s="149"/>
      <c r="L8550" s="149"/>
    </row>
    <row r="8551" spans="1:12" s="234" customFormat="1" ht="13" x14ac:dyDescent="0.25">
      <c r="A8551" s="261"/>
      <c r="B8551" s="253"/>
      <c r="C8551" s="252"/>
      <c r="D8551" s="308"/>
      <c r="E8551" s="257"/>
      <c r="F8551" s="260"/>
      <c r="I8551"/>
      <c r="J8551" s="149"/>
      <c r="K8551" s="149"/>
      <c r="L8551" s="149"/>
    </row>
    <row r="8552" spans="1:12" s="234" customFormat="1" ht="13" x14ac:dyDescent="0.25">
      <c r="A8552" s="261"/>
      <c r="B8552" s="253"/>
      <c r="C8552" s="252"/>
      <c r="D8552" s="308"/>
      <c r="E8552" s="257"/>
      <c r="F8552" s="260"/>
      <c r="I8552"/>
      <c r="J8552" s="149"/>
      <c r="K8552" s="149"/>
      <c r="L8552" s="149"/>
    </row>
    <row r="8553" spans="1:12" s="234" customFormat="1" ht="13" x14ac:dyDescent="0.25">
      <c r="A8553" s="261"/>
      <c r="B8553" s="253"/>
      <c r="C8553" s="252"/>
      <c r="D8553" s="308"/>
      <c r="E8553" s="257"/>
      <c r="F8553" s="260"/>
      <c r="I8553"/>
      <c r="J8553" s="149"/>
      <c r="K8553" s="149"/>
      <c r="L8553" s="149"/>
    </row>
    <row r="8554" spans="1:12" s="234" customFormat="1" ht="13" x14ac:dyDescent="0.25">
      <c r="A8554" s="261"/>
      <c r="B8554" s="253"/>
      <c r="C8554" s="252"/>
      <c r="D8554" s="308"/>
      <c r="E8554" s="257"/>
      <c r="F8554" s="260"/>
      <c r="I8554"/>
      <c r="J8554" s="149"/>
      <c r="K8554" s="149"/>
      <c r="L8554" s="149"/>
    </row>
    <row r="8555" spans="1:12" s="234" customFormat="1" ht="13" x14ac:dyDescent="0.25">
      <c r="A8555" s="261"/>
      <c r="B8555" s="253"/>
      <c r="C8555" s="252"/>
      <c r="D8555" s="308"/>
      <c r="E8555" s="257"/>
      <c r="F8555" s="260"/>
      <c r="I8555"/>
      <c r="J8555" s="149"/>
      <c r="K8555" s="149"/>
      <c r="L8555" s="149"/>
    </row>
    <row r="8556" spans="1:12" s="234" customFormat="1" ht="13" x14ac:dyDescent="0.25">
      <c r="A8556" s="261"/>
      <c r="B8556" s="264" t="s">
        <v>1019</v>
      </c>
      <c r="C8556" s="226"/>
      <c r="D8556" s="304"/>
      <c r="E8556" s="255"/>
      <c r="F8556" s="266"/>
      <c r="I8556"/>
      <c r="J8556" s="149"/>
      <c r="K8556" s="149"/>
      <c r="L8556" s="149"/>
    </row>
    <row r="8557" spans="1:12" s="234" customFormat="1" ht="13" x14ac:dyDescent="0.25">
      <c r="A8557" s="261"/>
      <c r="B8557" s="245" t="str">
        <f>B8484</f>
        <v>SECTION 7</v>
      </c>
      <c r="C8557" s="226"/>
      <c r="D8557" s="304"/>
      <c r="E8557" s="255"/>
      <c r="F8557" s="260"/>
      <c r="I8557"/>
      <c r="J8557" s="149"/>
      <c r="K8557" s="149"/>
      <c r="L8557" s="149"/>
    </row>
    <row r="8558" spans="1:12" s="234" customFormat="1" ht="13" x14ac:dyDescent="0.25">
      <c r="A8558" s="261"/>
      <c r="B8558" s="245" t="str">
        <f>B8485</f>
        <v>Ablution Block 3: 7.3 - Carpentry and Joinery</v>
      </c>
      <c r="C8558" s="226"/>
      <c r="D8558" s="304"/>
      <c r="E8558" s="255"/>
      <c r="F8558" s="260"/>
      <c r="I8558"/>
      <c r="J8558" s="149"/>
      <c r="K8558" s="149"/>
      <c r="L8558" s="149"/>
    </row>
    <row r="8559" spans="1:12" s="234" customFormat="1" ht="13" x14ac:dyDescent="0.25">
      <c r="A8559" s="261"/>
      <c r="B8559" s="245"/>
      <c r="C8559" s="226"/>
      <c r="D8559" s="304"/>
      <c r="E8559" s="255"/>
      <c r="F8559" s="260"/>
      <c r="I8559"/>
      <c r="J8559" s="149"/>
      <c r="K8559" s="149"/>
      <c r="L8559" s="149"/>
    </row>
    <row r="8560" spans="1:12" s="234" customFormat="1" ht="13" x14ac:dyDescent="0.25">
      <c r="A8560" s="297">
        <v>7.4</v>
      </c>
      <c r="B8560" s="227" t="s">
        <v>63</v>
      </c>
      <c r="C8560" s="268"/>
      <c r="D8560" s="311"/>
      <c r="E8560" s="216"/>
      <c r="F8560" s="277"/>
      <c r="I8560"/>
      <c r="J8560" s="149"/>
      <c r="K8560" s="149"/>
      <c r="L8560" s="149"/>
    </row>
    <row r="8561" spans="1:12" s="234" customFormat="1" x14ac:dyDescent="0.25">
      <c r="A8561" s="296"/>
      <c r="B8561" s="269"/>
      <c r="C8561" s="268"/>
      <c r="D8561" s="311"/>
      <c r="E8561" s="216"/>
      <c r="F8561" s="277"/>
      <c r="I8561"/>
      <c r="J8561" s="149"/>
      <c r="K8561" s="149"/>
      <c r="L8561" s="149"/>
    </row>
    <row r="8562" spans="1:12" s="234" customFormat="1" ht="13" x14ac:dyDescent="0.25">
      <c r="A8562" s="296"/>
      <c r="B8562" s="227" t="s">
        <v>62</v>
      </c>
      <c r="C8562" s="268"/>
      <c r="D8562" s="311"/>
      <c r="E8562" s="216"/>
      <c r="F8562" s="277"/>
      <c r="I8562"/>
      <c r="J8562" s="149"/>
      <c r="K8562" s="149"/>
      <c r="L8562" s="149"/>
    </row>
    <row r="8563" spans="1:12" s="234" customFormat="1" x14ac:dyDescent="0.25">
      <c r="A8563" s="296"/>
      <c r="B8563" s="269"/>
      <c r="C8563" s="268"/>
      <c r="D8563" s="311"/>
      <c r="E8563" s="216"/>
      <c r="F8563" s="277"/>
      <c r="I8563"/>
      <c r="J8563" s="149"/>
      <c r="K8563" s="149"/>
      <c r="L8563" s="149"/>
    </row>
    <row r="8564" spans="1:12" s="234" customFormat="1" x14ac:dyDescent="0.25">
      <c r="A8564" s="296" t="s">
        <v>2686</v>
      </c>
      <c r="B8564" s="269" t="s">
        <v>2082</v>
      </c>
      <c r="C8564" s="268" t="s">
        <v>2</v>
      </c>
      <c r="D8564" s="311">
        <v>2</v>
      </c>
      <c r="E8564" s="216"/>
      <c r="F8564" s="277"/>
      <c r="I8564"/>
      <c r="J8564" s="149"/>
      <c r="K8564" s="149"/>
      <c r="L8564" s="149"/>
    </row>
    <row r="8565" spans="1:12" s="234" customFormat="1" x14ac:dyDescent="0.25">
      <c r="A8565" s="296"/>
      <c r="B8565" s="269"/>
      <c r="C8565" s="268"/>
      <c r="D8565" s="311"/>
      <c r="E8565" s="216"/>
      <c r="F8565" s="277"/>
      <c r="I8565"/>
      <c r="J8565" s="149"/>
      <c r="K8565" s="149"/>
      <c r="L8565" s="149"/>
    </row>
    <row r="8566" spans="1:12" s="234" customFormat="1" x14ac:dyDescent="0.25">
      <c r="A8566" s="296" t="s">
        <v>2687</v>
      </c>
      <c r="B8566" s="269" t="s">
        <v>519</v>
      </c>
      <c r="C8566" s="268" t="s">
        <v>2</v>
      </c>
      <c r="D8566" s="311">
        <v>2</v>
      </c>
      <c r="E8566" s="216"/>
      <c r="F8566" s="277"/>
      <c r="I8566"/>
      <c r="J8566" s="149"/>
      <c r="K8566" s="149"/>
      <c r="L8566" s="149"/>
    </row>
    <row r="8567" spans="1:12" s="234" customFormat="1" ht="13" x14ac:dyDescent="0.25">
      <c r="A8567" s="297"/>
      <c r="B8567" s="269"/>
      <c r="C8567" s="268"/>
      <c r="D8567" s="311"/>
      <c r="E8567" s="216"/>
      <c r="F8567" s="277"/>
      <c r="I8567"/>
      <c r="J8567" s="149"/>
      <c r="K8567" s="149"/>
      <c r="L8567" s="149"/>
    </row>
    <row r="8568" spans="1:12" s="234" customFormat="1" ht="13" x14ac:dyDescent="0.25">
      <c r="A8568" s="296"/>
      <c r="B8568" s="227" t="s">
        <v>55</v>
      </c>
      <c r="C8568" s="268"/>
      <c r="D8568" s="311"/>
      <c r="E8568" s="216"/>
      <c r="F8568" s="277"/>
      <c r="I8568"/>
      <c r="J8568" s="149"/>
      <c r="K8568" s="149"/>
      <c r="L8568" s="149"/>
    </row>
    <row r="8569" spans="1:12" s="234" customFormat="1" x14ac:dyDescent="0.25">
      <c r="A8569" s="296"/>
      <c r="B8569" s="269"/>
      <c r="C8569" s="268"/>
      <c r="D8569" s="311"/>
      <c r="E8569" s="216"/>
      <c r="F8569" s="277"/>
      <c r="I8569"/>
      <c r="J8569" s="149"/>
      <c r="K8569" s="149"/>
      <c r="L8569" s="149"/>
    </row>
    <row r="8570" spans="1:12" s="234" customFormat="1" ht="26" x14ac:dyDescent="0.25">
      <c r="A8570" s="296"/>
      <c r="B8570" s="227" t="s">
        <v>2083</v>
      </c>
      <c r="C8570" s="268"/>
      <c r="D8570" s="311"/>
      <c r="E8570" s="216"/>
      <c r="F8570" s="277"/>
      <c r="I8570"/>
      <c r="J8570" s="149"/>
      <c r="K8570" s="149"/>
      <c r="L8570" s="149"/>
    </row>
    <row r="8571" spans="1:12" s="234" customFormat="1" x14ac:dyDescent="0.25">
      <c r="A8571" s="296"/>
      <c r="B8571" s="269"/>
      <c r="C8571" s="268"/>
      <c r="D8571" s="311"/>
      <c r="E8571" s="216"/>
      <c r="F8571" s="277"/>
      <c r="I8571"/>
      <c r="J8571" s="149"/>
      <c r="K8571" s="149"/>
      <c r="L8571" s="149"/>
    </row>
    <row r="8572" spans="1:12" s="234" customFormat="1" x14ac:dyDescent="0.25">
      <c r="A8572" s="296" t="s">
        <v>2688</v>
      </c>
      <c r="B8572" s="269" t="s">
        <v>49</v>
      </c>
      <c r="C8572" s="268" t="s">
        <v>2</v>
      </c>
      <c r="D8572" s="311">
        <v>2</v>
      </c>
      <c r="E8572" s="216"/>
      <c r="F8572" s="277"/>
      <c r="I8572"/>
      <c r="J8572" s="149"/>
      <c r="K8572" s="149"/>
      <c r="L8572" s="149"/>
    </row>
    <row r="8573" spans="1:12" s="234" customFormat="1" x14ac:dyDescent="0.25">
      <c r="A8573" s="296"/>
      <c r="B8573" s="269"/>
      <c r="C8573" s="268"/>
      <c r="D8573" s="311"/>
      <c r="E8573" s="216"/>
      <c r="F8573" s="277"/>
      <c r="I8573"/>
      <c r="J8573" s="149"/>
      <c r="K8573" s="149"/>
      <c r="L8573" s="149"/>
    </row>
    <row r="8574" spans="1:12" s="234" customFormat="1" ht="13" x14ac:dyDescent="0.25">
      <c r="A8574" s="298"/>
      <c r="B8574" s="228" t="s">
        <v>2692</v>
      </c>
      <c r="C8574" s="219"/>
      <c r="D8574" s="310"/>
      <c r="E8574" s="257"/>
      <c r="F8574" s="260"/>
      <c r="I8574"/>
      <c r="J8574" s="149"/>
      <c r="K8574" s="149"/>
      <c r="L8574" s="149"/>
    </row>
    <row r="8575" spans="1:12" s="234" customFormat="1" x14ac:dyDescent="0.25">
      <c r="A8575" s="296"/>
      <c r="B8575" s="269"/>
      <c r="C8575" s="268"/>
      <c r="D8575" s="311"/>
      <c r="E8575" s="216"/>
      <c r="F8575" s="260"/>
      <c r="I8575"/>
      <c r="J8575" s="149"/>
      <c r="K8575" s="149"/>
      <c r="L8575" s="149"/>
    </row>
    <row r="8576" spans="1:12" s="234" customFormat="1" ht="13" x14ac:dyDescent="0.25">
      <c r="A8576" s="296"/>
      <c r="B8576" s="227" t="s">
        <v>2693</v>
      </c>
      <c r="C8576" s="268"/>
      <c r="D8576" s="311"/>
      <c r="E8576" s="216"/>
      <c r="F8576" s="260"/>
      <c r="I8576"/>
      <c r="J8576" s="149"/>
      <c r="K8576" s="149"/>
      <c r="L8576" s="149"/>
    </row>
    <row r="8577" spans="1:12" s="234" customFormat="1" x14ac:dyDescent="0.25">
      <c r="A8577" s="296"/>
      <c r="B8577" s="269"/>
      <c r="C8577" s="268"/>
      <c r="D8577" s="311"/>
      <c r="E8577" s="216"/>
      <c r="F8577" s="260"/>
      <c r="I8577"/>
      <c r="J8577" s="149"/>
      <c r="K8577" s="149"/>
      <c r="L8577" s="149"/>
    </row>
    <row r="8578" spans="1:12" s="234" customFormat="1" ht="37.5" x14ac:dyDescent="0.25">
      <c r="A8578" s="296" t="s">
        <v>2697</v>
      </c>
      <c r="B8578" s="269" t="s">
        <v>2694</v>
      </c>
      <c r="C8578" s="268" t="s">
        <v>2</v>
      </c>
      <c r="D8578" s="311">
        <v>2</v>
      </c>
      <c r="E8578" s="216"/>
      <c r="F8578" s="277"/>
      <c r="I8578"/>
      <c r="J8578" s="149"/>
      <c r="K8578" s="149"/>
      <c r="L8578" s="149"/>
    </row>
    <row r="8579" spans="1:12" s="234" customFormat="1" x14ac:dyDescent="0.25">
      <c r="A8579" s="296"/>
      <c r="B8579" s="269"/>
      <c r="C8579" s="268"/>
      <c r="D8579" s="311"/>
      <c r="E8579" s="216"/>
      <c r="F8579" s="260"/>
      <c r="I8579"/>
      <c r="J8579" s="149"/>
      <c r="K8579" s="149"/>
      <c r="L8579" s="149"/>
    </row>
    <row r="8580" spans="1:12" s="234" customFormat="1" ht="13" x14ac:dyDescent="0.25">
      <c r="A8580" s="296"/>
      <c r="B8580" s="227" t="s">
        <v>55</v>
      </c>
      <c r="C8580" s="268"/>
      <c r="D8580" s="311"/>
      <c r="E8580" s="216"/>
      <c r="F8580" s="260"/>
      <c r="I8580"/>
      <c r="J8580" s="149"/>
      <c r="K8580" s="149"/>
      <c r="L8580" s="149"/>
    </row>
    <row r="8581" spans="1:12" s="234" customFormat="1" x14ac:dyDescent="0.25">
      <c r="A8581" s="296"/>
      <c r="B8581" s="269"/>
      <c r="C8581" s="268"/>
      <c r="D8581" s="311"/>
      <c r="E8581" s="216"/>
      <c r="F8581" s="260"/>
      <c r="I8581"/>
      <c r="J8581" s="149"/>
      <c r="K8581" s="149"/>
      <c r="L8581" s="149"/>
    </row>
    <row r="8582" spans="1:12" s="234" customFormat="1" ht="26" x14ac:dyDescent="0.25">
      <c r="A8582" s="296"/>
      <c r="B8582" s="227" t="s">
        <v>2695</v>
      </c>
      <c r="C8582" s="268"/>
      <c r="D8582" s="311"/>
      <c r="E8582" s="216"/>
      <c r="F8582" s="260"/>
      <c r="I8582"/>
      <c r="J8582" s="149"/>
      <c r="K8582" s="149"/>
      <c r="L8582" s="149"/>
    </row>
    <row r="8583" spans="1:12" s="234" customFormat="1" x14ac:dyDescent="0.25">
      <c r="A8583" s="296"/>
      <c r="B8583" s="269"/>
      <c r="C8583" s="268"/>
      <c r="D8583" s="311"/>
      <c r="E8583" s="216"/>
      <c r="F8583" s="260"/>
      <c r="I8583"/>
      <c r="J8583" s="149"/>
      <c r="K8583" s="149"/>
      <c r="L8583" s="149"/>
    </row>
    <row r="8584" spans="1:12" s="234" customFormat="1" ht="26" x14ac:dyDescent="0.25">
      <c r="A8584" s="296"/>
      <c r="B8584" s="227" t="s">
        <v>2083</v>
      </c>
      <c r="C8584" s="268"/>
      <c r="D8584" s="311"/>
      <c r="E8584" s="216"/>
      <c r="F8584" s="260"/>
      <c r="I8584"/>
      <c r="J8584" s="149"/>
      <c r="K8584" s="149"/>
      <c r="L8584" s="149"/>
    </row>
    <row r="8585" spans="1:12" s="234" customFormat="1" x14ac:dyDescent="0.25">
      <c r="A8585" s="296"/>
      <c r="B8585" s="269"/>
      <c r="C8585" s="268"/>
      <c r="D8585" s="311"/>
      <c r="E8585" s="216"/>
      <c r="F8585" s="260"/>
      <c r="I8585"/>
      <c r="J8585" s="149"/>
      <c r="K8585" s="149"/>
      <c r="L8585" s="149"/>
    </row>
    <row r="8586" spans="1:12" s="234" customFormat="1" x14ac:dyDescent="0.25">
      <c r="A8586" s="296" t="s">
        <v>2698</v>
      </c>
      <c r="B8586" s="269" t="s">
        <v>2696</v>
      </c>
      <c r="C8586" s="268" t="s">
        <v>2</v>
      </c>
      <c r="D8586" s="311">
        <v>2</v>
      </c>
      <c r="E8586" s="216"/>
      <c r="F8586" s="277"/>
      <c r="I8586"/>
      <c r="J8586" s="149"/>
      <c r="K8586" s="149"/>
      <c r="L8586" s="149"/>
    </row>
    <row r="8587" spans="1:12" s="234" customFormat="1" x14ac:dyDescent="0.25">
      <c r="A8587" s="296"/>
      <c r="B8587" s="269"/>
      <c r="C8587" s="268"/>
      <c r="D8587" s="311"/>
      <c r="E8587" s="216"/>
      <c r="F8587" s="260"/>
      <c r="I8587"/>
      <c r="J8587" s="149"/>
      <c r="K8587" s="149"/>
      <c r="L8587" s="149"/>
    </row>
    <row r="8588" spans="1:12" s="234" customFormat="1" x14ac:dyDescent="0.25">
      <c r="A8588" s="296"/>
      <c r="B8588" s="269"/>
      <c r="C8588" s="268"/>
      <c r="D8588" s="311"/>
      <c r="E8588" s="216"/>
      <c r="F8588" s="260"/>
      <c r="I8588"/>
      <c r="J8588" s="149"/>
      <c r="K8588" s="149"/>
      <c r="L8588" s="149"/>
    </row>
    <row r="8589" spans="1:12" s="234" customFormat="1" x14ac:dyDescent="0.25">
      <c r="A8589" s="296"/>
      <c r="B8589" s="269"/>
      <c r="C8589" s="268"/>
      <c r="D8589" s="311"/>
      <c r="E8589" s="216"/>
      <c r="F8589" s="260"/>
      <c r="I8589"/>
      <c r="J8589" s="149"/>
      <c r="K8589" s="149"/>
      <c r="L8589" s="149"/>
    </row>
    <row r="8590" spans="1:12" s="234" customFormat="1" x14ac:dyDescent="0.25">
      <c r="A8590" s="296"/>
      <c r="B8590" s="269"/>
      <c r="C8590" s="268"/>
      <c r="D8590" s="311"/>
      <c r="E8590" s="216"/>
      <c r="F8590" s="260"/>
      <c r="I8590"/>
      <c r="J8590" s="149"/>
      <c r="K8590" s="149"/>
      <c r="L8590" s="149"/>
    </row>
    <row r="8591" spans="1:12" s="234" customFormat="1" x14ac:dyDescent="0.25">
      <c r="A8591" s="296"/>
      <c r="B8591" s="269"/>
      <c r="C8591" s="268"/>
      <c r="D8591" s="311"/>
      <c r="E8591" s="216"/>
      <c r="F8591" s="260"/>
      <c r="I8591"/>
      <c r="J8591" s="149"/>
      <c r="K8591" s="149"/>
      <c r="L8591" s="149"/>
    </row>
    <row r="8592" spans="1:12" s="234" customFormat="1" x14ac:dyDescent="0.25">
      <c r="A8592" s="296"/>
      <c r="B8592" s="269"/>
      <c r="C8592" s="268"/>
      <c r="D8592" s="311"/>
      <c r="E8592" s="216"/>
      <c r="F8592" s="260"/>
      <c r="I8592"/>
      <c r="J8592" s="149"/>
      <c r="K8592" s="149"/>
      <c r="L8592" s="149"/>
    </row>
    <row r="8593" spans="1:12" s="234" customFormat="1" x14ac:dyDescent="0.25">
      <c r="A8593" s="296"/>
      <c r="B8593" s="269"/>
      <c r="C8593" s="268"/>
      <c r="D8593" s="311"/>
      <c r="E8593" s="216"/>
      <c r="F8593" s="260"/>
      <c r="I8593"/>
      <c r="J8593" s="149"/>
      <c r="K8593" s="149"/>
      <c r="L8593" s="149"/>
    </row>
    <row r="8594" spans="1:12" s="234" customFormat="1" x14ac:dyDescent="0.25">
      <c r="A8594" s="296"/>
      <c r="B8594" s="269"/>
      <c r="C8594" s="268"/>
      <c r="D8594" s="311"/>
      <c r="E8594" s="216"/>
      <c r="F8594" s="260"/>
      <c r="I8594"/>
      <c r="J8594" s="149"/>
      <c r="K8594" s="149"/>
      <c r="L8594" s="149"/>
    </row>
    <row r="8595" spans="1:12" s="234" customFormat="1" x14ac:dyDescent="0.25">
      <c r="A8595" s="296"/>
      <c r="B8595" s="269"/>
      <c r="C8595" s="268"/>
      <c r="D8595" s="311"/>
      <c r="E8595" s="216"/>
      <c r="F8595" s="260"/>
      <c r="I8595"/>
      <c r="J8595" s="149"/>
      <c r="K8595" s="149"/>
      <c r="L8595" s="149"/>
    </row>
    <row r="8596" spans="1:12" s="234" customFormat="1" x14ac:dyDescent="0.25">
      <c r="A8596" s="296"/>
      <c r="B8596" s="269"/>
      <c r="C8596" s="268"/>
      <c r="D8596" s="311"/>
      <c r="E8596" s="216"/>
      <c r="F8596" s="260"/>
      <c r="I8596"/>
      <c r="J8596" s="149"/>
      <c r="K8596" s="149"/>
      <c r="L8596" s="149"/>
    </row>
    <row r="8597" spans="1:12" s="234" customFormat="1" x14ac:dyDescent="0.25">
      <c r="A8597" s="296"/>
      <c r="B8597" s="269"/>
      <c r="C8597" s="268"/>
      <c r="D8597" s="311"/>
      <c r="E8597" s="216"/>
      <c r="F8597" s="260"/>
      <c r="I8597"/>
      <c r="J8597" s="149"/>
      <c r="K8597" s="149"/>
      <c r="L8597" s="149"/>
    </row>
    <row r="8598" spans="1:12" s="234" customFormat="1" x14ac:dyDescent="0.25">
      <c r="A8598" s="296"/>
      <c r="B8598" s="269"/>
      <c r="C8598" s="268"/>
      <c r="D8598" s="311"/>
      <c r="E8598" s="216"/>
      <c r="F8598" s="260"/>
      <c r="I8598"/>
      <c r="J8598" s="149"/>
      <c r="K8598" s="149"/>
      <c r="L8598" s="149"/>
    </row>
    <row r="8599" spans="1:12" s="234" customFormat="1" x14ac:dyDescent="0.25">
      <c r="A8599" s="296"/>
      <c r="B8599" s="269"/>
      <c r="C8599" s="268"/>
      <c r="D8599" s="311"/>
      <c r="E8599" s="216"/>
      <c r="F8599" s="260"/>
      <c r="I8599"/>
      <c r="J8599" s="149"/>
      <c r="K8599" s="149"/>
      <c r="L8599" s="149"/>
    </row>
    <row r="8600" spans="1:12" s="234" customFormat="1" x14ac:dyDescent="0.25">
      <c r="A8600" s="296"/>
      <c r="B8600" s="269"/>
      <c r="C8600" s="268"/>
      <c r="D8600" s="311"/>
      <c r="E8600" s="216"/>
      <c r="F8600" s="260"/>
      <c r="I8600"/>
      <c r="J8600" s="149"/>
      <c r="K8600" s="149"/>
      <c r="L8600" s="149"/>
    </row>
    <row r="8601" spans="1:12" s="234" customFormat="1" x14ac:dyDescent="0.25">
      <c r="A8601" s="296"/>
      <c r="B8601" s="269"/>
      <c r="C8601" s="268"/>
      <c r="D8601" s="311"/>
      <c r="E8601" s="216"/>
      <c r="F8601" s="260"/>
      <c r="I8601"/>
      <c r="J8601" s="149"/>
      <c r="K8601" s="149"/>
      <c r="L8601" s="149"/>
    </row>
    <row r="8602" spans="1:12" s="234" customFormat="1" x14ac:dyDescent="0.25">
      <c r="A8602" s="296"/>
      <c r="B8602" s="269"/>
      <c r="C8602" s="268"/>
      <c r="D8602" s="311"/>
      <c r="E8602" s="216"/>
      <c r="F8602" s="260"/>
      <c r="I8602"/>
      <c r="J8602" s="149"/>
      <c r="K8602" s="149"/>
      <c r="L8602" s="149"/>
    </row>
    <row r="8603" spans="1:12" s="234" customFormat="1" x14ac:dyDescent="0.25">
      <c r="A8603" s="296"/>
      <c r="B8603" s="269"/>
      <c r="C8603" s="268"/>
      <c r="D8603" s="311"/>
      <c r="E8603" s="216"/>
      <c r="F8603" s="260"/>
      <c r="I8603"/>
      <c r="J8603" s="149"/>
      <c r="K8603" s="149"/>
      <c r="L8603" s="149"/>
    </row>
    <row r="8604" spans="1:12" s="234" customFormat="1" x14ac:dyDescent="0.25">
      <c r="A8604" s="296"/>
      <c r="B8604" s="269"/>
      <c r="C8604" s="268"/>
      <c r="D8604" s="311"/>
      <c r="E8604" s="216"/>
      <c r="F8604" s="260"/>
      <c r="I8604"/>
      <c r="J8604" s="149"/>
      <c r="K8604" s="149"/>
      <c r="L8604" s="149"/>
    </row>
    <row r="8605" spans="1:12" s="234" customFormat="1" x14ac:dyDescent="0.25">
      <c r="A8605" s="296"/>
      <c r="B8605" s="269"/>
      <c r="C8605" s="268"/>
      <c r="D8605" s="311"/>
      <c r="E8605" s="216"/>
      <c r="F8605" s="260"/>
      <c r="I8605"/>
      <c r="J8605" s="149"/>
      <c r="K8605" s="149"/>
      <c r="L8605" s="149"/>
    </row>
    <row r="8606" spans="1:12" s="234" customFormat="1" x14ac:dyDescent="0.25">
      <c r="A8606" s="296"/>
      <c r="B8606" s="269"/>
      <c r="C8606" s="268"/>
      <c r="D8606" s="311"/>
      <c r="E8606" s="216"/>
      <c r="F8606" s="260"/>
      <c r="I8606"/>
      <c r="J8606" s="149"/>
      <c r="K8606" s="149"/>
      <c r="L8606" s="149"/>
    </row>
    <row r="8607" spans="1:12" s="234" customFormat="1" x14ac:dyDescent="0.25">
      <c r="A8607" s="296"/>
      <c r="B8607" s="269"/>
      <c r="C8607" s="268"/>
      <c r="D8607" s="311"/>
      <c r="E8607" s="216"/>
      <c r="F8607" s="260"/>
      <c r="I8607"/>
      <c r="J8607" s="149"/>
      <c r="K8607" s="149"/>
      <c r="L8607" s="149"/>
    </row>
    <row r="8608" spans="1:12" s="234" customFormat="1" x14ac:dyDescent="0.25">
      <c r="A8608" s="296"/>
      <c r="B8608" s="269"/>
      <c r="C8608" s="268"/>
      <c r="D8608" s="311"/>
      <c r="E8608" s="216"/>
      <c r="F8608" s="260"/>
      <c r="I8608"/>
      <c r="J8608" s="149"/>
      <c r="K8608" s="149"/>
      <c r="L8608" s="149"/>
    </row>
    <row r="8609" spans="1:12" s="234" customFormat="1" x14ac:dyDescent="0.25">
      <c r="A8609" s="296"/>
      <c r="B8609" s="269"/>
      <c r="C8609" s="268"/>
      <c r="D8609" s="311"/>
      <c r="E8609" s="216"/>
      <c r="F8609" s="260"/>
      <c r="I8609"/>
      <c r="J8609" s="149"/>
      <c r="K8609" s="149"/>
      <c r="L8609" s="149"/>
    </row>
    <row r="8610" spans="1:12" s="234" customFormat="1" x14ac:dyDescent="0.25">
      <c r="A8610" s="296"/>
      <c r="B8610" s="269"/>
      <c r="C8610" s="268"/>
      <c r="D8610" s="311"/>
      <c r="E8610" s="216"/>
      <c r="F8610" s="260"/>
      <c r="I8610"/>
      <c r="J8610" s="149"/>
      <c r="K8610" s="149"/>
      <c r="L8610" s="149"/>
    </row>
    <row r="8611" spans="1:12" s="234" customFormat="1" x14ac:dyDescent="0.25">
      <c r="A8611" s="296"/>
      <c r="B8611" s="269"/>
      <c r="C8611" s="268"/>
      <c r="D8611" s="311"/>
      <c r="E8611" s="216"/>
      <c r="F8611" s="260"/>
      <c r="I8611"/>
      <c r="J8611" s="149"/>
      <c r="K8611" s="149"/>
      <c r="L8611" s="149"/>
    </row>
    <row r="8612" spans="1:12" s="234" customFormat="1" x14ac:dyDescent="0.25">
      <c r="A8612" s="296"/>
      <c r="B8612" s="269"/>
      <c r="C8612" s="268"/>
      <c r="D8612" s="311"/>
      <c r="E8612" s="216"/>
      <c r="F8612" s="260"/>
      <c r="I8612"/>
      <c r="J8612" s="149"/>
      <c r="K8612" s="149"/>
      <c r="L8612" s="149"/>
    </row>
    <row r="8613" spans="1:12" s="234" customFormat="1" x14ac:dyDescent="0.25">
      <c r="A8613" s="296"/>
      <c r="B8613" s="269"/>
      <c r="C8613" s="268"/>
      <c r="D8613" s="311"/>
      <c r="E8613" s="216"/>
      <c r="F8613" s="260"/>
      <c r="I8613"/>
      <c r="J8613" s="149"/>
      <c r="K8613" s="149"/>
      <c r="L8613" s="149"/>
    </row>
    <row r="8614" spans="1:12" s="234" customFormat="1" x14ac:dyDescent="0.25">
      <c r="A8614" s="296"/>
      <c r="B8614" s="269"/>
      <c r="C8614" s="268"/>
      <c r="D8614" s="311"/>
      <c r="E8614" s="216"/>
      <c r="F8614" s="260"/>
      <c r="I8614"/>
      <c r="J8614" s="149"/>
      <c r="K8614" s="149"/>
      <c r="L8614" s="149"/>
    </row>
    <row r="8615" spans="1:12" s="234" customFormat="1" x14ac:dyDescent="0.25">
      <c r="A8615" s="296"/>
      <c r="B8615" s="269"/>
      <c r="C8615" s="268"/>
      <c r="D8615" s="311"/>
      <c r="E8615" s="216"/>
      <c r="F8615" s="260"/>
      <c r="I8615"/>
      <c r="J8615" s="149"/>
      <c r="K8615" s="149"/>
      <c r="L8615" s="149"/>
    </row>
    <row r="8616" spans="1:12" s="234" customFormat="1" x14ac:dyDescent="0.25">
      <c r="A8616" s="296"/>
      <c r="B8616" s="269"/>
      <c r="C8616" s="268"/>
      <c r="D8616" s="311"/>
      <c r="E8616" s="216"/>
      <c r="F8616" s="260"/>
      <c r="I8616"/>
      <c r="J8616" s="149"/>
      <c r="K8616" s="149"/>
      <c r="L8616" s="149"/>
    </row>
    <row r="8617" spans="1:12" s="234" customFormat="1" x14ac:dyDescent="0.25">
      <c r="A8617" s="296"/>
      <c r="B8617" s="269"/>
      <c r="C8617" s="268"/>
      <c r="D8617" s="311"/>
      <c r="E8617" s="216"/>
      <c r="F8617" s="260"/>
      <c r="I8617"/>
      <c r="J8617" s="149"/>
      <c r="K8617" s="149"/>
      <c r="L8617" s="149"/>
    </row>
    <row r="8618" spans="1:12" s="234" customFormat="1" x14ac:dyDescent="0.25">
      <c r="A8618" s="296"/>
      <c r="B8618" s="269"/>
      <c r="C8618" s="268"/>
      <c r="D8618" s="311"/>
      <c r="E8618" s="216"/>
      <c r="F8618" s="260"/>
      <c r="I8618"/>
      <c r="J8618" s="149"/>
      <c r="K8618" s="149"/>
      <c r="L8618" s="149"/>
    </row>
    <row r="8619" spans="1:12" s="234" customFormat="1" x14ac:dyDescent="0.25">
      <c r="A8619" s="296"/>
      <c r="B8619" s="269"/>
      <c r="C8619" s="268"/>
      <c r="D8619" s="311"/>
      <c r="E8619" s="216"/>
      <c r="F8619" s="260"/>
      <c r="I8619"/>
      <c r="J8619" s="149"/>
      <c r="K8619" s="149"/>
      <c r="L8619" s="149"/>
    </row>
    <row r="8620" spans="1:12" s="234" customFormat="1" x14ac:dyDescent="0.25">
      <c r="A8620" s="296"/>
      <c r="B8620" s="269"/>
      <c r="C8620" s="268"/>
      <c r="D8620" s="311"/>
      <c r="E8620" s="216"/>
      <c r="F8620" s="260"/>
      <c r="I8620"/>
      <c r="J8620" s="149"/>
      <c r="K8620" s="149"/>
      <c r="L8620" s="149"/>
    </row>
    <row r="8621" spans="1:12" s="234" customFormat="1" x14ac:dyDescent="0.25">
      <c r="A8621" s="296"/>
      <c r="B8621" s="269"/>
      <c r="C8621" s="268"/>
      <c r="D8621" s="311"/>
      <c r="E8621" s="216"/>
      <c r="F8621" s="260"/>
      <c r="I8621"/>
      <c r="J8621" s="149"/>
      <c r="K8621" s="149"/>
      <c r="L8621" s="149"/>
    </row>
    <row r="8622" spans="1:12" s="234" customFormat="1" x14ac:dyDescent="0.25">
      <c r="A8622" s="296"/>
      <c r="B8622" s="269"/>
      <c r="C8622" s="268"/>
      <c r="D8622" s="311"/>
      <c r="E8622" s="216"/>
      <c r="F8622" s="260"/>
      <c r="I8622"/>
      <c r="J8622" s="149"/>
      <c r="K8622" s="149"/>
      <c r="L8622" s="149"/>
    </row>
    <row r="8623" spans="1:12" s="234" customFormat="1" ht="13" x14ac:dyDescent="0.25">
      <c r="A8623" s="261"/>
      <c r="B8623" s="264" t="s">
        <v>2187</v>
      </c>
      <c r="C8623" s="226"/>
      <c r="D8623" s="304"/>
      <c r="E8623" s="255"/>
      <c r="F8623" s="266"/>
      <c r="I8623"/>
      <c r="J8623" s="149"/>
      <c r="K8623" s="149"/>
      <c r="L8623" s="149"/>
    </row>
    <row r="8624" spans="1:12" s="234" customFormat="1" ht="13" x14ac:dyDescent="0.25">
      <c r="A8624" s="261"/>
      <c r="B8624" s="245" t="str">
        <f>B8557</f>
        <v>SECTION 7</v>
      </c>
      <c r="C8624" s="226"/>
      <c r="D8624" s="304"/>
      <c r="E8624" s="255"/>
      <c r="F8624" s="260"/>
      <c r="I8624"/>
      <c r="J8624" s="149"/>
      <c r="K8624" s="149"/>
      <c r="L8624" s="149"/>
    </row>
    <row r="8625" spans="1:12" s="234" customFormat="1" ht="13" x14ac:dyDescent="0.25">
      <c r="A8625" s="261"/>
      <c r="B8625" s="245" t="s">
        <v>2699</v>
      </c>
      <c r="C8625" s="226"/>
      <c r="D8625" s="304"/>
      <c r="E8625" s="255"/>
      <c r="F8625" s="260"/>
      <c r="I8625"/>
      <c r="J8625" s="149"/>
      <c r="K8625" s="149"/>
      <c r="L8625" s="149"/>
    </row>
    <row r="8626" spans="1:12" s="234" customFormat="1" ht="13" x14ac:dyDescent="0.25">
      <c r="A8626" s="261"/>
      <c r="B8626" s="253"/>
      <c r="C8626" s="252"/>
      <c r="D8626" s="308"/>
      <c r="E8626" s="257"/>
      <c r="F8626" s="260"/>
      <c r="I8626"/>
      <c r="J8626" s="149"/>
      <c r="K8626" s="149"/>
      <c r="L8626" s="149"/>
    </row>
    <row r="8627" spans="1:12" s="234" customFormat="1" ht="13" x14ac:dyDescent="0.25">
      <c r="A8627" s="261"/>
      <c r="B8627" s="270" t="str">
        <f>B8624</f>
        <v>SECTION 7</v>
      </c>
      <c r="C8627" s="252"/>
      <c r="D8627" s="308"/>
      <c r="E8627" s="257"/>
      <c r="F8627" s="260"/>
      <c r="I8627"/>
      <c r="J8627" s="149"/>
      <c r="K8627" s="149"/>
      <c r="L8627" s="149"/>
    </row>
    <row r="8628" spans="1:12" s="234" customFormat="1" ht="13" x14ac:dyDescent="0.25">
      <c r="A8628" s="261"/>
      <c r="B8628" s="270" t="str">
        <f>B8625</f>
        <v>Ablution Block 3: 7.4 - Ironmongery</v>
      </c>
      <c r="C8628" s="252"/>
      <c r="D8628" s="308"/>
      <c r="E8628" s="257"/>
      <c r="F8628" s="260"/>
      <c r="I8628"/>
      <c r="J8628" s="149"/>
      <c r="K8628" s="149"/>
      <c r="L8628" s="149"/>
    </row>
    <row r="8629" spans="1:12" s="234" customFormat="1" ht="13" x14ac:dyDescent="0.25">
      <c r="A8629" s="261"/>
      <c r="B8629" s="251" t="s">
        <v>2200</v>
      </c>
      <c r="C8629" s="252" t="s">
        <v>2192</v>
      </c>
      <c r="D8629" s="308"/>
      <c r="E8629" s="257"/>
      <c r="F8629" s="260"/>
      <c r="I8629"/>
      <c r="J8629" s="149"/>
      <c r="K8629" s="149"/>
      <c r="L8629" s="149"/>
    </row>
    <row r="8630" spans="1:12" s="234" customFormat="1" ht="13" x14ac:dyDescent="0.25">
      <c r="A8630" s="261"/>
      <c r="B8630" s="253"/>
      <c r="C8630" s="252"/>
      <c r="D8630" s="308"/>
      <c r="E8630" s="257"/>
      <c r="F8630" s="260"/>
      <c r="I8630"/>
      <c r="J8630" s="149"/>
      <c r="K8630" s="149"/>
      <c r="L8630" s="149"/>
    </row>
    <row r="8631" spans="1:12" s="234" customFormat="1" ht="13" x14ac:dyDescent="0.25">
      <c r="A8631" s="261"/>
      <c r="B8631" s="265" t="s">
        <v>2191</v>
      </c>
      <c r="C8631" s="252">
        <v>128</v>
      </c>
      <c r="D8631" s="308"/>
      <c r="E8631" s="257"/>
      <c r="F8631" s="260"/>
      <c r="I8631"/>
      <c r="J8631" s="149"/>
      <c r="K8631" s="149"/>
      <c r="L8631" s="149"/>
    </row>
    <row r="8632" spans="1:12" s="234" customFormat="1" ht="13" x14ac:dyDescent="0.25">
      <c r="A8632" s="261"/>
      <c r="B8632" s="265"/>
      <c r="C8632" s="252"/>
      <c r="D8632" s="308"/>
      <c r="E8632" s="257"/>
      <c r="F8632" s="260"/>
      <c r="I8632"/>
      <c r="J8632" s="149"/>
      <c r="K8632" s="149"/>
      <c r="L8632" s="149"/>
    </row>
    <row r="8633" spans="1:12" s="234" customFormat="1" ht="13" x14ac:dyDescent="0.25">
      <c r="A8633" s="261"/>
      <c r="B8633" s="253"/>
      <c r="C8633" s="252"/>
      <c r="D8633" s="308"/>
      <c r="E8633" s="257"/>
      <c r="F8633" s="260"/>
      <c r="I8633"/>
      <c r="J8633" s="149"/>
      <c r="K8633" s="149"/>
      <c r="L8633" s="149"/>
    </row>
    <row r="8634" spans="1:12" s="234" customFormat="1" ht="13" x14ac:dyDescent="0.25">
      <c r="A8634" s="261"/>
      <c r="B8634" s="253"/>
      <c r="C8634" s="252"/>
      <c r="D8634" s="308"/>
      <c r="E8634" s="257"/>
      <c r="F8634" s="260"/>
      <c r="I8634"/>
      <c r="J8634" s="149"/>
      <c r="K8634" s="149"/>
      <c r="L8634" s="149"/>
    </row>
    <row r="8635" spans="1:12" s="234" customFormat="1" ht="13" x14ac:dyDescent="0.25">
      <c r="A8635" s="261"/>
      <c r="B8635" s="253"/>
      <c r="C8635" s="252"/>
      <c r="D8635" s="308"/>
      <c r="E8635" s="257"/>
      <c r="F8635" s="260"/>
      <c r="I8635"/>
      <c r="J8635" s="149"/>
      <c r="K8635" s="149"/>
      <c r="L8635" s="149"/>
    </row>
    <row r="8636" spans="1:12" s="234" customFormat="1" ht="13" x14ac:dyDescent="0.25">
      <c r="A8636" s="261"/>
      <c r="B8636" s="253"/>
      <c r="C8636" s="252"/>
      <c r="D8636" s="308"/>
      <c r="E8636" s="257"/>
      <c r="F8636" s="260"/>
      <c r="I8636"/>
      <c r="J8636" s="149"/>
      <c r="K8636" s="149"/>
      <c r="L8636" s="149"/>
    </row>
    <row r="8637" spans="1:12" s="234" customFormat="1" ht="13" x14ac:dyDescent="0.25">
      <c r="A8637" s="261"/>
      <c r="B8637" s="253"/>
      <c r="C8637" s="252"/>
      <c r="D8637" s="308"/>
      <c r="E8637" s="257"/>
      <c r="F8637" s="260"/>
      <c r="I8637"/>
      <c r="J8637" s="149"/>
      <c r="K8637" s="149"/>
      <c r="L8637" s="149"/>
    </row>
    <row r="8638" spans="1:12" s="234" customFormat="1" ht="13" x14ac:dyDescent="0.25">
      <c r="A8638" s="261"/>
      <c r="B8638" s="253"/>
      <c r="C8638" s="252"/>
      <c r="D8638" s="308"/>
      <c r="E8638" s="257"/>
      <c r="F8638" s="260"/>
      <c r="I8638"/>
      <c r="J8638" s="149"/>
      <c r="K8638" s="149"/>
      <c r="L8638" s="149"/>
    </row>
    <row r="8639" spans="1:12" s="234" customFormat="1" ht="13" x14ac:dyDescent="0.25">
      <c r="A8639" s="261"/>
      <c r="B8639" s="253"/>
      <c r="C8639" s="252"/>
      <c r="D8639" s="308"/>
      <c r="E8639" s="257"/>
      <c r="F8639" s="260"/>
      <c r="I8639"/>
      <c r="J8639" s="149"/>
      <c r="K8639" s="149"/>
      <c r="L8639" s="149"/>
    </row>
    <row r="8640" spans="1:12" s="234" customFormat="1" ht="13" x14ac:dyDescent="0.25">
      <c r="A8640" s="261"/>
      <c r="B8640" s="253"/>
      <c r="C8640" s="252"/>
      <c r="D8640" s="308"/>
      <c r="E8640" s="257"/>
      <c r="F8640" s="260"/>
      <c r="I8640"/>
      <c r="J8640" s="149"/>
      <c r="K8640" s="149"/>
      <c r="L8640" s="149"/>
    </row>
    <row r="8641" spans="1:12" s="234" customFormat="1" ht="13" x14ac:dyDescent="0.25">
      <c r="A8641" s="261"/>
      <c r="B8641" s="253"/>
      <c r="C8641" s="252"/>
      <c r="D8641" s="308"/>
      <c r="E8641" s="257"/>
      <c r="F8641" s="260"/>
      <c r="I8641"/>
      <c r="J8641" s="149"/>
      <c r="K8641" s="149"/>
      <c r="L8641" s="149"/>
    </row>
    <row r="8642" spans="1:12" s="234" customFormat="1" ht="13" x14ac:dyDescent="0.25">
      <c r="A8642" s="261"/>
      <c r="B8642" s="253"/>
      <c r="C8642" s="252"/>
      <c r="D8642" s="308"/>
      <c r="E8642" s="257"/>
      <c r="F8642" s="260"/>
      <c r="I8642"/>
      <c r="J8642" s="149"/>
      <c r="K8642" s="149"/>
      <c r="L8642" s="149"/>
    </row>
    <row r="8643" spans="1:12" s="234" customFormat="1" ht="13" x14ac:dyDescent="0.25">
      <c r="A8643" s="261"/>
      <c r="B8643" s="253"/>
      <c r="C8643" s="252"/>
      <c r="D8643" s="308"/>
      <c r="E8643" s="257"/>
      <c r="F8643" s="260"/>
      <c r="I8643"/>
      <c r="J8643" s="149"/>
      <c r="K8643" s="149"/>
      <c r="L8643" s="149"/>
    </row>
    <row r="8644" spans="1:12" s="234" customFormat="1" ht="13" x14ac:dyDescent="0.25">
      <c r="A8644" s="261"/>
      <c r="B8644" s="253"/>
      <c r="C8644" s="252"/>
      <c r="D8644" s="308"/>
      <c r="E8644" s="257"/>
      <c r="F8644" s="260"/>
      <c r="I8644"/>
      <c r="J8644" s="149"/>
      <c r="K8644" s="149"/>
      <c r="L8644" s="149"/>
    </row>
    <row r="8645" spans="1:12" s="234" customFormat="1" ht="13" x14ac:dyDescent="0.25">
      <c r="A8645" s="261"/>
      <c r="B8645" s="253"/>
      <c r="C8645" s="252"/>
      <c r="D8645" s="308"/>
      <c r="E8645" s="257"/>
      <c r="F8645" s="260"/>
      <c r="I8645"/>
      <c r="J8645" s="149"/>
      <c r="K8645" s="149"/>
      <c r="L8645" s="149"/>
    </row>
    <row r="8646" spans="1:12" s="234" customFormat="1" ht="13" x14ac:dyDescent="0.25">
      <c r="A8646" s="261"/>
      <c r="B8646" s="253"/>
      <c r="C8646" s="252"/>
      <c r="D8646" s="308"/>
      <c r="E8646" s="257"/>
      <c r="F8646" s="260"/>
      <c r="I8646"/>
      <c r="J8646" s="149"/>
      <c r="K8646" s="149"/>
      <c r="L8646" s="149"/>
    </row>
    <row r="8647" spans="1:12" s="234" customFormat="1" ht="13" x14ac:dyDescent="0.25">
      <c r="A8647" s="261"/>
      <c r="B8647" s="253"/>
      <c r="C8647" s="252"/>
      <c r="D8647" s="308"/>
      <c r="E8647" s="257"/>
      <c r="F8647" s="260"/>
      <c r="I8647"/>
      <c r="J8647" s="149"/>
      <c r="K8647" s="149"/>
      <c r="L8647" s="149"/>
    </row>
    <row r="8648" spans="1:12" s="234" customFormat="1" ht="13" x14ac:dyDescent="0.25">
      <c r="A8648" s="261"/>
      <c r="B8648" s="253"/>
      <c r="C8648" s="252"/>
      <c r="D8648" s="308"/>
      <c r="E8648" s="257"/>
      <c r="F8648" s="260"/>
      <c r="I8648"/>
      <c r="J8648" s="149"/>
      <c r="K8648" s="149"/>
      <c r="L8648" s="149"/>
    </row>
    <row r="8649" spans="1:12" s="234" customFormat="1" ht="13" x14ac:dyDescent="0.25">
      <c r="A8649" s="261"/>
      <c r="B8649" s="253"/>
      <c r="C8649" s="252"/>
      <c r="D8649" s="308"/>
      <c r="E8649" s="257"/>
      <c r="F8649" s="260"/>
      <c r="I8649"/>
      <c r="J8649" s="149"/>
      <c r="K8649" s="149"/>
      <c r="L8649" s="149"/>
    </row>
    <row r="8650" spans="1:12" s="234" customFormat="1" ht="13" x14ac:dyDescent="0.25">
      <c r="A8650" s="261"/>
      <c r="B8650" s="253"/>
      <c r="C8650" s="252"/>
      <c r="D8650" s="308"/>
      <c r="E8650" s="257"/>
      <c r="F8650" s="260"/>
      <c r="I8650"/>
      <c r="J8650" s="149"/>
      <c r="K8650" s="149"/>
      <c r="L8650" s="149"/>
    </row>
    <row r="8651" spans="1:12" s="234" customFormat="1" ht="13" x14ac:dyDescent="0.25">
      <c r="A8651" s="261"/>
      <c r="B8651" s="253"/>
      <c r="C8651" s="252"/>
      <c r="D8651" s="308"/>
      <c r="E8651" s="257"/>
      <c r="F8651" s="260"/>
      <c r="I8651"/>
      <c r="J8651" s="149"/>
      <c r="K8651" s="149"/>
      <c r="L8651" s="149"/>
    </row>
    <row r="8652" spans="1:12" s="234" customFormat="1" ht="13" x14ac:dyDescent="0.25">
      <c r="A8652" s="261"/>
      <c r="B8652" s="253"/>
      <c r="C8652" s="252"/>
      <c r="D8652" s="308"/>
      <c r="E8652" s="257"/>
      <c r="F8652" s="260"/>
      <c r="I8652"/>
      <c r="J8652" s="149"/>
      <c r="K8652" s="149"/>
      <c r="L8652" s="149"/>
    </row>
    <row r="8653" spans="1:12" s="234" customFormat="1" ht="13" x14ac:dyDescent="0.25">
      <c r="A8653" s="261"/>
      <c r="B8653" s="253"/>
      <c r="C8653" s="252"/>
      <c r="D8653" s="308"/>
      <c r="E8653" s="257"/>
      <c r="F8653" s="260"/>
      <c r="I8653"/>
      <c r="J8653" s="149"/>
      <c r="K8653" s="149"/>
      <c r="L8653" s="149"/>
    </row>
    <row r="8654" spans="1:12" s="234" customFormat="1" ht="13" x14ac:dyDescent="0.25">
      <c r="A8654" s="261"/>
      <c r="B8654" s="253"/>
      <c r="C8654" s="252"/>
      <c r="D8654" s="308"/>
      <c r="E8654" s="257"/>
      <c r="F8654" s="260"/>
      <c r="I8654"/>
      <c r="J8654" s="149"/>
      <c r="K8654" s="149"/>
      <c r="L8654" s="149"/>
    </row>
    <row r="8655" spans="1:12" s="234" customFormat="1" ht="13" x14ac:dyDescent="0.25">
      <c r="A8655" s="261"/>
      <c r="B8655" s="253"/>
      <c r="C8655" s="252"/>
      <c r="D8655" s="308"/>
      <c r="E8655" s="257"/>
      <c r="F8655" s="260"/>
      <c r="I8655"/>
      <c r="J8655" s="149"/>
      <c r="K8655" s="149"/>
      <c r="L8655" s="149"/>
    </row>
    <row r="8656" spans="1:12" s="234" customFormat="1" ht="13" x14ac:dyDescent="0.25">
      <c r="A8656" s="261"/>
      <c r="B8656" s="253"/>
      <c r="C8656" s="252"/>
      <c r="D8656" s="308"/>
      <c r="E8656" s="257"/>
      <c r="F8656" s="260"/>
      <c r="I8656"/>
      <c r="J8656" s="149"/>
      <c r="K8656" s="149"/>
      <c r="L8656" s="149"/>
    </row>
    <row r="8657" spans="1:12" s="234" customFormat="1" ht="13" x14ac:dyDescent="0.25">
      <c r="A8657" s="261"/>
      <c r="B8657" s="253"/>
      <c r="C8657" s="252"/>
      <c r="D8657" s="308"/>
      <c r="E8657" s="257"/>
      <c r="F8657" s="260"/>
      <c r="I8657"/>
      <c r="J8657" s="149"/>
      <c r="K8657" s="149"/>
      <c r="L8657" s="149"/>
    </row>
    <row r="8658" spans="1:12" s="234" customFormat="1" ht="13" x14ac:dyDescent="0.25">
      <c r="A8658" s="261"/>
      <c r="B8658" s="253"/>
      <c r="C8658" s="252"/>
      <c r="D8658" s="308"/>
      <c r="E8658" s="257"/>
      <c r="F8658" s="260"/>
      <c r="I8658"/>
      <c r="J8658" s="149"/>
      <c r="K8658" s="149"/>
      <c r="L8658" s="149"/>
    </row>
    <row r="8659" spans="1:12" s="234" customFormat="1" ht="13" x14ac:dyDescent="0.25">
      <c r="A8659" s="261"/>
      <c r="B8659" s="253"/>
      <c r="C8659" s="252"/>
      <c r="D8659" s="308"/>
      <c r="E8659" s="257"/>
      <c r="F8659" s="260"/>
      <c r="I8659"/>
      <c r="J8659" s="149"/>
      <c r="K8659" s="149"/>
      <c r="L8659" s="149"/>
    </row>
    <row r="8660" spans="1:12" s="234" customFormat="1" ht="13" x14ac:dyDescent="0.25">
      <c r="A8660" s="261"/>
      <c r="B8660" s="253"/>
      <c r="C8660" s="252"/>
      <c r="D8660" s="308"/>
      <c r="E8660" s="257"/>
      <c r="F8660" s="260"/>
      <c r="I8660"/>
      <c r="J8660" s="149"/>
      <c r="K8660" s="149"/>
      <c r="L8660" s="149"/>
    </row>
    <row r="8661" spans="1:12" s="234" customFormat="1" ht="13" x14ac:dyDescent="0.25">
      <c r="A8661" s="261"/>
      <c r="B8661" s="253"/>
      <c r="C8661" s="252"/>
      <c r="D8661" s="308"/>
      <c r="E8661" s="257"/>
      <c r="F8661" s="260"/>
      <c r="I8661"/>
      <c r="J8661" s="149"/>
      <c r="K8661" s="149"/>
      <c r="L8661" s="149"/>
    </row>
    <row r="8662" spans="1:12" s="234" customFormat="1" ht="13" x14ac:dyDescent="0.25">
      <c r="A8662" s="261"/>
      <c r="B8662" s="253"/>
      <c r="C8662" s="252"/>
      <c r="D8662" s="308"/>
      <c r="E8662" s="257"/>
      <c r="F8662" s="260"/>
      <c r="I8662"/>
      <c r="J8662" s="149"/>
      <c r="K8662" s="149"/>
      <c r="L8662" s="149"/>
    </row>
    <row r="8663" spans="1:12" s="234" customFormat="1" ht="13" x14ac:dyDescent="0.25">
      <c r="A8663" s="261"/>
      <c r="B8663" s="253"/>
      <c r="C8663" s="252"/>
      <c r="D8663" s="308"/>
      <c r="E8663" s="257"/>
      <c r="F8663" s="260"/>
      <c r="I8663"/>
      <c r="J8663" s="149"/>
      <c r="K8663" s="149"/>
      <c r="L8663" s="149"/>
    </row>
    <row r="8664" spans="1:12" s="234" customFormat="1" ht="13" x14ac:dyDescent="0.25">
      <c r="A8664" s="261"/>
      <c r="B8664" s="253"/>
      <c r="C8664" s="252"/>
      <c r="D8664" s="308"/>
      <c r="E8664" s="257"/>
      <c r="F8664" s="260"/>
      <c r="I8664"/>
      <c r="J8664" s="149"/>
      <c r="K8664" s="149"/>
      <c r="L8664" s="149"/>
    </row>
    <row r="8665" spans="1:12" s="234" customFormat="1" ht="13" x14ac:dyDescent="0.25">
      <c r="A8665" s="261"/>
      <c r="B8665" s="253"/>
      <c r="C8665" s="252"/>
      <c r="D8665" s="308"/>
      <c r="E8665" s="257"/>
      <c r="F8665" s="260"/>
      <c r="I8665"/>
      <c r="J8665" s="149"/>
      <c r="K8665" s="149"/>
      <c r="L8665" s="149"/>
    </row>
    <row r="8666" spans="1:12" s="234" customFormat="1" ht="13" x14ac:dyDescent="0.25">
      <c r="A8666" s="261"/>
      <c r="B8666" s="253"/>
      <c r="C8666" s="252"/>
      <c r="D8666" s="308"/>
      <c r="E8666" s="257"/>
      <c r="F8666" s="260"/>
      <c r="I8666"/>
      <c r="J8666" s="149"/>
      <c r="K8666" s="149"/>
      <c r="L8666" s="149"/>
    </row>
    <row r="8667" spans="1:12" s="234" customFormat="1" ht="13" x14ac:dyDescent="0.25">
      <c r="A8667" s="261"/>
      <c r="B8667" s="253"/>
      <c r="C8667" s="252"/>
      <c r="D8667" s="308"/>
      <c r="E8667" s="257"/>
      <c r="F8667" s="260"/>
      <c r="I8667"/>
      <c r="J8667" s="149"/>
      <c r="K8667" s="149"/>
      <c r="L8667" s="149"/>
    </row>
    <row r="8668" spans="1:12" s="234" customFormat="1" ht="13" x14ac:dyDescent="0.25">
      <c r="A8668" s="261"/>
      <c r="B8668" s="253"/>
      <c r="C8668" s="252"/>
      <c r="D8668" s="308"/>
      <c r="E8668" s="257"/>
      <c r="F8668" s="260"/>
      <c r="I8668"/>
      <c r="J8668" s="149"/>
      <c r="K8668" s="149"/>
      <c r="L8668" s="149"/>
    </row>
    <row r="8669" spans="1:12" s="234" customFormat="1" ht="13" x14ac:dyDescent="0.25">
      <c r="A8669" s="261"/>
      <c r="B8669" s="253"/>
      <c r="C8669" s="252"/>
      <c r="D8669" s="308"/>
      <c r="E8669" s="257"/>
      <c r="F8669" s="260"/>
      <c r="I8669"/>
      <c r="J8669" s="149"/>
      <c r="K8669" s="149"/>
      <c r="L8669" s="149"/>
    </row>
    <row r="8670" spans="1:12" s="234" customFormat="1" ht="13" x14ac:dyDescent="0.25">
      <c r="A8670" s="261"/>
      <c r="B8670" s="253"/>
      <c r="C8670" s="252"/>
      <c r="D8670" s="308"/>
      <c r="E8670" s="257"/>
      <c r="F8670" s="260"/>
      <c r="I8670"/>
      <c r="J8670" s="149"/>
      <c r="K8670" s="149"/>
      <c r="L8670" s="149"/>
    </row>
    <row r="8671" spans="1:12" s="234" customFormat="1" ht="13" x14ac:dyDescent="0.25">
      <c r="A8671" s="261"/>
      <c r="B8671" s="253"/>
      <c r="C8671" s="252"/>
      <c r="D8671" s="308"/>
      <c r="E8671" s="257"/>
      <c r="F8671" s="260"/>
      <c r="I8671"/>
      <c r="J8671" s="149"/>
      <c r="K8671" s="149"/>
      <c r="L8671" s="149"/>
    </row>
    <row r="8672" spans="1:12" s="234" customFormat="1" ht="13" x14ac:dyDescent="0.25">
      <c r="A8672" s="261"/>
      <c r="B8672" s="253"/>
      <c r="C8672" s="252"/>
      <c r="D8672" s="308"/>
      <c r="E8672" s="257"/>
      <c r="F8672" s="260"/>
      <c r="I8672"/>
      <c r="J8672" s="149"/>
      <c r="K8672" s="149"/>
      <c r="L8672" s="149"/>
    </row>
    <row r="8673" spans="1:12" s="234" customFormat="1" ht="13" x14ac:dyDescent="0.25">
      <c r="A8673" s="261"/>
      <c r="B8673" s="253"/>
      <c r="C8673" s="252"/>
      <c r="D8673" s="308"/>
      <c r="E8673" s="257"/>
      <c r="F8673" s="260"/>
      <c r="I8673"/>
      <c r="J8673" s="149"/>
      <c r="K8673" s="149"/>
      <c r="L8673" s="149"/>
    </row>
    <row r="8674" spans="1:12" s="234" customFormat="1" ht="13" x14ac:dyDescent="0.25">
      <c r="A8674" s="261"/>
      <c r="B8674" s="253"/>
      <c r="C8674" s="252"/>
      <c r="D8674" s="308"/>
      <c r="E8674" s="257"/>
      <c r="F8674" s="260"/>
      <c r="I8674"/>
      <c r="J8674" s="149"/>
      <c r="K8674" s="149"/>
      <c r="L8674" s="149"/>
    </row>
    <row r="8675" spans="1:12" s="234" customFormat="1" ht="13" x14ac:dyDescent="0.25">
      <c r="A8675" s="261"/>
      <c r="B8675" s="253"/>
      <c r="C8675" s="252"/>
      <c r="D8675" s="308"/>
      <c r="E8675" s="257"/>
      <c r="F8675" s="260"/>
      <c r="I8675"/>
      <c r="J8675" s="149"/>
      <c r="K8675" s="149"/>
      <c r="L8675" s="149"/>
    </row>
    <row r="8676" spans="1:12" s="234" customFormat="1" ht="13" x14ac:dyDescent="0.25">
      <c r="A8676" s="261"/>
      <c r="B8676" s="253"/>
      <c r="C8676" s="252"/>
      <c r="D8676" s="308"/>
      <c r="E8676" s="257"/>
      <c r="F8676" s="260"/>
      <c r="I8676"/>
      <c r="J8676" s="149"/>
      <c r="K8676" s="149"/>
      <c r="L8676" s="149"/>
    </row>
    <row r="8677" spans="1:12" s="234" customFormat="1" ht="13" x14ac:dyDescent="0.25">
      <c r="A8677" s="261"/>
      <c r="B8677" s="253"/>
      <c r="C8677" s="252"/>
      <c r="D8677" s="308"/>
      <c r="E8677" s="257"/>
      <c r="F8677" s="260"/>
      <c r="I8677"/>
      <c r="J8677" s="149"/>
      <c r="K8677" s="149"/>
      <c r="L8677" s="149"/>
    </row>
    <row r="8678" spans="1:12" s="234" customFormat="1" ht="13" x14ac:dyDescent="0.25">
      <c r="A8678" s="261"/>
      <c r="B8678" s="253"/>
      <c r="C8678" s="252"/>
      <c r="D8678" s="308"/>
      <c r="E8678" s="257"/>
      <c r="F8678" s="260"/>
      <c r="I8678"/>
      <c r="J8678" s="149"/>
      <c r="K8678" s="149"/>
      <c r="L8678" s="149"/>
    </row>
    <row r="8679" spans="1:12" s="234" customFormat="1" ht="13" x14ac:dyDescent="0.25">
      <c r="A8679" s="261"/>
      <c r="B8679" s="253"/>
      <c r="C8679" s="252"/>
      <c r="D8679" s="308"/>
      <c r="E8679" s="257"/>
      <c r="F8679" s="260"/>
      <c r="I8679"/>
      <c r="J8679" s="149"/>
      <c r="K8679" s="149"/>
      <c r="L8679" s="149"/>
    </row>
    <row r="8680" spans="1:12" s="234" customFormat="1" ht="13" x14ac:dyDescent="0.25">
      <c r="A8680" s="261"/>
      <c r="B8680" s="253"/>
      <c r="C8680" s="252"/>
      <c r="D8680" s="308"/>
      <c r="E8680" s="257"/>
      <c r="F8680" s="260"/>
      <c r="I8680"/>
      <c r="J8680" s="149"/>
      <c r="K8680" s="149"/>
      <c r="L8680" s="149"/>
    </row>
    <row r="8681" spans="1:12" s="234" customFormat="1" ht="13" x14ac:dyDescent="0.25">
      <c r="A8681" s="261"/>
      <c r="B8681" s="253"/>
      <c r="C8681" s="252"/>
      <c r="D8681" s="308"/>
      <c r="E8681" s="257"/>
      <c r="F8681" s="260"/>
      <c r="I8681"/>
      <c r="J8681" s="149"/>
      <c r="K8681" s="149"/>
      <c r="L8681" s="149"/>
    </row>
    <row r="8682" spans="1:12" s="234" customFormat="1" ht="13" x14ac:dyDescent="0.25">
      <c r="A8682" s="261"/>
      <c r="B8682" s="253"/>
      <c r="C8682" s="252"/>
      <c r="D8682" s="308"/>
      <c r="E8682" s="257"/>
      <c r="F8682" s="260"/>
      <c r="I8682"/>
      <c r="J8682" s="149"/>
      <c r="K8682" s="149"/>
      <c r="L8682" s="149"/>
    </row>
    <row r="8683" spans="1:12" s="234" customFormat="1" ht="13" x14ac:dyDescent="0.25">
      <c r="A8683" s="261"/>
      <c r="B8683" s="253"/>
      <c r="C8683" s="252"/>
      <c r="D8683" s="308"/>
      <c r="E8683" s="257"/>
      <c r="F8683" s="260"/>
      <c r="I8683"/>
      <c r="J8683" s="149"/>
      <c r="K8683" s="149"/>
      <c r="L8683" s="149"/>
    </row>
    <row r="8684" spans="1:12" s="234" customFormat="1" ht="13" x14ac:dyDescent="0.25">
      <c r="A8684" s="261"/>
      <c r="B8684" s="253"/>
      <c r="C8684" s="252"/>
      <c r="D8684" s="308"/>
      <c r="E8684" s="257"/>
      <c r="F8684" s="260"/>
      <c r="I8684"/>
      <c r="J8684" s="149"/>
      <c r="K8684" s="149"/>
      <c r="L8684" s="149"/>
    </row>
    <row r="8685" spans="1:12" s="234" customFormat="1" ht="13" x14ac:dyDescent="0.25">
      <c r="A8685" s="261"/>
      <c r="B8685" s="253"/>
      <c r="C8685" s="252"/>
      <c r="D8685" s="308"/>
      <c r="E8685" s="257"/>
      <c r="F8685" s="260"/>
      <c r="I8685"/>
      <c r="J8685" s="149"/>
      <c r="K8685" s="149"/>
      <c r="L8685" s="149"/>
    </row>
    <row r="8686" spans="1:12" s="234" customFormat="1" ht="13" x14ac:dyDescent="0.25">
      <c r="A8686" s="261"/>
      <c r="B8686" s="253"/>
      <c r="C8686" s="252"/>
      <c r="D8686" s="308"/>
      <c r="E8686" s="257"/>
      <c r="F8686" s="260"/>
      <c r="I8686"/>
      <c r="J8686" s="149"/>
      <c r="K8686" s="149"/>
      <c r="L8686" s="149"/>
    </row>
    <row r="8687" spans="1:12" s="234" customFormat="1" ht="13" x14ac:dyDescent="0.25">
      <c r="A8687" s="261"/>
      <c r="B8687" s="253"/>
      <c r="C8687" s="252"/>
      <c r="D8687" s="308"/>
      <c r="E8687" s="257"/>
      <c r="F8687" s="260"/>
      <c r="I8687"/>
      <c r="J8687" s="149"/>
      <c r="K8687" s="149"/>
      <c r="L8687" s="149"/>
    </row>
    <row r="8688" spans="1:12" s="234" customFormat="1" ht="13" x14ac:dyDescent="0.25">
      <c r="A8688" s="261"/>
      <c r="B8688" s="253"/>
      <c r="C8688" s="252"/>
      <c r="D8688" s="308"/>
      <c r="E8688" s="257"/>
      <c r="F8688" s="260"/>
      <c r="I8688"/>
      <c r="J8688" s="149"/>
      <c r="K8688" s="149"/>
      <c r="L8688" s="149"/>
    </row>
    <row r="8689" spans="1:12" s="234" customFormat="1" ht="13" x14ac:dyDescent="0.25">
      <c r="A8689" s="261"/>
      <c r="B8689" s="253"/>
      <c r="C8689" s="252"/>
      <c r="D8689" s="308"/>
      <c r="E8689" s="257"/>
      <c r="F8689" s="260"/>
      <c r="I8689"/>
      <c r="J8689" s="149"/>
      <c r="K8689" s="149"/>
      <c r="L8689" s="149"/>
    </row>
    <row r="8690" spans="1:12" s="234" customFormat="1" ht="13" x14ac:dyDescent="0.25">
      <c r="A8690" s="261"/>
      <c r="B8690" s="253"/>
      <c r="C8690" s="252"/>
      <c r="D8690" s="308"/>
      <c r="E8690" s="257"/>
      <c r="F8690" s="260"/>
      <c r="I8690"/>
      <c r="J8690" s="149"/>
      <c r="K8690" s="149"/>
      <c r="L8690" s="149"/>
    </row>
    <row r="8691" spans="1:12" s="234" customFormat="1" ht="13" x14ac:dyDescent="0.25">
      <c r="A8691" s="261"/>
      <c r="B8691" s="253"/>
      <c r="C8691" s="252"/>
      <c r="D8691" s="308"/>
      <c r="E8691" s="257"/>
      <c r="F8691" s="260"/>
      <c r="I8691"/>
      <c r="J8691" s="149"/>
      <c r="K8691" s="149"/>
      <c r="L8691" s="149"/>
    </row>
    <row r="8692" spans="1:12" s="234" customFormat="1" ht="13" x14ac:dyDescent="0.25">
      <c r="A8692" s="261"/>
      <c r="B8692" s="253"/>
      <c r="C8692" s="252"/>
      <c r="D8692" s="308"/>
      <c r="E8692" s="257"/>
      <c r="F8692" s="260"/>
      <c r="I8692"/>
      <c r="J8692" s="149"/>
      <c r="K8692" s="149"/>
      <c r="L8692" s="149"/>
    </row>
    <row r="8693" spans="1:12" s="234" customFormat="1" ht="13" x14ac:dyDescent="0.25">
      <c r="A8693" s="261"/>
      <c r="B8693" s="253"/>
      <c r="C8693" s="252"/>
      <c r="D8693" s="308"/>
      <c r="E8693" s="257"/>
      <c r="F8693" s="260"/>
      <c r="I8693"/>
      <c r="J8693" s="149"/>
      <c r="K8693" s="149"/>
      <c r="L8693" s="149"/>
    </row>
    <row r="8694" spans="1:12" s="234" customFormat="1" ht="13" x14ac:dyDescent="0.25">
      <c r="A8694" s="261"/>
      <c r="B8694" s="253"/>
      <c r="C8694" s="252"/>
      <c r="D8694" s="308"/>
      <c r="E8694" s="257"/>
      <c r="F8694" s="260"/>
      <c r="I8694"/>
      <c r="J8694" s="149"/>
      <c r="K8694" s="149"/>
      <c r="L8694" s="149"/>
    </row>
    <row r="8695" spans="1:12" s="234" customFormat="1" ht="13" x14ac:dyDescent="0.25">
      <c r="A8695" s="261"/>
      <c r="B8695" s="253"/>
      <c r="C8695" s="252"/>
      <c r="D8695" s="308"/>
      <c r="E8695" s="257"/>
      <c r="F8695" s="260"/>
      <c r="I8695"/>
      <c r="J8695" s="149"/>
      <c r="K8695" s="149"/>
      <c r="L8695" s="149"/>
    </row>
    <row r="8696" spans="1:12" s="234" customFormat="1" ht="13" x14ac:dyDescent="0.25">
      <c r="A8696" s="261"/>
      <c r="B8696" s="264" t="s">
        <v>1019</v>
      </c>
      <c r="C8696" s="226"/>
      <c r="D8696" s="304"/>
      <c r="E8696" s="255"/>
      <c r="F8696" s="266"/>
      <c r="I8696"/>
      <c r="J8696" s="149"/>
      <c r="K8696" s="149"/>
      <c r="L8696" s="149"/>
    </row>
    <row r="8697" spans="1:12" s="234" customFormat="1" ht="13" x14ac:dyDescent="0.25">
      <c r="A8697" s="261"/>
      <c r="B8697" s="245" t="str">
        <f>B8624</f>
        <v>SECTION 7</v>
      </c>
      <c r="C8697" s="226"/>
      <c r="D8697" s="304"/>
      <c r="E8697" s="255"/>
      <c r="F8697" s="260"/>
      <c r="I8697"/>
      <c r="J8697" s="149"/>
      <c r="K8697" s="149"/>
      <c r="L8697" s="149"/>
    </row>
    <row r="8698" spans="1:12" s="234" customFormat="1" ht="13" x14ac:dyDescent="0.25">
      <c r="A8698" s="261"/>
      <c r="B8698" s="245" t="str">
        <f>B8625</f>
        <v>Ablution Block 3: 7.4 - Ironmongery</v>
      </c>
      <c r="C8698" s="226"/>
      <c r="D8698" s="304"/>
      <c r="E8698" s="255"/>
      <c r="F8698" s="260"/>
      <c r="I8698"/>
      <c r="J8698" s="149"/>
      <c r="K8698" s="149"/>
      <c r="L8698" s="149"/>
    </row>
    <row r="8699" spans="1:12" s="234" customFormat="1" x14ac:dyDescent="0.25">
      <c r="A8699" s="298"/>
      <c r="B8699" s="231"/>
      <c r="C8699" s="219"/>
      <c r="D8699" s="310"/>
      <c r="E8699" s="257"/>
      <c r="F8699" s="260"/>
      <c r="I8699"/>
      <c r="J8699" s="149"/>
      <c r="K8699" s="149"/>
      <c r="L8699" s="149"/>
    </row>
    <row r="8700" spans="1:12" s="234" customFormat="1" ht="13" x14ac:dyDescent="0.25">
      <c r="A8700" s="297">
        <v>7.5</v>
      </c>
      <c r="B8700" s="227" t="s">
        <v>20</v>
      </c>
      <c r="C8700" s="268"/>
      <c r="D8700" s="311"/>
      <c r="E8700" s="216"/>
      <c r="F8700" s="277"/>
      <c r="I8700"/>
      <c r="J8700" s="149"/>
      <c r="K8700" s="149"/>
      <c r="L8700" s="149"/>
    </row>
    <row r="8701" spans="1:12" s="234" customFormat="1" x14ac:dyDescent="0.25">
      <c r="A8701" s="296"/>
      <c r="B8701" s="269"/>
      <c r="C8701" s="268"/>
      <c r="D8701" s="311"/>
      <c r="E8701" s="216"/>
      <c r="F8701" s="277"/>
      <c r="I8701"/>
      <c r="J8701" s="149"/>
      <c r="K8701" s="149"/>
      <c r="L8701" s="149"/>
    </row>
    <row r="8702" spans="1:12" s="234" customFormat="1" ht="13" x14ac:dyDescent="0.25">
      <c r="A8702" s="296"/>
      <c r="B8702" s="227" t="s">
        <v>19</v>
      </c>
      <c r="C8702" s="268"/>
      <c r="D8702" s="311"/>
      <c r="E8702" s="216"/>
      <c r="F8702" s="277"/>
      <c r="I8702"/>
      <c r="J8702" s="149"/>
      <c r="K8702" s="149"/>
      <c r="L8702" s="149"/>
    </row>
    <row r="8703" spans="1:12" s="234" customFormat="1" x14ac:dyDescent="0.25">
      <c r="A8703" s="296"/>
      <c r="B8703" s="269"/>
      <c r="C8703" s="268"/>
      <c r="D8703" s="311"/>
      <c r="E8703" s="216"/>
      <c r="F8703" s="277"/>
      <c r="I8703"/>
      <c r="J8703" s="149"/>
      <c r="K8703" s="149"/>
      <c r="L8703" s="149"/>
    </row>
    <row r="8704" spans="1:12" s="234" customFormat="1" ht="13" x14ac:dyDescent="0.25">
      <c r="A8704" s="296"/>
      <c r="B8704" s="227" t="s">
        <v>18</v>
      </c>
      <c r="C8704" s="268"/>
      <c r="D8704" s="311"/>
      <c r="E8704" s="216"/>
      <c r="F8704" s="277"/>
      <c r="I8704"/>
      <c r="J8704" s="149"/>
      <c r="K8704" s="149"/>
      <c r="L8704" s="149"/>
    </row>
    <row r="8705" spans="1:12" s="234" customFormat="1" x14ac:dyDescent="0.25">
      <c r="A8705" s="296"/>
      <c r="B8705" s="269"/>
      <c r="C8705" s="268"/>
      <c r="D8705" s="311"/>
      <c r="E8705" s="216"/>
      <c r="F8705" s="277"/>
      <c r="I8705"/>
      <c r="J8705" s="149"/>
      <c r="K8705" s="149"/>
      <c r="L8705" s="149"/>
    </row>
    <row r="8706" spans="1:12" s="234" customFormat="1" ht="14.5" x14ac:dyDescent="0.25">
      <c r="A8706" s="296" t="s">
        <v>2702</v>
      </c>
      <c r="B8706" s="269" t="s">
        <v>2700</v>
      </c>
      <c r="C8706" s="268" t="s">
        <v>621</v>
      </c>
      <c r="D8706" s="311">
        <f>D8169</f>
        <v>14</v>
      </c>
      <c r="E8706" s="216"/>
      <c r="F8706" s="277"/>
      <c r="I8706"/>
      <c r="J8706" s="149"/>
      <c r="K8706" s="149"/>
      <c r="L8706" s="149"/>
    </row>
    <row r="8707" spans="1:12" s="234" customFormat="1" x14ac:dyDescent="0.25">
      <c r="A8707" s="296"/>
      <c r="B8707" s="269"/>
      <c r="C8707" s="268"/>
      <c r="D8707" s="311"/>
      <c r="E8707" s="216"/>
      <c r="F8707" s="277"/>
      <c r="I8707"/>
      <c r="J8707" s="149"/>
      <c r="K8707" s="149"/>
      <c r="L8707" s="149"/>
    </row>
    <row r="8708" spans="1:12" s="234" customFormat="1" ht="25" x14ac:dyDescent="0.25">
      <c r="A8708" s="296" t="s">
        <v>2703</v>
      </c>
      <c r="B8708" s="269" t="s">
        <v>2701</v>
      </c>
      <c r="C8708" s="268" t="s">
        <v>11</v>
      </c>
      <c r="D8708" s="311">
        <v>21</v>
      </c>
      <c r="E8708" s="216"/>
      <c r="F8708" s="277"/>
      <c r="I8708"/>
      <c r="J8708" s="149"/>
      <c r="K8708" s="149"/>
      <c r="L8708" s="149"/>
    </row>
    <row r="8709" spans="1:12" s="234" customFormat="1" x14ac:dyDescent="0.25">
      <c r="A8709" s="296"/>
      <c r="B8709" s="269"/>
      <c r="C8709" s="268"/>
      <c r="D8709" s="311"/>
      <c r="E8709" s="216"/>
      <c r="F8709" s="277"/>
      <c r="I8709"/>
      <c r="J8709" s="149"/>
      <c r="K8709" s="149"/>
      <c r="L8709" s="149"/>
    </row>
    <row r="8710" spans="1:12" s="234" customFormat="1" ht="13" x14ac:dyDescent="0.25">
      <c r="A8710" s="296"/>
      <c r="B8710" s="227" t="s">
        <v>17</v>
      </c>
      <c r="C8710" s="268"/>
      <c r="D8710" s="311"/>
      <c r="E8710" s="216"/>
      <c r="F8710" s="277"/>
      <c r="I8710"/>
      <c r="J8710" s="149"/>
      <c r="K8710" s="149"/>
      <c r="L8710" s="149"/>
    </row>
    <row r="8711" spans="1:12" s="234" customFormat="1" x14ac:dyDescent="0.25">
      <c r="A8711" s="296"/>
      <c r="B8711" s="269"/>
      <c r="C8711" s="268"/>
      <c r="D8711" s="311"/>
      <c r="E8711" s="216"/>
      <c r="F8711" s="277"/>
      <c r="I8711"/>
      <c r="J8711" s="149"/>
      <c r="K8711" s="149"/>
      <c r="L8711" s="149"/>
    </row>
    <row r="8712" spans="1:12" s="234" customFormat="1" ht="13" x14ac:dyDescent="0.25">
      <c r="A8712" s="296"/>
      <c r="B8712" s="227" t="s">
        <v>16</v>
      </c>
      <c r="C8712" s="268"/>
      <c r="D8712" s="311"/>
      <c r="E8712" s="216"/>
      <c r="F8712" s="277"/>
      <c r="I8712"/>
      <c r="J8712" s="149"/>
      <c r="K8712" s="149"/>
      <c r="L8712" s="149"/>
    </row>
    <row r="8713" spans="1:12" s="234" customFormat="1" x14ac:dyDescent="0.25">
      <c r="A8713" s="296"/>
      <c r="B8713" s="269"/>
      <c r="C8713" s="268"/>
      <c r="D8713" s="311"/>
      <c r="E8713" s="216"/>
      <c r="F8713" s="277"/>
      <c r="I8713"/>
      <c r="J8713" s="149"/>
      <c r="K8713" s="149"/>
      <c r="L8713" s="149"/>
    </row>
    <row r="8714" spans="1:12" s="234" customFormat="1" ht="14.5" x14ac:dyDescent="0.25">
      <c r="A8714" s="296" t="s">
        <v>2704</v>
      </c>
      <c r="B8714" s="269" t="s">
        <v>525</v>
      </c>
      <c r="C8714" s="268" t="s">
        <v>621</v>
      </c>
      <c r="D8714" s="311">
        <f>D8170</f>
        <v>55</v>
      </c>
      <c r="E8714" s="216"/>
      <c r="F8714" s="277"/>
      <c r="I8714"/>
      <c r="J8714" s="149"/>
      <c r="K8714" s="149"/>
      <c r="L8714" s="149"/>
    </row>
    <row r="8715" spans="1:12" s="234" customFormat="1" x14ac:dyDescent="0.25">
      <c r="A8715" s="296"/>
      <c r="B8715" s="269"/>
      <c r="C8715" s="268"/>
      <c r="D8715" s="311"/>
      <c r="E8715" s="216"/>
      <c r="F8715" s="277"/>
      <c r="I8715"/>
      <c r="J8715" s="149"/>
      <c r="K8715" s="149"/>
      <c r="L8715" s="149"/>
    </row>
    <row r="8716" spans="1:12" s="234" customFormat="1" ht="14.5" x14ac:dyDescent="0.25">
      <c r="A8716" s="296" t="s">
        <v>2705</v>
      </c>
      <c r="B8716" s="269" t="s">
        <v>295</v>
      </c>
      <c r="C8716" s="268" t="s">
        <v>621</v>
      </c>
      <c r="D8716" s="311">
        <v>7</v>
      </c>
      <c r="E8716" s="216"/>
      <c r="F8716" s="277"/>
      <c r="I8716"/>
      <c r="J8716" s="149"/>
      <c r="K8716" s="149"/>
      <c r="L8716" s="149"/>
    </row>
    <row r="8717" spans="1:12" s="234" customFormat="1" x14ac:dyDescent="0.25">
      <c r="A8717" s="296"/>
      <c r="B8717" s="269"/>
      <c r="C8717" s="268"/>
      <c r="D8717" s="311"/>
      <c r="E8717" s="216"/>
      <c r="F8717" s="277"/>
      <c r="I8717"/>
      <c r="J8717" s="149"/>
      <c r="K8717" s="149"/>
      <c r="L8717" s="149"/>
    </row>
    <row r="8718" spans="1:12" s="234" customFormat="1" ht="13" x14ac:dyDescent="0.25">
      <c r="A8718" s="296"/>
      <c r="B8718" s="227" t="s">
        <v>1028</v>
      </c>
      <c r="C8718" s="268"/>
      <c r="D8718" s="311"/>
      <c r="E8718" s="216"/>
      <c r="F8718" s="277"/>
      <c r="I8718"/>
      <c r="J8718" s="149"/>
      <c r="K8718" s="149"/>
      <c r="L8718" s="149"/>
    </row>
    <row r="8719" spans="1:12" s="234" customFormat="1" x14ac:dyDescent="0.25">
      <c r="A8719" s="296"/>
      <c r="B8719" s="269"/>
      <c r="C8719" s="268"/>
      <c r="D8719" s="311"/>
      <c r="E8719" s="216"/>
      <c r="F8719" s="277"/>
      <c r="I8719"/>
      <c r="J8719" s="149"/>
      <c r="K8719" s="149"/>
      <c r="L8719" s="149"/>
    </row>
    <row r="8720" spans="1:12" s="234" customFormat="1" ht="13" x14ac:dyDescent="0.25">
      <c r="A8720" s="296"/>
      <c r="B8720" s="227" t="s">
        <v>16</v>
      </c>
      <c r="C8720" s="268"/>
      <c r="D8720" s="311"/>
      <c r="E8720" s="216"/>
      <c r="F8720" s="277"/>
      <c r="I8720"/>
      <c r="J8720" s="149"/>
      <c r="K8720" s="149"/>
      <c r="L8720" s="149"/>
    </row>
    <row r="8721" spans="1:12" s="234" customFormat="1" x14ac:dyDescent="0.25">
      <c r="A8721" s="296"/>
      <c r="B8721" s="269"/>
      <c r="C8721" s="268"/>
      <c r="D8721" s="311"/>
      <c r="E8721" s="216"/>
      <c r="F8721" s="277"/>
      <c r="I8721"/>
      <c r="J8721" s="149"/>
      <c r="K8721" s="149"/>
      <c r="L8721" s="149"/>
    </row>
    <row r="8722" spans="1:12" s="234" customFormat="1" ht="14.5" x14ac:dyDescent="0.25">
      <c r="A8722" s="296" t="s">
        <v>2706</v>
      </c>
      <c r="B8722" s="269" t="s">
        <v>525</v>
      </c>
      <c r="C8722" s="268" t="s">
        <v>621</v>
      </c>
      <c r="D8722" s="311">
        <f>D8171</f>
        <v>39</v>
      </c>
      <c r="E8722" s="216"/>
      <c r="F8722" s="277"/>
      <c r="I8722"/>
      <c r="J8722" s="149"/>
      <c r="K8722" s="149"/>
      <c r="L8722" s="149"/>
    </row>
    <row r="8723" spans="1:12" s="234" customFormat="1" x14ac:dyDescent="0.25">
      <c r="A8723" s="296"/>
      <c r="B8723" s="269"/>
      <c r="C8723" s="268"/>
      <c r="D8723" s="311"/>
      <c r="E8723" s="216"/>
      <c r="F8723" s="277"/>
      <c r="I8723"/>
      <c r="J8723" s="149"/>
      <c r="K8723" s="149"/>
      <c r="L8723" s="149"/>
    </row>
    <row r="8724" spans="1:12" s="234" customFormat="1" ht="14.5" x14ac:dyDescent="0.25">
      <c r="A8724" s="296" t="s">
        <v>2707</v>
      </c>
      <c r="B8724" s="269" t="s">
        <v>295</v>
      </c>
      <c r="C8724" s="268" t="s">
        <v>621</v>
      </c>
      <c r="D8724" s="311">
        <v>9</v>
      </c>
      <c r="E8724" s="216"/>
      <c r="F8724" s="277"/>
      <c r="I8724"/>
      <c r="J8724" s="149"/>
      <c r="K8724" s="149"/>
      <c r="L8724" s="149"/>
    </row>
    <row r="8725" spans="1:12" s="234" customFormat="1" x14ac:dyDescent="0.25">
      <c r="A8725" s="296"/>
      <c r="B8725" s="269"/>
      <c r="C8725" s="268"/>
      <c r="D8725" s="311"/>
      <c r="E8725" s="216"/>
      <c r="F8725" s="277"/>
      <c r="I8725"/>
      <c r="J8725" s="149"/>
      <c r="K8725" s="149"/>
      <c r="L8725" s="149"/>
    </row>
    <row r="8726" spans="1:12" s="234" customFormat="1" ht="13" x14ac:dyDescent="0.25">
      <c r="A8726" s="296"/>
      <c r="B8726" s="224" t="s">
        <v>2087</v>
      </c>
      <c r="C8726" s="268"/>
      <c r="D8726" s="311"/>
      <c r="E8726" s="216"/>
      <c r="F8726" s="277"/>
      <c r="I8726"/>
      <c r="J8726" s="149"/>
      <c r="K8726" s="149"/>
      <c r="L8726" s="149"/>
    </row>
    <row r="8727" spans="1:12" s="234" customFormat="1" ht="13" x14ac:dyDescent="0.25">
      <c r="A8727" s="296"/>
      <c r="B8727" s="224"/>
      <c r="C8727" s="268"/>
      <c r="D8727" s="311"/>
      <c r="E8727" s="216"/>
      <c r="F8727" s="277"/>
      <c r="I8727"/>
      <c r="J8727" s="149"/>
      <c r="K8727" s="149"/>
      <c r="L8727" s="149"/>
    </row>
    <row r="8728" spans="1:12" s="234" customFormat="1" ht="39" x14ac:dyDescent="0.25">
      <c r="A8728" s="296"/>
      <c r="B8728" s="224" t="s">
        <v>2088</v>
      </c>
      <c r="C8728" s="268"/>
      <c r="D8728" s="311"/>
      <c r="E8728" s="216"/>
      <c r="F8728" s="277"/>
      <c r="I8728"/>
      <c r="J8728" s="149"/>
      <c r="K8728" s="149"/>
      <c r="L8728" s="149"/>
    </row>
    <row r="8729" spans="1:12" s="234" customFormat="1" ht="13" x14ac:dyDescent="0.25">
      <c r="A8729" s="296"/>
      <c r="B8729" s="224"/>
      <c r="C8729" s="268"/>
      <c r="D8729" s="311"/>
      <c r="E8729" s="216"/>
      <c r="F8729" s="277"/>
      <c r="I8729"/>
      <c r="J8729" s="149"/>
      <c r="K8729" s="149"/>
      <c r="L8729" s="149"/>
    </row>
    <row r="8730" spans="1:12" s="234" customFormat="1" ht="13" x14ac:dyDescent="0.25">
      <c r="A8730" s="296"/>
      <c r="B8730" s="224" t="s">
        <v>2089</v>
      </c>
      <c r="C8730" s="268"/>
      <c r="D8730" s="311"/>
      <c r="E8730" s="216"/>
      <c r="F8730" s="277"/>
      <c r="I8730"/>
      <c r="J8730" s="149"/>
      <c r="K8730" s="149"/>
      <c r="L8730" s="149"/>
    </row>
    <row r="8731" spans="1:12" s="234" customFormat="1" ht="13" x14ac:dyDescent="0.25">
      <c r="A8731" s="296"/>
      <c r="B8731" s="224"/>
      <c r="C8731" s="268"/>
      <c r="D8731" s="311"/>
      <c r="E8731" s="216"/>
      <c r="F8731" s="277"/>
      <c r="I8731"/>
      <c r="J8731" s="149"/>
      <c r="K8731" s="149"/>
      <c r="L8731" s="149"/>
    </row>
    <row r="8732" spans="1:12" s="234" customFormat="1" ht="25" x14ac:dyDescent="0.25">
      <c r="A8732" s="296"/>
      <c r="B8732" s="225" t="s">
        <v>2090</v>
      </c>
      <c r="C8732" s="268"/>
      <c r="D8732" s="311"/>
      <c r="E8732" s="216"/>
      <c r="F8732" s="277"/>
      <c r="I8732"/>
      <c r="J8732" s="149"/>
      <c r="K8732" s="149"/>
      <c r="L8732" s="149"/>
    </row>
    <row r="8733" spans="1:12" s="234" customFormat="1" x14ac:dyDescent="0.25">
      <c r="A8733" s="296"/>
      <c r="B8733" s="225" t="s">
        <v>2091</v>
      </c>
      <c r="C8733" s="268"/>
      <c r="D8733" s="311"/>
      <c r="E8733" s="216"/>
      <c r="F8733" s="277"/>
      <c r="I8733"/>
      <c r="J8733" s="149"/>
      <c r="K8733" s="149"/>
      <c r="L8733" s="149"/>
    </row>
    <row r="8734" spans="1:12" s="234" customFormat="1" x14ac:dyDescent="0.25">
      <c r="A8734" s="296"/>
      <c r="B8734" s="225" t="s">
        <v>2092</v>
      </c>
      <c r="C8734" s="268"/>
      <c r="D8734" s="311"/>
      <c r="E8734" s="216"/>
      <c r="F8734" s="277"/>
      <c r="I8734"/>
      <c r="J8734" s="149"/>
      <c r="K8734" s="149"/>
      <c r="L8734" s="149"/>
    </row>
    <row r="8735" spans="1:12" s="234" customFormat="1" ht="25" x14ac:dyDescent="0.25">
      <c r="A8735" s="296"/>
      <c r="B8735" s="225" t="s">
        <v>2093</v>
      </c>
      <c r="C8735" s="268"/>
      <c r="D8735" s="311"/>
      <c r="E8735" s="216"/>
      <c r="F8735" s="277"/>
      <c r="I8735"/>
      <c r="J8735" s="149"/>
      <c r="K8735" s="149"/>
      <c r="L8735" s="149"/>
    </row>
    <row r="8736" spans="1:12" s="234" customFormat="1" x14ac:dyDescent="0.25">
      <c r="A8736" s="296"/>
      <c r="B8736" s="225" t="s">
        <v>2123</v>
      </c>
      <c r="C8736" s="268"/>
      <c r="D8736" s="311"/>
      <c r="E8736" s="216"/>
      <c r="F8736" s="277"/>
      <c r="I8736"/>
      <c r="J8736" s="149"/>
      <c r="K8736" s="149"/>
      <c r="L8736" s="149"/>
    </row>
    <row r="8737" spans="1:12" s="234" customFormat="1" ht="13" x14ac:dyDescent="0.25">
      <c r="A8737" s="296"/>
      <c r="B8737" s="224"/>
      <c r="C8737" s="268"/>
      <c r="D8737" s="311"/>
      <c r="E8737" s="216"/>
      <c r="F8737" s="277"/>
      <c r="I8737"/>
      <c r="J8737" s="149"/>
      <c r="K8737" s="149"/>
      <c r="L8737" s="149"/>
    </row>
    <row r="8738" spans="1:12" s="234" customFormat="1" ht="14.5" x14ac:dyDescent="0.25">
      <c r="A8738" s="296" t="s">
        <v>2707</v>
      </c>
      <c r="B8738" s="225" t="s">
        <v>2094</v>
      </c>
      <c r="C8738" s="268" t="s">
        <v>621</v>
      </c>
      <c r="D8738" s="311">
        <f>D8706</f>
        <v>14</v>
      </c>
      <c r="E8738" s="216"/>
      <c r="F8738" s="277"/>
      <c r="I8738"/>
      <c r="J8738" s="149"/>
      <c r="K8738" s="149"/>
      <c r="L8738" s="149"/>
    </row>
    <row r="8739" spans="1:12" s="234" customFormat="1" x14ac:dyDescent="0.25">
      <c r="A8739" s="298"/>
      <c r="B8739" s="253"/>
      <c r="C8739" s="219"/>
      <c r="D8739" s="310"/>
      <c r="E8739" s="257"/>
      <c r="F8739" s="260"/>
      <c r="I8739"/>
      <c r="J8739" s="149"/>
      <c r="K8739" s="149"/>
      <c r="L8739" s="149"/>
    </row>
    <row r="8740" spans="1:12" s="234" customFormat="1" x14ac:dyDescent="0.25">
      <c r="A8740" s="296"/>
      <c r="B8740" s="269"/>
      <c r="C8740" s="268"/>
      <c r="D8740" s="311"/>
      <c r="E8740" s="216"/>
      <c r="F8740" s="260"/>
      <c r="I8740"/>
      <c r="J8740" s="149"/>
      <c r="K8740" s="149"/>
      <c r="L8740" s="149"/>
    </row>
    <row r="8741" spans="1:12" s="234" customFormat="1" x14ac:dyDescent="0.25">
      <c r="A8741" s="296"/>
      <c r="B8741" s="269"/>
      <c r="C8741" s="268"/>
      <c r="D8741" s="311"/>
      <c r="E8741" s="216"/>
      <c r="F8741" s="260"/>
      <c r="I8741"/>
      <c r="J8741" s="149"/>
      <c r="K8741" s="149"/>
      <c r="L8741" s="149"/>
    </row>
    <row r="8742" spans="1:12" s="234" customFormat="1" x14ac:dyDescent="0.25">
      <c r="A8742" s="296"/>
      <c r="B8742" s="269"/>
      <c r="C8742" s="268"/>
      <c r="D8742" s="311"/>
      <c r="E8742" s="216"/>
      <c r="F8742" s="260"/>
      <c r="I8742"/>
      <c r="J8742" s="149"/>
      <c r="K8742" s="149"/>
      <c r="L8742" s="149"/>
    </row>
    <row r="8743" spans="1:12" s="234" customFormat="1" x14ac:dyDescent="0.25">
      <c r="A8743" s="296"/>
      <c r="B8743" s="269"/>
      <c r="C8743" s="268"/>
      <c r="D8743" s="311"/>
      <c r="E8743" s="216"/>
      <c r="F8743" s="260"/>
      <c r="I8743"/>
      <c r="J8743" s="149"/>
      <c r="K8743" s="149"/>
      <c r="L8743" s="149"/>
    </row>
    <row r="8744" spans="1:12" s="234" customFormat="1" x14ac:dyDescent="0.25">
      <c r="A8744" s="296"/>
      <c r="B8744" s="269"/>
      <c r="C8744" s="268"/>
      <c r="D8744" s="311"/>
      <c r="E8744" s="216"/>
      <c r="F8744" s="260"/>
      <c r="I8744"/>
      <c r="J8744" s="149"/>
      <c r="K8744" s="149"/>
      <c r="L8744" s="149"/>
    </row>
    <row r="8745" spans="1:12" s="234" customFormat="1" x14ac:dyDescent="0.25">
      <c r="A8745" s="296"/>
      <c r="B8745" s="269"/>
      <c r="C8745" s="268"/>
      <c r="D8745" s="311"/>
      <c r="E8745" s="216"/>
      <c r="F8745" s="260"/>
      <c r="I8745"/>
      <c r="J8745" s="149"/>
      <c r="K8745" s="149"/>
      <c r="L8745" s="149"/>
    </row>
    <row r="8746" spans="1:12" s="234" customFormat="1" x14ac:dyDescent="0.25">
      <c r="A8746" s="296"/>
      <c r="B8746" s="269"/>
      <c r="C8746" s="268"/>
      <c r="D8746" s="311"/>
      <c r="E8746" s="216"/>
      <c r="F8746" s="260"/>
      <c r="I8746"/>
      <c r="J8746" s="149"/>
      <c r="K8746" s="149"/>
      <c r="L8746" s="149"/>
    </row>
    <row r="8747" spans="1:12" s="234" customFormat="1" x14ac:dyDescent="0.25">
      <c r="A8747" s="296"/>
      <c r="B8747" s="269"/>
      <c r="C8747" s="268"/>
      <c r="D8747" s="311"/>
      <c r="E8747" s="216"/>
      <c r="F8747" s="260"/>
      <c r="I8747"/>
      <c r="J8747" s="149"/>
      <c r="K8747" s="149"/>
      <c r="L8747" s="149"/>
    </row>
    <row r="8748" spans="1:12" s="234" customFormat="1" x14ac:dyDescent="0.25">
      <c r="A8748" s="296"/>
      <c r="B8748" s="269"/>
      <c r="C8748" s="268"/>
      <c r="D8748" s="311"/>
      <c r="E8748" s="216"/>
      <c r="F8748" s="260"/>
      <c r="I8748"/>
      <c r="J8748" s="149"/>
      <c r="K8748" s="149"/>
      <c r="L8748" s="149"/>
    </row>
    <row r="8749" spans="1:12" s="234" customFormat="1" x14ac:dyDescent="0.25">
      <c r="A8749" s="296"/>
      <c r="B8749" s="269"/>
      <c r="C8749" s="268"/>
      <c r="D8749" s="311"/>
      <c r="E8749" s="216"/>
      <c r="F8749" s="260"/>
      <c r="I8749"/>
      <c r="J8749" s="149"/>
      <c r="K8749" s="149"/>
      <c r="L8749" s="149"/>
    </row>
    <row r="8750" spans="1:12" s="234" customFormat="1" x14ac:dyDescent="0.25">
      <c r="A8750" s="296"/>
      <c r="B8750" s="269"/>
      <c r="C8750" s="268"/>
      <c r="D8750" s="311"/>
      <c r="E8750" s="216"/>
      <c r="F8750" s="260"/>
      <c r="I8750"/>
      <c r="J8750" s="149"/>
      <c r="K8750" s="149"/>
      <c r="L8750" s="149"/>
    </row>
    <row r="8751" spans="1:12" s="234" customFormat="1" x14ac:dyDescent="0.25">
      <c r="A8751" s="296"/>
      <c r="B8751" s="269"/>
      <c r="C8751" s="268"/>
      <c r="D8751" s="311"/>
      <c r="E8751" s="216"/>
      <c r="F8751" s="260"/>
      <c r="I8751"/>
      <c r="J8751" s="149"/>
      <c r="K8751" s="149"/>
      <c r="L8751" s="149"/>
    </row>
    <row r="8752" spans="1:12" s="234" customFormat="1" x14ac:dyDescent="0.25">
      <c r="A8752" s="296"/>
      <c r="B8752" s="269"/>
      <c r="C8752" s="268"/>
      <c r="D8752" s="311"/>
      <c r="E8752" s="216"/>
      <c r="F8752" s="260"/>
      <c r="I8752"/>
      <c r="J8752" s="149"/>
      <c r="K8752" s="149"/>
      <c r="L8752" s="149"/>
    </row>
    <row r="8753" spans="1:12" s="234" customFormat="1" x14ac:dyDescent="0.25">
      <c r="A8753" s="296"/>
      <c r="B8753" s="269"/>
      <c r="C8753" s="268"/>
      <c r="D8753" s="311"/>
      <c r="E8753" s="216"/>
      <c r="F8753" s="260"/>
      <c r="I8753"/>
      <c r="J8753" s="149"/>
      <c r="K8753" s="149"/>
      <c r="L8753" s="149"/>
    </row>
    <row r="8754" spans="1:12" s="234" customFormat="1" x14ac:dyDescent="0.25">
      <c r="A8754" s="296"/>
      <c r="B8754" s="269"/>
      <c r="C8754" s="268"/>
      <c r="D8754" s="311"/>
      <c r="E8754" s="216"/>
      <c r="F8754" s="260"/>
      <c r="I8754"/>
      <c r="J8754" s="149"/>
      <c r="K8754" s="149"/>
      <c r="L8754" s="149"/>
    </row>
    <row r="8755" spans="1:12" s="234" customFormat="1" x14ac:dyDescent="0.25">
      <c r="A8755" s="296"/>
      <c r="B8755" s="269"/>
      <c r="C8755" s="268"/>
      <c r="D8755" s="311"/>
      <c r="E8755" s="216"/>
      <c r="F8755" s="260"/>
      <c r="I8755"/>
      <c r="J8755" s="149"/>
      <c r="K8755" s="149"/>
      <c r="L8755" s="149"/>
    </row>
    <row r="8756" spans="1:12" s="234" customFormat="1" x14ac:dyDescent="0.25">
      <c r="A8756" s="296"/>
      <c r="B8756" s="269"/>
      <c r="C8756" s="268"/>
      <c r="D8756" s="311"/>
      <c r="E8756" s="216"/>
      <c r="F8756" s="260"/>
      <c r="I8756"/>
      <c r="J8756" s="149"/>
      <c r="K8756" s="149"/>
      <c r="L8756" s="149"/>
    </row>
    <row r="8757" spans="1:12" s="234" customFormat="1" x14ac:dyDescent="0.25">
      <c r="A8757" s="296"/>
      <c r="B8757" s="269"/>
      <c r="C8757" s="268"/>
      <c r="D8757" s="311"/>
      <c r="E8757" s="216"/>
      <c r="F8757" s="260"/>
      <c r="I8757"/>
      <c r="J8757" s="149"/>
      <c r="K8757" s="149"/>
      <c r="L8757" s="149"/>
    </row>
    <row r="8758" spans="1:12" s="234" customFormat="1" x14ac:dyDescent="0.25">
      <c r="A8758" s="296"/>
      <c r="B8758" s="269"/>
      <c r="C8758" s="268"/>
      <c r="D8758" s="311"/>
      <c r="E8758" s="216"/>
      <c r="F8758" s="260"/>
      <c r="I8758"/>
      <c r="J8758" s="149"/>
      <c r="K8758" s="149"/>
      <c r="L8758" s="149"/>
    </row>
    <row r="8759" spans="1:12" s="234" customFormat="1" x14ac:dyDescent="0.25">
      <c r="A8759" s="296"/>
      <c r="B8759" s="269"/>
      <c r="C8759" s="268"/>
      <c r="D8759" s="311"/>
      <c r="E8759" s="216"/>
      <c r="F8759" s="260"/>
      <c r="I8759"/>
      <c r="J8759" s="149"/>
      <c r="K8759" s="149"/>
      <c r="L8759" s="149"/>
    </row>
    <row r="8760" spans="1:12" s="234" customFormat="1" x14ac:dyDescent="0.25">
      <c r="A8760" s="296"/>
      <c r="B8760" s="269"/>
      <c r="C8760" s="268"/>
      <c r="D8760" s="311"/>
      <c r="E8760" s="216"/>
      <c r="F8760" s="260"/>
      <c r="I8760"/>
      <c r="J8760" s="149"/>
      <c r="K8760" s="149"/>
      <c r="L8760" s="149"/>
    </row>
    <row r="8761" spans="1:12" s="234" customFormat="1" x14ac:dyDescent="0.25">
      <c r="A8761" s="296"/>
      <c r="B8761" s="269"/>
      <c r="C8761" s="268"/>
      <c r="D8761" s="311"/>
      <c r="E8761" s="216"/>
      <c r="F8761" s="260"/>
      <c r="I8761"/>
      <c r="J8761" s="149"/>
      <c r="K8761" s="149"/>
      <c r="L8761" s="149"/>
    </row>
    <row r="8762" spans="1:12" s="234" customFormat="1" x14ac:dyDescent="0.25">
      <c r="A8762" s="296"/>
      <c r="B8762" s="269"/>
      <c r="C8762" s="268"/>
      <c r="D8762" s="311"/>
      <c r="E8762" s="216"/>
      <c r="F8762" s="260"/>
      <c r="I8762"/>
      <c r="J8762" s="149"/>
      <c r="K8762" s="149"/>
      <c r="L8762" s="149"/>
    </row>
    <row r="8763" spans="1:12" s="234" customFormat="1" x14ac:dyDescent="0.25">
      <c r="A8763" s="296"/>
      <c r="B8763" s="269"/>
      <c r="C8763" s="268"/>
      <c r="D8763" s="311"/>
      <c r="E8763" s="216"/>
      <c r="F8763" s="260"/>
      <c r="I8763"/>
      <c r="J8763" s="149"/>
      <c r="K8763" s="149"/>
      <c r="L8763" s="149"/>
    </row>
    <row r="8764" spans="1:12" s="234" customFormat="1" ht="13" x14ac:dyDescent="0.25">
      <c r="A8764" s="261"/>
      <c r="B8764" s="264" t="s">
        <v>2187</v>
      </c>
      <c r="C8764" s="226"/>
      <c r="D8764" s="304"/>
      <c r="E8764" s="255"/>
      <c r="F8764" s="266"/>
      <c r="I8764"/>
      <c r="J8764" s="149"/>
      <c r="K8764" s="149"/>
      <c r="L8764" s="149"/>
    </row>
    <row r="8765" spans="1:12" s="234" customFormat="1" ht="13" x14ac:dyDescent="0.25">
      <c r="A8765" s="261"/>
      <c r="B8765" s="245" t="str">
        <f>B8697</f>
        <v>SECTION 7</v>
      </c>
      <c r="C8765" s="226"/>
      <c r="D8765" s="304"/>
      <c r="E8765" s="255"/>
      <c r="F8765" s="260"/>
      <c r="I8765"/>
      <c r="J8765" s="149"/>
      <c r="K8765" s="149"/>
      <c r="L8765" s="149"/>
    </row>
    <row r="8766" spans="1:12" s="234" customFormat="1" ht="13" x14ac:dyDescent="0.25">
      <c r="A8766" s="261"/>
      <c r="B8766" s="245" t="s">
        <v>2708</v>
      </c>
      <c r="C8766" s="226"/>
      <c r="D8766" s="304"/>
      <c r="E8766" s="255"/>
      <c r="F8766" s="260"/>
      <c r="I8766"/>
      <c r="J8766" s="149"/>
      <c r="K8766" s="149"/>
      <c r="L8766" s="149"/>
    </row>
    <row r="8767" spans="1:12" s="234" customFormat="1" ht="13" x14ac:dyDescent="0.25">
      <c r="A8767" s="261"/>
      <c r="B8767" s="253"/>
      <c r="C8767" s="252"/>
      <c r="D8767" s="308"/>
      <c r="E8767" s="257"/>
      <c r="F8767" s="260"/>
      <c r="I8767"/>
      <c r="J8767" s="149"/>
      <c r="K8767" s="149"/>
      <c r="L8767" s="149"/>
    </row>
    <row r="8768" spans="1:12" s="234" customFormat="1" ht="13" x14ac:dyDescent="0.25">
      <c r="A8768" s="261"/>
      <c r="B8768" s="270" t="str">
        <f>B8765</f>
        <v>SECTION 7</v>
      </c>
      <c r="C8768" s="252"/>
      <c r="D8768" s="308"/>
      <c r="E8768" s="257"/>
      <c r="F8768" s="260"/>
      <c r="I8768"/>
      <c r="J8768" s="149"/>
      <c r="K8768" s="149"/>
      <c r="L8768" s="149"/>
    </row>
    <row r="8769" spans="1:12" s="234" customFormat="1" ht="13" x14ac:dyDescent="0.25">
      <c r="A8769" s="261"/>
      <c r="B8769" s="270" t="str">
        <f>B8766</f>
        <v>Ablution Block 3: 7.5 -Plastering</v>
      </c>
      <c r="C8769" s="252"/>
      <c r="D8769" s="308"/>
      <c r="E8769" s="257"/>
      <c r="F8769" s="260"/>
      <c r="I8769"/>
      <c r="J8769" s="149"/>
      <c r="K8769" s="149"/>
      <c r="L8769" s="149"/>
    </row>
    <row r="8770" spans="1:12" s="234" customFormat="1" ht="13" x14ac:dyDescent="0.25">
      <c r="A8770" s="261"/>
      <c r="B8770" s="251" t="s">
        <v>2200</v>
      </c>
      <c r="C8770" s="252" t="s">
        <v>2192</v>
      </c>
      <c r="D8770" s="308"/>
      <c r="E8770" s="257"/>
      <c r="F8770" s="260"/>
      <c r="I8770"/>
      <c r="J8770" s="149"/>
      <c r="K8770" s="149"/>
      <c r="L8770" s="149"/>
    </row>
    <row r="8771" spans="1:12" s="234" customFormat="1" ht="13" x14ac:dyDescent="0.25">
      <c r="A8771" s="261"/>
      <c r="B8771" s="253"/>
      <c r="C8771" s="252"/>
      <c r="D8771" s="308"/>
      <c r="E8771" s="257"/>
      <c r="F8771" s="260"/>
      <c r="I8771"/>
      <c r="J8771" s="149"/>
      <c r="K8771" s="149"/>
      <c r="L8771" s="149"/>
    </row>
    <row r="8772" spans="1:12" s="234" customFormat="1" ht="13" x14ac:dyDescent="0.25">
      <c r="A8772" s="261"/>
      <c r="B8772" s="265" t="s">
        <v>2191</v>
      </c>
      <c r="C8772" s="252">
        <v>130</v>
      </c>
      <c r="D8772" s="308"/>
      <c r="E8772" s="257"/>
      <c r="F8772" s="260"/>
      <c r="I8772"/>
      <c r="J8772" s="149"/>
      <c r="K8772" s="149"/>
      <c r="L8772" s="149"/>
    </row>
    <row r="8773" spans="1:12" s="234" customFormat="1" ht="13" x14ac:dyDescent="0.25">
      <c r="A8773" s="261"/>
      <c r="B8773" s="265"/>
      <c r="C8773" s="252"/>
      <c r="D8773" s="308"/>
      <c r="E8773" s="257"/>
      <c r="F8773" s="260"/>
      <c r="I8773"/>
      <c r="J8773" s="149"/>
      <c r="K8773" s="149"/>
      <c r="L8773" s="149"/>
    </row>
    <row r="8774" spans="1:12" s="234" customFormat="1" ht="13" x14ac:dyDescent="0.25">
      <c r="A8774" s="261"/>
      <c r="B8774" s="253"/>
      <c r="C8774" s="252"/>
      <c r="D8774" s="308"/>
      <c r="E8774" s="257"/>
      <c r="F8774" s="260"/>
      <c r="I8774"/>
      <c r="J8774" s="149"/>
      <c r="K8774" s="149"/>
      <c r="L8774" s="149"/>
    </row>
    <row r="8775" spans="1:12" s="234" customFormat="1" ht="13" x14ac:dyDescent="0.25">
      <c r="A8775" s="261"/>
      <c r="B8775" s="253"/>
      <c r="C8775" s="252"/>
      <c r="D8775" s="308"/>
      <c r="E8775" s="257"/>
      <c r="F8775" s="260"/>
      <c r="I8775"/>
      <c r="J8775" s="149"/>
      <c r="K8775" s="149"/>
      <c r="L8775" s="149"/>
    </row>
    <row r="8776" spans="1:12" s="234" customFormat="1" ht="13" x14ac:dyDescent="0.25">
      <c r="A8776" s="261"/>
      <c r="B8776" s="253"/>
      <c r="C8776" s="252"/>
      <c r="D8776" s="308"/>
      <c r="E8776" s="257"/>
      <c r="F8776" s="260"/>
      <c r="I8776"/>
      <c r="J8776" s="149"/>
      <c r="K8776" s="149"/>
      <c r="L8776" s="149"/>
    </row>
    <row r="8777" spans="1:12" s="234" customFormat="1" ht="13" x14ac:dyDescent="0.25">
      <c r="A8777" s="261"/>
      <c r="B8777" s="253"/>
      <c r="C8777" s="252"/>
      <c r="D8777" s="308"/>
      <c r="E8777" s="257"/>
      <c r="F8777" s="260"/>
      <c r="I8777"/>
      <c r="J8777" s="149"/>
      <c r="K8777" s="149"/>
      <c r="L8777" s="149"/>
    </row>
    <row r="8778" spans="1:12" s="234" customFormat="1" ht="13" x14ac:dyDescent="0.25">
      <c r="A8778" s="261"/>
      <c r="B8778" s="253"/>
      <c r="C8778" s="252"/>
      <c r="D8778" s="308"/>
      <c r="E8778" s="257"/>
      <c r="F8778" s="260"/>
      <c r="I8778"/>
      <c r="J8778" s="149"/>
      <c r="K8778" s="149"/>
      <c r="L8778" s="149"/>
    </row>
    <row r="8779" spans="1:12" s="234" customFormat="1" ht="13" x14ac:dyDescent="0.25">
      <c r="A8779" s="261"/>
      <c r="B8779" s="253"/>
      <c r="C8779" s="252"/>
      <c r="D8779" s="308"/>
      <c r="E8779" s="257"/>
      <c r="F8779" s="260"/>
      <c r="I8779"/>
      <c r="J8779" s="149"/>
      <c r="K8779" s="149"/>
      <c r="L8779" s="149"/>
    </row>
    <row r="8780" spans="1:12" s="234" customFormat="1" ht="13" x14ac:dyDescent="0.25">
      <c r="A8780" s="261"/>
      <c r="B8780" s="253"/>
      <c r="C8780" s="252"/>
      <c r="D8780" s="308"/>
      <c r="E8780" s="257"/>
      <c r="F8780" s="260"/>
      <c r="I8780"/>
      <c r="J8780" s="149"/>
      <c r="K8780" s="149"/>
      <c r="L8780" s="149"/>
    </row>
    <row r="8781" spans="1:12" s="234" customFormat="1" ht="13" x14ac:dyDescent="0.25">
      <c r="A8781" s="261"/>
      <c r="B8781" s="253"/>
      <c r="C8781" s="252"/>
      <c r="D8781" s="308"/>
      <c r="E8781" s="257"/>
      <c r="F8781" s="260"/>
      <c r="I8781"/>
      <c r="J8781" s="149"/>
      <c r="K8781" s="149"/>
      <c r="L8781" s="149"/>
    </row>
    <row r="8782" spans="1:12" s="234" customFormat="1" ht="13" x14ac:dyDescent="0.25">
      <c r="A8782" s="261"/>
      <c r="B8782" s="253"/>
      <c r="C8782" s="252"/>
      <c r="D8782" s="308"/>
      <c r="E8782" s="257"/>
      <c r="F8782" s="260"/>
      <c r="I8782"/>
      <c r="J8782" s="149"/>
      <c r="K8782" s="149"/>
      <c r="L8782" s="149"/>
    </row>
    <row r="8783" spans="1:12" s="234" customFormat="1" ht="13" x14ac:dyDescent="0.25">
      <c r="A8783" s="261"/>
      <c r="B8783" s="253"/>
      <c r="C8783" s="252"/>
      <c r="D8783" s="308"/>
      <c r="E8783" s="257"/>
      <c r="F8783" s="260"/>
      <c r="I8783"/>
      <c r="J8783" s="149"/>
      <c r="K8783" s="149"/>
      <c r="L8783" s="149"/>
    </row>
    <row r="8784" spans="1:12" s="234" customFormat="1" ht="13" x14ac:dyDescent="0.25">
      <c r="A8784" s="261"/>
      <c r="B8784" s="253"/>
      <c r="C8784" s="252"/>
      <c r="D8784" s="308"/>
      <c r="E8784" s="257"/>
      <c r="F8784" s="260"/>
      <c r="I8784"/>
      <c r="J8784" s="149"/>
      <c r="K8784" s="149"/>
      <c r="L8784" s="149"/>
    </row>
    <row r="8785" spans="1:12" s="234" customFormat="1" ht="13" x14ac:dyDescent="0.25">
      <c r="A8785" s="261"/>
      <c r="B8785" s="253"/>
      <c r="C8785" s="252"/>
      <c r="D8785" s="308"/>
      <c r="E8785" s="257"/>
      <c r="F8785" s="260"/>
      <c r="I8785"/>
      <c r="J8785" s="149"/>
      <c r="K8785" s="149"/>
      <c r="L8785" s="149"/>
    </row>
    <row r="8786" spans="1:12" s="234" customFormat="1" ht="13" x14ac:dyDescent="0.25">
      <c r="A8786" s="261"/>
      <c r="B8786" s="253"/>
      <c r="C8786" s="252"/>
      <c r="D8786" s="308"/>
      <c r="E8786" s="257"/>
      <c r="F8786" s="260"/>
      <c r="I8786"/>
      <c r="J8786" s="149"/>
      <c r="K8786" s="149"/>
      <c r="L8786" s="149"/>
    </row>
    <row r="8787" spans="1:12" s="234" customFormat="1" ht="13" x14ac:dyDescent="0.25">
      <c r="A8787" s="261"/>
      <c r="B8787" s="253"/>
      <c r="C8787" s="252"/>
      <c r="D8787" s="308"/>
      <c r="E8787" s="257"/>
      <c r="F8787" s="260"/>
      <c r="I8787"/>
      <c r="J8787" s="149"/>
      <c r="K8787" s="149"/>
      <c r="L8787" s="149"/>
    </row>
    <row r="8788" spans="1:12" s="234" customFormat="1" ht="13" x14ac:dyDescent="0.25">
      <c r="A8788" s="261"/>
      <c r="B8788" s="253"/>
      <c r="C8788" s="252"/>
      <c r="D8788" s="308"/>
      <c r="E8788" s="257"/>
      <c r="F8788" s="260"/>
      <c r="I8788"/>
      <c r="J8788" s="149"/>
      <c r="K8788" s="149"/>
      <c r="L8788" s="149"/>
    </row>
    <row r="8789" spans="1:12" s="234" customFormat="1" ht="13" x14ac:dyDescent="0.25">
      <c r="A8789" s="261"/>
      <c r="B8789" s="253"/>
      <c r="C8789" s="252"/>
      <c r="D8789" s="308"/>
      <c r="E8789" s="257"/>
      <c r="F8789" s="260"/>
      <c r="I8789"/>
      <c r="J8789" s="149"/>
      <c r="K8789" s="149"/>
      <c r="L8789" s="149"/>
    </row>
    <row r="8790" spans="1:12" s="234" customFormat="1" ht="13" x14ac:dyDescent="0.25">
      <c r="A8790" s="261"/>
      <c r="B8790" s="253"/>
      <c r="C8790" s="252"/>
      <c r="D8790" s="308"/>
      <c r="E8790" s="257"/>
      <c r="F8790" s="260"/>
      <c r="I8790"/>
      <c r="J8790" s="149"/>
      <c r="K8790" s="149"/>
      <c r="L8790" s="149"/>
    </row>
    <row r="8791" spans="1:12" s="234" customFormat="1" ht="13" x14ac:dyDescent="0.25">
      <c r="A8791" s="261"/>
      <c r="B8791" s="253"/>
      <c r="C8791" s="252"/>
      <c r="D8791" s="308"/>
      <c r="E8791" s="257"/>
      <c r="F8791" s="260"/>
      <c r="I8791"/>
      <c r="J8791" s="149"/>
      <c r="K8791" s="149"/>
      <c r="L8791" s="149"/>
    </row>
    <row r="8792" spans="1:12" s="234" customFormat="1" ht="13" x14ac:dyDescent="0.25">
      <c r="A8792" s="261"/>
      <c r="B8792" s="253"/>
      <c r="C8792" s="252"/>
      <c r="D8792" s="308"/>
      <c r="E8792" s="257"/>
      <c r="F8792" s="260"/>
      <c r="I8792"/>
      <c r="J8792" s="149"/>
      <c r="K8792" s="149"/>
      <c r="L8792" s="149"/>
    </row>
    <row r="8793" spans="1:12" s="234" customFormat="1" ht="13" x14ac:dyDescent="0.25">
      <c r="A8793" s="261"/>
      <c r="B8793" s="253"/>
      <c r="C8793" s="252"/>
      <c r="D8793" s="308"/>
      <c r="E8793" s="257"/>
      <c r="F8793" s="260"/>
      <c r="I8793"/>
      <c r="J8793" s="149"/>
      <c r="K8793" s="149"/>
      <c r="L8793" s="149"/>
    </row>
    <row r="8794" spans="1:12" s="234" customFormat="1" ht="13" x14ac:dyDescent="0.25">
      <c r="A8794" s="261"/>
      <c r="B8794" s="253"/>
      <c r="C8794" s="252"/>
      <c r="D8794" s="308"/>
      <c r="E8794" s="257"/>
      <c r="F8794" s="260"/>
      <c r="I8794"/>
      <c r="J8794" s="149"/>
      <c r="K8794" s="149"/>
      <c r="L8794" s="149"/>
    </row>
    <row r="8795" spans="1:12" s="234" customFormat="1" ht="13" x14ac:dyDescent="0.25">
      <c r="A8795" s="261"/>
      <c r="B8795" s="253"/>
      <c r="C8795" s="252"/>
      <c r="D8795" s="308"/>
      <c r="E8795" s="257"/>
      <c r="F8795" s="260"/>
      <c r="I8795"/>
      <c r="J8795" s="149"/>
      <c r="K8795" s="149"/>
      <c r="L8795" s="149"/>
    </row>
    <row r="8796" spans="1:12" s="234" customFormat="1" ht="13" x14ac:dyDescent="0.25">
      <c r="A8796" s="261"/>
      <c r="B8796" s="253"/>
      <c r="C8796" s="252"/>
      <c r="D8796" s="308"/>
      <c r="E8796" s="257"/>
      <c r="F8796" s="260"/>
      <c r="I8796"/>
      <c r="J8796" s="149"/>
      <c r="K8796" s="149"/>
      <c r="L8796" s="149"/>
    </row>
    <row r="8797" spans="1:12" s="234" customFormat="1" ht="13" x14ac:dyDescent="0.25">
      <c r="A8797" s="261"/>
      <c r="B8797" s="253"/>
      <c r="C8797" s="252"/>
      <c r="D8797" s="308"/>
      <c r="E8797" s="257"/>
      <c r="F8797" s="260"/>
      <c r="I8797"/>
      <c r="J8797" s="149"/>
      <c r="K8797" s="149"/>
      <c r="L8797" s="149"/>
    </row>
    <row r="8798" spans="1:12" s="234" customFormat="1" ht="13" x14ac:dyDescent="0.25">
      <c r="A8798" s="261"/>
      <c r="B8798" s="253"/>
      <c r="C8798" s="252"/>
      <c r="D8798" s="308"/>
      <c r="E8798" s="257"/>
      <c r="F8798" s="260"/>
      <c r="I8798"/>
      <c r="J8798" s="149"/>
      <c r="K8798" s="149"/>
      <c r="L8798" s="149"/>
    </row>
    <row r="8799" spans="1:12" s="234" customFormat="1" ht="13" x14ac:dyDescent="0.25">
      <c r="A8799" s="261"/>
      <c r="B8799" s="253"/>
      <c r="C8799" s="252"/>
      <c r="D8799" s="308"/>
      <c r="E8799" s="257"/>
      <c r="F8799" s="260"/>
      <c r="I8799"/>
      <c r="J8799" s="149"/>
      <c r="K8799" s="149"/>
      <c r="L8799" s="149"/>
    </row>
    <row r="8800" spans="1:12" s="234" customFormat="1" ht="13" x14ac:dyDescent="0.25">
      <c r="A8800" s="261"/>
      <c r="B8800" s="253"/>
      <c r="C8800" s="252"/>
      <c r="D8800" s="308"/>
      <c r="E8800" s="257"/>
      <c r="F8800" s="260"/>
      <c r="I8800"/>
      <c r="J8800" s="149"/>
      <c r="K8800" s="149"/>
      <c r="L8800" s="149"/>
    </row>
    <row r="8801" spans="1:12" s="234" customFormat="1" ht="13" x14ac:dyDescent="0.25">
      <c r="A8801" s="261"/>
      <c r="B8801" s="253"/>
      <c r="C8801" s="252"/>
      <c r="D8801" s="308"/>
      <c r="E8801" s="257"/>
      <c r="F8801" s="260"/>
      <c r="I8801"/>
      <c r="J8801" s="149"/>
      <c r="K8801" s="149"/>
      <c r="L8801" s="149"/>
    </row>
    <row r="8802" spans="1:12" s="234" customFormat="1" ht="13" x14ac:dyDescent="0.25">
      <c r="A8802" s="261"/>
      <c r="B8802" s="253"/>
      <c r="C8802" s="252"/>
      <c r="D8802" s="308"/>
      <c r="E8802" s="257"/>
      <c r="F8802" s="260"/>
      <c r="I8802"/>
      <c r="J8802" s="149"/>
      <c r="K8802" s="149"/>
      <c r="L8802" s="149"/>
    </row>
    <row r="8803" spans="1:12" s="234" customFormat="1" ht="13" x14ac:dyDescent="0.25">
      <c r="A8803" s="261"/>
      <c r="B8803" s="253"/>
      <c r="C8803" s="252"/>
      <c r="D8803" s="308"/>
      <c r="E8803" s="257"/>
      <c r="F8803" s="260"/>
      <c r="I8803"/>
      <c r="J8803" s="149"/>
      <c r="K8803" s="149"/>
      <c r="L8803" s="149"/>
    </row>
    <row r="8804" spans="1:12" s="234" customFormat="1" ht="13" x14ac:dyDescent="0.25">
      <c r="A8804" s="261"/>
      <c r="B8804" s="253"/>
      <c r="C8804" s="252"/>
      <c r="D8804" s="308"/>
      <c r="E8804" s="257"/>
      <c r="F8804" s="260"/>
      <c r="I8804"/>
      <c r="J8804" s="149"/>
      <c r="K8804" s="149"/>
      <c r="L8804" s="149"/>
    </row>
    <row r="8805" spans="1:12" s="234" customFormat="1" ht="13" x14ac:dyDescent="0.25">
      <c r="A8805" s="261"/>
      <c r="B8805" s="253"/>
      <c r="C8805" s="252"/>
      <c r="D8805" s="308"/>
      <c r="E8805" s="257"/>
      <c r="F8805" s="260"/>
      <c r="I8805"/>
      <c r="J8805" s="149"/>
      <c r="K8805" s="149"/>
      <c r="L8805" s="149"/>
    </row>
    <row r="8806" spans="1:12" s="234" customFormat="1" ht="13" x14ac:dyDescent="0.25">
      <c r="A8806" s="261"/>
      <c r="B8806" s="253"/>
      <c r="C8806" s="252"/>
      <c r="D8806" s="308"/>
      <c r="E8806" s="257"/>
      <c r="F8806" s="260"/>
      <c r="I8806"/>
      <c r="J8806" s="149"/>
      <c r="K8806" s="149"/>
      <c r="L8806" s="149"/>
    </row>
    <row r="8807" spans="1:12" s="234" customFormat="1" ht="13" x14ac:dyDescent="0.25">
      <c r="A8807" s="261"/>
      <c r="B8807" s="253"/>
      <c r="C8807" s="252"/>
      <c r="D8807" s="308"/>
      <c r="E8807" s="257"/>
      <c r="F8807" s="260"/>
      <c r="I8807"/>
      <c r="J8807" s="149"/>
      <c r="K8807" s="149"/>
      <c r="L8807" s="149"/>
    </row>
    <row r="8808" spans="1:12" s="234" customFormat="1" ht="13" x14ac:dyDescent="0.25">
      <c r="A8808" s="261"/>
      <c r="B8808" s="253"/>
      <c r="C8808" s="252"/>
      <c r="D8808" s="308"/>
      <c r="E8808" s="257"/>
      <c r="F8808" s="260"/>
      <c r="I8808"/>
      <c r="J8808" s="149"/>
      <c r="K8808" s="149"/>
      <c r="L8808" s="149"/>
    </row>
    <row r="8809" spans="1:12" s="234" customFormat="1" ht="13" x14ac:dyDescent="0.25">
      <c r="A8809" s="261"/>
      <c r="B8809" s="253"/>
      <c r="C8809" s="252"/>
      <c r="D8809" s="308"/>
      <c r="E8809" s="257"/>
      <c r="F8809" s="260"/>
      <c r="I8809"/>
      <c r="J8809" s="149"/>
      <c r="K8809" s="149"/>
      <c r="L8809" s="149"/>
    </row>
    <row r="8810" spans="1:12" s="234" customFormat="1" ht="13" x14ac:dyDescent="0.25">
      <c r="A8810" s="261"/>
      <c r="B8810" s="253"/>
      <c r="C8810" s="252"/>
      <c r="D8810" s="308"/>
      <c r="E8810" s="257"/>
      <c r="F8810" s="260"/>
      <c r="I8810"/>
      <c r="J8810" s="149"/>
      <c r="K8810" s="149"/>
      <c r="L8810" s="149"/>
    </row>
    <row r="8811" spans="1:12" s="234" customFormat="1" ht="13" x14ac:dyDescent="0.25">
      <c r="A8811" s="261"/>
      <c r="B8811" s="253"/>
      <c r="C8811" s="252"/>
      <c r="D8811" s="308"/>
      <c r="E8811" s="257"/>
      <c r="F8811" s="260"/>
      <c r="I8811"/>
      <c r="J8811" s="149"/>
      <c r="K8811" s="149"/>
      <c r="L8811" s="149"/>
    </row>
    <row r="8812" spans="1:12" s="234" customFormat="1" ht="13" x14ac:dyDescent="0.25">
      <c r="A8812" s="261"/>
      <c r="B8812" s="253"/>
      <c r="C8812" s="252"/>
      <c r="D8812" s="308"/>
      <c r="E8812" s="257"/>
      <c r="F8812" s="260"/>
      <c r="I8812"/>
      <c r="J8812" s="149"/>
      <c r="K8812" s="149"/>
      <c r="L8812" s="149"/>
    </row>
    <row r="8813" spans="1:12" s="234" customFormat="1" ht="13" x14ac:dyDescent="0.25">
      <c r="A8813" s="261"/>
      <c r="B8813" s="253"/>
      <c r="C8813" s="252"/>
      <c r="D8813" s="308"/>
      <c r="E8813" s="257"/>
      <c r="F8813" s="260"/>
      <c r="I8813"/>
      <c r="J8813" s="149"/>
      <c r="K8813" s="149"/>
      <c r="L8813" s="149"/>
    </row>
    <row r="8814" spans="1:12" s="234" customFormat="1" ht="13" x14ac:dyDescent="0.25">
      <c r="A8814" s="261"/>
      <c r="B8814" s="253"/>
      <c r="C8814" s="252"/>
      <c r="D8814" s="308"/>
      <c r="E8814" s="257"/>
      <c r="F8814" s="260"/>
      <c r="I8814"/>
      <c r="J8814" s="149"/>
      <c r="K8814" s="149"/>
      <c r="L8814" s="149"/>
    </row>
    <row r="8815" spans="1:12" s="234" customFormat="1" ht="13" x14ac:dyDescent="0.25">
      <c r="A8815" s="261"/>
      <c r="B8815" s="253"/>
      <c r="C8815" s="252"/>
      <c r="D8815" s="308"/>
      <c r="E8815" s="257"/>
      <c r="F8815" s="260"/>
      <c r="I8815"/>
      <c r="J8815" s="149"/>
      <c r="K8815" s="149"/>
      <c r="L8815" s="149"/>
    </row>
    <row r="8816" spans="1:12" s="234" customFormat="1" ht="13" x14ac:dyDescent="0.25">
      <c r="A8816" s="261"/>
      <c r="B8816" s="253"/>
      <c r="C8816" s="252"/>
      <c r="D8816" s="308"/>
      <c r="E8816" s="257"/>
      <c r="F8816" s="260"/>
      <c r="I8816"/>
      <c r="J8816" s="149"/>
      <c r="K8816" s="149"/>
      <c r="L8816" s="149"/>
    </row>
    <row r="8817" spans="1:12" s="234" customFormat="1" ht="13" x14ac:dyDescent="0.25">
      <c r="A8817" s="261"/>
      <c r="B8817" s="253"/>
      <c r="C8817" s="252"/>
      <c r="D8817" s="308"/>
      <c r="E8817" s="257"/>
      <c r="F8817" s="260"/>
      <c r="I8817"/>
      <c r="J8817" s="149"/>
      <c r="K8817" s="149"/>
      <c r="L8817" s="149"/>
    </row>
    <row r="8818" spans="1:12" s="234" customFormat="1" ht="13" x14ac:dyDescent="0.25">
      <c r="A8818" s="261"/>
      <c r="B8818" s="253"/>
      <c r="C8818" s="252"/>
      <c r="D8818" s="308"/>
      <c r="E8818" s="257"/>
      <c r="F8818" s="260"/>
      <c r="I8818"/>
      <c r="J8818" s="149"/>
      <c r="K8818" s="149"/>
      <c r="L8818" s="149"/>
    </row>
    <row r="8819" spans="1:12" s="234" customFormat="1" ht="13" x14ac:dyDescent="0.25">
      <c r="A8819" s="261"/>
      <c r="B8819" s="253"/>
      <c r="C8819" s="252"/>
      <c r="D8819" s="308"/>
      <c r="E8819" s="257"/>
      <c r="F8819" s="260"/>
      <c r="I8819"/>
      <c r="J8819" s="149"/>
      <c r="K8819" s="149"/>
      <c r="L8819" s="149"/>
    </row>
    <row r="8820" spans="1:12" s="234" customFormat="1" ht="13" x14ac:dyDescent="0.25">
      <c r="A8820" s="261"/>
      <c r="B8820" s="253"/>
      <c r="C8820" s="252"/>
      <c r="D8820" s="308"/>
      <c r="E8820" s="257"/>
      <c r="F8820" s="260"/>
      <c r="I8820"/>
      <c r="J8820" s="149"/>
      <c r="K8820" s="149"/>
      <c r="L8820" s="149"/>
    </row>
    <row r="8821" spans="1:12" s="234" customFormat="1" ht="13" x14ac:dyDescent="0.25">
      <c r="A8821" s="261"/>
      <c r="B8821" s="253"/>
      <c r="C8821" s="252"/>
      <c r="D8821" s="308"/>
      <c r="E8821" s="257"/>
      <c r="F8821" s="260"/>
      <c r="I8821"/>
      <c r="J8821" s="149"/>
      <c r="K8821" s="149"/>
      <c r="L8821" s="149"/>
    </row>
    <row r="8822" spans="1:12" s="234" customFormat="1" ht="13" x14ac:dyDescent="0.25">
      <c r="A8822" s="261"/>
      <c r="B8822" s="253"/>
      <c r="C8822" s="252"/>
      <c r="D8822" s="308"/>
      <c r="E8822" s="257"/>
      <c r="F8822" s="260"/>
      <c r="I8822"/>
      <c r="J8822" s="149"/>
      <c r="K8822" s="149"/>
      <c r="L8822" s="149"/>
    </row>
    <row r="8823" spans="1:12" s="234" customFormat="1" ht="13" x14ac:dyDescent="0.25">
      <c r="A8823" s="261"/>
      <c r="B8823" s="253"/>
      <c r="C8823" s="252"/>
      <c r="D8823" s="308"/>
      <c r="E8823" s="257"/>
      <c r="F8823" s="260"/>
      <c r="I8823"/>
      <c r="J8823" s="149"/>
      <c r="K8823" s="149"/>
      <c r="L8823" s="149"/>
    </row>
    <row r="8824" spans="1:12" s="234" customFormat="1" ht="13" x14ac:dyDescent="0.25">
      <c r="A8824" s="261"/>
      <c r="B8824" s="253"/>
      <c r="C8824" s="252"/>
      <c r="D8824" s="308"/>
      <c r="E8824" s="257"/>
      <c r="F8824" s="260"/>
      <c r="I8824"/>
      <c r="J8824" s="149"/>
      <c r="K8824" s="149"/>
      <c r="L8824" s="149"/>
    </row>
    <row r="8825" spans="1:12" s="234" customFormat="1" ht="13" x14ac:dyDescent="0.25">
      <c r="A8825" s="261"/>
      <c r="B8825" s="253"/>
      <c r="C8825" s="252"/>
      <c r="D8825" s="308"/>
      <c r="E8825" s="257"/>
      <c r="F8825" s="260"/>
      <c r="I8825"/>
      <c r="J8825" s="149"/>
      <c r="K8825" s="149"/>
      <c r="L8825" s="149"/>
    </row>
    <row r="8826" spans="1:12" s="234" customFormat="1" ht="13" x14ac:dyDescent="0.25">
      <c r="A8826" s="261"/>
      <c r="B8826" s="253"/>
      <c r="C8826" s="252"/>
      <c r="D8826" s="308"/>
      <c r="E8826" s="257"/>
      <c r="F8826" s="260"/>
      <c r="I8826"/>
      <c r="J8826" s="149"/>
      <c r="K8826" s="149"/>
      <c r="L8826" s="149"/>
    </row>
    <row r="8827" spans="1:12" s="234" customFormat="1" ht="13" x14ac:dyDescent="0.25">
      <c r="A8827" s="261"/>
      <c r="B8827" s="253"/>
      <c r="C8827" s="252"/>
      <c r="D8827" s="308"/>
      <c r="E8827" s="257"/>
      <c r="F8827" s="260"/>
      <c r="I8827"/>
      <c r="J8827" s="149"/>
      <c r="K8827" s="149"/>
      <c r="L8827" s="149"/>
    </row>
    <row r="8828" spans="1:12" s="234" customFormat="1" ht="13" x14ac:dyDescent="0.25">
      <c r="A8828" s="261"/>
      <c r="B8828" s="253"/>
      <c r="C8828" s="252"/>
      <c r="D8828" s="308"/>
      <c r="E8828" s="257"/>
      <c r="F8828" s="260"/>
      <c r="I8828"/>
      <c r="J8828" s="149"/>
      <c r="K8828" s="149"/>
      <c r="L8828" s="149"/>
    </row>
    <row r="8829" spans="1:12" s="234" customFormat="1" ht="13" x14ac:dyDescent="0.25">
      <c r="A8829" s="261"/>
      <c r="B8829" s="253"/>
      <c r="C8829" s="252"/>
      <c r="D8829" s="308"/>
      <c r="E8829" s="257"/>
      <c r="F8829" s="260"/>
      <c r="I8829"/>
      <c r="J8829" s="149"/>
      <c r="K8829" s="149"/>
      <c r="L8829" s="149"/>
    </row>
    <row r="8830" spans="1:12" s="234" customFormat="1" ht="13" x14ac:dyDescent="0.25">
      <c r="A8830" s="261"/>
      <c r="B8830" s="253"/>
      <c r="C8830" s="252"/>
      <c r="D8830" s="308"/>
      <c r="E8830" s="257"/>
      <c r="F8830" s="260"/>
      <c r="I8830"/>
      <c r="J8830" s="149"/>
      <c r="K8830" s="149"/>
      <c r="L8830" s="149"/>
    </row>
    <row r="8831" spans="1:12" s="234" customFormat="1" ht="13" x14ac:dyDescent="0.25">
      <c r="A8831" s="261"/>
      <c r="B8831" s="253"/>
      <c r="C8831" s="252"/>
      <c r="D8831" s="308"/>
      <c r="E8831" s="257"/>
      <c r="F8831" s="260"/>
      <c r="I8831"/>
      <c r="J8831" s="149"/>
      <c r="K8831" s="149"/>
      <c r="L8831" s="149"/>
    </row>
    <row r="8832" spans="1:12" s="234" customFormat="1" ht="13" x14ac:dyDescent="0.25">
      <c r="A8832" s="261"/>
      <c r="B8832" s="253"/>
      <c r="C8832" s="252"/>
      <c r="D8832" s="308"/>
      <c r="E8832" s="257"/>
      <c r="F8832" s="260"/>
      <c r="I8832"/>
      <c r="J8832" s="149"/>
      <c r="K8832" s="149"/>
      <c r="L8832" s="149"/>
    </row>
    <row r="8833" spans="1:12" s="234" customFormat="1" ht="13" x14ac:dyDescent="0.25">
      <c r="A8833" s="261"/>
      <c r="B8833" s="253"/>
      <c r="C8833" s="252"/>
      <c r="D8833" s="308"/>
      <c r="E8833" s="257"/>
      <c r="F8833" s="260"/>
      <c r="I8833"/>
      <c r="J8833" s="149"/>
      <c r="K8833" s="149"/>
      <c r="L8833" s="149"/>
    </row>
    <row r="8834" spans="1:12" s="234" customFormat="1" ht="13" x14ac:dyDescent="0.25">
      <c r="A8834" s="261"/>
      <c r="B8834" s="253"/>
      <c r="C8834" s="252"/>
      <c r="D8834" s="308"/>
      <c r="E8834" s="257"/>
      <c r="F8834" s="260"/>
      <c r="I8834"/>
      <c r="J8834" s="149"/>
      <c r="K8834" s="149"/>
      <c r="L8834" s="149"/>
    </row>
    <row r="8835" spans="1:12" s="234" customFormat="1" ht="13" x14ac:dyDescent="0.25">
      <c r="A8835" s="261"/>
      <c r="B8835" s="253"/>
      <c r="C8835" s="252"/>
      <c r="D8835" s="308"/>
      <c r="E8835" s="257"/>
      <c r="F8835" s="260"/>
      <c r="I8835"/>
      <c r="J8835" s="149"/>
      <c r="K8835" s="149"/>
      <c r="L8835" s="149"/>
    </row>
    <row r="8836" spans="1:12" s="234" customFormat="1" ht="13" x14ac:dyDescent="0.25">
      <c r="A8836" s="261"/>
      <c r="B8836" s="253"/>
      <c r="C8836" s="252"/>
      <c r="D8836" s="308"/>
      <c r="E8836" s="257"/>
      <c r="F8836" s="260"/>
      <c r="I8836"/>
      <c r="J8836" s="149"/>
      <c r="K8836" s="149"/>
      <c r="L8836" s="149"/>
    </row>
    <row r="8837" spans="1:12" s="234" customFormat="1" ht="13" x14ac:dyDescent="0.25">
      <c r="A8837" s="261"/>
      <c r="B8837" s="264" t="s">
        <v>1019</v>
      </c>
      <c r="C8837" s="226"/>
      <c r="D8837" s="304"/>
      <c r="E8837" s="255"/>
      <c r="F8837" s="266"/>
      <c r="I8837"/>
      <c r="J8837" s="149"/>
      <c r="K8837" s="149"/>
      <c r="L8837" s="149"/>
    </row>
    <row r="8838" spans="1:12" s="234" customFormat="1" ht="13" x14ac:dyDescent="0.25">
      <c r="A8838" s="261"/>
      <c r="B8838" s="245" t="str">
        <f>B8765</f>
        <v>SECTION 7</v>
      </c>
      <c r="C8838" s="226"/>
      <c r="D8838" s="304"/>
      <c r="E8838" s="255"/>
      <c r="F8838" s="260"/>
      <c r="I8838"/>
      <c r="J8838" s="149"/>
      <c r="K8838" s="149"/>
      <c r="L8838" s="149"/>
    </row>
    <row r="8839" spans="1:12" s="234" customFormat="1" ht="13" x14ac:dyDescent="0.25">
      <c r="A8839" s="261"/>
      <c r="B8839" s="245" t="str">
        <f>B8766</f>
        <v>Ablution Block 3: 7.5 -Plastering</v>
      </c>
      <c r="C8839" s="226"/>
      <c r="D8839" s="304"/>
      <c r="E8839" s="255"/>
      <c r="F8839" s="260"/>
      <c r="I8839"/>
      <c r="J8839" s="149"/>
      <c r="K8839" s="149"/>
      <c r="L8839" s="149"/>
    </row>
    <row r="8840" spans="1:12" s="234" customFormat="1" x14ac:dyDescent="0.25">
      <c r="A8840" s="298"/>
      <c r="B8840" s="231"/>
      <c r="C8840" s="219"/>
      <c r="D8840" s="310"/>
      <c r="E8840" s="257"/>
      <c r="F8840" s="260"/>
      <c r="I8840"/>
      <c r="J8840" s="149"/>
      <c r="K8840" s="149"/>
      <c r="L8840" s="149"/>
    </row>
    <row r="8841" spans="1:12" s="234" customFormat="1" ht="13" x14ac:dyDescent="0.25">
      <c r="A8841" s="297">
        <v>7.6</v>
      </c>
      <c r="B8841" s="227" t="s">
        <v>296</v>
      </c>
      <c r="C8841" s="268"/>
      <c r="D8841" s="311"/>
      <c r="E8841" s="216"/>
      <c r="F8841" s="277"/>
      <c r="I8841"/>
      <c r="J8841" s="149"/>
      <c r="K8841" s="149"/>
      <c r="L8841" s="149"/>
    </row>
    <row r="8842" spans="1:12" s="234" customFormat="1" x14ac:dyDescent="0.25">
      <c r="A8842" s="296"/>
      <c r="B8842" s="269"/>
      <c r="C8842" s="268"/>
      <c r="D8842" s="311"/>
      <c r="E8842" s="216"/>
      <c r="F8842" s="277"/>
      <c r="I8842"/>
      <c r="J8842" s="149"/>
      <c r="K8842" s="149"/>
      <c r="L8842" s="149"/>
    </row>
    <row r="8843" spans="1:12" s="234" customFormat="1" ht="13" x14ac:dyDescent="0.25">
      <c r="A8843" s="296"/>
      <c r="B8843" s="227" t="s">
        <v>297</v>
      </c>
      <c r="C8843" s="268"/>
      <c r="D8843" s="311"/>
      <c r="E8843" s="216"/>
      <c r="F8843" s="277"/>
      <c r="I8843"/>
      <c r="J8843" s="149"/>
      <c r="K8843" s="149"/>
      <c r="L8843" s="149"/>
    </row>
    <row r="8844" spans="1:12" s="234" customFormat="1" x14ac:dyDescent="0.25">
      <c r="A8844" s="296"/>
      <c r="B8844" s="269"/>
      <c r="C8844" s="268"/>
      <c r="D8844" s="311"/>
      <c r="E8844" s="216"/>
      <c r="F8844" s="277"/>
      <c r="I8844"/>
      <c r="J8844" s="149"/>
      <c r="K8844" s="149"/>
      <c r="L8844" s="149"/>
    </row>
    <row r="8845" spans="1:12" s="234" customFormat="1" ht="13" x14ac:dyDescent="0.25">
      <c r="A8845" s="296"/>
      <c r="B8845" s="227" t="s">
        <v>298</v>
      </c>
      <c r="C8845" s="268"/>
      <c r="D8845" s="311"/>
      <c r="E8845" s="216"/>
      <c r="F8845" s="277"/>
      <c r="I8845"/>
      <c r="J8845" s="149"/>
      <c r="K8845" s="149"/>
      <c r="L8845" s="149"/>
    </row>
    <row r="8846" spans="1:12" s="234" customFormat="1" x14ac:dyDescent="0.25">
      <c r="A8846" s="296"/>
      <c r="B8846" s="269"/>
      <c r="C8846" s="268"/>
      <c r="D8846" s="311"/>
      <c r="E8846" s="216"/>
      <c r="F8846" s="277"/>
      <c r="I8846"/>
      <c r="J8846" s="149"/>
      <c r="K8846" s="149"/>
      <c r="L8846" s="149"/>
    </row>
    <row r="8847" spans="1:12" s="234" customFormat="1" ht="25" x14ac:dyDescent="0.25">
      <c r="A8847" s="296" t="s">
        <v>2719</v>
      </c>
      <c r="B8847" s="269" t="s">
        <v>2085</v>
      </c>
      <c r="C8847" s="268" t="s">
        <v>11</v>
      </c>
      <c r="D8847" s="311">
        <v>9</v>
      </c>
      <c r="E8847" s="216"/>
      <c r="F8847" s="277"/>
      <c r="I8847"/>
      <c r="J8847" s="149"/>
      <c r="K8847" s="149"/>
      <c r="L8847" s="149"/>
    </row>
    <row r="8848" spans="1:12" s="234" customFormat="1" x14ac:dyDescent="0.25">
      <c r="A8848" s="296"/>
      <c r="B8848" s="269"/>
      <c r="C8848" s="268"/>
      <c r="D8848" s="311"/>
      <c r="E8848" s="216"/>
      <c r="F8848" s="277"/>
      <c r="I8848"/>
      <c r="J8848" s="149"/>
      <c r="K8848" s="149"/>
      <c r="L8848" s="149"/>
    </row>
    <row r="8849" spans="1:12" s="234" customFormat="1" ht="25" x14ac:dyDescent="0.25">
      <c r="A8849" s="296" t="s">
        <v>2720</v>
      </c>
      <c r="B8849" s="269" t="s">
        <v>2086</v>
      </c>
      <c r="C8849" s="268" t="s">
        <v>11</v>
      </c>
      <c r="D8849" s="311">
        <v>5</v>
      </c>
      <c r="E8849" s="216"/>
      <c r="F8849" s="277"/>
      <c r="I8849"/>
      <c r="J8849" s="149"/>
      <c r="K8849" s="149"/>
      <c r="L8849" s="149"/>
    </row>
    <row r="8850" spans="1:12" s="234" customFormat="1" x14ac:dyDescent="0.25">
      <c r="A8850" s="296"/>
      <c r="B8850" s="269"/>
      <c r="C8850" s="268"/>
      <c r="D8850" s="311"/>
      <c r="E8850" s="216"/>
      <c r="F8850" s="277"/>
      <c r="I8850"/>
      <c r="J8850" s="149"/>
      <c r="K8850" s="149"/>
      <c r="L8850" s="149"/>
    </row>
    <row r="8851" spans="1:12" s="234" customFormat="1" x14ac:dyDescent="0.25">
      <c r="A8851" s="296" t="s">
        <v>2721</v>
      </c>
      <c r="B8851" s="269" t="s">
        <v>303</v>
      </c>
      <c r="C8851" s="268" t="s">
        <v>2</v>
      </c>
      <c r="D8851" s="311">
        <v>2</v>
      </c>
      <c r="E8851" s="216"/>
      <c r="F8851" s="277"/>
      <c r="I8851"/>
      <c r="J8851" s="149"/>
      <c r="K8851" s="149"/>
      <c r="L8851" s="149"/>
    </row>
    <row r="8852" spans="1:12" s="234" customFormat="1" x14ac:dyDescent="0.25">
      <c r="A8852" s="296"/>
      <c r="B8852" s="269"/>
      <c r="C8852" s="268"/>
      <c r="D8852" s="311"/>
      <c r="E8852" s="216"/>
      <c r="F8852" s="277"/>
      <c r="I8852"/>
      <c r="J8852" s="149"/>
      <c r="K8852" s="149"/>
      <c r="L8852" s="149"/>
    </row>
    <row r="8853" spans="1:12" s="234" customFormat="1" x14ac:dyDescent="0.25">
      <c r="A8853" s="296" t="s">
        <v>2722</v>
      </c>
      <c r="B8853" s="269" t="s">
        <v>304</v>
      </c>
      <c r="C8853" s="268" t="s">
        <v>2</v>
      </c>
      <c r="D8853" s="311">
        <v>2</v>
      </c>
      <c r="E8853" s="216"/>
      <c r="F8853" s="277"/>
      <c r="I8853"/>
      <c r="J8853" s="149"/>
      <c r="K8853" s="149"/>
      <c r="L8853" s="149"/>
    </row>
    <row r="8854" spans="1:12" s="234" customFormat="1" x14ac:dyDescent="0.25">
      <c r="A8854" s="296"/>
      <c r="B8854" s="269"/>
      <c r="C8854" s="268"/>
      <c r="D8854" s="311"/>
      <c r="E8854" s="216"/>
      <c r="F8854" s="277"/>
      <c r="I8854"/>
      <c r="J8854" s="149"/>
      <c r="K8854" s="149"/>
      <c r="L8854" s="149"/>
    </row>
    <row r="8855" spans="1:12" s="234" customFormat="1" x14ac:dyDescent="0.25">
      <c r="A8855" s="296" t="s">
        <v>2723</v>
      </c>
      <c r="B8855" s="269" t="s">
        <v>305</v>
      </c>
      <c r="C8855" s="268" t="s">
        <v>2</v>
      </c>
      <c r="D8855" s="311">
        <v>2</v>
      </c>
      <c r="E8855" s="216"/>
      <c r="F8855" s="277"/>
      <c r="I8855"/>
      <c r="J8855" s="149"/>
      <c r="K8855" s="149"/>
      <c r="L8855" s="149"/>
    </row>
    <row r="8856" spans="1:12" s="234" customFormat="1" x14ac:dyDescent="0.25">
      <c r="A8856" s="296"/>
      <c r="B8856" s="269"/>
      <c r="C8856" s="268"/>
      <c r="D8856" s="311"/>
      <c r="E8856" s="216"/>
      <c r="F8856" s="277"/>
      <c r="I8856"/>
      <c r="J8856" s="149"/>
      <c r="K8856" s="149"/>
      <c r="L8856" s="149"/>
    </row>
    <row r="8857" spans="1:12" s="234" customFormat="1" x14ac:dyDescent="0.25">
      <c r="A8857" s="296" t="s">
        <v>2724</v>
      </c>
      <c r="B8857" s="269" t="s">
        <v>306</v>
      </c>
      <c r="C8857" s="268" t="s">
        <v>2</v>
      </c>
      <c r="D8857" s="311">
        <v>2</v>
      </c>
      <c r="E8857" s="216"/>
      <c r="F8857" s="277"/>
      <c r="I8857"/>
      <c r="J8857" s="149"/>
      <c r="K8857" s="149"/>
      <c r="L8857" s="149"/>
    </row>
    <row r="8858" spans="1:12" s="234" customFormat="1" x14ac:dyDescent="0.25">
      <c r="A8858" s="296"/>
      <c r="B8858" s="269"/>
      <c r="C8858" s="268"/>
      <c r="D8858" s="311"/>
      <c r="E8858" s="216"/>
      <c r="F8858" s="277"/>
      <c r="I8858"/>
      <c r="J8858" s="149"/>
      <c r="K8858" s="149"/>
      <c r="L8858" s="149"/>
    </row>
    <row r="8859" spans="1:12" s="234" customFormat="1" ht="13" x14ac:dyDescent="0.25">
      <c r="A8859" s="296"/>
      <c r="B8859" s="227" t="s">
        <v>307</v>
      </c>
      <c r="C8859" s="268"/>
      <c r="D8859" s="311"/>
      <c r="E8859" s="216"/>
      <c r="F8859" s="277"/>
      <c r="I8859"/>
      <c r="J8859" s="149"/>
      <c r="K8859" s="149"/>
      <c r="L8859" s="149"/>
    </row>
    <row r="8860" spans="1:12" s="234" customFormat="1" ht="13" x14ac:dyDescent="0.25">
      <c r="A8860" s="296"/>
      <c r="B8860" s="227"/>
      <c r="C8860" s="268"/>
      <c r="D8860" s="311"/>
      <c r="E8860" s="216"/>
      <c r="F8860" s="277"/>
      <c r="I8860"/>
      <c r="J8860" s="149"/>
      <c r="K8860" s="149"/>
      <c r="L8860" s="149"/>
    </row>
    <row r="8861" spans="1:12" s="234" customFormat="1" x14ac:dyDescent="0.25">
      <c r="A8861" s="296" t="s">
        <v>2725</v>
      </c>
      <c r="B8861" s="269" t="s">
        <v>311</v>
      </c>
      <c r="C8861" s="268" t="s">
        <v>2</v>
      </c>
      <c r="D8861" s="311">
        <v>1</v>
      </c>
      <c r="E8861" s="216"/>
      <c r="F8861" s="277"/>
      <c r="I8861"/>
      <c r="J8861" s="149"/>
      <c r="K8861" s="149"/>
      <c r="L8861" s="149"/>
    </row>
    <row r="8862" spans="1:12" s="234" customFormat="1" x14ac:dyDescent="0.25">
      <c r="A8862" s="296"/>
      <c r="B8862" s="269"/>
      <c r="C8862" s="268"/>
      <c r="D8862" s="311"/>
      <c r="E8862" s="216"/>
      <c r="F8862" s="277"/>
      <c r="I8862"/>
      <c r="J8862" s="149"/>
      <c r="K8862" s="149"/>
      <c r="L8862" s="149"/>
    </row>
    <row r="8863" spans="1:12" s="234" customFormat="1" ht="13" x14ac:dyDescent="0.25">
      <c r="A8863" s="296"/>
      <c r="B8863" s="227" t="s">
        <v>476</v>
      </c>
      <c r="C8863" s="268"/>
      <c r="D8863" s="311"/>
      <c r="E8863" s="216"/>
      <c r="F8863" s="277"/>
      <c r="I8863"/>
      <c r="J8863" s="149"/>
      <c r="K8863" s="149"/>
      <c r="L8863" s="149"/>
    </row>
    <row r="8864" spans="1:12" s="234" customFormat="1" x14ac:dyDescent="0.25">
      <c r="A8864" s="296"/>
      <c r="B8864" s="269"/>
      <c r="C8864" s="268"/>
      <c r="D8864" s="311"/>
      <c r="E8864" s="216"/>
      <c r="F8864" s="277"/>
      <c r="I8864"/>
      <c r="J8864" s="149"/>
      <c r="K8864" s="149"/>
      <c r="L8864" s="149"/>
    </row>
    <row r="8865" spans="1:12" s="234" customFormat="1" ht="13" x14ac:dyDescent="0.25">
      <c r="A8865" s="296"/>
      <c r="B8865" s="227" t="s">
        <v>2709</v>
      </c>
      <c r="C8865" s="268"/>
      <c r="D8865" s="311"/>
      <c r="E8865" s="216"/>
      <c r="F8865" s="277"/>
      <c r="I8865"/>
      <c r="J8865" s="149"/>
      <c r="K8865" s="149"/>
      <c r="L8865" s="149"/>
    </row>
    <row r="8866" spans="1:12" s="234" customFormat="1" x14ac:dyDescent="0.25">
      <c r="A8866" s="296"/>
      <c r="B8866" s="269"/>
      <c r="C8866" s="268"/>
      <c r="D8866" s="311"/>
      <c r="E8866" s="216"/>
      <c r="F8866" s="277"/>
      <c r="I8866"/>
      <c r="J8866" s="149"/>
      <c r="K8866" s="149"/>
      <c r="L8866" s="149"/>
    </row>
    <row r="8867" spans="1:12" s="234" customFormat="1" x14ac:dyDescent="0.25">
      <c r="A8867" s="296" t="s">
        <v>2726</v>
      </c>
      <c r="B8867" s="269" t="s">
        <v>2710</v>
      </c>
      <c r="C8867" s="268" t="s">
        <v>2</v>
      </c>
      <c r="D8867" s="311">
        <v>2</v>
      </c>
      <c r="E8867" s="216"/>
      <c r="F8867" s="277"/>
      <c r="I8867"/>
      <c r="J8867" s="149"/>
      <c r="K8867" s="149"/>
      <c r="L8867" s="149"/>
    </row>
    <row r="8868" spans="1:12" s="234" customFormat="1" x14ac:dyDescent="0.25">
      <c r="A8868" s="296"/>
      <c r="B8868" s="269"/>
      <c r="C8868" s="268"/>
      <c r="D8868" s="311"/>
      <c r="E8868" s="216"/>
      <c r="F8868" s="277"/>
      <c r="I8868"/>
      <c r="J8868" s="149"/>
      <c r="K8868" s="149"/>
      <c r="L8868" s="149"/>
    </row>
    <row r="8869" spans="1:12" s="234" customFormat="1" x14ac:dyDescent="0.25">
      <c r="A8869" s="296" t="s">
        <v>2727</v>
      </c>
      <c r="B8869" s="269" t="s">
        <v>2711</v>
      </c>
      <c r="C8869" s="268" t="s">
        <v>2</v>
      </c>
      <c r="D8869" s="311">
        <v>1</v>
      </c>
      <c r="E8869" s="216"/>
      <c r="F8869" s="277"/>
      <c r="I8869"/>
      <c r="J8869" s="149"/>
      <c r="K8869" s="149"/>
      <c r="L8869" s="149"/>
    </row>
    <row r="8870" spans="1:12" s="234" customFormat="1" x14ac:dyDescent="0.25">
      <c r="A8870" s="296"/>
      <c r="B8870" s="269"/>
      <c r="C8870" s="268"/>
      <c r="D8870" s="311"/>
      <c r="E8870" s="216"/>
      <c r="F8870" s="277"/>
      <c r="I8870"/>
      <c r="J8870" s="149"/>
      <c r="K8870" s="149"/>
      <c r="L8870" s="149"/>
    </row>
    <row r="8871" spans="1:12" s="234" customFormat="1" ht="13" x14ac:dyDescent="0.25">
      <c r="A8871" s="296"/>
      <c r="B8871" s="227" t="s">
        <v>2712</v>
      </c>
      <c r="C8871" s="268"/>
      <c r="D8871" s="311"/>
      <c r="E8871" s="216"/>
      <c r="F8871" s="277"/>
      <c r="I8871"/>
      <c r="J8871" s="149"/>
      <c r="K8871" s="149"/>
      <c r="L8871" s="149"/>
    </row>
    <row r="8872" spans="1:12" s="234" customFormat="1" x14ac:dyDescent="0.25">
      <c r="A8872" s="296"/>
      <c r="B8872" s="269"/>
      <c r="C8872" s="268"/>
      <c r="D8872" s="311"/>
      <c r="E8872" s="216"/>
      <c r="F8872" s="277"/>
      <c r="I8872"/>
      <c r="J8872" s="149"/>
      <c r="K8872" s="149"/>
      <c r="L8872" s="149"/>
    </row>
    <row r="8873" spans="1:12" s="234" customFormat="1" ht="25" x14ac:dyDescent="0.25">
      <c r="A8873" s="296" t="s">
        <v>2728</v>
      </c>
      <c r="B8873" s="269" t="s">
        <v>2713</v>
      </c>
      <c r="C8873" s="268" t="s">
        <v>2</v>
      </c>
      <c r="D8873" s="311">
        <v>2</v>
      </c>
      <c r="E8873" s="216"/>
      <c r="F8873" s="277"/>
      <c r="I8873"/>
      <c r="J8873" s="149"/>
      <c r="K8873" s="149"/>
      <c r="L8873" s="149"/>
    </row>
    <row r="8874" spans="1:12" s="234" customFormat="1" x14ac:dyDescent="0.25">
      <c r="A8874" s="296"/>
      <c r="B8874" s="269"/>
      <c r="C8874" s="268"/>
      <c r="D8874" s="311"/>
      <c r="E8874" s="216"/>
      <c r="F8874" s="277"/>
      <c r="I8874"/>
      <c r="J8874" s="149"/>
      <c r="K8874" s="149"/>
      <c r="L8874" s="149"/>
    </row>
    <row r="8875" spans="1:12" s="234" customFormat="1" ht="13" x14ac:dyDescent="0.25">
      <c r="A8875" s="296"/>
      <c r="B8875" s="227" t="s">
        <v>2714</v>
      </c>
      <c r="C8875" s="268"/>
      <c r="D8875" s="311"/>
      <c r="E8875" s="216"/>
      <c r="F8875" s="277"/>
      <c r="I8875"/>
      <c r="J8875" s="149"/>
      <c r="K8875" s="149"/>
      <c r="L8875" s="149"/>
    </row>
    <row r="8876" spans="1:12" s="234" customFormat="1" x14ac:dyDescent="0.25">
      <c r="A8876" s="296"/>
      <c r="B8876" s="269"/>
      <c r="C8876" s="268"/>
      <c r="D8876" s="311"/>
      <c r="E8876" s="216"/>
      <c r="F8876" s="277"/>
      <c r="I8876"/>
      <c r="J8876" s="149"/>
      <c r="K8876" s="149"/>
      <c r="L8876" s="149"/>
    </row>
    <row r="8877" spans="1:12" s="234" customFormat="1" x14ac:dyDescent="0.25">
      <c r="A8877" s="296" t="s">
        <v>2729</v>
      </c>
      <c r="B8877" s="269" t="s">
        <v>2715</v>
      </c>
      <c r="C8877" s="268" t="s">
        <v>2</v>
      </c>
      <c r="D8877" s="311">
        <v>1</v>
      </c>
      <c r="E8877" s="216"/>
      <c r="F8877" s="277"/>
      <c r="I8877"/>
      <c r="J8877" s="149"/>
      <c r="K8877" s="149"/>
      <c r="L8877" s="149"/>
    </row>
    <row r="8878" spans="1:12" s="234" customFormat="1" x14ac:dyDescent="0.25">
      <c r="A8878" s="296"/>
      <c r="B8878" s="269"/>
      <c r="C8878" s="268"/>
      <c r="D8878" s="311"/>
      <c r="E8878" s="216"/>
      <c r="F8878" s="277"/>
      <c r="I8878"/>
      <c r="J8878" s="149"/>
      <c r="K8878" s="149"/>
      <c r="L8878" s="149"/>
    </row>
    <row r="8879" spans="1:12" s="234" customFormat="1" x14ac:dyDescent="0.25">
      <c r="A8879" s="296" t="s">
        <v>2730</v>
      </c>
      <c r="B8879" s="269" t="s">
        <v>1523</v>
      </c>
      <c r="C8879" s="268" t="s">
        <v>2</v>
      </c>
      <c r="D8879" s="311">
        <v>1</v>
      </c>
      <c r="E8879" s="216"/>
      <c r="F8879" s="277"/>
      <c r="I8879"/>
      <c r="J8879" s="149"/>
      <c r="K8879" s="149"/>
      <c r="L8879" s="149"/>
    </row>
    <row r="8880" spans="1:12" s="234" customFormat="1" x14ac:dyDescent="0.25">
      <c r="A8880" s="296"/>
      <c r="B8880" s="269"/>
      <c r="C8880" s="268"/>
      <c r="D8880" s="311"/>
      <c r="E8880" s="216"/>
      <c r="F8880" s="277"/>
      <c r="I8880"/>
      <c r="J8880" s="149"/>
      <c r="K8880" s="149"/>
      <c r="L8880" s="149"/>
    </row>
    <row r="8881" spans="1:12" s="234" customFormat="1" ht="13" x14ac:dyDescent="0.25">
      <c r="A8881" s="296"/>
      <c r="B8881" s="227" t="s">
        <v>2716</v>
      </c>
      <c r="C8881" s="268"/>
      <c r="D8881" s="311"/>
      <c r="E8881" s="216"/>
      <c r="F8881" s="277"/>
      <c r="I8881"/>
      <c r="J8881" s="149"/>
      <c r="K8881" s="149"/>
      <c r="L8881" s="149"/>
    </row>
    <row r="8882" spans="1:12" s="234" customFormat="1" x14ac:dyDescent="0.25">
      <c r="A8882" s="296"/>
      <c r="B8882" s="269"/>
      <c r="C8882" s="268"/>
      <c r="D8882" s="311"/>
      <c r="E8882" s="216"/>
      <c r="F8882" s="277"/>
      <c r="I8882"/>
      <c r="J8882" s="149"/>
      <c r="K8882" s="149"/>
      <c r="L8882" s="149"/>
    </row>
    <row r="8883" spans="1:12" s="234" customFormat="1" ht="13" x14ac:dyDescent="0.25">
      <c r="A8883" s="296"/>
      <c r="B8883" s="227" t="s">
        <v>2717</v>
      </c>
      <c r="C8883" s="268"/>
      <c r="D8883" s="311"/>
      <c r="E8883" s="216"/>
      <c r="F8883" s="277"/>
      <c r="I8883"/>
      <c r="J8883" s="149"/>
      <c r="K8883" s="149"/>
      <c r="L8883" s="149"/>
    </row>
    <row r="8884" spans="1:12" s="234" customFormat="1" x14ac:dyDescent="0.25">
      <c r="A8884" s="296"/>
      <c r="B8884" s="269"/>
      <c r="C8884" s="268"/>
      <c r="D8884" s="311"/>
      <c r="E8884" s="216"/>
      <c r="F8884" s="277"/>
      <c r="I8884"/>
      <c r="J8884" s="149"/>
      <c r="K8884" s="149"/>
      <c r="L8884" s="149"/>
    </row>
    <row r="8885" spans="1:12" s="234" customFormat="1" ht="25" x14ac:dyDescent="0.25">
      <c r="A8885" s="296" t="s">
        <v>2731</v>
      </c>
      <c r="B8885" s="269" t="s">
        <v>2718</v>
      </c>
      <c r="C8885" s="268" t="s">
        <v>2</v>
      </c>
      <c r="D8885" s="311">
        <v>2</v>
      </c>
      <c r="E8885" s="216"/>
      <c r="F8885" s="277"/>
      <c r="I8885"/>
      <c r="J8885" s="149"/>
      <c r="K8885" s="149"/>
      <c r="L8885" s="149"/>
    </row>
    <row r="8886" spans="1:12" s="234" customFormat="1" x14ac:dyDescent="0.25">
      <c r="A8886" s="296"/>
      <c r="B8886" s="269"/>
      <c r="C8886" s="268"/>
      <c r="D8886" s="311"/>
      <c r="E8886" s="216"/>
      <c r="F8886" s="277"/>
      <c r="I8886"/>
      <c r="J8886" s="149"/>
      <c r="K8886" s="149"/>
      <c r="L8886" s="149"/>
    </row>
    <row r="8887" spans="1:12" s="234" customFormat="1" ht="13" x14ac:dyDescent="0.25">
      <c r="A8887" s="296"/>
      <c r="B8887" s="227" t="s">
        <v>312</v>
      </c>
      <c r="C8887" s="268"/>
      <c r="D8887" s="311"/>
      <c r="E8887" s="216"/>
      <c r="F8887" s="277"/>
      <c r="I8887"/>
      <c r="J8887" s="149"/>
      <c r="K8887" s="149"/>
      <c r="L8887" s="149"/>
    </row>
    <row r="8888" spans="1:12" s="234" customFormat="1" ht="13" x14ac:dyDescent="0.25">
      <c r="A8888" s="296"/>
      <c r="B8888" s="227"/>
      <c r="C8888" s="268"/>
      <c r="D8888" s="311"/>
      <c r="E8888" s="216"/>
      <c r="F8888" s="277"/>
      <c r="I8888"/>
      <c r="J8888" s="149"/>
      <c r="K8888" s="149"/>
      <c r="L8888" s="149"/>
    </row>
    <row r="8889" spans="1:12" s="234" customFormat="1" ht="13" x14ac:dyDescent="0.25">
      <c r="A8889" s="296"/>
      <c r="B8889" s="227" t="s">
        <v>2124</v>
      </c>
      <c r="C8889" s="268"/>
      <c r="D8889" s="311"/>
      <c r="E8889" s="216"/>
      <c r="F8889" s="277"/>
      <c r="I8889"/>
      <c r="J8889" s="149"/>
      <c r="K8889" s="149"/>
      <c r="L8889" s="149"/>
    </row>
    <row r="8890" spans="1:12" s="234" customFormat="1" x14ac:dyDescent="0.25">
      <c r="A8890" s="296"/>
      <c r="B8890" s="269"/>
      <c r="C8890" s="268"/>
      <c r="D8890" s="311"/>
      <c r="E8890" s="216"/>
      <c r="F8890" s="277"/>
      <c r="I8890"/>
      <c r="J8890" s="149"/>
      <c r="K8890" s="149"/>
      <c r="L8890" s="149"/>
    </row>
    <row r="8891" spans="1:12" s="234" customFormat="1" ht="75" x14ac:dyDescent="0.25">
      <c r="A8891" s="296" t="s">
        <v>2732</v>
      </c>
      <c r="B8891" s="269" t="s">
        <v>2125</v>
      </c>
      <c r="C8891" s="268" t="s">
        <v>2</v>
      </c>
      <c r="D8891" s="311">
        <v>1</v>
      </c>
      <c r="E8891" s="216"/>
      <c r="F8891" s="277"/>
      <c r="I8891"/>
      <c r="J8891" s="149"/>
      <c r="K8891" s="149"/>
      <c r="L8891" s="149"/>
    </row>
    <row r="8892" spans="1:12" s="234" customFormat="1" x14ac:dyDescent="0.25">
      <c r="A8892" s="296"/>
      <c r="B8892" s="269"/>
      <c r="C8892" s="268"/>
      <c r="D8892" s="311"/>
      <c r="E8892" s="216"/>
      <c r="F8892" s="260"/>
      <c r="I8892"/>
      <c r="J8892" s="149"/>
      <c r="K8892" s="149"/>
      <c r="L8892" s="149"/>
    </row>
    <row r="8893" spans="1:12" s="234" customFormat="1" x14ac:dyDescent="0.25">
      <c r="A8893" s="296"/>
      <c r="B8893" s="269"/>
      <c r="C8893" s="268"/>
      <c r="D8893" s="311"/>
      <c r="E8893" s="216"/>
      <c r="F8893" s="260"/>
      <c r="I8893"/>
      <c r="J8893" s="149"/>
      <c r="K8893" s="149"/>
      <c r="L8893" s="149"/>
    </row>
    <row r="8894" spans="1:12" s="234" customFormat="1" x14ac:dyDescent="0.25">
      <c r="A8894" s="296"/>
      <c r="B8894" s="269"/>
      <c r="C8894" s="268"/>
      <c r="D8894" s="311"/>
      <c r="E8894" s="216"/>
      <c r="F8894" s="260"/>
      <c r="I8894"/>
      <c r="J8894" s="149"/>
      <c r="K8894" s="149"/>
      <c r="L8894" s="149"/>
    </row>
    <row r="8895" spans="1:12" s="234" customFormat="1" x14ac:dyDescent="0.25">
      <c r="A8895" s="296"/>
      <c r="B8895" s="269"/>
      <c r="C8895" s="268"/>
      <c r="D8895" s="311"/>
      <c r="E8895" s="216"/>
      <c r="F8895" s="260"/>
      <c r="I8895"/>
      <c r="J8895" s="149"/>
      <c r="K8895" s="149"/>
      <c r="L8895" s="149"/>
    </row>
    <row r="8896" spans="1:12" s="234" customFormat="1" x14ac:dyDescent="0.25">
      <c r="A8896" s="296"/>
      <c r="B8896" s="269"/>
      <c r="C8896" s="268"/>
      <c r="D8896" s="311"/>
      <c r="E8896" s="216"/>
      <c r="F8896" s="260"/>
      <c r="I8896"/>
      <c r="J8896" s="149"/>
      <c r="K8896" s="149"/>
      <c r="L8896" s="149"/>
    </row>
    <row r="8897" spans="1:12" s="234" customFormat="1" x14ac:dyDescent="0.25">
      <c r="A8897" s="296"/>
      <c r="B8897" s="269"/>
      <c r="C8897" s="268"/>
      <c r="D8897" s="311"/>
      <c r="E8897" s="216"/>
      <c r="F8897" s="260"/>
      <c r="I8897"/>
      <c r="J8897" s="149"/>
      <c r="K8897" s="149"/>
      <c r="L8897" s="149"/>
    </row>
    <row r="8898" spans="1:12" s="234" customFormat="1" x14ac:dyDescent="0.25">
      <c r="A8898" s="296"/>
      <c r="B8898" s="269"/>
      <c r="C8898" s="268"/>
      <c r="D8898" s="311"/>
      <c r="E8898" s="216"/>
      <c r="F8898" s="260"/>
      <c r="I8898"/>
      <c r="J8898" s="149"/>
      <c r="K8898" s="149"/>
      <c r="L8898" s="149"/>
    </row>
    <row r="8899" spans="1:12" s="234" customFormat="1" x14ac:dyDescent="0.25">
      <c r="A8899" s="296"/>
      <c r="B8899" s="269"/>
      <c r="C8899" s="268"/>
      <c r="D8899" s="311"/>
      <c r="E8899" s="216"/>
      <c r="F8899" s="260"/>
      <c r="I8899"/>
      <c r="J8899" s="149"/>
      <c r="K8899" s="149"/>
      <c r="L8899" s="149"/>
    </row>
    <row r="8900" spans="1:12" s="234" customFormat="1" x14ac:dyDescent="0.25">
      <c r="A8900" s="296"/>
      <c r="B8900" s="269"/>
      <c r="C8900" s="268"/>
      <c r="D8900" s="311"/>
      <c r="E8900" s="216"/>
      <c r="F8900" s="260"/>
      <c r="I8900"/>
      <c r="J8900" s="149"/>
      <c r="K8900" s="149"/>
      <c r="L8900" s="149"/>
    </row>
    <row r="8901" spans="1:12" s="234" customFormat="1" ht="13" x14ac:dyDescent="0.25">
      <c r="A8901" s="261"/>
      <c r="B8901" s="264" t="s">
        <v>2187</v>
      </c>
      <c r="C8901" s="226"/>
      <c r="D8901" s="304"/>
      <c r="E8901" s="255"/>
      <c r="F8901" s="266"/>
      <c r="I8901"/>
      <c r="J8901" s="149"/>
      <c r="K8901" s="149"/>
      <c r="L8901" s="149"/>
    </row>
    <row r="8902" spans="1:12" s="234" customFormat="1" ht="13" x14ac:dyDescent="0.25">
      <c r="A8902" s="261"/>
      <c r="B8902" s="245" t="str">
        <f>B8838</f>
        <v>SECTION 7</v>
      </c>
      <c r="C8902" s="226"/>
      <c r="D8902" s="304"/>
      <c r="E8902" s="255"/>
      <c r="F8902" s="260"/>
      <c r="I8902"/>
      <c r="J8902" s="149"/>
      <c r="K8902" s="149"/>
      <c r="L8902" s="149"/>
    </row>
    <row r="8903" spans="1:12" s="234" customFormat="1" ht="13" x14ac:dyDescent="0.25">
      <c r="A8903" s="261"/>
      <c r="B8903" s="245" t="s">
        <v>2733</v>
      </c>
      <c r="C8903" s="226"/>
      <c r="D8903" s="304"/>
      <c r="E8903" s="255"/>
      <c r="F8903" s="260"/>
      <c r="I8903"/>
      <c r="J8903" s="149"/>
      <c r="K8903" s="149"/>
      <c r="L8903" s="149"/>
    </row>
    <row r="8904" spans="1:12" s="234" customFormat="1" ht="13" x14ac:dyDescent="0.25">
      <c r="A8904" s="261"/>
      <c r="B8904" s="253"/>
      <c r="C8904" s="252"/>
      <c r="D8904" s="308"/>
      <c r="E8904" s="257"/>
      <c r="F8904" s="260"/>
      <c r="I8904"/>
      <c r="J8904" s="149"/>
      <c r="K8904" s="149"/>
      <c r="L8904" s="149"/>
    </row>
    <row r="8905" spans="1:12" s="234" customFormat="1" ht="13" x14ac:dyDescent="0.25">
      <c r="A8905" s="261"/>
      <c r="B8905" s="270" t="str">
        <f>B8902</f>
        <v>SECTION 7</v>
      </c>
      <c r="C8905" s="252"/>
      <c r="D8905" s="308"/>
      <c r="E8905" s="257"/>
      <c r="F8905" s="260"/>
      <c r="I8905"/>
      <c r="J8905" s="149"/>
      <c r="K8905" s="149"/>
      <c r="L8905" s="149"/>
    </row>
    <row r="8906" spans="1:12" s="234" customFormat="1" ht="13" x14ac:dyDescent="0.25">
      <c r="A8906" s="261"/>
      <c r="B8906" s="270" t="str">
        <f>B8903</f>
        <v>Ablution Block 3: 7.6 - Plumbing and Drainage</v>
      </c>
      <c r="C8906" s="252"/>
      <c r="D8906" s="308"/>
      <c r="E8906" s="257"/>
      <c r="F8906" s="260"/>
      <c r="I8906"/>
      <c r="J8906" s="149"/>
      <c r="K8906" s="149"/>
      <c r="L8906" s="149"/>
    </row>
    <row r="8907" spans="1:12" s="234" customFormat="1" ht="13" x14ac:dyDescent="0.25">
      <c r="A8907" s="261"/>
      <c r="B8907" s="251" t="s">
        <v>2200</v>
      </c>
      <c r="C8907" s="252" t="s">
        <v>2192</v>
      </c>
      <c r="D8907" s="308"/>
      <c r="E8907" s="257"/>
      <c r="F8907" s="260"/>
      <c r="I8907"/>
      <c r="J8907" s="149"/>
      <c r="K8907" s="149"/>
      <c r="L8907" s="149"/>
    </row>
    <row r="8908" spans="1:12" s="234" customFormat="1" ht="13" x14ac:dyDescent="0.25">
      <c r="A8908" s="261"/>
      <c r="B8908" s="253"/>
      <c r="C8908" s="252"/>
      <c r="D8908" s="308"/>
      <c r="E8908" s="257"/>
      <c r="F8908" s="260"/>
      <c r="I8908"/>
      <c r="J8908" s="149"/>
      <c r="K8908" s="149"/>
      <c r="L8908" s="149"/>
    </row>
    <row r="8909" spans="1:12" s="234" customFormat="1" ht="13" x14ac:dyDescent="0.25">
      <c r="A8909" s="261"/>
      <c r="B8909" s="265" t="s">
        <v>2191</v>
      </c>
      <c r="C8909" s="252">
        <v>132</v>
      </c>
      <c r="D8909" s="308"/>
      <c r="E8909" s="257"/>
      <c r="F8909" s="260"/>
      <c r="I8909"/>
      <c r="J8909" s="149"/>
      <c r="K8909" s="149"/>
      <c r="L8909" s="149"/>
    </row>
    <row r="8910" spans="1:12" s="234" customFormat="1" ht="13" x14ac:dyDescent="0.25">
      <c r="A8910" s="261"/>
      <c r="B8910" s="265"/>
      <c r="C8910" s="252"/>
      <c r="D8910" s="308"/>
      <c r="E8910" s="257"/>
      <c r="F8910" s="260"/>
      <c r="I8910"/>
      <c r="J8910" s="149"/>
      <c r="K8910" s="149"/>
      <c r="L8910" s="149"/>
    </row>
    <row r="8911" spans="1:12" s="234" customFormat="1" ht="13" x14ac:dyDescent="0.25">
      <c r="A8911" s="261"/>
      <c r="B8911" s="253"/>
      <c r="C8911" s="252"/>
      <c r="D8911" s="308"/>
      <c r="E8911" s="257"/>
      <c r="F8911" s="260"/>
      <c r="I8911"/>
      <c r="J8911" s="149"/>
      <c r="K8911" s="149"/>
      <c r="L8911" s="149"/>
    </row>
    <row r="8912" spans="1:12" s="234" customFormat="1" ht="13" x14ac:dyDescent="0.25">
      <c r="A8912" s="261"/>
      <c r="B8912" s="253"/>
      <c r="C8912" s="252"/>
      <c r="D8912" s="308"/>
      <c r="E8912" s="257"/>
      <c r="F8912" s="260"/>
      <c r="I8912"/>
      <c r="J8912" s="149"/>
      <c r="K8912" s="149"/>
      <c r="L8912" s="149"/>
    </row>
    <row r="8913" spans="1:12" s="234" customFormat="1" ht="13" x14ac:dyDescent="0.25">
      <c r="A8913" s="261"/>
      <c r="B8913" s="253"/>
      <c r="C8913" s="252"/>
      <c r="D8913" s="308"/>
      <c r="E8913" s="257"/>
      <c r="F8913" s="260"/>
      <c r="I8913"/>
      <c r="J8913" s="149"/>
      <c r="K8913" s="149"/>
      <c r="L8913" s="149"/>
    </row>
    <row r="8914" spans="1:12" s="234" customFormat="1" ht="13" x14ac:dyDescent="0.25">
      <c r="A8914" s="261"/>
      <c r="B8914" s="253"/>
      <c r="C8914" s="252"/>
      <c r="D8914" s="308"/>
      <c r="E8914" s="257"/>
      <c r="F8914" s="260"/>
      <c r="I8914"/>
      <c r="J8914" s="149"/>
      <c r="K8914" s="149"/>
      <c r="L8914" s="149"/>
    </row>
    <row r="8915" spans="1:12" s="234" customFormat="1" ht="13" x14ac:dyDescent="0.25">
      <c r="A8915" s="261"/>
      <c r="B8915" s="253"/>
      <c r="C8915" s="252"/>
      <c r="D8915" s="308"/>
      <c r="E8915" s="257"/>
      <c r="F8915" s="260"/>
      <c r="I8915"/>
      <c r="J8915" s="149"/>
      <c r="K8915" s="149"/>
      <c r="L8915" s="149"/>
    </row>
    <row r="8916" spans="1:12" s="234" customFormat="1" ht="13" x14ac:dyDescent="0.25">
      <c r="A8916" s="261"/>
      <c r="B8916" s="253"/>
      <c r="C8916" s="252"/>
      <c r="D8916" s="308"/>
      <c r="E8916" s="257"/>
      <c r="F8916" s="260"/>
      <c r="I8916"/>
      <c r="J8916" s="149"/>
      <c r="K8916" s="149"/>
      <c r="L8916" s="149"/>
    </row>
    <row r="8917" spans="1:12" s="234" customFormat="1" ht="13" x14ac:dyDescent="0.25">
      <c r="A8917" s="261"/>
      <c r="B8917" s="253"/>
      <c r="C8917" s="252"/>
      <c r="D8917" s="308"/>
      <c r="E8917" s="257"/>
      <c r="F8917" s="260"/>
      <c r="I8917"/>
      <c r="J8917" s="149"/>
      <c r="K8917" s="149"/>
      <c r="L8917" s="149"/>
    </row>
    <row r="8918" spans="1:12" s="234" customFormat="1" ht="13" x14ac:dyDescent="0.25">
      <c r="A8918" s="261"/>
      <c r="B8918" s="253"/>
      <c r="C8918" s="252"/>
      <c r="D8918" s="308"/>
      <c r="E8918" s="257"/>
      <c r="F8918" s="260"/>
      <c r="I8918"/>
      <c r="J8918" s="149"/>
      <c r="K8918" s="149"/>
      <c r="L8918" s="149"/>
    </row>
    <row r="8919" spans="1:12" s="234" customFormat="1" ht="13" x14ac:dyDescent="0.25">
      <c r="A8919" s="261"/>
      <c r="B8919" s="253"/>
      <c r="C8919" s="252"/>
      <c r="D8919" s="308"/>
      <c r="E8919" s="257"/>
      <c r="F8919" s="260"/>
      <c r="I8919"/>
      <c r="J8919" s="149"/>
      <c r="K8919" s="149"/>
      <c r="L8919" s="149"/>
    </row>
    <row r="8920" spans="1:12" s="234" customFormat="1" ht="13" x14ac:dyDescent="0.25">
      <c r="A8920" s="261"/>
      <c r="B8920" s="253"/>
      <c r="C8920" s="252"/>
      <c r="D8920" s="308"/>
      <c r="E8920" s="257"/>
      <c r="F8920" s="260"/>
      <c r="I8920"/>
      <c r="J8920" s="149"/>
      <c r="K8920" s="149"/>
      <c r="L8920" s="149"/>
    </row>
    <row r="8921" spans="1:12" s="234" customFormat="1" ht="13" x14ac:dyDescent="0.25">
      <c r="A8921" s="261"/>
      <c r="B8921" s="253"/>
      <c r="C8921" s="252"/>
      <c r="D8921" s="308"/>
      <c r="E8921" s="257"/>
      <c r="F8921" s="260"/>
      <c r="I8921"/>
      <c r="J8921" s="149"/>
      <c r="K8921" s="149"/>
      <c r="L8921" s="149"/>
    </row>
    <row r="8922" spans="1:12" s="234" customFormat="1" ht="13" x14ac:dyDescent="0.25">
      <c r="A8922" s="261"/>
      <c r="B8922" s="253"/>
      <c r="C8922" s="252"/>
      <c r="D8922" s="308"/>
      <c r="E8922" s="257"/>
      <c r="F8922" s="260"/>
      <c r="I8922"/>
      <c r="J8922" s="149"/>
      <c r="K8922" s="149"/>
      <c r="L8922" s="149"/>
    </row>
    <row r="8923" spans="1:12" s="234" customFormat="1" ht="13" x14ac:dyDescent="0.25">
      <c r="A8923" s="261"/>
      <c r="B8923" s="253"/>
      <c r="C8923" s="252"/>
      <c r="D8923" s="308"/>
      <c r="E8923" s="257"/>
      <c r="F8923" s="260"/>
      <c r="I8923"/>
      <c r="J8923" s="149"/>
      <c r="K8923" s="149"/>
      <c r="L8923" s="149"/>
    </row>
    <row r="8924" spans="1:12" s="234" customFormat="1" ht="13" x14ac:dyDescent="0.25">
      <c r="A8924" s="261"/>
      <c r="B8924" s="253"/>
      <c r="C8924" s="252"/>
      <c r="D8924" s="308"/>
      <c r="E8924" s="257"/>
      <c r="F8924" s="260"/>
      <c r="I8924"/>
      <c r="J8924" s="149"/>
      <c r="K8924" s="149"/>
      <c r="L8924" s="149"/>
    </row>
    <row r="8925" spans="1:12" s="234" customFormat="1" ht="13" x14ac:dyDescent="0.25">
      <c r="A8925" s="261"/>
      <c r="B8925" s="253"/>
      <c r="C8925" s="252"/>
      <c r="D8925" s="308"/>
      <c r="E8925" s="257"/>
      <c r="F8925" s="260"/>
      <c r="I8925"/>
      <c r="J8925" s="149"/>
      <c r="K8925" s="149"/>
      <c r="L8925" s="149"/>
    </row>
    <row r="8926" spans="1:12" s="234" customFormat="1" ht="13" x14ac:dyDescent="0.25">
      <c r="A8926" s="261"/>
      <c r="B8926" s="253"/>
      <c r="C8926" s="252"/>
      <c r="D8926" s="308"/>
      <c r="E8926" s="257"/>
      <c r="F8926" s="260"/>
      <c r="I8926"/>
      <c r="J8926" s="149"/>
      <c r="K8926" s="149"/>
      <c r="L8926" s="149"/>
    </row>
    <row r="8927" spans="1:12" s="234" customFormat="1" ht="13" x14ac:dyDescent="0.25">
      <c r="A8927" s="261"/>
      <c r="B8927" s="253"/>
      <c r="C8927" s="252"/>
      <c r="D8927" s="308"/>
      <c r="E8927" s="257"/>
      <c r="F8927" s="260"/>
      <c r="I8927"/>
      <c r="J8927" s="149"/>
      <c r="K8927" s="149"/>
      <c r="L8927" s="149"/>
    </row>
    <row r="8928" spans="1:12" s="234" customFormat="1" ht="13" x14ac:dyDescent="0.25">
      <c r="A8928" s="261"/>
      <c r="B8928" s="253"/>
      <c r="C8928" s="252"/>
      <c r="D8928" s="308"/>
      <c r="E8928" s="257"/>
      <c r="F8928" s="260"/>
      <c r="I8928"/>
      <c r="J8928" s="149"/>
      <c r="K8928" s="149"/>
      <c r="L8928" s="149"/>
    </row>
    <row r="8929" spans="1:12" s="234" customFormat="1" ht="13" x14ac:dyDescent="0.25">
      <c r="A8929" s="261"/>
      <c r="B8929" s="253"/>
      <c r="C8929" s="252"/>
      <c r="D8929" s="308"/>
      <c r="E8929" s="257"/>
      <c r="F8929" s="260"/>
      <c r="I8929"/>
      <c r="J8929" s="149"/>
      <c r="K8929" s="149"/>
      <c r="L8929" s="149"/>
    </row>
    <row r="8930" spans="1:12" s="234" customFormat="1" ht="13" x14ac:dyDescent="0.25">
      <c r="A8930" s="261"/>
      <c r="B8930" s="253"/>
      <c r="C8930" s="252"/>
      <c r="D8930" s="308"/>
      <c r="E8930" s="257"/>
      <c r="F8930" s="260"/>
      <c r="I8930"/>
      <c r="J8930" s="149"/>
      <c r="K8930" s="149"/>
      <c r="L8930" s="149"/>
    </row>
    <row r="8931" spans="1:12" s="234" customFormat="1" ht="13" x14ac:dyDescent="0.25">
      <c r="A8931" s="261"/>
      <c r="B8931" s="253"/>
      <c r="C8931" s="252"/>
      <c r="D8931" s="308"/>
      <c r="E8931" s="257"/>
      <c r="F8931" s="260"/>
      <c r="I8931"/>
      <c r="J8931" s="149"/>
      <c r="K8931" s="149"/>
      <c r="L8931" s="149"/>
    </row>
    <row r="8932" spans="1:12" s="234" customFormat="1" ht="13" x14ac:dyDescent="0.25">
      <c r="A8932" s="261"/>
      <c r="B8932" s="253"/>
      <c r="C8932" s="252"/>
      <c r="D8932" s="308"/>
      <c r="E8932" s="257"/>
      <c r="F8932" s="260"/>
      <c r="I8932"/>
      <c r="J8932" s="149"/>
      <c r="K8932" s="149"/>
      <c r="L8932" s="149"/>
    </row>
    <row r="8933" spans="1:12" s="234" customFormat="1" ht="13" x14ac:dyDescent="0.25">
      <c r="A8933" s="261"/>
      <c r="B8933" s="253"/>
      <c r="C8933" s="252"/>
      <c r="D8933" s="308"/>
      <c r="E8933" s="257"/>
      <c r="F8933" s="260"/>
      <c r="I8933"/>
      <c r="J8933" s="149"/>
      <c r="K8933" s="149"/>
      <c r="L8933" s="149"/>
    </row>
    <row r="8934" spans="1:12" s="234" customFormat="1" ht="13" x14ac:dyDescent="0.25">
      <c r="A8934" s="261"/>
      <c r="B8934" s="253"/>
      <c r="C8934" s="252"/>
      <c r="D8934" s="308"/>
      <c r="E8934" s="257"/>
      <c r="F8934" s="260"/>
      <c r="I8934"/>
      <c r="J8934" s="149"/>
      <c r="K8934" s="149"/>
      <c r="L8934" s="149"/>
    </row>
    <row r="8935" spans="1:12" s="234" customFormat="1" ht="13" x14ac:dyDescent="0.25">
      <c r="A8935" s="261"/>
      <c r="B8935" s="253"/>
      <c r="C8935" s="252"/>
      <c r="D8935" s="308"/>
      <c r="E8935" s="257"/>
      <c r="F8935" s="260"/>
      <c r="I8935"/>
      <c r="J8935" s="149"/>
      <c r="K8935" s="149"/>
      <c r="L8935" s="149"/>
    </row>
    <row r="8936" spans="1:12" s="234" customFormat="1" ht="13" x14ac:dyDescent="0.25">
      <c r="A8936" s="261"/>
      <c r="B8936" s="253"/>
      <c r="C8936" s="252"/>
      <c r="D8936" s="308"/>
      <c r="E8936" s="257"/>
      <c r="F8936" s="260"/>
      <c r="I8936"/>
      <c r="J8936" s="149"/>
      <c r="K8936" s="149"/>
      <c r="L8936" s="149"/>
    </row>
    <row r="8937" spans="1:12" s="234" customFormat="1" ht="13" x14ac:dyDescent="0.25">
      <c r="A8937" s="261"/>
      <c r="B8937" s="253"/>
      <c r="C8937" s="252"/>
      <c r="D8937" s="308"/>
      <c r="E8937" s="257"/>
      <c r="F8937" s="260"/>
      <c r="I8937"/>
      <c r="J8937" s="149"/>
      <c r="K8937" s="149"/>
      <c r="L8937" s="149"/>
    </row>
    <row r="8938" spans="1:12" s="234" customFormat="1" ht="13" x14ac:dyDescent="0.25">
      <c r="A8938" s="261"/>
      <c r="B8938" s="253"/>
      <c r="C8938" s="252"/>
      <c r="D8938" s="308"/>
      <c r="E8938" s="257"/>
      <c r="F8938" s="260"/>
      <c r="I8938"/>
      <c r="J8938" s="149"/>
      <c r="K8938" s="149"/>
      <c r="L8938" s="149"/>
    </row>
    <row r="8939" spans="1:12" s="234" customFormat="1" ht="13" x14ac:dyDescent="0.25">
      <c r="A8939" s="261"/>
      <c r="B8939" s="253"/>
      <c r="C8939" s="252"/>
      <c r="D8939" s="308"/>
      <c r="E8939" s="257"/>
      <c r="F8939" s="260"/>
      <c r="I8939"/>
      <c r="J8939" s="149"/>
      <c r="K8939" s="149"/>
      <c r="L8939" s="149"/>
    </row>
    <row r="8940" spans="1:12" s="234" customFormat="1" ht="13" x14ac:dyDescent="0.25">
      <c r="A8940" s="261"/>
      <c r="B8940" s="253"/>
      <c r="C8940" s="252"/>
      <c r="D8940" s="308"/>
      <c r="E8940" s="257"/>
      <c r="F8940" s="260"/>
      <c r="I8940"/>
      <c r="J8940" s="149"/>
      <c r="K8940" s="149"/>
      <c r="L8940" s="149"/>
    </row>
    <row r="8941" spans="1:12" s="234" customFormat="1" ht="13" x14ac:dyDescent="0.25">
      <c r="A8941" s="261"/>
      <c r="B8941" s="253"/>
      <c r="C8941" s="252"/>
      <c r="D8941" s="308"/>
      <c r="E8941" s="257"/>
      <c r="F8941" s="260"/>
      <c r="I8941"/>
      <c r="J8941" s="149"/>
      <c r="K8941" s="149"/>
      <c r="L8941" s="149"/>
    </row>
    <row r="8942" spans="1:12" s="234" customFormat="1" ht="13" x14ac:dyDescent="0.25">
      <c r="A8942" s="261"/>
      <c r="B8942" s="253"/>
      <c r="C8942" s="252"/>
      <c r="D8942" s="308"/>
      <c r="E8942" s="257"/>
      <c r="F8942" s="260"/>
      <c r="I8942"/>
      <c r="J8942" s="149"/>
      <c r="K8942" s="149"/>
      <c r="L8942" s="149"/>
    </row>
    <row r="8943" spans="1:12" s="234" customFormat="1" ht="13" x14ac:dyDescent="0.25">
      <c r="A8943" s="261"/>
      <c r="B8943" s="253"/>
      <c r="C8943" s="252"/>
      <c r="D8943" s="308"/>
      <c r="E8943" s="257"/>
      <c r="F8943" s="260"/>
      <c r="I8943"/>
      <c r="J8943" s="149"/>
      <c r="K8943" s="149"/>
      <c r="L8943" s="149"/>
    </row>
    <row r="8944" spans="1:12" s="234" customFormat="1" ht="13" x14ac:dyDescent="0.25">
      <c r="A8944" s="261"/>
      <c r="B8944" s="253"/>
      <c r="C8944" s="252"/>
      <c r="D8944" s="308"/>
      <c r="E8944" s="257"/>
      <c r="F8944" s="260"/>
      <c r="I8944"/>
      <c r="J8944" s="149"/>
      <c r="K8944" s="149"/>
      <c r="L8944" s="149"/>
    </row>
    <row r="8945" spans="1:12" s="234" customFormat="1" ht="13" x14ac:dyDescent="0.25">
      <c r="A8945" s="261"/>
      <c r="B8945" s="253"/>
      <c r="C8945" s="252"/>
      <c r="D8945" s="308"/>
      <c r="E8945" s="257"/>
      <c r="F8945" s="260"/>
      <c r="I8945"/>
      <c r="J8945" s="149"/>
      <c r="K8945" s="149"/>
      <c r="L8945" s="149"/>
    </row>
    <row r="8946" spans="1:12" s="234" customFormat="1" ht="13" x14ac:dyDescent="0.25">
      <c r="A8946" s="261"/>
      <c r="B8946" s="253"/>
      <c r="C8946" s="252"/>
      <c r="D8946" s="308"/>
      <c r="E8946" s="257"/>
      <c r="F8946" s="260"/>
      <c r="I8946"/>
      <c r="J8946" s="149"/>
      <c r="K8946" s="149"/>
      <c r="L8946" s="149"/>
    </row>
    <row r="8947" spans="1:12" s="234" customFormat="1" ht="13" x14ac:dyDescent="0.25">
      <c r="A8947" s="261"/>
      <c r="B8947" s="253"/>
      <c r="C8947" s="252"/>
      <c r="D8947" s="308"/>
      <c r="E8947" s="257"/>
      <c r="F8947" s="260"/>
      <c r="I8947"/>
      <c r="J8947" s="149"/>
      <c r="K8947" s="149"/>
      <c r="L8947" s="149"/>
    </row>
    <row r="8948" spans="1:12" s="234" customFormat="1" ht="13" x14ac:dyDescent="0.25">
      <c r="A8948" s="261"/>
      <c r="B8948" s="253"/>
      <c r="C8948" s="252"/>
      <c r="D8948" s="308"/>
      <c r="E8948" s="257"/>
      <c r="F8948" s="260"/>
      <c r="I8948"/>
      <c r="J8948" s="149"/>
      <c r="K8948" s="149"/>
      <c r="L8948" s="149"/>
    </row>
    <row r="8949" spans="1:12" s="234" customFormat="1" ht="13" x14ac:dyDescent="0.25">
      <c r="A8949" s="261"/>
      <c r="B8949" s="253"/>
      <c r="C8949" s="252"/>
      <c r="D8949" s="308"/>
      <c r="E8949" s="257"/>
      <c r="F8949" s="260"/>
      <c r="I8949"/>
      <c r="J8949" s="149"/>
      <c r="K8949" s="149"/>
      <c r="L8949" s="149"/>
    </row>
    <row r="8950" spans="1:12" s="234" customFormat="1" ht="13" x14ac:dyDescent="0.25">
      <c r="A8950" s="261"/>
      <c r="B8950" s="253"/>
      <c r="C8950" s="252"/>
      <c r="D8950" s="308"/>
      <c r="E8950" s="257"/>
      <c r="F8950" s="260"/>
      <c r="I8950"/>
      <c r="J8950" s="149"/>
      <c r="K8950" s="149"/>
      <c r="L8950" s="149"/>
    </row>
    <row r="8951" spans="1:12" s="234" customFormat="1" ht="13" x14ac:dyDescent="0.25">
      <c r="A8951" s="261"/>
      <c r="B8951" s="253"/>
      <c r="C8951" s="252"/>
      <c r="D8951" s="308"/>
      <c r="E8951" s="257"/>
      <c r="F8951" s="260"/>
      <c r="I8951"/>
      <c r="J8951" s="149"/>
      <c r="K8951" s="149"/>
      <c r="L8951" s="149"/>
    </row>
    <row r="8952" spans="1:12" s="234" customFormat="1" ht="13" x14ac:dyDescent="0.25">
      <c r="A8952" s="261"/>
      <c r="B8952" s="253"/>
      <c r="C8952" s="252"/>
      <c r="D8952" s="308"/>
      <c r="E8952" s="257"/>
      <c r="F8952" s="260"/>
      <c r="I8952"/>
      <c r="J8952" s="149"/>
      <c r="K8952" s="149"/>
      <c r="L8952" s="149"/>
    </row>
    <row r="8953" spans="1:12" s="234" customFormat="1" ht="13" x14ac:dyDescent="0.25">
      <c r="A8953" s="261"/>
      <c r="B8953" s="253"/>
      <c r="C8953" s="252"/>
      <c r="D8953" s="308"/>
      <c r="E8953" s="257"/>
      <c r="F8953" s="260"/>
      <c r="I8953"/>
      <c r="J8953" s="149"/>
      <c r="K8953" s="149"/>
      <c r="L8953" s="149"/>
    </row>
    <row r="8954" spans="1:12" s="234" customFormat="1" ht="13" x14ac:dyDescent="0.25">
      <c r="A8954" s="261"/>
      <c r="B8954" s="253"/>
      <c r="C8954" s="252"/>
      <c r="D8954" s="308"/>
      <c r="E8954" s="257"/>
      <c r="F8954" s="260"/>
      <c r="I8954"/>
      <c r="J8954" s="149"/>
      <c r="K8954" s="149"/>
      <c r="L8954" s="149"/>
    </row>
    <row r="8955" spans="1:12" s="234" customFormat="1" ht="13" x14ac:dyDescent="0.25">
      <c r="A8955" s="261"/>
      <c r="B8955" s="253"/>
      <c r="C8955" s="252"/>
      <c r="D8955" s="308"/>
      <c r="E8955" s="257"/>
      <c r="F8955" s="260"/>
      <c r="I8955"/>
      <c r="J8955" s="149"/>
      <c r="K8955" s="149"/>
      <c r="L8955" s="149"/>
    </row>
    <row r="8956" spans="1:12" s="234" customFormat="1" ht="13" x14ac:dyDescent="0.25">
      <c r="A8956" s="261"/>
      <c r="B8956" s="253"/>
      <c r="C8956" s="252"/>
      <c r="D8956" s="308"/>
      <c r="E8956" s="257"/>
      <c r="F8956" s="260"/>
      <c r="I8956"/>
      <c r="J8956" s="149"/>
      <c r="K8956" s="149"/>
      <c r="L8956" s="149"/>
    </row>
    <row r="8957" spans="1:12" s="234" customFormat="1" ht="13" x14ac:dyDescent="0.25">
      <c r="A8957" s="261"/>
      <c r="B8957" s="253"/>
      <c r="C8957" s="252"/>
      <c r="D8957" s="308"/>
      <c r="E8957" s="257"/>
      <c r="F8957" s="260"/>
      <c r="I8957"/>
      <c r="J8957" s="149"/>
      <c r="K8957" s="149"/>
      <c r="L8957" s="149"/>
    </row>
    <row r="8958" spans="1:12" s="234" customFormat="1" ht="13" x14ac:dyDescent="0.25">
      <c r="A8958" s="261"/>
      <c r="B8958" s="253"/>
      <c r="C8958" s="252"/>
      <c r="D8958" s="308"/>
      <c r="E8958" s="257"/>
      <c r="F8958" s="260"/>
      <c r="I8958"/>
      <c r="J8958" s="149"/>
      <c r="K8958" s="149"/>
      <c r="L8958" s="149"/>
    </row>
    <row r="8959" spans="1:12" s="234" customFormat="1" ht="13" x14ac:dyDescent="0.25">
      <c r="A8959" s="261"/>
      <c r="B8959" s="253"/>
      <c r="C8959" s="252"/>
      <c r="D8959" s="308"/>
      <c r="E8959" s="257"/>
      <c r="F8959" s="260"/>
      <c r="I8959"/>
      <c r="J8959" s="149"/>
      <c r="K8959" s="149"/>
      <c r="L8959" s="149"/>
    </row>
    <row r="8960" spans="1:12" s="234" customFormat="1" ht="13" x14ac:dyDescent="0.25">
      <c r="A8960" s="261"/>
      <c r="B8960" s="253"/>
      <c r="C8960" s="252"/>
      <c r="D8960" s="308"/>
      <c r="E8960" s="257"/>
      <c r="F8960" s="260"/>
      <c r="I8960"/>
      <c r="J8960" s="149"/>
      <c r="K8960" s="149"/>
      <c r="L8960" s="149"/>
    </row>
    <row r="8961" spans="1:12" s="234" customFormat="1" ht="13" x14ac:dyDescent="0.25">
      <c r="A8961" s="261"/>
      <c r="B8961" s="253"/>
      <c r="C8961" s="252"/>
      <c r="D8961" s="308"/>
      <c r="E8961" s="257"/>
      <c r="F8961" s="260"/>
      <c r="I8961"/>
      <c r="J8961" s="149"/>
      <c r="K8961" s="149"/>
      <c r="L8961" s="149"/>
    </row>
    <row r="8962" spans="1:12" s="234" customFormat="1" ht="13" x14ac:dyDescent="0.25">
      <c r="A8962" s="261"/>
      <c r="B8962" s="253"/>
      <c r="C8962" s="252"/>
      <c r="D8962" s="308"/>
      <c r="E8962" s="257"/>
      <c r="F8962" s="260"/>
      <c r="I8962"/>
      <c r="J8962" s="149"/>
      <c r="K8962" s="149"/>
      <c r="L8962" s="149"/>
    </row>
    <row r="8963" spans="1:12" s="234" customFormat="1" ht="13" x14ac:dyDescent="0.25">
      <c r="A8963" s="261"/>
      <c r="B8963" s="253"/>
      <c r="C8963" s="252"/>
      <c r="D8963" s="308"/>
      <c r="E8963" s="257"/>
      <c r="F8963" s="260"/>
      <c r="I8963"/>
      <c r="J8963" s="149"/>
      <c r="K8963" s="149"/>
      <c r="L8963" s="149"/>
    </row>
    <row r="8964" spans="1:12" s="234" customFormat="1" ht="13" x14ac:dyDescent="0.25">
      <c r="A8964" s="261"/>
      <c r="B8964" s="253"/>
      <c r="C8964" s="252"/>
      <c r="D8964" s="308"/>
      <c r="E8964" s="257"/>
      <c r="F8964" s="260"/>
      <c r="I8964"/>
      <c r="J8964" s="149"/>
      <c r="K8964" s="149"/>
      <c r="L8964" s="149"/>
    </row>
    <row r="8965" spans="1:12" s="234" customFormat="1" ht="13" x14ac:dyDescent="0.25">
      <c r="A8965" s="261"/>
      <c r="B8965" s="253"/>
      <c r="C8965" s="252"/>
      <c r="D8965" s="308"/>
      <c r="E8965" s="257"/>
      <c r="F8965" s="260"/>
      <c r="I8965"/>
      <c r="J8965" s="149"/>
      <c r="K8965" s="149"/>
      <c r="L8965" s="149"/>
    </row>
    <row r="8966" spans="1:12" s="234" customFormat="1" ht="13" x14ac:dyDescent="0.25">
      <c r="A8966" s="261"/>
      <c r="B8966" s="253"/>
      <c r="C8966" s="252"/>
      <c r="D8966" s="308"/>
      <c r="E8966" s="257"/>
      <c r="F8966" s="260"/>
      <c r="I8966"/>
      <c r="J8966" s="149"/>
      <c r="K8966" s="149"/>
      <c r="L8966" s="149"/>
    </row>
    <row r="8967" spans="1:12" s="234" customFormat="1" ht="13" x14ac:dyDescent="0.25">
      <c r="A8967" s="261"/>
      <c r="B8967" s="253"/>
      <c r="C8967" s="252"/>
      <c r="D8967" s="308"/>
      <c r="E8967" s="257"/>
      <c r="F8967" s="260"/>
      <c r="I8967"/>
      <c r="J8967" s="149"/>
      <c r="K8967" s="149"/>
      <c r="L8967" s="149"/>
    </row>
    <row r="8968" spans="1:12" s="234" customFormat="1" ht="13" x14ac:dyDescent="0.25">
      <c r="A8968" s="261"/>
      <c r="B8968" s="253"/>
      <c r="C8968" s="252"/>
      <c r="D8968" s="308"/>
      <c r="E8968" s="257"/>
      <c r="F8968" s="260"/>
      <c r="I8968"/>
      <c r="J8968" s="149"/>
      <c r="K8968" s="149"/>
      <c r="L8968" s="149"/>
    </row>
    <row r="8969" spans="1:12" s="234" customFormat="1" ht="13" x14ac:dyDescent="0.25">
      <c r="A8969" s="261"/>
      <c r="B8969" s="253"/>
      <c r="C8969" s="252"/>
      <c r="D8969" s="308"/>
      <c r="E8969" s="257"/>
      <c r="F8969" s="260"/>
      <c r="I8969"/>
      <c r="J8969" s="149"/>
      <c r="K8969" s="149"/>
      <c r="L8969" s="149"/>
    </row>
    <row r="8970" spans="1:12" s="234" customFormat="1" ht="13" x14ac:dyDescent="0.25">
      <c r="A8970" s="261"/>
      <c r="B8970" s="253"/>
      <c r="C8970" s="252"/>
      <c r="D8970" s="308"/>
      <c r="E8970" s="257"/>
      <c r="F8970" s="260"/>
      <c r="I8970"/>
      <c r="J8970" s="149"/>
      <c r="K8970" s="149"/>
      <c r="L8970" s="149"/>
    </row>
    <row r="8971" spans="1:12" s="234" customFormat="1" ht="13" x14ac:dyDescent="0.25">
      <c r="A8971" s="261"/>
      <c r="B8971" s="253"/>
      <c r="C8971" s="252"/>
      <c r="D8971" s="308"/>
      <c r="E8971" s="257"/>
      <c r="F8971" s="260"/>
      <c r="I8971"/>
      <c r="J8971" s="149"/>
      <c r="K8971" s="149"/>
      <c r="L8971" s="149"/>
    </row>
    <row r="8972" spans="1:12" s="234" customFormat="1" ht="13" x14ac:dyDescent="0.25">
      <c r="A8972" s="261"/>
      <c r="B8972" s="253"/>
      <c r="C8972" s="252"/>
      <c r="D8972" s="308"/>
      <c r="E8972" s="257"/>
      <c r="F8972" s="260"/>
      <c r="I8972"/>
      <c r="J8972" s="149"/>
      <c r="K8972" s="149"/>
      <c r="L8972" s="149"/>
    </row>
    <row r="8973" spans="1:12" s="234" customFormat="1" ht="13" x14ac:dyDescent="0.25">
      <c r="A8973" s="261"/>
      <c r="B8973" s="253"/>
      <c r="C8973" s="252"/>
      <c r="D8973" s="308"/>
      <c r="E8973" s="257"/>
      <c r="F8973" s="260"/>
      <c r="I8973"/>
      <c r="J8973" s="149"/>
      <c r="K8973" s="149"/>
      <c r="L8973" s="149"/>
    </row>
    <row r="8974" spans="1:12" s="234" customFormat="1" ht="13" x14ac:dyDescent="0.25">
      <c r="A8974" s="261"/>
      <c r="B8974" s="264" t="s">
        <v>1019</v>
      </c>
      <c r="C8974" s="226"/>
      <c r="D8974" s="304"/>
      <c r="E8974" s="255"/>
      <c r="F8974" s="266"/>
      <c r="I8974"/>
      <c r="J8974" s="149"/>
      <c r="K8974" s="149"/>
      <c r="L8974" s="149"/>
    </row>
    <row r="8975" spans="1:12" s="234" customFormat="1" ht="13" x14ac:dyDescent="0.25">
      <c r="A8975" s="261"/>
      <c r="B8975" s="245" t="str">
        <f>B8902</f>
        <v>SECTION 7</v>
      </c>
      <c r="C8975" s="226"/>
      <c r="D8975" s="304"/>
      <c r="E8975" s="255"/>
      <c r="F8975" s="260"/>
      <c r="I8975"/>
      <c r="J8975" s="149"/>
      <c r="K8975" s="149"/>
      <c r="L8975" s="149"/>
    </row>
    <row r="8976" spans="1:12" s="234" customFormat="1" ht="13" x14ac:dyDescent="0.25">
      <c r="A8976" s="261"/>
      <c r="B8976" s="245" t="str">
        <f>B8903</f>
        <v>Ablution Block 3: 7.6 - Plumbing and Drainage</v>
      </c>
      <c r="C8976" s="226"/>
      <c r="D8976" s="304"/>
      <c r="E8976" s="255"/>
      <c r="F8976" s="260"/>
      <c r="I8976"/>
      <c r="J8976" s="149"/>
      <c r="K8976" s="149"/>
      <c r="L8976" s="149"/>
    </row>
    <row r="8977" spans="1:12" s="234" customFormat="1" ht="13" x14ac:dyDescent="0.25">
      <c r="A8977" s="261"/>
      <c r="B8977" s="245"/>
      <c r="C8977" s="226"/>
      <c r="D8977" s="304"/>
      <c r="E8977" s="255"/>
      <c r="F8977" s="260"/>
      <c r="I8977"/>
      <c r="J8977" s="149"/>
      <c r="K8977" s="149"/>
      <c r="L8977" s="149"/>
    </row>
    <row r="8978" spans="1:12" s="234" customFormat="1" ht="13" x14ac:dyDescent="0.25">
      <c r="A8978" s="297">
        <v>7.7</v>
      </c>
      <c r="B8978" s="227" t="s">
        <v>320</v>
      </c>
      <c r="C8978" s="268"/>
      <c r="D8978" s="311"/>
      <c r="E8978" s="216"/>
      <c r="F8978" s="277"/>
      <c r="I8978"/>
      <c r="J8978" s="149"/>
      <c r="K8978" s="149"/>
      <c r="L8978" s="149"/>
    </row>
    <row r="8979" spans="1:12" s="234" customFormat="1" ht="13" x14ac:dyDescent="0.25">
      <c r="A8979" s="296"/>
      <c r="B8979" s="230"/>
      <c r="C8979" s="275"/>
      <c r="D8979" s="311"/>
      <c r="E8979" s="216"/>
      <c r="F8979" s="277"/>
      <c r="I8979"/>
      <c r="J8979" s="149"/>
      <c r="K8979" s="149"/>
      <c r="L8979" s="149"/>
    </row>
    <row r="8980" spans="1:12" s="234" customFormat="1" ht="13" x14ac:dyDescent="0.25">
      <c r="A8980" s="296"/>
      <c r="B8980" s="227" t="s">
        <v>321</v>
      </c>
      <c r="C8980" s="268"/>
      <c r="D8980" s="311"/>
      <c r="E8980" s="216"/>
      <c r="F8980" s="277"/>
      <c r="I8980"/>
      <c r="J8980" s="149"/>
      <c r="K8980" s="149"/>
      <c r="L8980" s="149"/>
    </row>
    <row r="8981" spans="1:12" s="234" customFormat="1" ht="13" x14ac:dyDescent="0.25">
      <c r="A8981" s="296"/>
      <c r="B8981" s="227"/>
      <c r="C8981" s="268"/>
      <c r="D8981" s="311"/>
      <c r="E8981" s="216"/>
      <c r="F8981" s="277"/>
      <c r="I8981"/>
      <c r="J8981" s="149"/>
      <c r="K8981" s="149"/>
      <c r="L8981" s="149"/>
    </row>
    <row r="8982" spans="1:12" s="234" customFormat="1" ht="13" x14ac:dyDescent="0.25">
      <c r="A8982" s="296"/>
      <c r="B8982" s="227" t="s">
        <v>322</v>
      </c>
      <c r="C8982" s="268"/>
      <c r="D8982" s="311"/>
      <c r="E8982" s="216"/>
      <c r="F8982" s="277"/>
      <c r="I8982"/>
      <c r="J8982" s="149"/>
      <c r="K8982" s="149"/>
      <c r="L8982" s="149"/>
    </row>
    <row r="8983" spans="1:12" s="234" customFormat="1" ht="13" x14ac:dyDescent="0.25">
      <c r="A8983" s="296"/>
      <c r="B8983" s="227"/>
      <c r="C8983" s="268"/>
      <c r="D8983" s="311"/>
      <c r="E8983" s="216"/>
      <c r="F8983" s="277"/>
      <c r="I8983"/>
      <c r="J8983" s="149"/>
      <c r="K8983" s="149"/>
      <c r="L8983" s="149"/>
    </row>
    <row r="8984" spans="1:12" s="234" customFormat="1" ht="14.5" x14ac:dyDescent="0.25">
      <c r="A8984" s="296" t="s">
        <v>2734</v>
      </c>
      <c r="B8984" s="269" t="s">
        <v>2135</v>
      </c>
      <c r="C8984" s="268" t="s">
        <v>621</v>
      </c>
      <c r="D8984" s="311">
        <v>1</v>
      </c>
      <c r="E8984" s="216"/>
      <c r="F8984" s="277"/>
      <c r="I8984"/>
      <c r="J8984" s="149"/>
      <c r="K8984" s="149"/>
      <c r="L8984" s="149"/>
    </row>
    <row r="8985" spans="1:12" s="234" customFormat="1" x14ac:dyDescent="0.25">
      <c r="A8985" s="298"/>
      <c r="B8985" s="231"/>
      <c r="C8985" s="219"/>
      <c r="D8985" s="310"/>
      <c r="E8985" s="257"/>
      <c r="F8985" s="260"/>
      <c r="I8985"/>
      <c r="J8985" s="149"/>
      <c r="K8985" s="149"/>
      <c r="L8985" s="149"/>
    </row>
    <row r="8986" spans="1:12" s="234" customFormat="1" x14ac:dyDescent="0.25">
      <c r="A8986" s="298"/>
      <c r="B8986" s="231"/>
      <c r="C8986" s="219"/>
      <c r="D8986" s="310"/>
      <c r="E8986" s="257"/>
      <c r="F8986" s="260"/>
      <c r="I8986"/>
      <c r="J8986" s="149"/>
      <c r="K8986" s="149"/>
      <c r="L8986" s="149"/>
    </row>
    <row r="8987" spans="1:12" s="234" customFormat="1" x14ac:dyDescent="0.25">
      <c r="A8987" s="298"/>
      <c r="B8987" s="231"/>
      <c r="C8987" s="219"/>
      <c r="D8987" s="310"/>
      <c r="E8987" s="257"/>
      <c r="F8987" s="260"/>
      <c r="I8987"/>
      <c r="J8987" s="149"/>
      <c r="K8987" s="149"/>
      <c r="L8987" s="149"/>
    </row>
    <row r="8988" spans="1:12" s="234" customFormat="1" x14ac:dyDescent="0.25">
      <c r="A8988" s="298"/>
      <c r="B8988" s="231"/>
      <c r="C8988" s="219"/>
      <c r="D8988" s="310"/>
      <c r="E8988" s="257"/>
      <c r="F8988" s="260"/>
      <c r="I8988"/>
      <c r="J8988" s="149"/>
      <c r="K8988" s="149"/>
      <c r="L8988" s="149"/>
    </row>
    <row r="8989" spans="1:12" s="234" customFormat="1" x14ac:dyDescent="0.25">
      <c r="A8989" s="298"/>
      <c r="B8989" s="231"/>
      <c r="C8989" s="219"/>
      <c r="D8989" s="310"/>
      <c r="E8989" s="257"/>
      <c r="F8989" s="260"/>
      <c r="I8989"/>
      <c r="J8989" s="149"/>
      <c r="K8989" s="149"/>
      <c r="L8989" s="149"/>
    </row>
    <row r="8990" spans="1:12" s="234" customFormat="1" x14ac:dyDescent="0.25">
      <c r="A8990" s="298"/>
      <c r="B8990" s="231"/>
      <c r="C8990" s="219"/>
      <c r="D8990" s="310"/>
      <c r="E8990" s="257"/>
      <c r="F8990" s="260"/>
      <c r="I8990"/>
      <c r="J8990" s="149"/>
      <c r="K8990" s="149"/>
      <c r="L8990" s="149"/>
    </row>
    <row r="8991" spans="1:12" s="234" customFormat="1" x14ac:dyDescent="0.25">
      <c r="A8991" s="298"/>
      <c r="B8991" s="231"/>
      <c r="C8991" s="219"/>
      <c r="D8991" s="310"/>
      <c r="E8991" s="257"/>
      <c r="F8991" s="260"/>
      <c r="I8991"/>
      <c r="J8991" s="149"/>
      <c r="K8991" s="149"/>
      <c r="L8991" s="149"/>
    </row>
    <row r="8992" spans="1:12" s="234" customFormat="1" x14ac:dyDescent="0.25">
      <c r="A8992" s="298"/>
      <c r="B8992" s="231"/>
      <c r="C8992" s="219"/>
      <c r="D8992" s="310"/>
      <c r="E8992" s="257"/>
      <c r="F8992" s="260"/>
      <c r="I8992"/>
      <c r="J8992" s="149"/>
      <c r="K8992" s="149"/>
      <c r="L8992" s="149"/>
    </row>
    <row r="8993" spans="1:12" s="234" customFormat="1" ht="13" x14ac:dyDescent="0.25">
      <c r="A8993" s="298"/>
      <c r="B8993" s="228"/>
      <c r="C8993" s="219"/>
      <c r="D8993" s="310"/>
      <c r="E8993" s="257"/>
      <c r="F8993" s="260"/>
      <c r="I8993"/>
      <c r="J8993" s="149"/>
      <c r="K8993" s="149"/>
      <c r="L8993" s="149"/>
    </row>
    <row r="8994" spans="1:12" s="234" customFormat="1" ht="13" x14ac:dyDescent="0.25">
      <c r="A8994" s="298"/>
      <c r="B8994" s="228"/>
      <c r="C8994" s="219"/>
      <c r="D8994" s="310"/>
      <c r="E8994" s="257"/>
      <c r="F8994" s="260"/>
      <c r="I8994"/>
      <c r="J8994" s="149"/>
      <c r="K8994" s="149"/>
      <c r="L8994" s="149"/>
    </row>
    <row r="8995" spans="1:12" s="234" customFormat="1" ht="13" x14ac:dyDescent="0.25">
      <c r="A8995" s="298"/>
      <c r="B8995" s="228"/>
      <c r="C8995" s="219"/>
      <c r="D8995" s="310"/>
      <c r="E8995" s="257"/>
      <c r="F8995" s="260"/>
      <c r="I8995"/>
      <c r="J8995" s="149"/>
      <c r="K8995" s="149"/>
      <c r="L8995" s="149"/>
    </row>
    <row r="8996" spans="1:12" s="234" customFormat="1" x14ac:dyDescent="0.25">
      <c r="A8996" s="298"/>
      <c r="B8996" s="231"/>
      <c r="C8996" s="219"/>
      <c r="D8996" s="310"/>
      <c r="E8996" s="257"/>
      <c r="F8996" s="260"/>
      <c r="I8996"/>
      <c r="J8996" s="149"/>
      <c r="K8996" s="149"/>
      <c r="L8996" s="149"/>
    </row>
    <row r="8997" spans="1:12" s="234" customFormat="1" x14ac:dyDescent="0.25">
      <c r="A8997" s="298"/>
      <c r="B8997" s="231"/>
      <c r="C8997" s="219"/>
      <c r="D8997" s="310"/>
      <c r="E8997" s="257"/>
      <c r="F8997" s="260"/>
      <c r="I8997"/>
      <c r="J8997" s="149"/>
      <c r="K8997" s="149"/>
      <c r="L8997" s="149"/>
    </row>
    <row r="8998" spans="1:12" s="234" customFormat="1" x14ac:dyDescent="0.25">
      <c r="A8998" s="298"/>
      <c r="B8998" s="231"/>
      <c r="C8998" s="219"/>
      <c r="D8998" s="310"/>
      <c r="E8998" s="257"/>
      <c r="F8998" s="260"/>
      <c r="I8998"/>
      <c r="J8998" s="149"/>
      <c r="K8998" s="149"/>
      <c r="L8998" s="149"/>
    </row>
    <row r="8999" spans="1:12" s="234" customFormat="1" x14ac:dyDescent="0.25">
      <c r="A8999" s="296"/>
      <c r="B8999" s="269"/>
      <c r="C8999" s="268"/>
      <c r="D8999" s="311"/>
      <c r="E8999" s="216"/>
      <c r="F8999" s="260"/>
      <c r="I8999"/>
      <c r="J8999" s="149"/>
      <c r="K8999" s="149"/>
      <c r="L8999" s="149"/>
    </row>
    <row r="9000" spans="1:12" s="234" customFormat="1" x14ac:dyDescent="0.25">
      <c r="A9000" s="296"/>
      <c r="B9000" s="269"/>
      <c r="C9000" s="268"/>
      <c r="D9000" s="311"/>
      <c r="E9000" s="216"/>
      <c r="F9000" s="260"/>
      <c r="I9000"/>
      <c r="J9000" s="149"/>
      <c r="K9000" s="149"/>
      <c r="L9000" s="149"/>
    </row>
    <row r="9001" spans="1:12" s="234" customFormat="1" x14ac:dyDescent="0.25">
      <c r="A9001" s="296"/>
      <c r="B9001" s="269"/>
      <c r="C9001" s="268"/>
      <c r="D9001" s="311"/>
      <c r="E9001" s="216"/>
      <c r="F9001" s="260"/>
      <c r="I9001"/>
      <c r="J9001" s="149"/>
      <c r="K9001" s="149"/>
      <c r="L9001" s="149"/>
    </row>
    <row r="9002" spans="1:12" s="234" customFormat="1" x14ac:dyDescent="0.25">
      <c r="A9002" s="296"/>
      <c r="B9002" s="269"/>
      <c r="C9002" s="268"/>
      <c r="D9002" s="311"/>
      <c r="E9002" s="216"/>
      <c r="F9002" s="260"/>
      <c r="I9002"/>
      <c r="J9002" s="149"/>
      <c r="K9002" s="149"/>
      <c r="L9002" s="149"/>
    </row>
    <row r="9003" spans="1:12" s="234" customFormat="1" x14ac:dyDescent="0.25">
      <c r="A9003" s="296"/>
      <c r="B9003" s="269"/>
      <c r="C9003" s="268"/>
      <c r="D9003" s="311"/>
      <c r="E9003" s="216"/>
      <c r="F9003" s="260"/>
      <c r="I9003"/>
      <c r="J9003" s="149"/>
      <c r="K9003" s="149"/>
      <c r="L9003" s="149"/>
    </row>
    <row r="9004" spans="1:12" s="234" customFormat="1" x14ac:dyDescent="0.25">
      <c r="A9004" s="296"/>
      <c r="B9004" s="269"/>
      <c r="C9004" s="268"/>
      <c r="D9004" s="311"/>
      <c r="E9004" s="216"/>
      <c r="F9004" s="260"/>
      <c r="I9004"/>
      <c r="J9004" s="149"/>
      <c r="K9004" s="149"/>
      <c r="L9004" s="149"/>
    </row>
    <row r="9005" spans="1:12" s="234" customFormat="1" x14ac:dyDescent="0.25">
      <c r="A9005" s="296"/>
      <c r="B9005" s="269"/>
      <c r="C9005" s="268"/>
      <c r="D9005" s="311"/>
      <c r="E9005" s="216"/>
      <c r="F9005" s="260"/>
      <c r="I9005"/>
      <c r="J9005" s="149"/>
      <c r="K9005" s="149"/>
      <c r="L9005" s="149"/>
    </row>
    <row r="9006" spans="1:12" s="234" customFormat="1" x14ac:dyDescent="0.25">
      <c r="A9006" s="296"/>
      <c r="B9006" s="269"/>
      <c r="C9006" s="268"/>
      <c r="D9006" s="311"/>
      <c r="E9006" s="216"/>
      <c r="F9006" s="260"/>
      <c r="I9006"/>
      <c r="J9006" s="149"/>
      <c r="K9006" s="149"/>
      <c r="L9006" s="149"/>
    </row>
    <row r="9007" spans="1:12" s="234" customFormat="1" x14ac:dyDescent="0.25">
      <c r="A9007" s="296"/>
      <c r="B9007" s="269"/>
      <c r="C9007" s="268"/>
      <c r="D9007" s="311"/>
      <c r="E9007" s="216"/>
      <c r="F9007" s="260"/>
      <c r="I9007"/>
      <c r="J9007" s="149"/>
      <c r="K9007" s="149"/>
      <c r="L9007" s="149"/>
    </row>
    <row r="9008" spans="1:12" s="234" customFormat="1" x14ac:dyDescent="0.25">
      <c r="A9008" s="296"/>
      <c r="B9008" s="269"/>
      <c r="C9008" s="268"/>
      <c r="D9008" s="311"/>
      <c r="E9008" s="216"/>
      <c r="F9008" s="260"/>
      <c r="I9008"/>
      <c r="J9008" s="149"/>
      <c r="K9008" s="149"/>
      <c r="L9008" s="149"/>
    </row>
    <row r="9009" spans="1:12" s="234" customFormat="1" x14ac:dyDescent="0.25">
      <c r="A9009" s="296"/>
      <c r="B9009" s="269"/>
      <c r="C9009" s="268"/>
      <c r="D9009" s="311"/>
      <c r="E9009" s="216"/>
      <c r="F9009" s="260"/>
      <c r="I9009"/>
      <c r="J9009" s="149"/>
      <c r="K9009" s="149"/>
      <c r="L9009" s="149"/>
    </row>
    <row r="9010" spans="1:12" s="234" customFormat="1" x14ac:dyDescent="0.25">
      <c r="A9010" s="296"/>
      <c r="B9010" s="269"/>
      <c r="C9010" s="268"/>
      <c r="D9010" s="311"/>
      <c r="E9010" s="216"/>
      <c r="F9010" s="260"/>
      <c r="I9010"/>
      <c r="J9010" s="149"/>
      <c r="K9010" s="149"/>
      <c r="L9010" s="149"/>
    </row>
    <row r="9011" spans="1:12" s="234" customFormat="1" x14ac:dyDescent="0.25">
      <c r="A9011" s="296"/>
      <c r="B9011" s="269"/>
      <c r="C9011" s="268"/>
      <c r="D9011" s="311"/>
      <c r="E9011" s="216"/>
      <c r="F9011" s="260"/>
      <c r="I9011"/>
      <c r="J9011" s="149"/>
      <c r="K9011" s="149"/>
      <c r="L9011" s="149"/>
    </row>
    <row r="9012" spans="1:12" s="234" customFormat="1" x14ac:dyDescent="0.25">
      <c r="A9012" s="296"/>
      <c r="B9012" s="269"/>
      <c r="C9012" s="268"/>
      <c r="D9012" s="311"/>
      <c r="E9012" s="216"/>
      <c r="F9012" s="260"/>
      <c r="I9012"/>
      <c r="J9012" s="149"/>
      <c r="K9012" s="149"/>
      <c r="L9012" s="149"/>
    </row>
    <row r="9013" spans="1:12" s="234" customFormat="1" x14ac:dyDescent="0.25">
      <c r="A9013" s="296"/>
      <c r="B9013" s="269"/>
      <c r="C9013" s="268"/>
      <c r="D9013" s="311"/>
      <c r="E9013" s="216"/>
      <c r="F9013" s="260"/>
      <c r="I9013"/>
      <c r="J9013" s="149"/>
      <c r="K9013" s="149"/>
      <c r="L9013" s="149"/>
    </row>
    <row r="9014" spans="1:12" s="234" customFormat="1" x14ac:dyDescent="0.25">
      <c r="A9014" s="296"/>
      <c r="B9014" s="269"/>
      <c r="C9014" s="268"/>
      <c r="D9014" s="311"/>
      <c r="E9014" s="216"/>
      <c r="F9014" s="260"/>
      <c r="I9014"/>
      <c r="J9014" s="149"/>
      <c r="K9014" s="149"/>
      <c r="L9014" s="149"/>
    </row>
    <row r="9015" spans="1:12" s="234" customFormat="1" x14ac:dyDescent="0.25">
      <c r="A9015" s="296"/>
      <c r="B9015" s="269"/>
      <c r="C9015" s="268"/>
      <c r="D9015" s="311"/>
      <c r="E9015" s="216"/>
      <c r="F9015" s="260"/>
      <c r="I9015"/>
      <c r="J9015" s="149"/>
      <c r="K9015" s="149"/>
      <c r="L9015" s="149"/>
    </row>
    <row r="9016" spans="1:12" s="234" customFormat="1" x14ac:dyDescent="0.25">
      <c r="A9016" s="296"/>
      <c r="B9016" s="269"/>
      <c r="C9016" s="268"/>
      <c r="D9016" s="311"/>
      <c r="E9016" s="216"/>
      <c r="F9016" s="260"/>
      <c r="I9016"/>
      <c r="J9016" s="149"/>
      <c r="K9016" s="149"/>
      <c r="L9016" s="149"/>
    </row>
    <row r="9017" spans="1:12" s="234" customFormat="1" x14ac:dyDescent="0.25">
      <c r="A9017" s="296"/>
      <c r="B9017" s="269"/>
      <c r="C9017" s="268"/>
      <c r="D9017" s="311"/>
      <c r="E9017" s="216"/>
      <c r="F9017" s="260"/>
      <c r="I9017"/>
      <c r="J9017" s="149"/>
      <c r="K9017" s="149"/>
      <c r="L9017" s="149"/>
    </row>
    <row r="9018" spans="1:12" s="234" customFormat="1" x14ac:dyDescent="0.25">
      <c r="A9018" s="296"/>
      <c r="B9018" s="269"/>
      <c r="C9018" s="268"/>
      <c r="D9018" s="311"/>
      <c r="E9018" s="216"/>
      <c r="F9018" s="260"/>
      <c r="I9018"/>
      <c r="J9018" s="149"/>
      <c r="K9018" s="149"/>
      <c r="L9018" s="149"/>
    </row>
    <row r="9019" spans="1:12" s="234" customFormat="1" x14ac:dyDescent="0.25">
      <c r="A9019" s="296"/>
      <c r="B9019" s="269"/>
      <c r="C9019" s="268"/>
      <c r="D9019" s="311"/>
      <c r="E9019" s="216"/>
      <c r="F9019" s="260"/>
      <c r="I9019"/>
      <c r="J9019" s="149"/>
      <c r="K9019" s="149"/>
      <c r="L9019" s="149"/>
    </row>
    <row r="9020" spans="1:12" s="234" customFormat="1" x14ac:dyDescent="0.25">
      <c r="A9020" s="296"/>
      <c r="B9020" s="269"/>
      <c r="C9020" s="268"/>
      <c r="D9020" s="311"/>
      <c r="E9020" s="216"/>
      <c r="F9020" s="260"/>
      <c r="I9020"/>
      <c r="J9020" s="149"/>
      <c r="K9020" s="149"/>
      <c r="L9020" s="149"/>
    </row>
    <row r="9021" spans="1:12" s="234" customFormat="1" x14ac:dyDescent="0.25">
      <c r="A9021" s="296"/>
      <c r="B9021" s="269"/>
      <c r="C9021" s="268"/>
      <c r="D9021" s="311"/>
      <c r="E9021" s="216"/>
      <c r="F9021" s="260"/>
      <c r="I9021"/>
      <c r="J9021" s="149"/>
      <c r="K9021" s="149"/>
      <c r="L9021" s="149"/>
    </row>
    <row r="9022" spans="1:12" s="234" customFormat="1" x14ac:dyDescent="0.25">
      <c r="A9022" s="296"/>
      <c r="B9022" s="269"/>
      <c r="C9022" s="268"/>
      <c r="D9022" s="311"/>
      <c r="E9022" s="216"/>
      <c r="F9022" s="260"/>
      <c r="I9022"/>
      <c r="J9022" s="149"/>
      <c r="K9022" s="149"/>
      <c r="L9022" s="149"/>
    </row>
    <row r="9023" spans="1:12" s="234" customFormat="1" x14ac:dyDescent="0.25">
      <c r="A9023" s="296"/>
      <c r="B9023" s="269"/>
      <c r="C9023" s="268"/>
      <c r="D9023" s="311"/>
      <c r="E9023" s="216"/>
      <c r="F9023" s="260"/>
      <c r="I9023"/>
      <c r="J9023" s="149"/>
      <c r="K9023" s="149"/>
      <c r="L9023" s="149"/>
    </row>
    <row r="9024" spans="1:12" s="234" customFormat="1" x14ac:dyDescent="0.25">
      <c r="A9024" s="296"/>
      <c r="B9024" s="269"/>
      <c r="C9024" s="268"/>
      <c r="D9024" s="311"/>
      <c r="E9024" s="216"/>
      <c r="F9024" s="260"/>
      <c r="I9024"/>
      <c r="J9024" s="149"/>
      <c r="K9024" s="149"/>
      <c r="L9024" s="149"/>
    </row>
    <row r="9025" spans="1:12" s="234" customFormat="1" x14ac:dyDescent="0.25">
      <c r="A9025" s="296"/>
      <c r="B9025" s="269"/>
      <c r="C9025" s="268"/>
      <c r="D9025" s="311"/>
      <c r="E9025" s="216"/>
      <c r="F9025" s="260"/>
      <c r="I9025"/>
      <c r="J9025" s="149"/>
      <c r="K9025" s="149"/>
      <c r="L9025" s="149"/>
    </row>
    <row r="9026" spans="1:12" s="234" customFormat="1" x14ac:dyDescent="0.25">
      <c r="A9026" s="296"/>
      <c r="B9026" s="269"/>
      <c r="C9026" s="268"/>
      <c r="D9026" s="311"/>
      <c r="E9026" s="216"/>
      <c r="F9026" s="260"/>
      <c r="I9026"/>
      <c r="J9026" s="149"/>
      <c r="K9026" s="149"/>
      <c r="L9026" s="149"/>
    </row>
    <row r="9027" spans="1:12" s="234" customFormat="1" x14ac:dyDescent="0.25">
      <c r="A9027" s="296"/>
      <c r="B9027" s="269"/>
      <c r="C9027" s="268"/>
      <c r="D9027" s="311"/>
      <c r="E9027" s="216"/>
      <c r="F9027" s="260"/>
      <c r="I9027"/>
      <c r="J9027" s="149"/>
      <c r="K9027" s="149"/>
      <c r="L9027" s="149"/>
    </row>
    <row r="9028" spans="1:12" s="234" customFormat="1" x14ac:dyDescent="0.25">
      <c r="A9028" s="296"/>
      <c r="B9028" s="269"/>
      <c r="C9028" s="268"/>
      <c r="D9028" s="311"/>
      <c r="E9028" s="216"/>
      <c r="F9028" s="260"/>
      <c r="I9028"/>
      <c r="J9028" s="149"/>
      <c r="K9028" s="149"/>
      <c r="L9028" s="149"/>
    </row>
    <row r="9029" spans="1:12" s="234" customFormat="1" x14ac:dyDescent="0.25">
      <c r="A9029" s="296"/>
      <c r="B9029" s="269"/>
      <c r="C9029" s="268"/>
      <c r="D9029" s="311"/>
      <c r="E9029" s="216"/>
      <c r="F9029" s="260"/>
      <c r="I9029"/>
      <c r="J9029" s="149"/>
      <c r="K9029" s="149"/>
      <c r="L9029" s="149"/>
    </row>
    <row r="9030" spans="1:12" s="234" customFormat="1" x14ac:dyDescent="0.25">
      <c r="A9030" s="296"/>
      <c r="B9030" s="269"/>
      <c r="C9030" s="268"/>
      <c r="D9030" s="311"/>
      <c r="E9030" s="216"/>
      <c r="F9030" s="260"/>
      <c r="I9030"/>
      <c r="J9030" s="149"/>
      <c r="K9030" s="149"/>
      <c r="L9030" s="149"/>
    </row>
    <row r="9031" spans="1:12" s="234" customFormat="1" x14ac:dyDescent="0.25">
      <c r="A9031" s="296"/>
      <c r="B9031" s="269"/>
      <c r="C9031" s="268"/>
      <c r="D9031" s="311"/>
      <c r="E9031" s="216"/>
      <c r="F9031" s="260"/>
      <c r="I9031"/>
      <c r="J9031" s="149"/>
      <c r="K9031" s="149"/>
      <c r="L9031" s="149"/>
    </row>
    <row r="9032" spans="1:12" s="234" customFormat="1" x14ac:dyDescent="0.25">
      <c r="A9032" s="296"/>
      <c r="B9032" s="269"/>
      <c r="C9032" s="268"/>
      <c r="D9032" s="311"/>
      <c r="E9032" s="216"/>
      <c r="F9032" s="260"/>
      <c r="I9032"/>
      <c r="J9032" s="149"/>
      <c r="K9032" s="149"/>
      <c r="L9032" s="149"/>
    </row>
    <row r="9033" spans="1:12" s="234" customFormat="1" x14ac:dyDescent="0.25">
      <c r="A9033" s="296"/>
      <c r="B9033" s="269"/>
      <c r="C9033" s="268"/>
      <c r="D9033" s="311"/>
      <c r="E9033" s="216"/>
      <c r="F9033" s="260"/>
      <c r="I9033"/>
      <c r="J9033" s="149"/>
      <c r="K9033" s="149"/>
      <c r="L9033" s="149"/>
    </row>
    <row r="9034" spans="1:12" s="234" customFormat="1" x14ac:dyDescent="0.25">
      <c r="A9034" s="296"/>
      <c r="B9034" s="269"/>
      <c r="C9034" s="268"/>
      <c r="D9034" s="311"/>
      <c r="E9034" s="216"/>
      <c r="F9034" s="260"/>
      <c r="I9034"/>
      <c r="J9034" s="149"/>
      <c r="K9034" s="149"/>
      <c r="L9034" s="149"/>
    </row>
    <row r="9035" spans="1:12" s="234" customFormat="1" x14ac:dyDescent="0.25">
      <c r="A9035" s="296"/>
      <c r="B9035" s="269"/>
      <c r="C9035" s="268"/>
      <c r="D9035" s="311"/>
      <c r="E9035" s="216"/>
      <c r="F9035" s="260"/>
      <c r="I9035"/>
      <c r="J9035" s="149"/>
      <c r="K9035" s="149"/>
      <c r="L9035" s="149"/>
    </row>
    <row r="9036" spans="1:12" s="234" customFormat="1" x14ac:dyDescent="0.25">
      <c r="A9036" s="296"/>
      <c r="B9036" s="269"/>
      <c r="C9036" s="268"/>
      <c r="D9036" s="311"/>
      <c r="E9036" s="216"/>
      <c r="F9036" s="260"/>
      <c r="I9036"/>
      <c r="J9036" s="149"/>
      <c r="K9036" s="149"/>
      <c r="L9036" s="149"/>
    </row>
    <row r="9037" spans="1:12" s="234" customFormat="1" x14ac:dyDescent="0.25">
      <c r="A9037" s="296"/>
      <c r="B9037" s="269"/>
      <c r="C9037" s="268"/>
      <c r="D9037" s="311"/>
      <c r="E9037" s="216"/>
      <c r="F9037" s="260"/>
      <c r="I9037"/>
      <c r="J9037" s="149"/>
      <c r="K9037" s="149"/>
      <c r="L9037" s="149"/>
    </row>
    <row r="9038" spans="1:12" s="234" customFormat="1" x14ac:dyDescent="0.25">
      <c r="A9038" s="296"/>
      <c r="B9038" s="269"/>
      <c r="C9038" s="268"/>
      <c r="D9038" s="311"/>
      <c r="E9038" s="216"/>
      <c r="F9038" s="260"/>
      <c r="I9038"/>
      <c r="J9038" s="149"/>
      <c r="K9038" s="149"/>
      <c r="L9038" s="149"/>
    </row>
    <row r="9039" spans="1:12" s="234" customFormat="1" x14ac:dyDescent="0.25">
      <c r="A9039" s="296"/>
      <c r="B9039" s="269"/>
      <c r="C9039" s="268"/>
      <c r="D9039" s="311"/>
      <c r="E9039" s="216"/>
      <c r="F9039" s="260"/>
      <c r="I9039"/>
      <c r="J9039" s="149"/>
      <c r="K9039" s="149"/>
      <c r="L9039" s="149"/>
    </row>
    <row r="9040" spans="1:12" s="234" customFormat="1" x14ac:dyDescent="0.25">
      <c r="A9040" s="296"/>
      <c r="B9040" s="269"/>
      <c r="C9040" s="268"/>
      <c r="D9040" s="311"/>
      <c r="E9040" s="216"/>
      <c r="F9040" s="260"/>
      <c r="I9040"/>
      <c r="J9040" s="149"/>
      <c r="K9040" s="149"/>
      <c r="L9040" s="149"/>
    </row>
    <row r="9041" spans="1:12" s="234" customFormat="1" x14ac:dyDescent="0.25">
      <c r="A9041" s="296"/>
      <c r="B9041" s="269"/>
      <c r="C9041" s="268"/>
      <c r="D9041" s="311"/>
      <c r="E9041" s="216"/>
      <c r="F9041" s="260"/>
      <c r="I9041"/>
      <c r="J9041" s="149"/>
      <c r="K9041" s="149"/>
      <c r="L9041" s="149"/>
    </row>
    <row r="9042" spans="1:12" s="234" customFormat="1" x14ac:dyDescent="0.25">
      <c r="A9042" s="296"/>
      <c r="B9042" s="269"/>
      <c r="C9042" s="268"/>
      <c r="D9042" s="311"/>
      <c r="E9042" s="216"/>
      <c r="F9042" s="260"/>
      <c r="I9042"/>
      <c r="J9042" s="149"/>
      <c r="K9042" s="149"/>
      <c r="L9042" s="149"/>
    </row>
    <row r="9043" spans="1:12" s="234" customFormat="1" x14ac:dyDescent="0.25">
      <c r="A9043" s="296"/>
      <c r="B9043" s="269"/>
      <c r="C9043" s="268"/>
      <c r="D9043" s="311"/>
      <c r="E9043" s="216"/>
      <c r="F9043" s="260"/>
      <c r="I9043"/>
      <c r="J9043" s="149"/>
      <c r="K9043" s="149"/>
      <c r="L9043" s="149"/>
    </row>
    <row r="9044" spans="1:12" s="234" customFormat="1" x14ac:dyDescent="0.25">
      <c r="A9044" s="296"/>
      <c r="B9044" s="269"/>
      <c r="C9044" s="268"/>
      <c r="D9044" s="311"/>
      <c r="E9044" s="216"/>
      <c r="F9044" s="260"/>
      <c r="I9044"/>
      <c r="J9044" s="149"/>
      <c r="K9044" s="149"/>
      <c r="L9044" s="149"/>
    </row>
    <row r="9045" spans="1:12" s="234" customFormat="1" x14ac:dyDescent="0.25">
      <c r="A9045" s="296"/>
      <c r="B9045" s="269"/>
      <c r="C9045" s="268"/>
      <c r="D9045" s="311"/>
      <c r="E9045" s="216"/>
      <c r="F9045" s="260"/>
      <c r="I9045"/>
      <c r="J9045" s="149"/>
      <c r="K9045" s="149"/>
      <c r="L9045" s="149"/>
    </row>
    <row r="9046" spans="1:12" s="234" customFormat="1" x14ac:dyDescent="0.25">
      <c r="A9046" s="296"/>
      <c r="B9046" s="269"/>
      <c r="C9046" s="268"/>
      <c r="D9046" s="311"/>
      <c r="E9046" s="216"/>
      <c r="F9046" s="260"/>
      <c r="I9046"/>
      <c r="J9046" s="149"/>
      <c r="K9046" s="149"/>
      <c r="L9046" s="149"/>
    </row>
    <row r="9047" spans="1:12" s="234" customFormat="1" ht="13" x14ac:dyDescent="0.25">
      <c r="A9047" s="261"/>
      <c r="B9047" s="264" t="s">
        <v>2187</v>
      </c>
      <c r="C9047" s="226"/>
      <c r="D9047" s="304"/>
      <c r="E9047" s="255"/>
      <c r="F9047" s="266"/>
      <c r="I9047"/>
      <c r="J9047" s="149"/>
      <c r="K9047" s="149"/>
      <c r="L9047" s="149"/>
    </row>
    <row r="9048" spans="1:12" s="234" customFormat="1" ht="13" x14ac:dyDescent="0.25">
      <c r="A9048" s="261"/>
      <c r="B9048" s="245" t="str">
        <f>B8975</f>
        <v>SECTION 7</v>
      </c>
      <c r="C9048" s="226"/>
      <c r="D9048" s="304"/>
      <c r="E9048" s="255"/>
      <c r="F9048" s="260"/>
      <c r="I9048"/>
      <c r="J9048" s="149"/>
      <c r="K9048" s="149"/>
      <c r="L9048" s="149"/>
    </row>
    <row r="9049" spans="1:12" s="234" customFormat="1" ht="13" x14ac:dyDescent="0.25">
      <c r="A9049" s="261"/>
      <c r="B9049" s="245" t="s">
        <v>2735</v>
      </c>
      <c r="C9049" s="226"/>
      <c r="D9049" s="304"/>
      <c r="E9049" s="255"/>
      <c r="F9049" s="260"/>
      <c r="I9049"/>
      <c r="J9049" s="149"/>
      <c r="K9049" s="149"/>
      <c r="L9049" s="149"/>
    </row>
    <row r="9050" spans="1:12" s="234" customFormat="1" ht="13" x14ac:dyDescent="0.25">
      <c r="A9050" s="261"/>
      <c r="B9050" s="253"/>
      <c r="C9050" s="252"/>
      <c r="D9050" s="308"/>
      <c r="E9050" s="257"/>
      <c r="F9050" s="260"/>
      <c r="I9050"/>
      <c r="J9050" s="149"/>
      <c r="K9050" s="149"/>
      <c r="L9050" s="149"/>
    </row>
    <row r="9051" spans="1:12" s="234" customFormat="1" ht="13" x14ac:dyDescent="0.25">
      <c r="A9051" s="261"/>
      <c r="B9051" s="270" t="str">
        <f>B9048</f>
        <v>SECTION 7</v>
      </c>
      <c r="C9051" s="252"/>
      <c r="D9051" s="308"/>
      <c r="E9051" s="257"/>
      <c r="F9051" s="260"/>
      <c r="I9051"/>
      <c r="J9051" s="149"/>
      <c r="K9051" s="149"/>
      <c r="L9051" s="149"/>
    </row>
    <row r="9052" spans="1:12" s="234" customFormat="1" ht="13" x14ac:dyDescent="0.25">
      <c r="A9052" s="261"/>
      <c r="B9052" s="270" t="str">
        <f>B9049</f>
        <v>Ablution Block 3: 7.7 - Glazing</v>
      </c>
      <c r="C9052" s="252"/>
      <c r="D9052" s="308"/>
      <c r="E9052" s="257"/>
      <c r="F9052" s="260"/>
      <c r="I9052"/>
      <c r="J9052" s="149"/>
      <c r="K9052" s="149"/>
      <c r="L9052" s="149"/>
    </row>
    <row r="9053" spans="1:12" s="234" customFormat="1" ht="13" x14ac:dyDescent="0.25">
      <c r="A9053" s="261"/>
      <c r="B9053" s="251" t="s">
        <v>2200</v>
      </c>
      <c r="C9053" s="252" t="s">
        <v>2192</v>
      </c>
      <c r="D9053" s="308"/>
      <c r="E9053" s="257"/>
      <c r="F9053" s="260"/>
      <c r="I9053"/>
      <c r="J9053" s="149"/>
      <c r="K9053" s="149"/>
      <c r="L9053" s="149"/>
    </row>
    <row r="9054" spans="1:12" s="234" customFormat="1" ht="13" x14ac:dyDescent="0.25">
      <c r="A9054" s="261"/>
      <c r="B9054" s="253"/>
      <c r="C9054" s="252"/>
      <c r="D9054" s="308"/>
      <c r="E9054" s="257"/>
      <c r="F9054" s="260"/>
      <c r="I9054"/>
      <c r="J9054" s="149"/>
      <c r="K9054" s="149"/>
      <c r="L9054" s="149"/>
    </row>
    <row r="9055" spans="1:12" s="234" customFormat="1" ht="13" x14ac:dyDescent="0.25">
      <c r="A9055" s="261"/>
      <c r="B9055" s="265" t="s">
        <v>2191</v>
      </c>
      <c r="C9055" s="252">
        <v>134</v>
      </c>
      <c r="D9055" s="308"/>
      <c r="E9055" s="257"/>
      <c r="F9055" s="260"/>
      <c r="I9055"/>
      <c r="J9055" s="149"/>
      <c r="K9055" s="149"/>
      <c r="L9055" s="149"/>
    </row>
    <row r="9056" spans="1:12" s="234" customFormat="1" ht="13" x14ac:dyDescent="0.25">
      <c r="A9056" s="261"/>
      <c r="B9056" s="265"/>
      <c r="C9056" s="252"/>
      <c r="D9056" s="308"/>
      <c r="E9056" s="257"/>
      <c r="F9056" s="260"/>
      <c r="I9056"/>
      <c r="J9056" s="149"/>
      <c r="K9056" s="149"/>
      <c r="L9056" s="149"/>
    </row>
    <row r="9057" spans="1:12" s="234" customFormat="1" ht="13" x14ac:dyDescent="0.25">
      <c r="A9057" s="261"/>
      <c r="B9057" s="253"/>
      <c r="C9057" s="252"/>
      <c r="D9057" s="308"/>
      <c r="E9057" s="257"/>
      <c r="F9057" s="260"/>
      <c r="I9057"/>
      <c r="J9057" s="149"/>
      <c r="K9057" s="149"/>
      <c r="L9057" s="149"/>
    </row>
    <row r="9058" spans="1:12" s="234" customFormat="1" ht="13" x14ac:dyDescent="0.25">
      <c r="A9058" s="261"/>
      <c r="B9058" s="253"/>
      <c r="C9058" s="252"/>
      <c r="D9058" s="308"/>
      <c r="E9058" s="257"/>
      <c r="F9058" s="260"/>
      <c r="I9058"/>
      <c r="J9058" s="149"/>
      <c r="K9058" s="149"/>
      <c r="L9058" s="149"/>
    </row>
    <row r="9059" spans="1:12" s="234" customFormat="1" ht="13" x14ac:dyDescent="0.25">
      <c r="A9059" s="261"/>
      <c r="B9059" s="253"/>
      <c r="C9059" s="252"/>
      <c r="D9059" s="308"/>
      <c r="E9059" s="257"/>
      <c r="F9059" s="260"/>
      <c r="I9059"/>
      <c r="J9059" s="149"/>
      <c r="K9059" s="149"/>
      <c r="L9059" s="149"/>
    </row>
    <row r="9060" spans="1:12" s="234" customFormat="1" ht="13" x14ac:dyDescent="0.25">
      <c r="A9060" s="261"/>
      <c r="B9060" s="253"/>
      <c r="C9060" s="252"/>
      <c r="D9060" s="308"/>
      <c r="E9060" s="257"/>
      <c r="F9060" s="260"/>
      <c r="I9060"/>
      <c r="J9060" s="149"/>
      <c r="K9060" s="149"/>
      <c r="L9060" s="149"/>
    </row>
    <row r="9061" spans="1:12" s="234" customFormat="1" ht="13" x14ac:dyDescent="0.25">
      <c r="A9061" s="261"/>
      <c r="B9061" s="253"/>
      <c r="C9061" s="252"/>
      <c r="D9061" s="308"/>
      <c r="E9061" s="257"/>
      <c r="F9061" s="260"/>
      <c r="I9061"/>
      <c r="J9061" s="149"/>
      <c r="K9061" s="149"/>
      <c r="L9061" s="149"/>
    </row>
    <row r="9062" spans="1:12" s="234" customFormat="1" ht="13" x14ac:dyDescent="0.25">
      <c r="A9062" s="261"/>
      <c r="B9062" s="253"/>
      <c r="C9062" s="252"/>
      <c r="D9062" s="308"/>
      <c r="E9062" s="257"/>
      <c r="F9062" s="260"/>
      <c r="I9062"/>
      <c r="J9062" s="149"/>
      <c r="K9062" s="149"/>
      <c r="L9062" s="149"/>
    </row>
    <row r="9063" spans="1:12" s="234" customFormat="1" ht="13" x14ac:dyDescent="0.25">
      <c r="A9063" s="261"/>
      <c r="B9063" s="253"/>
      <c r="C9063" s="252"/>
      <c r="D9063" s="308"/>
      <c r="E9063" s="257"/>
      <c r="F9063" s="260"/>
      <c r="I9063"/>
      <c r="J9063" s="149"/>
      <c r="K9063" s="149"/>
      <c r="L9063" s="149"/>
    </row>
    <row r="9064" spans="1:12" s="234" customFormat="1" ht="13" x14ac:dyDescent="0.25">
      <c r="A9064" s="261"/>
      <c r="B9064" s="253"/>
      <c r="C9064" s="252"/>
      <c r="D9064" s="308"/>
      <c r="E9064" s="257"/>
      <c r="F9064" s="260"/>
      <c r="I9064"/>
      <c r="J9064" s="149"/>
      <c r="K9064" s="149"/>
      <c r="L9064" s="149"/>
    </row>
    <row r="9065" spans="1:12" s="234" customFormat="1" ht="13" x14ac:dyDescent="0.25">
      <c r="A9065" s="261"/>
      <c r="B9065" s="253"/>
      <c r="C9065" s="252"/>
      <c r="D9065" s="308"/>
      <c r="E9065" s="257"/>
      <c r="F9065" s="260"/>
      <c r="I9065"/>
      <c r="J9065" s="149"/>
      <c r="K9065" s="149"/>
      <c r="L9065" s="149"/>
    </row>
    <row r="9066" spans="1:12" s="234" customFormat="1" ht="13" x14ac:dyDescent="0.25">
      <c r="A9066" s="261"/>
      <c r="B9066" s="253"/>
      <c r="C9066" s="252"/>
      <c r="D9066" s="308"/>
      <c r="E9066" s="257"/>
      <c r="F9066" s="260"/>
      <c r="I9066"/>
      <c r="J9066" s="149"/>
      <c r="K9066" s="149"/>
      <c r="L9066" s="149"/>
    </row>
    <row r="9067" spans="1:12" s="234" customFormat="1" ht="13" x14ac:dyDescent="0.25">
      <c r="A9067" s="261"/>
      <c r="B9067" s="253"/>
      <c r="C9067" s="252"/>
      <c r="D9067" s="308"/>
      <c r="E9067" s="257"/>
      <c r="F9067" s="260"/>
      <c r="I9067"/>
      <c r="J9067" s="149"/>
      <c r="K9067" s="149"/>
      <c r="L9067" s="149"/>
    </row>
    <row r="9068" spans="1:12" s="234" customFormat="1" ht="13" x14ac:dyDescent="0.25">
      <c r="A9068" s="261"/>
      <c r="B9068" s="253"/>
      <c r="C9068" s="252"/>
      <c r="D9068" s="308"/>
      <c r="E9068" s="257"/>
      <c r="F9068" s="260"/>
      <c r="I9068"/>
      <c r="J9068" s="149"/>
      <c r="K9068" s="149"/>
      <c r="L9068" s="149"/>
    </row>
    <row r="9069" spans="1:12" s="234" customFormat="1" ht="13" x14ac:dyDescent="0.25">
      <c r="A9069" s="261"/>
      <c r="B9069" s="253"/>
      <c r="C9069" s="252"/>
      <c r="D9069" s="308"/>
      <c r="E9069" s="257"/>
      <c r="F9069" s="260"/>
      <c r="I9069"/>
      <c r="J9069" s="149"/>
      <c r="K9069" s="149"/>
      <c r="L9069" s="149"/>
    </row>
    <row r="9070" spans="1:12" s="234" customFormat="1" ht="13" x14ac:dyDescent="0.25">
      <c r="A9070" s="261"/>
      <c r="B9070" s="253"/>
      <c r="C9070" s="252"/>
      <c r="D9070" s="308"/>
      <c r="E9070" s="257"/>
      <c r="F9070" s="260"/>
      <c r="I9070"/>
      <c r="J9070" s="149"/>
      <c r="K9070" s="149"/>
      <c r="L9070" s="149"/>
    </row>
    <row r="9071" spans="1:12" s="234" customFormat="1" ht="13" x14ac:dyDescent="0.25">
      <c r="A9071" s="261"/>
      <c r="B9071" s="253"/>
      <c r="C9071" s="252"/>
      <c r="D9071" s="308"/>
      <c r="E9071" s="257"/>
      <c r="F9071" s="260"/>
      <c r="I9071"/>
      <c r="J9071" s="149"/>
      <c r="K9071" s="149"/>
      <c r="L9071" s="149"/>
    </row>
    <row r="9072" spans="1:12" s="234" customFormat="1" ht="13" x14ac:dyDescent="0.25">
      <c r="A9072" s="261"/>
      <c r="B9072" s="253"/>
      <c r="C9072" s="252"/>
      <c r="D9072" s="308"/>
      <c r="E9072" s="257"/>
      <c r="F9072" s="260"/>
      <c r="I9072"/>
      <c r="J9072" s="149"/>
      <c r="K9072" s="149"/>
      <c r="L9072" s="149"/>
    </row>
    <row r="9073" spans="1:12" s="234" customFormat="1" ht="13" x14ac:dyDescent="0.25">
      <c r="A9073" s="261"/>
      <c r="B9073" s="253"/>
      <c r="C9073" s="252"/>
      <c r="D9073" s="308"/>
      <c r="E9073" s="257"/>
      <c r="F9073" s="260"/>
      <c r="I9073"/>
      <c r="J9073" s="149"/>
      <c r="K9073" s="149"/>
      <c r="L9073" s="149"/>
    </row>
    <row r="9074" spans="1:12" s="234" customFormat="1" ht="13" x14ac:dyDescent="0.25">
      <c r="A9074" s="261"/>
      <c r="B9074" s="253"/>
      <c r="C9074" s="252"/>
      <c r="D9074" s="308"/>
      <c r="E9074" s="257"/>
      <c r="F9074" s="260"/>
      <c r="I9074"/>
      <c r="J9074" s="149"/>
      <c r="K9074" s="149"/>
      <c r="L9074" s="149"/>
    </row>
    <row r="9075" spans="1:12" s="234" customFormat="1" ht="13" x14ac:dyDescent="0.25">
      <c r="A9075" s="261"/>
      <c r="B9075" s="253"/>
      <c r="C9075" s="252"/>
      <c r="D9075" s="308"/>
      <c r="E9075" s="257"/>
      <c r="F9075" s="260"/>
      <c r="I9075"/>
      <c r="J9075" s="149"/>
      <c r="K9075" s="149"/>
      <c r="L9075" s="149"/>
    </row>
    <row r="9076" spans="1:12" s="234" customFormat="1" ht="13" x14ac:dyDescent="0.25">
      <c r="A9076" s="261"/>
      <c r="B9076" s="253"/>
      <c r="C9076" s="252"/>
      <c r="D9076" s="308"/>
      <c r="E9076" s="257"/>
      <c r="F9076" s="260"/>
      <c r="I9076"/>
      <c r="J9076" s="149"/>
      <c r="K9076" s="149"/>
      <c r="L9076" s="149"/>
    </row>
    <row r="9077" spans="1:12" s="234" customFormat="1" ht="13" x14ac:dyDescent="0.25">
      <c r="A9077" s="261"/>
      <c r="B9077" s="253"/>
      <c r="C9077" s="252"/>
      <c r="D9077" s="308"/>
      <c r="E9077" s="257"/>
      <c r="F9077" s="260"/>
      <c r="I9077"/>
      <c r="J9077" s="149"/>
      <c r="K9077" s="149"/>
      <c r="L9077" s="149"/>
    </row>
    <row r="9078" spans="1:12" s="234" customFormat="1" ht="13" x14ac:dyDescent="0.25">
      <c r="A9078" s="261"/>
      <c r="B9078" s="253"/>
      <c r="C9078" s="252"/>
      <c r="D9078" s="308"/>
      <c r="E9078" s="257"/>
      <c r="F9078" s="260"/>
      <c r="I9078"/>
      <c r="J9078" s="149"/>
      <c r="K9078" s="149"/>
      <c r="L9078" s="149"/>
    </row>
    <row r="9079" spans="1:12" s="234" customFormat="1" ht="13" x14ac:dyDescent="0.25">
      <c r="A9079" s="261"/>
      <c r="B9079" s="253"/>
      <c r="C9079" s="252"/>
      <c r="D9079" s="308"/>
      <c r="E9079" s="257"/>
      <c r="F9079" s="260"/>
      <c r="I9079"/>
      <c r="J9079" s="149"/>
      <c r="K9079" s="149"/>
      <c r="L9079" s="149"/>
    </row>
    <row r="9080" spans="1:12" s="234" customFormat="1" ht="13" x14ac:dyDescent="0.25">
      <c r="A9080" s="261"/>
      <c r="B9080" s="253"/>
      <c r="C9080" s="252"/>
      <c r="D9080" s="308"/>
      <c r="E9080" s="257"/>
      <c r="F9080" s="260"/>
      <c r="I9080"/>
      <c r="J9080" s="149"/>
      <c r="K9080" s="149"/>
      <c r="L9080" s="149"/>
    </row>
    <row r="9081" spans="1:12" s="234" customFormat="1" ht="13" x14ac:dyDescent="0.25">
      <c r="A9081" s="261"/>
      <c r="B9081" s="253"/>
      <c r="C9081" s="252"/>
      <c r="D9081" s="308"/>
      <c r="E9081" s="257"/>
      <c r="F9081" s="260"/>
      <c r="I9081"/>
      <c r="J9081" s="149"/>
      <c r="K9081" s="149"/>
      <c r="L9081" s="149"/>
    </row>
    <row r="9082" spans="1:12" s="234" customFormat="1" ht="13" x14ac:dyDescent="0.25">
      <c r="A9082" s="261"/>
      <c r="B9082" s="253"/>
      <c r="C9082" s="252"/>
      <c r="D9082" s="308"/>
      <c r="E9082" s="257"/>
      <c r="F9082" s="260"/>
      <c r="I9082"/>
      <c r="J9082" s="149"/>
      <c r="K9082" s="149"/>
      <c r="L9082" s="149"/>
    </row>
    <row r="9083" spans="1:12" s="234" customFormat="1" ht="13" x14ac:dyDescent="0.25">
      <c r="A9083" s="261"/>
      <c r="B9083" s="253"/>
      <c r="C9083" s="252"/>
      <c r="D9083" s="308"/>
      <c r="E9083" s="257"/>
      <c r="F9083" s="260"/>
      <c r="I9083"/>
      <c r="J9083" s="149"/>
      <c r="K9083" s="149"/>
      <c r="L9083" s="149"/>
    </row>
    <row r="9084" spans="1:12" s="234" customFormat="1" ht="13" x14ac:dyDescent="0.25">
      <c r="A9084" s="261"/>
      <c r="B9084" s="253"/>
      <c r="C9084" s="252"/>
      <c r="D9084" s="308"/>
      <c r="E9084" s="257"/>
      <c r="F9084" s="260"/>
      <c r="I9084"/>
      <c r="J9084" s="149"/>
      <c r="K9084" s="149"/>
      <c r="L9084" s="149"/>
    </row>
    <row r="9085" spans="1:12" s="234" customFormat="1" ht="13" x14ac:dyDescent="0.25">
      <c r="A9085" s="261"/>
      <c r="B9085" s="253"/>
      <c r="C9085" s="252"/>
      <c r="D9085" s="308"/>
      <c r="E9085" s="257"/>
      <c r="F9085" s="260"/>
      <c r="I9085"/>
      <c r="J9085" s="149"/>
      <c r="K9085" s="149"/>
      <c r="L9085" s="149"/>
    </row>
    <row r="9086" spans="1:12" s="234" customFormat="1" ht="13" x14ac:dyDescent="0.25">
      <c r="A9086" s="261"/>
      <c r="B9086" s="253"/>
      <c r="C9086" s="252"/>
      <c r="D9086" s="308"/>
      <c r="E9086" s="257"/>
      <c r="F9086" s="260"/>
      <c r="I9086"/>
      <c r="J9086" s="149"/>
      <c r="K9086" s="149"/>
      <c r="L9086" s="149"/>
    </row>
    <row r="9087" spans="1:12" s="234" customFormat="1" ht="13" x14ac:dyDescent="0.25">
      <c r="A9087" s="261"/>
      <c r="B9087" s="253"/>
      <c r="C9087" s="252"/>
      <c r="D9087" s="308"/>
      <c r="E9087" s="257"/>
      <c r="F9087" s="260"/>
      <c r="I9087"/>
      <c r="J9087" s="149"/>
      <c r="K9087" s="149"/>
      <c r="L9087" s="149"/>
    </row>
    <row r="9088" spans="1:12" s="234" customFormat="1" ht="13" x14ac:dyDescent="0.25">
      <c r="A9088" s="261"/>
      <c r="B9088" s="253"/>
      <c r="C9088" s="252"/>
      <c r="D9088" s="308"/>
      <c r="E9088" s="257"/>
      <c r="F9088" s="260"/>
      <c r="I9088"/>
      <c r="J9088" s="149"/>
      <c r="K9088" s="149"/>
      <c r="L9088" s="149"/>
    </row>
    <row r="9089" spans="1:12" s="234" customFormat="1" ht="13" x14ac:dyDescent="0.25">
      <c r="A9089" s="261"/>
      <c r="B9089" s="253"/>
      <c r="C9089" s="252"/>
      <c r="D9089" s="308"/>
      <c r="E9089" s="257"/>
      <c r="F9089" s="260"/>
      <c r="I9089"/>
      <c r="J9089" s="149"/>
      <c r="K9089" s="149"/>
      <c r="L9089" s="149"/>
    </row>
    <row r="9090" spans="1:12" s="234" customFormat="1" ht="13" x14ac:dyDescent="0.25">
      <c r="A9090" s="261"/>
      <c r="B9090" s="253"/>
      <c r="C9090" s="252"/>
      <c r="D9090" s="308"/>
      <c r="E9090" s="257"/>
      <c r="F9090" s="260"/>
      <c r="I9090"/>
      <c r="J9090" s="149"/>
      <c r="K9090" s="149"/>
      <c r="L9090" s="149"/>
    </row>
    <row r="9091" spans="1:12" s="234" customFormat="1" ht="13" x14ac:dyDescent="0.25">
      <c r="A9091" s="261"/>
      <c r="B9091" s="253"/>
      <c r="C9091" s="252"/>
      <c r="D9091" s="308"/>
      <c r="E9091" s="257"/>
      <c r="F9091" s="260"/>
      <c r="I9091"/>
      <c r="J9091" s="149"/>
      <c r="K9091" s="149"/>
      <c r="L9091" s="149"/>
    </row>
    <row r="9092" spans="1:12" s="234" customFormat="1" ht="13" x14ac:dyDescent="0.25">
      <c r="A9092" s="261"/>
      <c r="B9092" s="253"/>
      <c r="C9092" s="252"/>
      <c r="D9092" s="308"/>
      <c r="E9092" s="257"/>
      <c r="F9092" s="260"/>
      <c r="I9092"/>
      <c r="J9092" s="149"/>
      <c r="K9092" s="149"/>
      <c r="L9092" s="149"/>
    </row>
    <row r="9093" spans="1:12" s="234" customFormat="1" ht="13" x14ac:dyDescent="0.25">
      <c r="A9093" s="261"/>
      <c r="B9093" s="253"/>
      <c r="C9093" s="252"/>
      <c r="D9093" s="308"/>
      <c r="E9093" s="257"/>
      <c r="F9093" s="260"/>
      <c r="I9093"/>
      <c r="J9093" s="149"/>
      <c r="K9093" s="149"/>
      <c r="L9093" s="149"/>
    </row>
    <row r="9094" spans="1:12" s="234" customFormat="1" ht="13" x14ac:dyDescent="0.25">
      <c r="A9094" s="261"/>
      <c r="B9094" s="253"/>
      <c r="C9094" s="252"/>
      <c r="D9094" s="308"/>
      <c r="E9094" s="257"/>
      <c r="F9094" s="260"/>
      <c r="I9094"/>
      <c r="J9094" s="149"/>
      <c r="K9094" s="149"/>
      <c r="L9094" s="149"/>
    </row>
    <row r="9095" spans="1:12" s="234" customFormat="1" ht="13" x14ac:dyDescent="0.25">
      <c r="A9095" s="261"/>
      <c r="B9095" s="253"/>
      <c r="C9095" s="252"/>
      <c r="D9095" s="308"/>
      <c r="E9095" s="257"/>
      <c r="F9095" s="260"/>
      <c r="I9095"/>
      <c r="J9095" s="149"/>
      <c r="K9095" s="149"/>
      <c r="L9095" s="149"/>
    </row>
    <row r="9096" spans="1:12" s="234" customFormat="1" ht="13" x14ac:dyDescent="0.25">
      <c r="A9096" s="261"/>
      <c r="B9096" s="253"/>
      <c r="C9096" s="252"/>
      <c r="D9096" s="308"/>
      <c r="E9096" s="257"/>
      <c r="F9096" s="260"/>
      <c r="I9096"/>
      <c r="J9096" s="149"/>
      <c r="K9096" s="149"/>
      <c r="L9096" s="149"/>
    </row>
    <row r="9097" spans="1:12" s="234" customFormat="1" ht="13" x14ac:dyDescent="0.25">
      <c r="A9097" s="261"/>
      <c r="B9097" s="253"/>
      <c r="C9097" s="252"/>
      <c r="D9097" s="308"/>
      <c r="E9097" s="257"/>
      <c r="F9097" s="260"/>
      <c r="I9097"/>
      <c r="J9097" s="149"/>
      <c r="K9097" s="149"/>
      <c r="L9097" s="149"/>
    </row>
    <row r="9098" spans="1:12" s="234" customFormat="1" ht="13" x14ac:dyDescent="0.25">
      <c r="A9098" s="261"/>
      <c r="B9098" s="253"/>
      <c r="C9098" s="252"/>
      <c r="D9098" s="308"/>
      <c r="E9098" s="257"/>
      <c r="F9098" s="260"/>
      <c r="I9098"/>
      <c r="J9098" s="149"/>
      <c r="K9098" s="149"/>
      <c r="L9098" s="149"/>
    </row>
    <row r="9099" spans="1:12" s="234" customFormat="1" ht="13" x14ac:dyDescent="0.25">
      <c r="A9099" s="261"/>
      <c r="B9099" s="253"/>
      <c r="C9099" s="252"/>
      <c r="D9099" s="308"/>
      <c r="E9099" s="257"/>
      <c r="F9099" s="260"/>
      <c r="I9099"/>
      <c r="J9099" s="149"/>
      <c r="K9099" s="149"/>
      <c r="L9099" s="149"/>
    </row>
    <row r="9100" spans="1:12" s="234" customFormat="1" ht="13" x14ac:dyDescent="0.25">
      <c r="A9100" s="261"/>
      <c r="B9100" s="253"/>
      <c r="C9100" s="252"/>
      <c r="D9100" s="308"/>
      <c r="E9100" s="257"/>
      <c r="F9100" s="260"/>
      <c r="I9100"/>
      <c r="J9100" s="149"/>
      <c r="K9100" s="149"/>
      <c r="L9100" s="149"/>
    </row>
    <row r="9101" spans="1:12" s="234" customFormat="1" ht="13" x14ac:dyDescent="0.25">
      <c r="A9101" s="261"/>
      <c r="B9101" s="253"/>
      <c r="C9101" s="252"/>
      <c r="D9101" s="308"/>
      <c r="E9101" s="257"/>
      <c r="F9101" s="260"/>
      <c r="I9101"/>
      <c r="J9101" s="149"/>
      <c r="K9101" s="149"/>
      <c r="L9101" s="149"/>
    </row>
    <row r="9102" spans="1:12" s="234" customFormat="1" ht="13" x14ac:dyDescent="0.25">
      <c r="A9102" s="261"/>
      <c r="B9102" s="253"/>
      <c r="C9102" s="252"/>
      <c r="D9102" s="308"/>
      <c r="E9102" s="257"/>
      <c r="F9102" s="260"/>
      <c r="I9102"/>
      <c r="J9102" s="149"/>
      <c r="K9102" s="149"/>
      <c r="L9102" s="149"/>
    </row>
    <row r="9103" spans="1:12" s="234" customFormat="1" ht="13" x14ac:dyDescent="0.25">
      <c r="A9103" s="261"/>
      <c r="B9103" s="253"/>
      <c r="C9103" s="252"/>
      <c r="D9103" s="308"/>
      <c r="E9103" s="257"/>
      <c r="F9103" s="260"/>
      <c r="I9103"/>
      <c r="J9103" s="149"/>
      <c r="K9103" s="149"/>
      <c r="L9103" s="149"/>
    </row>
    <row r="9104" spans="1:12" s="234" customFormat="1" ht="13" x14ac:dyDescent="0.25">
      <c r="A9104" s="261"/>
      <c r="B9104" s="253"/>
      <c r="C9104" s="252"/>
      <c r="D9104" s="308"/>
      <c r="E9104" s="257"/>
      <c r="F9104" s="260"/>
      <c r="I9104"/>
      <c r="J9104" s="149"/>
      <c r="K9104" s="149"/>
      <c r="L9104" s="149"/>
    </row>
    <row r="9105" spans="1:12" s="234" customFormat="1" ht="13" x14ac:dyDescent="0.25">
      <c r="A9105" s="261"/>
      <c r="B9105" s="253"/>
      <c r="C9105" s="252"/>
      <c r="D9105" s="308"/>
      <c r="E9105" s="257"/>
      <c r="F9105" s="260"/>
      <c r="I9105"/>
      <c r="J9105" s="149"/>
      <c r="K9105" s="149"/>
      <c r="L9105" s="149"/>
    </row>
    <row r="9106" spans="1:12" s="234" customFormat="1" ht="13" x14ac:dyDescent="0.25">
      <c r="A9106" s="261"/>
      <c r="B9106" s="253"/>
      <c r="C9106" s="252"/>
      <c r="D9106" s="308"/>
      <c r="E9106" s="257"/>
      <c r="F9106" s="260"/>
      <c r="I9106"/>
      <c r="J9106" s="149"/>
      <c r="K9106" s="149"/>
      <c r="L9106" s="149"/>
    </row>
    <row r="9107" spans="1:12" s="234" customFormat="1" ht="13" x14ac:dyDescent="0.25">
      <c r="A9107" s="261"/>
      <c r="B9107" s="253"/>
      <c r="C9107" s="252"/>
      <c r="D9107" s="308"/>
      <c r="E9107" s="257"/>
      <c r="F9107" s="260"/>
      <c r="I9107"/>
      <c r="J9107" s="149"/>
      <c r="K9107" s="149"/>
      <c r="L9107" s="149"/>
    </row>
    <row r="9108" spans="1:12" s="234" customFormat="1" ht="13" x14ac:dyDescent="0.25">
      <c r="A9108" s="261"/>
      <c r="B9108" s="253"/>
      <c r="C9108" s="252"/>
      <c r="D9108" s="308"/>
      <c r="E9108" s="257"/>
      <c r="F9108" s="260"/>
      <c r="I9108"/>
      <c r="J9108" s="149"/>
      <c r="K9108" s="149"/>
      <c r="L9108" s="149"/>
    </row>
    <row r="9109" spans="1:12" s="234" customFormat="1" ht="13" x14ac:dyDescent="0.25">
      <c r="A9109" s="261"/>
      <c r="B9109" s="253"/>
      <c r="C9109" s="252"/>
      <c r="D9109" s="308"/>
      <c r="E9109" s="257"/>
      <c r="F9109" s="260"/>
      <c r="I9109"/>
      <c r="J9109" s="149"/>
      <c r="K9109" s="149"/>
      <c r="L9109" s="149"/>
    </row>
    <row r="9110" spans="1:12" s="234" customFormat="1" ht="13" x14ac:dyDescent="0.25">
      <c r="A9110" s="261"/>
      <c r="B9110" s="253"/>
      <c r="C9110" s="252"/>
      <c r="D9110" s="308"/>
      <c r="E9110" s="257"/>
      <c r="F9110" s="260"/>
      <c r="I9110"/>
      <c r="J9110" s="149"/>
      <c r="K9110" s="149"/>
      <c r="L9110" s="149"/>
    </row>
    <row r="9111" spans="1:12" s="234" customFormat="1" ht="13" x14ac:dyDescent="0.25">
      <c r="A9111" s="261"/>
      <c r="B9111" s="253"/>
      <c r="C9111" s="252"/>
      <c r="D9111" s="308"/>
      <c r="E9111" s="257"/>
      <c r="F9111" s="260"/>
      <c r="I9111"/>
      <c r="J9111" s="149"/>
      <c r="K9111" s="149"/>
      <c r="L9111" s="149"/>
    </row>
    <row r="9112" spans="1:12" s="234" customFormat="1" ht="13" x14ac:dyDescent="0.25">
      <c r="A9112" s="261"/>
      <c r="B9112" s="253"/>
      <c r="C9112" s="252"/>
      <c r="D9112" s="308"/>
      <c r="E9112" s="257"/>
      <c r="F9112" s="260"/>
      <c r="I9112"/>
      <c r="J9112" s="149"/>
      <c r="K9112" s="149"/>
      <c r="L9112" s="149"/>
    </row>
    <row r="9113" spans="1:12" s="234" customFormat="1" ht="13" x14ac:dyDescent="0.25">
      <c r="A9113" s="261"/>
      <c r="B9113" s="253"/>
      <c r="C9113" s="252"/>
      <c r="D9113" s="308"/>
      <c r="E9113" s="257"/>
      <c r="F9113" s="260"/>
      <c r="I9113"/>
      <c r="J9113" s="149"/>
      <c r="K9113" s="149"/>
      <c r="L9113" s="149"/>
    </row>
    <row r="9114" spans="1:12" s="234" customFormat="1" ht="13" x14ac:dyDescent="0.25">
      <c r="A9114" s="261"/>
      <c r="B9114" s="253"/>
      <c r="C9114" s="252"/>
      <c r="D9114" s="308"/>
      <c r="E9114" s="257"/>
      <c r="F9114" s="260"/>
      <c r="I9114"/>
      <c r="J9114" s="149"/>
      <c r="K9114" s="149"/>
      <c r="L9114" s="149"/>
    </row>
    <row r="9115" spans="1:12" s="234" customFormat="1" ht="13" x14ac:dyDescent="0.25">
      <c r="A9115" s="261"/>
      <c r="B9115" s="253"/>
      <c r="C9115" s="252"/>
      <c r="D9115" s="308"/>
      <c r="E9115" s="257"/>
      <c r="F9115" s="260"/>
      <c r="I9115"/>
      <c r="J9115" s="149"/>
      <c r="K9115" s="149"/>
      <c r="L9115" s="149"/>
    </row>
    <row r="9116" spans="1:12" s="234" customFormat="1" ht="13" x14ac:dyDescent="0.25">
      <c r="A9116" s="261"/>
      <c r="B9116" s="253"/>
      <c r="C9116" s="252"/>
      <c r="D9116" s="308"/>
      <c r="E9116" s="257"/>
      <c r="F9116" s="260"/>
      <c r="I9116"/>
      <c r="J9116" s="149"/>
      <c r="K9116" s="149"/>
      <c r="L9116" s="149"/>
    </row>
    <row r="9117" spans="1:12" s="234" customFormat="1" ht="13" x14ac:dyDescent="0.25">
      <c r="A9117" s="261"/>
      <c r="B9117" s="253"/>
      <c r="C9117" s="252"/>
      <c r="D9117" s="308"/>
      <c r="E9117" s="257"/>
      <c r="F9117" s="260"/>
      <c r="I9117"/>
      <c r="J9117" s="149"/>
      <c r="K9117" s="149"/>
      <c r="L9117" s="149"/>
    </row>
    <row r="9118" spans="1:12" s="234" customFormat="1" ht="13" x14ac:dyDescent="0.25">
      <c r="A9118" s="261"/>
      <c r="B9118" s="253"/>
      <c r="C9118" s="252"/>
      <c r="D9118" s="308"/>
      <c r="E9118" s="257"/>
      <c r="F9118" s="260"/>
      <c r="I9118"/>
      <c r="J9118" s="149"/>
      <c r="K9118" s="149"/>
      <c r="L9118" s="149"/>
    </row>
    <row r="9119" spans="1:12" s="234" customFormat="1" ht="13" x14ac:dyDescent="0.25">
      <c r="A9119" s="261"/>
      <c r="B9119" s="253"/>
      <c r="C9119" s="252"/>
      <c r="D9119" s="308"/>
      <c r="E9119" s="257"/>
      <c r="F9119" s="260"/>
      <c r="I9119"/>
      <c r="J9119" s="149"/>
      <c r="K9119" s="149"/>
      <c r="L9119" s="149"/>
    </row>
    <row r="9120" spans="1:12" s="234" customFormat="1" ht="13" x14ac:dyDescent="0.25">
      <c r="A9120" s="261"/>
      <c r="B9120" s="264" t="s">
        <v>1019</v>
      </c>
      <c r="C9120" s="226"/>
      <c r="D9120" s="304"/>
      <c r="E9120" s="255"/>
      <c r="F9120" s="266"/>
      <c r="I9120"/>
      <c r="J9120" s="149"/>
      <c r="K9120" s="149"/>
      <c r="L9120" s="149"/>
    </row>
    <row r="9121" spans="1:12" s="234" customFormat="1" ht="13" x14ac:dyDescent="0.25">
      <c r="A9121" s="261"/>
      <c r="B9121" s="245" t="str">
        <f>B9048</f>
        <v>SECTION 7</v>
      </c>
      <c r="C9121" s="226"/>
      <c r="D9121" s="304"/>
      <c r="E9121" s="255"/>
      <c r="F9121" s="260"/>
      <c r="I9121"/>
      <c r="J9121" s="149"/>
      <c r="K9121" s="149"/>
      <c r="L9121" s="149"/>
    </row>
    <row r="9122" spans="1:12" s="234" customFormat="1" ht="13" x14ac:dyDescent="0.25">
      <c r="A9122" s="261"/>
      <c r="B9122" s="245" t="str">
        <f>B9049</f>
        <v>Ablution Block 3: 7.7 - Glazing</v>
      </c>
      <c r="C9122" s="226"/>
      <c r="D9122" s="304"/>
      <c r="E9122" s="255"/>
      <c r="F9122" s="260"/>
      <c r="I9122"/>
      <c r="J9122" s="149"/>
      <c r="K9122" s="149"/>
      <c r="L9122" s="149"/>
    </row>
    <row r="9123" spans="1:12" s="234" customFormat="1" x14ac:dyDescent="0.25">
      <c r="A9123" s="298"/>
      <c r="B9123" s="231"/>
      <c r="C9123" s="219"/>
      <c r="D9123" s="310"/>
      <c r="E9123" s="257"/>
      <c r="F9123" s="260"/>
      <c r="I9123"/>
      <c r="J9123" s="149"/>
      <c r="K9123" s="149"/>
      <c r="L9123" s="149"/>
    </row>
    <row r="9124" spans="1:12" s="234" customFormat="1" ht="13" x14ac:dyDescent="0.25">
      <c r="A9124" s="297">
        <v>7.8</v>
      </c>
      <c r="B9124" s="227" t="s">
        <v>324</v>
      </c>
      <c r="C9124" s="268"/>
      <c r="D9124" s="311"/>
      <c r="E9124" s="216"/>
      <c r="F9124" s="277"/>
      <c r="I9124"/>
      <c r="J9124" s="149"/>
      <c r="K9124" s="149"/>
      <c r="L9124" s="149"/>
    </row>
    <row r="9125" spans="1:12" s="234" customFormat="1" ht="13" x14ac:dyDescent="0.25">
      <c r="A9125" s="296"/>
      <c r="B9125" s="227"/>
      <c r="C9125" s="268"/>
      <c r="D9125" s="311"/>
      <c r="E9125" s="216"/>
      <c r="F9125" s="277"/>
      <c r="I9125"/>
      <c r="J9125" s="149"/>
      <c r="K9125" s="149"/>
      <c r="L9125" s="149"/>
    </row>
    <row r="9126" spans="1:12" s="234" customFormat="1" ht="26" x14ac:dyDescent="0.25">
      <c r="A9126" s="296"/>
      <c r="B9126" s="227" t="s">
        <v>2096</v>
      </c>
      <c r="C9126" s="268"/>
      <c r="D9126" s="311"/>
      <c r="E9126" s="216"/>
      <c r="F9126" s="277"/>
      <c r="I9126"/>
      <c r="J9126" s="149"/>
      <c r="K9126" s="149"/>
      <c r="L9126" s="149"/>
    </row>
    <row r="9127" spans="1:12" s="234" customFormat="1" x14ac:dyDescent="0.25">
      <c r="A9127" s="296"/>
      <c r="B9127" s="269"/>
      <c r="C9127" s="268"/>
      <c r="D9127" s="311"/>
      <c r="E9127" s="216"/>
      <c r="F9127" s="277"/>
      <c r="I9127"/>
      <c r="J9127" s="149"/>
      <c r="K9127" s="149"/>
      <c r="L9127" s="149"/>
    </row>
    <row r="9128" spans="1:12" s="234" customFormat="1" ht="14.5" x14ac:dyDescent="0.25">
      <c r="A9128" s="296" t="s">
        <v>2736</v>
      </c>
      <c r="B9128" s="269" t="s">
        <v>526</v>
      </c>
      <c r="C9128" s="268" t="s">
        <v>621</v>
      </c>
      <c r="D9128" s="311">
        <f>D8714</f>
        <v>55</v>
      </c>
      <c r="E9128" s="216"/>
      <c r="F9128" s="277"/>
      <c r="I9128"/>
      <c r="J9128" s="149"/>
      <c r="K9128" s="149"/>
      <c r="L9128" s="149"/>
    </row>
    <row r="9129" spans="1:12" s="234" customFormat="1" x14ac:dyDescent="0.25">
      <c r="A9129" s="296"/>
      <c r="B9129" s="269"/>
      <c r="C9129" s="268"/>
      <c r="D9129" s="311"/>
      <c r="E9129" s="216"/>
      <c r="F9129" s="277"/>
      <c r="I9129"/>
      <c r="J9129" s="149"/>
      <c r="K9129" s="149"/>
      <c r="L9129" s="149"/>
    </row>
    <row r="9130" spans="1:12" s="234" customFormat="1" ht="14.5" x14ac:dyDescent="0.25">
      <c r="A9130" s="296" t="s">
        <v>2737</v>
      </c>
      <c r="B9130" s="269" t="s">
        <v>1029</v>
      </c>
      <c r="C9130" s="268" t="s">
        <v>621</v>
      </c>
      <c r="D9130" s="311">
        <f>D8716</f>
        <v>7</v>
      </c>
      <c r="E9130" s="216"/>
      <c r="F9130" s="277"/>
      <c r="I9130"/>
      <c r="J9130" s="149"/>
      <c r="K9130" s="149"/>
      <c r="L9130" s="149"/>
    </row>
    <row r="9131" spans="1:12" s="234" customFormat="1" ht="13" x14ac:dyDescent="0.25">
      <c r="A9131" s="296"/>
      <c r="B9131" s="227"/>
      <c r="C9131" s="268"/>
      <c r="D9131" s="311"/>
      <c r="E9131" s="216"/>
      <c r="F9131" s="277"/>
      <c r="I9131"/>
      <c r="J9131" s="149"/>
      <c r="K9131" s="149"/>
      <c r="L9131" s="149"/>
    </row>
    <row r="9132" spans="1:12" s="234" customFormat="1" ht="26" x14ac:dyDescent="0.25">
      <c r="A9132" s="296"/>
      <c r="B9132" s="227" t="s">
        <v>2096</v>
      </c>
      <c r="C9132" s="268"/>
      <c r="D9132" s="311"/>
      <c r="E9132" s="216"/>
      <c r="F9132" s="277"/>
      <c r="I9132"/>
      <c r="J9132" s="149"/>
      <c r="K9132" s="149"/>
      <c r="L9132" s="149"/>
    </row>
    <row r="9133" spans="1:12" s="234" customFormat="1" x14ac:dyDescent="0.25">
      <c r="A9133" s="296"/>
      <c r="B9133" s="269"/>
      <c r="C9133" s="268"/>
      <c r="D9133" s="311"/>
      <c r="E9133" s="216"/>
      <c r="F9133" s="277"/>
      <c r="I9133"/>
      <c r="J9133" s="149"/>
      <c r="K9133" s="149"/>
      <c r="L9133" s="149"/>
    </row>
    <row r="9134" spans="1:12" s="234" customFormat="1" ht="14.5" x14ac:dyDescent="0.25">
      <c r="A9134" s="296" t="s">
        <v>2738</v>
      </c>
      <c r="B9134" s="269" t="s">
        <v>527</v>
      </c>
      <c r="C9134" s="268" t="s">
        <v>621</v>
      </c>
      <c r="D9134" s="311">
        <f>D8722</f>
        <v>39</v>
      </c>
      <c r="E9134" s="216"/>
      <c r="F9134" s="277"/>
      <c r="I9134"/>
      <c r="J9134" s="149"/>
      <c r="K9134" s="149"/>
      <c r="L9134" s="149"/>
    </row>
    <row r="9135" spans="1:12" s="234" customFormat="1" x14ac:dyDescent="0.25">
      <c r="A9135" s="296"/>
      <c r="B9135" s="269"/>
      <c r="C9135" s="268"/>
      <c r="D9135" s="311"/>
      <c r="E9135" s="216"/>
      <c r="F9135" s="277"/>
      <c r="I9135"/>
      <c r="J9135" s="149"/>
      <c r="K9135" s="149"/>
      <c r="L9135" s="149"/>
    </row>
    <row r="9136" spans="1:12" s="234" customFormat="1" ht="14.5" x14ac:dyDescent="0.25">
      <c r="A9136" s="296" t="s">
        <v>2739</v>
      </c>
      <c r="B9136" s="269" t="s">
        <v>1029</v>
      </c>
      <c r="C9136" s="268" t="s">
        <v>621</v>
      </c>
      <c r="D9136" s="311">
        <f>D8724</f>
        <v>9</v>
      </c>
      <c r="E9136" s="216"/>
      <c r="F9136" s="277"/>
      <c r="I9136"/>
      <c r="J9136" s="149"/>
      <c r="K9136" s="149"/>
      <c r="L9136" s="149"/>
    </row>
    <row r="9137" spans="1:12" s="234" customFormat="1" x14ac:dyDescent="0.25">
      <c r="A9137" s="296"/>
      <c r="B9137" s="269"/>
      <c r="C9137" s="268"/>
      <c r="D9137" s="311"/>
      <c r="E9137" s="216"/>
      <c r="F9137" s="277"/>
      <c r="I9137"/>
      <c r="J9137" s="149"/>
      <c r="K9137" s="149"/>
      <c r="L9137" s="149"/>
    </row>
    <row r="9138" spans="1:12" s="234" customFormat="1" ht="26" x14ac:dyDescent="0.25">
      <c r="A9138" s="296"/>
      <c r="B9138" s="227" t="s">
        <v>2097</v>
      </c>
      <c r="C9138" s="268"/>
      <c r="D9138" s="311"/>
      <c r="E9138" s="216"/>
      <c r="F9138" s="277"/>
      <c r="I9138"/>
      <c r="J9138" s="149"/>
      <c r="K9138" s="149"/>
      <c r="L9138" s="149"/>
    </row>
    <row r="9139" spans="1:12" s="234" customFormat="1" ht="13" x14ac:dyDescent="0.25">
      <c r="A9139" s="296"/>
      <c r="B9139" s="227"/>
      <c r="C9139" s="268"/>
      <c r="D9139" s="311"/>
      <c r="E9139" s="216"/>
      <c r="F9139" s="277"/>
      <c r="I9139"/>
      <c r="J9139" s="149"/>
      <c r="K9139" s="149"/>
      <c r="L9139" s="149"/>
    </row>
    <row r="9140" spans="1:12" s="234" customFormat="1" x14ac:dyDescent="0.25">
      <c r="A9140" s="296" t="s">
        <v>2740</v>
      </c>
      <c r="B9140" s="269" t="s">
        <v>332</v>
      </c>
      <c r="C9140" s="268" t="s">
        <v>11</v>
      </c>
      <c r="D9140" s="311">
        <f>D8446+D8448</f>
        <v>13</v>
      </c>
      <c r="E9140" s="216"/>
      <c r="F9140" s="277"/>
      <c r="I9140"/>
      <c r="J9140" s="149"/>
      <c r="K9140" s="149"/>
      <c r="L9140" s="149"/>
    </row>
    <row r="9141" spans="1:12" s="234" customFormat="1" x14ac:dyDescent="0.25">
      <c r="A9141" s="296"/>
      <c r="B9141" s="269"/>
      <c r="C9141" s="268"/>
      <c r="D9141" s="311"/>
      <c r="E9141" s="216"/>
      <c r="F9141" s="277"/>
      <c r="I9141"/>
      <c r="J9141" s="149"/>
      <c r="K9141" s="149"/>
      <c r="L9141" s="149"/>
    </row>
    <row r="9142" spans="1:12" s="234" customFormat="1" ht="39" x14ac:dyDescent="0.25">
      <c r="A9142" s="296"/>
      <c r="B9142" s="227" t="s">
        <v>2098</v>
      </c>
      <c r="C9142" s="268"/>
      <c r="D9142" s="311"/>
      <c r="E9142" s="216"/>
      <c r="F9142" s="277"/>
      <c r="I9142"/>
      <c r="J9142" s="149"/>
      <c r="K9142" s="149"/>
      <c r="L9142" s="149"/>
    </row>
    <row r="9143" spans="1:12" s="234" customFormat="1" x14ac:dyDescent="0.25">
      <c r="A9143" s="296"/>
      <c r="B9143" s="269"/>
      <c r="C9143" s="268"/>
      <c r="D9143" s="311"/>
      <c r="E9143" s="216"/>
      <c r="F9143" s="277"/>
      <c r="I9143"/>
      <c r="J9143" s="149"/>
      <c r="K9143" s="149"/>
      <c r="L9143" s="149"/>
    </row>
    <row r="9144" spans="1:12" s="234" customFormat="1" ht="14.5" x14ac:dyDescent="0.25">
      <c r="A9144" s="296" t="s">
        <v>2741</v>
      </c>
      <c r="B9144" s="269" t="s">
        <v>336</v>
      </c>
      <c r="C9144" s="268" t="s">
        <v>621</v>
      </c>
      <c r="D9144" s="311">
        <v>2</v>
      </c>
      <c r="E9144" s="216"/>
      <c r="F9144" s="277"/>
      <c r="I9144"/>
      <c r="J9144" s="149"/>
      <c r="K9144" s="149"/>
      <c r="L9144" s="149"/>
    </row>
    <row r="9145" spans="1:12" s="234" customFormat="1" x14ac:dyDescent="0.25">
      <c r="A9145" s="296"/>
      <c r="B9145" s="269"/>
      <c r="C9145" s="268"/>
      <c r="D9145" s="311"/>
      <c r="E9145" s="216"/>
      <c r="F9145" s="277"/>
      <c r="I9145"/>
      <c r="J9145" s="149"/>
      <c r="K9145" s="149"/>
      <c r="L9145" s="149"/>
    </row>
    <row r="9146" spans="1:12" s="234" customFormat="1" ht="14.5" x14ac:dyDescent="0.25">
      <c r="A9146" s="296" t="s">
        <v>2742</v>
      </c>
      <c r="B9146" s="269" t="s">
        <v>287</v>
      </c>
      <c r="C9146" s="268" t="s">
        <v>621</v>
      </c>
      <c r="D9146" s="311">
        <v>1</v>
      </c>
      <c r="E9146" s="216"/>
      <c r="F9146" s="277"/>
      <c r="I9146"/>
      <c r="J9146" s="149"/>
      <c r="K9146" s="149"/>
      <c r="L9146" s="149"/>
    </row>
    <row r="9147" spans="1:12" s="234" customFormat="1" x14ac:dyDescent="0.25">
      <c r="A9147" s="296"/>
      <c r="B9147" s="269"/>
      <c r="C9147" s="268"/>
      <c r="D9147" s="311"/>
      <c r="E9147" s="216"/>
      <c r="F9147" s="277"/>
      <c r="I9147"/>
      <c r="J9147" s="149"/>
      <c r="K9147" s="149"/>
      <c r="L9147" s="149"/>
    </row>
    <row r="9148" spans="1:12" s="234" customFormat="1" ht="26" x14ac:dyDescent="0.25">
      <c r="A9148" s="296"/>
      <c r="B9148" s="227" t="s">
        <v>2099</v>
      </c>
      <c r="C9148" s="268"/>
      <c r="D9148" s="311"/>
      <c r="E9148" s="216"/>
      <c r="F9148" s="277"/>
      <c r="I9148"/>
      <c r="J9148" s="149"/>
      <c r="K9148" s="149"/>
      <c r="L9148" s="149"/>
    </row>
    <row r="9149" spans="1:12" s="234" customFormat="1" x14ac:dyDescent="0.25">
      <c r="A9149" s="296"/>
      <c r="B9149" s="269"/>
      <c r="C9149" s="268"/>
      <c r="D9149" s="311"/>
      <c r="E9149" s="216"/>
      <c r="F9149" s="277"/>
      <c r="I9149"/>
      <c r="J9149" s="149"/>
      <c r="K9149" s="149"/>
      <c r="L9149" s="149"/>
    </row>
    <row r="9150" spans="1:12" s="234" customFormat="1" ht="14.5" x14ac:dyDescent="0.25">
      <c r="A9150" s="296" t="s">
        <v>2743</v>
      </c>
      <c r="B9150" s="269" t="s">
        <v>285</v>
      </c>
      <c r="C9150" s="268" t="s">
        <v>621</v>
      </c>
      <c r="D9150" s="311">
        <v>12</v>
      </c>
      <c r="E9150" s="216"/>
      <c r="F9150" s="277"/>
      <c r="I9150"/>
      <c r="J9150" s="149"/>
      <c r="K9150" s="149"/>
      <c r="L9150" s="149"/>
    </row>
    <row r="9151" spans="1:12" s="234" customFormat="1" x14ac:dyDescent="0.25">
      <c r="A9151" s="296"/>
      <c r="B9151" s="269"/>
      <c r="C9151" s="268"/>
      <c r="D9151" s="311"/>
      <c r="E9151" s="216"/>
      <c r="F9151" s="277"/>
      <c r="I9151"/>
      <c r="J9151" s="149"/>
      <c r="K9151" s="149"/>
      <c r="L9151" s="149"/>
    </row>
    <row r="9152" spans="1:12" s="234" customFormat="1" x14ac:dyDescent="0.25">
      <c r="A9152" s="296" t="s">
        <v>2744</v>
      </c>
      <c r="B9152" s="269" t="s">
        <v>531</v>
      </c>
      <c r="C9152" s="268" t="s">
        <v>11</v>
      </c>
      <c r="D9152" s="311">
        <v>116.8</v>
      </c>
      <c r="E9152" s="216"/>
      <c r="F9152" s="277"/>
      <c r="I9152"/>
      <c r="J9152" s="149"/>
      <c r="K9152" s="149"/>
      <c r="L9152" s="149"/>
    </row>
    <row r="9153" spans="1:12" s="234" customFormat="1" ht="13" x14ac:dyDescent="0.25">
      <c r="A9153" s="296"/>
      <c r="B9153" s="227"/>
      <c r="C9153" s="268"/>
      <c r="D9153" s="311"/>
      <c r="E9153" s="216"/>
      <c r="F9153" s="277"/>
      <c r="I9153"/>
      <c r="J9153" s="149"/>
      <c r="K9153" s="149"/>
      <c r="L9153" s="149"/>
    </row>
    <row r="9154" spans="1:12" s="234" customFormat="1" x14ac:dyDescent="0.25">
      <c r="A9154" s="296"/>
      <c r="B9154" s="269"/>
      <c r="C9154" s="268"/>
      <c r="D9154" s="311"/>
      <c r="E9154" s="216"/>
      <c r="F9154" s="260"/>
      <c r="I9154"/>
      <c r="J9154" s="149"/>
      <c r="K9154" s="149"/>
      <c r="L9154" s="149"/>
    </row>
    <row r="9155" spans="1:12" s="234" customFormat="1" x14ac:dyDescent="0.25">
      <c r="A9155" s="296"/>
      <c r="B9155" s="269"/>
      <c r="C9155" s="268"/>
      <c r="D9155" s="311"/>
      <c r="E9155" s="216"/>
      <c r="F9155" s="260"/>
      <c r="I9155"/>
      <c r="J9155" s="149"/>
      <c r="K9155" s="149"/>
      <c r="L9155" s="149"/>
    </row>
    <row r="9156" spans="1:12" s="234" customFormat="1" x14ac:dyDescent="0.25">
      <c r="A9156" s="296"/>
      <c r="B9156" s="269"/>
      <c r="C9156" s="268"/>
      <c r="D9156" s="311"/>
      <c r="E9156" s="216"/>
      <c r="F9156" s="260"/>
      <c r="I9156"/>
      <c r="J9156" s="149"/>
      <c r="K9156" s="149"/>
      <c r="L9156" s="149"/>
    </row>
    <row r="9157" spans="1:12" s="234" customFormat="1" x14ac:dyDescent="0.25">
      <c r="A9157" s="296"/>
      <c r="B9157" s="269"/>
      <c r="C9157" s="268"/>
      <c r="D9157" s="311"/>
      <c r="E9157" s="216"/>
      <c r="F9157" s="260"/>
      <c r="I9157"/>
      <c r="J9157" s="149"/>
      <c r="K9157" s="149"/>
      <c r="L9157" s="149"/>
    </row>
    <row r="9158" spans="1:12" s="234" customFormat="1" x14ac:dyDescent="0.25">
      <c r="A9158" s="296"/>
      <c r="B9158" s="269"/>
      <c r="C9158" s="268"/>
      <c r="D9158" s="311"/>
      <c r="E9158" s="216"/>
      <c r="F9158" s="260"/>
      <c r="I9158"/>
      <c r="J9158" s="149"/>
      <c r="K9158" s="149"/>
      <c r="L9158" s="149"/>
    </row>
    <row r="9159" spans="1:12" s="234" customFormat="1" x14ac:dyDescent="0.25">
      <c r="A9159" s="296"/>
      <c r="B9159" s="269"/>
      <c r="C9159" s="268"/>
      <c r="D9159" s="311"/>
      <c r="E9159" s="216"/>
      <c r="F9159" s="260"/>
      <c r="I9159"/>
      <c r="J9159" s="149"/>
      <c r="K9159" s="149"/>
      <c r="L9159" s="149"/>
    </row>
    <row r="9160" spans="1:12" s="234" customFormat="1" x14ac:dyDescent="0.25">
      <c r="A9160" s="296"/>
      <c r="B9160" s="269"/>
      <c r="C9160" s="268"/>
      <c r="D9160" s="311"/>
      <c r="E9160" s="216"/>
      <c r="F9160" s="260"/>
      <c r="I9160"/>
      <c r="J9160" s="149"/>
      <c r="K9160" s="149"/>
      <c r="L9160" s="149"/>
    </row>
    <row r="9161" spans="1:12" s="234" customFormat="1" x14ac:dyDescent="0.25">
      <c r="A9161" s="296"/>
      <c r="B9161" s="269"/>
      <c r="C9161" s="268"/>
      <c r="D9161" s="311"/>
      <c r="E9161" s="216"/>
      <c r="F9161" s="260"/>
      <c r="I9161"/>
      <c r="J9161" s="149"/>
      <c r="K9161" s="149"/>
      <c r="L9161" s="149"/>
    </row>
    <row r="9162" spans="1:12" s="234" customFormat="1" x14ac:dyDescent="0.25">
      <c r="A9162" s="296"/>
      <c r="B9162" s="269"/>
      <c r="C9162" s="268"/>
      <c r="D9162" s="311"/>
      <c r="E9162" s="216"/>
      <c r="F9162" s="260"/>
      <c r="I9162"/>
      <c r="J9162" s="149"/>
      <c r="K9162" s="149"/>
      <c r="L9162" s="149"/>
    </row>
    <row r="9163" spans="1:12" s="234" customFormat="1" x14ac:dyDescent="0.25">
      <c r="A9163" s="296"/>
      <c r="B9163" s="269"/>
      <c r="C9163" s="268"/>
      <c r="D9163" s="311"/>
      <c r="E9163" s="216"/>
      <c r="F9163" s="260"/>
      <c r="I9163"/>
      <c r="J9163" s="149"/>
      <c r="K9163" s="149"/>
      <c r="L9163" s="149"/>
    </row>
    <row r="9164" spans="1:12" s="234" customFormat="1" x14ac:dyDescent="0.25">
      <c r="A9164" s="296"/>
      <c r="B9164" s="269"/>
      <c r="C9164" s="268"/>
      <c r="D9164" s="311"/>
      <c r="E9164" s="216"/>
      <c r="F9164" s="260"/>
      <c r="I9164"/>
      <c r="J9164" s="149"/>
      <c r="K9164" s="149"/>
      <c r="L9164" s="149"/>
    </row>
    <row r="9165" spans="1:12" s="234" customFormat="1" x14ac:dyDescent="0.25">
      <c r="A9165" s="296"/>
      <c r="B9165" s="269"/>
      <c r="C9165" s="268"/>
      <c r="D9165" s="311"/>
      <c r="E9165" s="216"/>
      <c r="F9165" s="260"/>
      <c r="I9165"/>
      <c r="J9165" s="149"/>
      <c r="K9165" s="149"/>
      <c r="L9165" s="149"/>
    </row>
    <row r="9166" spans="1:12" s="234" customFormat="1" x14ac:dyDescent="0.25">
      <c r="A9166" s="296"/>
      <c r="B9166" s="269"/>
      <c r="C9166" s="268"/>
      <c r="D9166" s="311"/>
      <c r="E9166" s="216"/>
      <c r="F9166" s="260"/>
      <c r="I9166"/>
      <c r="J9166" s="149"/>
      <c r="K9166" s="149"/>
      <c r="L9166" s="149"/>
    </row>
    <row r="9167" spans="1:12" s="234" customFormat="1" x14ac:dyDescent="0.25">
      <c r="A9167" s="296"/>
      <c r="B9167" s="269"/>
      <c r="C9167" s="268"/>
      <c r="D9167" s="311"/>
      <c r="E9167" s="216"/>
      <c r="F9167" s="260"/>
      <c r="I9167"/>
      <c r="J9167" s="149"/>
      <c r="K9167" s="149"/>
      <c r="L9167" s="149"/>
    </row>
    <row r="9168" spans="1:12" s="234" customFormat="1" x14ac:dyDescent="0.25">
      <c r="A9168" s="296"/>
      <c r="B9168" s="269"/>
      <c r="C9168" s="268"/>
      <c r="D9168" s="311"/>
      <c r="E9168" s="216"/>
      <c r="F9168" s="260"/>
      <c r="I9168"/>
      <c r="J9168" s="149"/>
      <c r="K9168" s="149"/>
      <c r="L9168" s="149"/>
    </row>
    <row r="9169" spans="1:12" s="234" customFormat="1" x14ac:dyDescent="0.25">
      <c r="A9169" s="296"/>
      <c r="B9169" s="269"/>
      <c r="C9169" s="268"/>
      <c r="D9169" s="311"/>
      <c r="E9169" s="216"/>
      <c r="F9169" s="260"/>
      <c r="I9169"/>
      <c r="J9169" s="149"/>
      <c r="K9169" s="149"/>
      <c r="L9169" s="149"/>
    </row>
    <row r="9170" spans="1:12" s="234" customFormat="1" x14ac:dyDescent="0.25">
      <c r="A9170" s="296"/>
      <c r="B9170" s="269"/>
      <c r="C9170" s="268"/>
      <c r="D9170" s="311"/>
      <c r="E9170" s="216"/>
      <c r="F9170" s="260"/>
      <c r="I9170"/>
      <c r="J9170" s="149"/>
      <c r="K9170" s="149"/>
      <c r="L9170" s="149"/>
    </row>
    <row r="9171" spans="1:12" s="234" customFormat="1" x14ac:dyDescent="0.25">
      <c r="A9171" s="296"/>
      <c r="B9171" s="269"/>
      <c r="C9171" s="268"/>
      <c r="D9171" s="311"/>
      <c r="E9171" s="216"/>
      <c r="F9171" s="260"/>
      <c r="I9171"/>
      <c r="J9171" s="149"/>
      <c r="K9171" s="149"/>
      <c r="L9171" s="149"/>
    </row>
    <row r="9172" spans="1:12" s="234" customFormat="1" x14ac:dyDescent="0.25">
      <c r="A9172" s="296"/>
      <c r="B9172" s="269"/>
      <c r="C9172" s="268"/>
      <c r="D9172" s="311"/>
      <c r="E9172" s="216"/>
      <c r="F9172" s="260"/>
      <c r="I9172"/>
      <c r="J9172" s="149"/>
      <c r="K9172" s="149"/>
      <c r="L9172" s="149"/>
    </row>
    <row r="9173" spans="1:12" s="234" customFormat="1" x14ac:dyDescent="0.25">
      <c r="A9173" s="296"/>
      <c r="B9173" s="269"/>
      <c r="C9173" s="268"/>
      <c r="D9173" s="311"/>
      <c r="E9173" s="216"/>
      <c r="F9173" s="260"/>
      <c r="I9173"/>
      <c r="J9173" s="149"/>
      <c r="K9173" s="149"/>
      <c r="L9173" s="149"/>
    </row>
    <row r="9174" spans="1:12" s="234" customFormat="1" x14ac:dyDescent="0.25">
      <c r="A9174" s="296"/>
      <c r="B9174" s="269"/>
      <c r="C9174" s="268"/>
      <c r="D9174" s="311"/>
      <c r="E9174" s="216"/>
      <c r="F9174" s="260"/>
      <c r="I9174"/>
      <c r="J9174" s="149"/>
      <c r="K9174" s="149"/>
      <c r="L9174" s="149"/>
    </row>
    <row r="9175" spans="1:12" s="234" customFormat="1" x14ac:dyDescent="0.25">
      <c r="A9175" s="296"/>
      <c r="B9175" s="269"/>
      <c r="C9175" s="268"/>
      <c r="D9175" s="311"/>
      <c r="E9175" s="216"/>
      <c r="F9175" s="260"/>
      <c r="I9175"/>
      <c r="J9175" s="149"/>
      <c r="K9175" s="149"/>
      <c r="L9175" s="149"/>
    </row>
    <row r="9176" spans="1:12" s="234" customFormat="1" x14ac:dyDescent="0.25">
      <c r="A9176" s="296"/>
      <c r="B9176" s="269"/>
      <c r="C9176" s="268"/>
      <c r="D9176" s="311"/>
      <c r="E9176" s="216"/>
      <c r="F9176" s="260"/>
      <c r="I9176"/>
      <c r="J9176" s="149"/>
      <c r="K9176" s="149"/>
      <c r="L9176" s="149"/>
    </row>
    <row r="9177" spans="1:12" s="234" customFormat="1" x14ac:dyDescent="0.25">
      <c r="A9177" s="296"/>
      <c r="B9177" s="269"/>
      <c r="C9177" s="268"/>
      <c r="D9177" s="311"/>
      <c r="E9177" s="216"/>
      <c r="F9177" s="260"/>
      <c r="I9177"/>
      <c r="J9177" s="149"/>
      <c r="K9177" s="149"/>
      <c r="L9177" s="149"/>
    </row>
    <row r="9178" spans="1:12" s="234" customFormat="1" x14ac:dyDescent="0.25">
      <c r="A9178" s="296"/>
      <c r="B9178" s="269"/>
      <c r="C9178" s="268"/>
      <c r="D9178" s="311"/>
      <c r="E9178" s="216"/>
      <c r="F9178" s="260"/>
      <c r="I9178"/>
      <c r="J9178" s="149"/>
      <c r="K9178" s="149"/>
      <c r="L9178" s="149"/>
    </row>
    <row r="9179" spans="1:12" s="234" customFormat="1" x14ac:dyDescent="0.25">
      <c r="A9179" s="296"/>
      <c r="B9179" s="269"/>
      <c r="C9179" s="268"/>
      <c r="D9179" s="311"/>
      <c r="E9179" s="216"/>
      <c r="F9179" s="260"/>
      <c r="I9179"/>
      <c r="J9179" s="149"/>
      <c r="K9179" s="149"/>
      <c r="L9179" s="149"/>
    </row>
    <row r="9180" spans="1:12" s="234" customFormat="1" x14ac:dyDescent="0.25">
      <c r="A9180" s="296"/>
      <c r="B9180" s="269"/>
      <c r="C9180" s="268"/>
      <c r="D9180" s="311"/>
      <c r="E9180" s="216"/>
      <c r="F9180" s="260"/>
      <c r="I9180"/>
      <c r="J9180" s="149"/>
      <c r="K9180" s="149"/>
      <c r="L9180" s="149"/>
    </row>
    <row r="9181" spans="1:12" s="234" customFormat="1" x14ac:dyDescent="0.25">
      <c r="A9181" s="296"/>
      <c r="B9181" s="269"/>
      <c r="C9181" s="268"/>
      <c r="D9181" s="311"/>
      <c r="E9181" s="216"/>
      <c r="F9181" s="260"/>
      <c r="I9181"/>
      <c r="J9181" s="149"/>
      <c r="K9181" s="149"/>
      <c r="L9181" s="149"/>
    </row>
    <row r="9182" spans="1:12" s="234" customFormat="1" x14ac:dyDescent="0.25">
      <c r="A9182" s="296"/>
      <c r="B9182" s="269"/>
      <c r="C9182" s="268"/>
      <c r="D9182" s="311"/>
      <c r="E9182" s="216"/>
      <c r="F9182" s="260"/>
      <c r="I9182"/>
      <c r="J9182" s="149"/>
      <c r="K9182" s="149"/>
      <c r="L9182" s="149"/>
    </row>
    <row r="9183" spans="1:12" s="234" customFormat="1" x14ac:dyDescent="0.25">
      <c r="A9183" s="296"/>
      <c r="B9183" s="269"/>
      <c r="C9183" s="268"/>
      <c r="D9183" s="311"/>
      <c r="E9183" s="216"/>
      <c r="F9183" s="260"/>
      <c r="I9183"/>
      <c r="J9183" s="149"/>
      <c r="K9183" s="149"/>
      <c r="L9183" s="149"/>
    </row>
    <row r="9184" spans="1:12" s="234" customFormat="1" x14ac:dyDescent="0.25">
      <c r="A9184" s="296"/>
      <c r="B9184" s="269"/>
      <c r="C9184" s="268"/>
      <c r="D9184" s="311"/>
      <c r="E9184" s="216"/>
      <c r="F9184" s="260"/>
      <c r="I9184"/>
      <c r="J9184" s="149"/>
      <c r="K9184" s="149"/>
      <c r="L9184" s="149"/>
    </row>
    <row r="9185" spans="1:12" s="234" customFormat="1" ht="13" x14ac:dyDescent="0.25">
      <c r="A9185" s="261"/>
      <c r="B9185" s="264" t="s">
        <v>2187</v>
      </c>
      <c r="C9185" s="226"/>
      <c r="D9185" s="304"/>
      <c r="E9185" s="255"/>
      <c r="F9185" s="266"/>
      <c r="I9185"/>
      <c r="J9185" s="149"/>
      <c r="K9185" s="149"/>
      <c r="L9185" s="149"/>
    </row>
    <row r="9186" spans="1:12" s="234" customFormat="1" ht="13" x14ac:dyDescent="0.25">
      <c r="A9186" s="261"/>
      <c r="B9186" s="245" t="str">
        <f>B9121</f>
        <v>SECTION 7</v>
      </c>
      <c r="C9186" s="226"/>
      <c r="D9186" s="304"/>
      <c r="E9186" s="255"/>
      <c r="F9186" s="260"/>
      <c r="I9186"/>
      <c r="J9186" s="149"/>
      <c r="K9186" s="149"/>
      <c r="L9186" s="149"/>
    </row>
    <row r="9187" spans="1:12" s="234" customFormat="1" ht="13" x14ac:dyDescent="0.25">
      <c r="A9187" s="261"/>
      <c r="B9187" s="245" t="s">
        <v>2745</v>
      </c>
      <c r="C9187" s="226"/>
      <c r="D9187" s="304"/>
      <c r="E9187" s="255"/>
      <c r="F9187" s="260"/>
      <c r="I9187"/>
      <c r="J9187" s="149"/>
      <c r="K9187" s="149"/>
      <c r="L9187" s="149"/>
    </row>
    <row r="9188" spans="1:12" s="234" customFormat="1" ht="13" x14ac:dyDescent="0.25">
      <c r="A9188" s="261"/>
      <c r="B9188" s="253"/>
      <c r="C9188" s="252"/>
      <c r="D9188" s="308"/>
      <c r="E9188" s="257"/>
      <c r="F9188" s="260"/>
      <c r="I9188"/>
      <c r="J9188" s="149"/>
      <c r="K9188" s="149"/>
      <c r="L9188" s="149"/>
    </row>
    <row r="9189" spans="1:12" s="234" customFormat="1" ht="13" x14ac:dyDescent="0.25">
      <c r="A9189" s="261"/>
      <c r="B9189" s="270" t="str">
        <f>B9186</f>
        <v>SECTION 7</v>
      </c>
      <c r="C9189" s="252"/>
      <c r="D9189" s="308"/>
      <c r="E9189" s="257"/>
      <c r="F9189" s="260"/>
      <c r="I9189"/>
      <c r="J9189" s="149"/>
      <c r="K9189" s="149"/>
      <c r="L9189" s="149"/>
    </row>
    <row r="9190" spans="1:12" s="234" customFormat="1" ht="13" x14ac:dyDescent="0.25">
      <c r="A9190" s="261"/>
      <c r="B9190" s="270" t="str">
        <f>B9187</f>
        <v>Ablution Block 3: 7.8 - Painting</v>
      </c>
      <c r="C9190" s="252"/>
      <c r="D9190" s="308"/>
      <c r="E9190" s="257"/>
      <c r="F9190" s="260"/>
      <c r="I9190"/>
      <c r="J9190" s="149"/>
      <c r="K9190" s="149"/>
      <c r="L9190" s="149"/>
    </row>
    <row r="9191" spans="1:12" s="234" customFormat="1" ht="13" x14ac:dyDescent="0.25">
      <c r="A9191" s="261"/>
      <c r="B9191" s="251" t="s">
        <v>2200</v>
      </c>
      <c r="C9191" s="252" t="s">
        <v>2192</v>
      </c>
      <c r="D9191" s="308"/>
      <c r="E9191" s="257"/>
      <c r="F9191" s="260"/>
      <c r="I9191"/>
      <c r="J9191" s="149"/>
      <c r="K9191" s="149"/>
      <c r="L9191" s="149"/>
    </row>
    <row r="9192" spans="1:12" s="234" customFormat="1" ht="13" x14ac:dyDescent="0.25">
      <c r="A9192" s="261"/>
      <c r="B9192" s="253"/>
      <c r="C9192" s="252"/>
      <c r="D9192" s="308"/>
      <c r="E9192" s="257"/>
      <c r="F9192" s="260"/>
      <c r="I9192"/>
      <c r="J9192" s="149"/>
      <c r="K9192" s="149"/>
      <c r="L9192" s="149"/>
    </row>
    <row r="9193" spans="1:12" s="234" customFormat="1" ht="13" x14ac:dyDescent="0.25">
      <c r="A9193" s="261"/>
      <c r="B9193" s="265" t="s">
        <v>2191</v>
      </c>
      <c r="C9193" s="252">
        <v>136</v>
      </c>
      <c r="D9193" s="308"/>
      <c r="E9193" s="257"/>
      <c r="F9193" s="260"/>
      <c r="I9193"/>
      <c r="J9193" s="149"/>
      <c r="K9193" s="149"/>
      <c r="L9193" s="149"/>
    </row>
    <row r="9194" spans="1:12" s="234" customFormat="1" ht="13" x14ac:dyDescent="0.25">
      <c r="A9194" s="261"/>
      <c r="B9194" s="265"/>
      <c r="C9194" s="252"/>
      <c r="D9194" s="308"/>
      <c r="E9194" s="257"/>
      <c r="F9194" s="260"/>
      <c r="I9194"/>
      <c r="J9194" s="149"/>
      <c r="K9194" s="149"/>
      <c r="L9194" s="149"/>
    </row>
    <row r="9195" spans="1:12" s="234" customFormat="1" ht="13" x14ac:dyDescent="0.25">
      <c r="A9195" s="261"/>
      <c r="B9195" s="253"/>
      <c r="C9195" s="252"/>
      <c r="D9195" s="308"/>
      <c r="E9195" s="257"/>
      <c r="F9195" s="260"/>
      <c r="I9195"/>
      <c r="J9195" s="149"/>
      <c r="K9195" s="149"/>
      <c r="L9195" s="149"/>
    </row>
    <row r="9196" spans="1:12" s="234" customFormat="1" ht="13" x14ac:dyDescent="0.25">
      <c r="A9196" s="261"/>
      <c r="B9196" s="253"/>
      <c r="C9196" s="252"/>
      <c r="D9196" s="308"/>
      <c r="E9196" s="257"/>
      <c r="F9196" s="260"/>
      <c r="I9196"/>
      <c r="J9196" s="149"/>
      <c r="K9196" s="149"/>
      <c r="L9196" s="149"/>
    </row>
    <row r="9197" spans="1:12" s="234" customFormat="1" ht="13" x14ac:dyDescent="0.25">
      <c r="A9197" s="261"/>
      <c r="B9197" s="253"/>
      <c r="C9197" s="252"/>
      <c r="D9197" s="308"/>
      <c r="E9197" s="257"/>
      <c r="F9197" s="260"/>
      <c r="I9197"/>
      <c r="J9197" s="149"/>
      <c r="K9197" s="149"/>
      <c r="L9197" s="149"/>
    </row>
    <row r="9198" spans="1:12" s="234" customFormat="1" ht="13" x14ac:dyDescent="0.25">
      <c r="A9198" s="261"/>
      <c r="B9198" s="253"/>
      <c r="C9198" s="252"/>
      <c r="D9198" s="308"/>
      <c r="E9198" s="257"/>
      <c r="F9198" s="260"/>
      <c r="I9198"/>
      <c r="J9198" s="149"/>
      <c r="K9198" s="149"/>
      <c r="L9198" s="149"/>
    </row>
    <row r="9199" spans="1:12" s="234" customFormat="1" ht="13" x14ac:dyDescent="0.25">
      <c r="A9199" s="261"/>
      <c r="B9199" s="253"/>
      <c r="C9199" s="252"/>
      <c r="D9199" s="308"/>
      <c r="E9199" s="257"/>
      <c r="F9199" s="260"/>
      <c r="I9199"/>
      <c r="J9199" s="149"/>
      <c r="K9199" s="149"/>
      <c r="L9199" s="149"/>
    </row>
    <row r="9200" spans="1:12" s="234" customFormat="1" ht="13" x14ac:dyDescent="0.25">
      <c r="A9200" s="261"/>
      <c r="B9200" s="253"/>
      <c r="C9200" s="252"/>
      <c r="D9200" s="308"/>
      <c r="E9200" s="257"/>
      <c r="F9200" s="260"/>
      <c r="I9200"/>
      <c r="J9200" s="149"/>
      <c r="K9200" s="149"/>
      <c r="L9200" s="149"/>
    </row>
    <row r="9201" spans="1:12" s="234" customFormat="1" ht="13" x14ac:dyDescent="0.25">
      <c r="A9201" s="261"/>
      <c r="B9201" s="253"/>
      <c r="C9201" s="252"/>
      <c r="D9201" s="308"/>
      <c r="E9201" s="257"/>
      <c r="F9201" s="260"/>
      <c r="I9201"/>
      <c r="J9201" s="149"/>
      <c r="K9201" s="149"/>
      <c r="L9201" s="149"/>
    </row>
    <row r="9202" spans="1:12" s="234" customFormat="1" ht="13" x14ac:dyDescent="0.25">
      <c r="A9202" s="261"/>
      <c r="B9202" s="253"/>
      <c r="C9202" s="252"/>
      <c r="D9202" s="308"/>
      <c r="E9202" s="257"/>
      <c r="F9202" s="260"/>
      <c r="I9202"/>
      <c r="J9202" s="149"/>
      <c r="K9202" s="149"/>
      <c r="L9202" s="149"/>
    </row>
    <row r="9203" spans="1:12" s="234" customFormat="1" ht="13" x14ac:dyDescent="0.25">
      <c r="A9203" s="261"/>
      <c r="B9203" s="253"/>
      <c r="C9203" s="252"/>
      <c r="D9203" s="308"/>
      <c r="E9203" s="257"/>
      <c r="F9203" s="260"/>
      <c r="I9203"/>
      <c r="J9203" s="149"/>
      <c r="K9203" s="149"/>
      <c r="L9203" s="149"/>
    </row>
    <row r="9204" spans="1:12" s="234" customFormat="1" ht="13" x14ac:dyDescent="0.25">
      <c r="A9204" s="261"/>
      <c r="B9204" s="253"/>
      <c r="C9204" s="252"/>
      <c r="D9204" s="308"/>
      <c r="E9204" s="257"/>
      <c r="F9204" s="260"/>
      <c r="I9204"/>
      <c r="J9204" s="149"/>
      <c r="K9204" s="149"/>
      <c r="L9204" s="149"/>
    </row>
    <row r="9205" spans="1:12" s="234" customFormat="1" ht="13" x14ac:dyDescent="0.25">
      <c r="A9205" s="261"/>
      <c r="B9205" s="253"/>
      <c r="C9205" s="252"/>
      <c r="D9205" s="308"/>
      <c r="E9205" s="257"/>
      <c r="F9205" s="260"/>
      <c r="I9205"/>
      <c r="J9205" s="149"/>
      <c r="K9205" s="149"/>
      <c r="L9205" s="149"/>
    </row>
    <row r="9206" spans="1:12" s="234" customFormat="1" ht="13" x14ac:dyDescent="0.25">
      <c r="A9206" s="261"/>
      <c r="B9206" s="253"/>
      <c r="C9206" s="252"/>
      <c r="D9206" s="308"/>
      <c r="E9206" s="257"/>
      <c r="F9206" s="260"/>
      <c r="I9206"/>
      <c r="J9206" s="149"/>
      <c r="K9206" s="149"/>
      <c r="L9206" s="149"/>
    </row>
    <row r="9207" spans="1:12" s="234" customFormat="1" ht="13" x14ac:dyDescent="0.25">
      <c r="A9207" s="261"/>
      <c r="B9207" s="253"/>
      <c r="C9207" s="252"/>
      <c r="D9207" s="308"/>
      <c r="E9207" s="257"/>
      <c r="F9207" s="260"/>
      <c r="I9207"/>
      <c r="J9207" s="149"/>
      <c r="K9207" s="149"/>
      <c r="L9207" s="149"/>
    </row>
    <row r="9208" spans="1:12" s="234" customFormat="1" ht="13" x14ac:dyDescent="0.25">
      <c r="A9208" s="261"/>
      <c r="B9208" s="253"/>
      <c r="C9208" s="252"/>
      <c r="D9208" s="308"/>
      <c r="E9208" s="257"/>
      <c r="F9208" s="260"/>
      <c r="I9208"/>
      <c r="J9208" s="149"/>
      <c r="K9208" s="149"/>
      <c r="L9208" s="149"/>
    </row>
    <row r="9209" spans="1:12" s="234" customFormat="1" ht="13" x14ac:dyDescent="0.25">
      <c r="A9209" s="261"/>
      <c r="B9209" s="253"/>
      <c r="C9209" s="252"/>
      <c r="D9209" s="308"/>
      <c r="E9209" s="257"/>
      <c r="F9209" s="260"/>
      <c r="I9209"/>
      <c r="J9209" s="149"/>
      <c r="K9209" s="149"/>
      <c r="L9209" s="149"/>
    </row>
    <row r="9210" spans="1:12" s="234" customFormat="1" ht="13" x14ac:dyDescent="0.25">
      <c r="A9210" s="261"/>
      <c r="B9210" s="253"/>
      <c r="C9210" s="252"/>
      <c r="D9210" s="308"/>
      <c r="E9210" s="257"/>
      <c r="F9210" s="260"/>
      <c r="I9210"/>
      <c r="J9210" s="149"/>
      <c r="K9210" s="149"/>
      <c r="L9210" s="149"/>
    </row>
    <row r="9211" spans="1:12" s="234" customFormat="1" ht="13" x14ac:dyDescent="0.25">
      <c r="A9211" s="261"/>
      <c r="B9211" s="253"/>
      <c r="C9211" s="252"/>
      <c r="D9211" s="308"/>
      <c r="E9211" s="257"/>
      <c r="F9211" s="260"/>
      <c r="I9211"/>
      <c r="J9211" s="149"/>
      <c r="K9211" s="149"/>
      <c r="L9211" s="149"/>
    </row>
    <row r="9212" spans="1:12" s="234" customFormat="1" ht="13" x14ac:dyDescent="0.25">
      <c r="A9212" s="261"/>
      <c r="B9212" s="253"/>
      <c r="C9212" s="252"/>
      <c r="D9212" s="308"/>
      <c r="E9212" s="257"/>
      <c r="F9212" s="260"/>
      <c r="I9212"/>
      <c r="J9212" s="149"/>
      <c r="K9212" s="149"/>
      <c r="L9212" s="149"/>
    </row>
    <row r="9213" spans="1:12" s="234" customFormat="1" ht="13" x14ac:dyDescent="0.25">
      <c r="A9213" s="261"/>
      <c r="B9213" s="253"/>
      <c r="C9213" s="252"/>
      <c r="D9213" s="308"/>
      <c r="E9213" s="257"/>
      <c r="F9213" s="260"/>
      <c r="I9213"/>
      <c r="J9213" s="149"/>
      <c r="K9213" s="149"/>
      <c r="L9213" s="149"/>
    </row>
    <row r="9214" spans="1:12" s="234" customFormat="1" ht="13" x14ac:dyDescent="0.25">
      <c r="A9214" s="261"/>
      <c r="B9214" s="253"/>
      <c r="C9214" s="252"/>
      <c r="D9214" s="308"/>
      <c r="E9214" s="257"/>
      <c r="F9214" s="260"/>
      <c r="I9214"/>
      <c r="J9214" s="149"/>
      <c r="K9214" s="149"/>
      <c r="L9214" s="149"/>
    </row>
    <row r="9215" spans="1:12" s="234" customFormat="1" ht="13" x14ac:dyDescent="0.25">
      <c r="A9215" s="261"/>
      <c r="B9215" s="253"/>
      <c r="C9215" s="252"/>
      <c r="D9215" s="308"/>
      <c r="E9215" s="257"/>
      <c r="F9215" s="260"/>
      <c r="I9215"/>
      <c r="J9215" s="149"/>
      <c r="K9215" s="149"/>
      <c r="L9215" s="149"/>
    </row>
    <row r="9216" spans="1:12" s="234" customFormat="1" ht="13" x14ac:dyDescent="0.25">
      <c r="A9216" s="261"/>
      <c r="B9216" s="253"/>
      <c r="C9216" s="252"/>
      <c r="D9216" s="308"/>
      <c r="E9216" s="257"/>
      <c r="F9216" s="260"/>
      <c r="I9216"/>
      <c r="J9216" s="149"/>
      <c r="K9216" s="149"/>
      <c r="L9216" s="149"/>
    </row>
    <row r="9217" spans="1:12" s="234" customFormat="1" ht="13" x14ac:dyDescent="0.25">
      <c r="A9217" s="261"/>
      <c r="B9217" s="253"/>
      <c r="C9217" s="252"/>
      <c r="D9217" s="308"/>
      <c r="E9217" s="257"/>
      <c r="F9217" s="260"/>
      <c r="I9217"/>
      <c r="J9217" s="149"/>
      <c r="K9217" s="149"/>
      <c r="L9217" s="149"/>
    </row>
    <row r="9218" spans="1:12" s="234" customFormat="1" ht="13" x14ac:dyDescent="0.25">
      <c r="A9218" s="261"/>
      <c r="B9218" s="253"/>
      <c r="C9218" s="252"/>
      <c r="D9218" s="308"/>
      <c r="E9218" s="257"/>
      <c r="F9218" s="260"/>
      <c r="I9218"/>
      <c r="J9218" s="149"/>
      <c r="K9218" s="149"/>
      <c r="L9218" s="149"/>
    </row>
    <row r="9219" spans="1:12" s="234" customFormat="1" ht="13" x14ac:dyDescent="0.25">
      <c r="A9219" s="261"/>
      <c r="B9219" s="253"/>
      <c r="C9219" s="252"/>
      <c r="D9219" s="308"/>
      <c r="E9219" s="257"/>
      <c r="F9219" s="260"/>
      <c r="I9219"/>
      <c r="J9219" s="149"/>
      <c r="K9219" s="149"/>
      <c r="L9219" s="149"/>
    </row>
    <row r="9220" spans="1:12" s="234" customFormat="1" ht="13" x14ac:dyDescent="0.25">
      <c r="A9220" s="261"/>
      <c r="B9220" s="253"/>
      <c r="C9220" s="252"/>
      <c r="D9220" s="308"/>
      <c r="E9220" s="257"/>
      <c r="F9220" s="260"/>
      <c r="I9220"/>
      <c r="J9220" s="149"/>
      <c r="K9220" s="149"/>
      <c r="L9220" s="149"/>
    </row>
    <row r="9221" spans="1:12" s="234" customFormat="1" ht="13" x14ac:dyDescent="0.25">
      <c r="A9221" s="261"/>
      <c r="B9221" s="253"/>
      <c r="C9221" s="252"/>
      <c r="D9221" s="308"/>
      <c r="E9221" s="257"/>
      <c r="F9221" s="260"/>
      <c r="I9221"/>
      <c r="J9221" s="149"/>
      <c r="K9221" s="149"/>
      <c r="L9221" s="149"/>
    </row>
    <row r="9222" spans="1:12" s="234" customFormat="1" ht="13" x14ac:dyDescent="0.25">
      <c r="A9222" s="261"/>
      <c r="B9222" s="253"/>
      <c r="C9222" s="252"/>
      <c r="D9222" s="308"/>
      <c r="E9222" s="257"/>
      <c r="F9222" s="260"/>
      <c r="I9222"/>
      <c r="J9222" s="149"/>
      <c r="K9222" s="149"/>
      <c r="L9222" s="149"/>
    </row>
    <row r="9223" spans="1:12" s="234" customFormat="1" ht="13" x14ac:dyDescent="0.25">
      <c r="A9223" s="261"/>
      <c r="B9223" s="253"/>
      <c r="C9223" s="252"/>
      <c r="D9223" s="308"/>
      <c r="E9223" s="257"/>
      <c r="F9223" s="260"/>
      <c r="I9223"/>
      <c r="J9223" s="149"/>
      <c r="K9223" s="149"/>
      <c r="L9223" s="149"/>
    </row>
    <row r="9224" spans="1:12" s="234" customFormat="1" ht="13" x14ac:dyDescent="0.25">
      <c r="A9224" s="261"/>
      <c r="B9224" s="253"/>
      <c r="C9224" s="252"/>
      <c r="D9224" s="308"/>
      <c r="E9224" s="257"/>
      <c r="F9224" s="260"/>
      <c r="I9224"/>
      <c r="J9224" s="149"/>
      <c r="K9224" s="149"/>
      <c r="L9224" s="149"/>
    </row>
    <row r="9225" spans="1:12" s="234" customFormat="1" ht="13" x14ac:dyDescent="0.25">
      <c r="A9225" s="261"/>
      <c r="B9225" s="253"/>
      <c r="C9225" s="252"/>
      <c r="D9225" s="308"/>
      <c r="E9225" s="257"/>
      <c r="F9225" s="260"/>
      <c r="I9225"/>
      <c r="J9225" s="149"/>
      <c r="K9225" s="149"/>
      <c r="L9225" s="149"/>
    </row>
    <row r="9226" spans="1:12" s="234" customFormat="1" ht="13" x14ac:dyDescent="0.25">
      <c r="A9226" s="261"/>
      <c r="B9226" s="253"/>
      <c r="C9226" s="252"/>
      <c r="D9226" s="308"/>
      <c r="E9226" s="257"/>
      <c r="F9226" s="260"/>
      <c r="I9226"/>
      <c r="J9226" s="149"/>
      <c r="K9226" s="149"/>
      <c r="L9226" s="149"/>
    </row>
    <row r="9227" spans="1:12" s="234" customFormat="1" ht="13" x14ac:dyDescent="0.25">
      <c r="A9227" s="261"/>
      <c r="B9227" s="253"/>
      <c r="C9227" s="252"/>
      <c r="D9227" s="308"/>
      <c r="E9227" s="257"/>
      <c r="F9227" s="260"/>
      <c r="I9227"/>
      <c r="J9227" s="149"/>
      <c r="K9227" s="149"/>
      <c r="L9227" s="149"/>
    </row>
    <row r="9228" spans="1:12" s="234" customFormat="1" ht="13" x14ac:dyDescent="0.25">
      <c r="A9228" s="261"/>
      <c r="B9228" s="253"/>
      <c r="C9228" s="252"/>
      <c r="D9228" s="308"/>
      <c r="E9228" s="257"/>
      <c r="F9228" s="260"/>
      <c r="I9228"/>
      <c r="J9228" s="149"/>
      <c r="K9228" s="149"/>
      <c r="L9228" s="149"/>
    </row>
    <row r="9229" spans="1:12" s="234" customFormat="1" ht="13" x14ac:dyDescent="0.25">
      <c r="A9229" s="261"/>
      <c r="B9229" s="253"/>
      <c r="C9229" s="252"/>
      <c r="D9229" s="308"/>
      <c r="E9229" s="257"/>
      <c r="F9229" s="260"/>
      <c r="I9229"/>
      <c r="J9229" s="149"/>
      <c r="K9229" s="149"/>
      <c r="L9229" s="149"/>
    </row>
    <row r="9230" spans="1:12" s="234" customFormat="1" ht="13" x14ac:dyDescent="0.25">
      <c r="A9230" s="261"/>
      <c r="B9230" s="253"/>
      <c r="C9230" s="252"/>
      <c r="D9230" s="308"/>
      <c r="E9230" s="257"/>
      <c r="F9230" s="260"/>
      <c r="I9230"/>
      <c r="J9230" s="149"/>
      <c r="K9230" s="149"/>
      <c r="L9230" s="149"/>
    </row>
    <row r="9231" spans="1:12" s="234" customFormat="1" ht="13" x14ac:dyDescent="0.25">
      <c r="A9231" s="261"/>
      <c r="B9231" s="253"/>
      <c r="C9231" s="252"/>
      <c r="D9231" s="308"/>
      <c r="E9231" s="257"/>
      <c r="F9231" s="260"/>
      <c r="I9231"/>
      <c r="J9231" s="149"/>
      <c r="K9231" s="149"/>
      <c r="L9231" s="149"/>
    </row>
    <row r="9232" spans="1:12" s="234" customFormat="1" ht="13" x14ac:dyDescent="0.25">
      <c r="A9232" s="261"/>
      <c r="B9232" s="253"/>
      <c r="C9232" s="252"/>
      <c r="D9232" s="308"/>
      <c r="E9232" s="257"/>
      <c r="F9232" s="260"/>
      <c r="I9232"/>
      <c r="J9232" s="149"/>
      <c r="K9232" s="149"/>
      <c r="L9232" s="149"/>
    </row>
    <row r="9233" spans="1:12" s="234" customFormat="1" ht="13" x14ac:dyDescent="0.25">
      <c r="A9233" s="261"/>
      <c r="B9233" s="253"/>
      <c r="C9233" s="252"/>
      <c r="D9233" s="308"/>
      <c r="E9233" s="257"/>
      <c r="F9233" s="260"/>
      <c r="I9233"/>
      <c r="J9233" s="149"/>
      <c r="K9233" s="149"/>
      <c r="L9233" s="149"/>
    </row>
    <row r="9234" spans="1:12" s="234" customFormat="1" ht="13" x14ac:dyDescent="0.25">
      <c r="A9234" s="261"/>
      <c r="B9234" s="253"/>
      <c r="C9234" s="252"/>
      <c r="D9234" s="308"/>
      <c r="E9234" s="257"/>
      <c r="F9234" s="260"/>
      <c r="I9234"/>
      <c r="J9234" s="149"/>
      <c r="K9234" s="149"/>
      <c r="L9234" s="149"/>
    </row>
    <row r="9235" spans="1:12" s="234" customFormat="1" ht="13" x14ac:dyDescent="0.25">
      <c r="A9235" s="261"/>
      <c r="B9235" s="253"/>
      <c r="C9235" s="252"/>
      <c r="D9235" s="308"/>
      <c r="E9235" s="257"/>
      <c r="F9235" s="260"/>
      <c r="I9235"/>
      <c r="J9235" s="149"/>
      <c r="K9235" s="149"/>
      <c r="L9235" s="149"/>
    </row>
    <row r="9236" spans="1:12" s="234" customFormat="1" ht="13" x14ac:dyDescent="0.25">
      <c r="A9236" s="261"/>
      <c r="B9236" s="253"/>
      <c r="C9236" s="252"/>
      <c r="D9236" s="308"/>
      <c r="E9236" s="257"/>
      <c r="F9236" s="260"/>
      <c r="I9236"/>
      <c r="J9236" s="149"/>
      <c r="K9236" s="149"/>
      <c r="L9236" s="149"/>
    </row>
    <row r="9237" spans="1:12" s="234" customFormat="1" ht="13" x14ac:dyDescent="0.25">
      <c r="A9237" s="261"/>
      <c r="B9237" s="253"/>
      <c r="C9237" s="252"/>
      <c r="D9237" s="308"/>
      <c r="E9237" s="257"/>
      <c r="F9237" s="260"/>
      <c r="I9237"/>
      <c r="J9237" s="149"/>
      <c r="K9237" s="149"/>
      <c r="L9237" s="149"/>
    </row>
    <row r="9238" spans="1:12" s="234" customFormat="1" ht="13" x14ac:dyDescent="0.25">
      <c r="A9238" s="261"/>
      <c r="B9238" s="253"/>
      <c r="C9238" s="252"/>
      <c r="D9238" s="308"/>
      <c r="E9238" s="257"/>
      <c r="F9238" s="260"/>
      <c r="I9238"/>
      <c r="J9238" s="149"/>
      <c r="K9238" s="149"/>
      <c r="L9238" s="149"/>
    </row>
    <row r="9239" spans="1:12" s="234" customFormat="1" ht="13" x14ac:dyDescent="0.25">
      <c r="A9239" s="261"/>
      <c r="B9239" s="253"/>
      <c r="C9239" s="252"/>
      <c r="D9239" s="308"/>
      <c r="E9239" s="257"/>
      <c r="F9239" s="260"/>
      <c r="I9239"/>
      <c r="J9239" s="149"/>
      <c r="K9239" s="149"/>
      <c r="L9239" s="149"/>
    </row>
    <row r="9240" spans="1:12" s="234" customFormat="1" ht="13" x14ac:dyDescent="0.25">
      <c r="A9240" s="261"/>
      <c r="B9240" s="253"/>
      <c r="C9240" s="252"/>
      <c r="D9240" s="308"/>
      <c r="E9240" s="257"/>
      <c r="F9240" s="260"/>
      <c r="I9240"/>
      <c r="J9240" s="149"/>
      <c r="K9240" s="149"/>
      <c r="L9240" s="149"/>
    </row>
    <row r="9241" spans="1:12" s="234" customFormat="1" ht="13" x14ac:dyDescent="0.25">
      <c r="A9241" s="261"/>
      <c r="B9241" s="253"/>
      <c r="C9241" s="252"/>
      <c r="D9241" s="308"/>
      <c r="E9241" s="257"/>
      <c r="F9241" s="260"/>
      <c r="I9241"/>
      <c r="J9241" s="149"/>
      <c r="K9241" s="149"/>
      <c r="L9241" s="149"/>
    </row>
    <row r="9242" spans="1:12" s="234" customFormat="1" ht="13" x14ac:dyDescent="0.25">
      <c r="A9242" s="261"/>
      <c r="B9242" s="253"/>
      <c r="C9242" s="252"/>
      <c r="D9242" s="308"/>
      <c r="E9242" s="257"/>
      <c r="F9242" s="260"/>
      <c r="I9242"/>
      <c r="J9242" s="149"/>
      <c r="K9242" s="149"/>
      <c r="L9242" s="149"/>
    </row>
    <row r="9243" spans="1:12" s="234" customFormat="1" ht="13" x14ac:dyDescent="0.25">
      <c r="A9243" s="261"/>
      <c r="B9243" s="253"/>
      <c r="C9243" s="252"/>
      <c r="D9243" s="308"/>
      <c r="E9243" s="257"/>
      <c r="F9243" s="260"/>
      <c r="I9243"/>
      <c r="J9243" s="149"/>
      <c r="K9243" s="149"/>
      <c r="L9243" s="149"/>
    </row>
    <row r="9244" spans="1:12" s="234" customFormat="1" ht="13" x14ac:dyDescent="0.25">
      <c r="A9244" s="261"/>
      <c r="B9244" s="253"/>
      <c r="C9244" s="252"/>
      <c r="D9244" s="308"/>
      <c r="E9244" s="257"/>
      <c r="F9244" s="260"/>
      <c r="I9244"/>
      <c r="J9244" s="149"/>
      <c r="K9244" s="149"/>
      <c r="L9244" s="149"/>
    </row>
    <row r="9245" spans="1:12" s="234" customFormat="1" ht="13" x14ac:dyDescent="0.25">
      <c r="A9245" s="261"/>
      <c r="B9245" s="253"/>
      <c r="C9245" s="252"/>
      <c r="D9245" s="308"/>
      <c r="E9245" s="257"/>
      <c r="F9245" s="260"/>
      <c r="I9245"/>
      <c r="J9245" s="149"/>
      <c r="K9245" s="149"/>
      <c r="L9245" s="149"/>
    </row>
    <row r="9246" spans="1:12" s="234" customFormat="1" ht="13" x14ac:dyDescent="0.25">
      <c r="A9246" s="261"/>
      <c r="B9246" s="253"/>
      <c r="C9246" s="252"/>
      <c r="D9246" s="308"/>
      <c r="E9246" s="257"/>
      <c r="F9246" s="260"/>
      <c r="I9246"/>
      <c r="J9246" s="149"/>
      <c r="K9246" s="149"/>
      <c r="L9246" s="149"/>
    </row>
    <row r="9247" spans="1:12" s="234" customFormat="1" ht="13" x14ac:dyDescent="0.25">
      <c r="A9247" s="261"/>
      <c r="B9247" s="253"/>
      <c r="C9247" s="252"/>
      <c r="D9247" s="308"/>
      <c r="E9247" s="257"/>
      <c r="F9247" s="260"/>
      <c r="I9247"/>
      <c r="J9247" s="149"/>
      <c r="K9247" s="149"/>
      <c r="L9247" s="149"/>
    </row>
    <row r="9248" spans="1:12" s="234" customFormat="1" ht="13" x14ac:dyDescent="0.25">
      <c r="A9248" s="261"/>
      <c r="B9248" s="253"/>
      <c r="C9248" s="252"/>
      <c r="D9248" s="308"/>
      <c r="E9248" s="257"/>
      <c r="F9248" s="260"/>
      <c r="I9248"/>
      <c r="J9248" s="149"/>
      <c r="K9248" s="149"/>
      <c r="L9248" s="149"/>
    </row>
    <row r="9249" spans="1:12" s="234" customFormat="1" ht="13" x14ac:dyDescent="0.25">
      <c r="A9249" s="261"/>
      <c r="B9249" s="253"/>
      <c r="C9249" s="252"/>
      <c r="D9249" s="308"/>
      <c r="E9249" s="257"/>
      <c r="F9249" s="260"/>
      <c r="I9249"/>
      <c r="J9249" s="149"/>
      <c r="K9249" s="149"/>
      <c r="L9249" s="149"/>
    </row>
    <row r="9250" spans="1:12" s="234" customFormat="1" ht="13" x14ac:dyDescent="0.25">
      <c r="A9250" s="261"/>
      <c r="B9250" s="253"/>
      <c r="C9250" s="252"/>
      <c r="D9250" s="308"/>
      <c r="E9250" s="257"/>
      <c r="F9250" s="260"/>
      <c r="I9250"/>
      <c r="J9250" s="149"/>
      <c r="K9250" s="149"/>
      <c r="L9250" s="149"/>
    </row>
    <row r="9251" spans="1:12" s="234" customFormat="1" ht="13" x14ac:dyDescent="0.25">
      <c r="A9251" s="261"/>
      <c r="B9251" s="253"/>
      <c r="C9251" s="252"/>
      <c r="D9251" s="308"/>
      <c r="E9251" s="257"/>
      <c r="F9251" s="260"/>
      <c r="I9251"/>
      <c r="J9251" s="149"/>
      <c r="K9251" s="149"/>
      <c r="L9251" s="149"/>
    </row>
    <row r="9252" spans="1:12" s="234" customFormat="1" ht="13" x14ac:dyDescent="0.25">
      <c r="A9252" s="261"/>
      <c r="B9252" s="253"/>
      <c r="C9252" s="252"/>
      <c r="D9252" s="308"/>
      <c r="E9252" s="257"/>
      <c r="F9252" s="260"/>
      <c r="I9252"/>
      <c r="J9252" s="149"/>
      <c r="K9252" s="149"/>
      <c r="L9252" s="149"/>
    </row>
    <row r="9253" spans="1:12" s="234" customFormat="1" ht="13" x14ac:dyDescent="0.25">
      <c r="A9253" s="261"/>
      <c r="B9253" s="253"/>
      <c r="C9253" s="252"/>
      <c r="D9253" s="308"/>
      <c r="E9253" s="257"/>
      <c r="F9253" s="260"/>
      <c r="I9253"/>
      <c r="J9253" s="149"/>
      <c r="K9253" s="149"/>
      <c r="L9253" s="149"/>
    </row>
    <row r="9254" spans="1:12" s="234" customFormat="1" ht="13" x14ac:dyDescent="0.25">
      <c r="A9254" s="261"/>
      <c r="B9254" s="253"/>
      <c r="C9254" s="252"/>
      <c r="D9254" s="308"/>
      <c r="E9254" s="257"/>
      <c r="F9254" s="260"/>
      <c r="I9254"/>
      <c r="J9254" s="149"/>
      <c r="K9254" s="149"/>
      <c r="L9254" s="149"/>
    </row>
    <row r="9255" spans="1:12" s="234" customFormat="1" ht="13" x14ac:dyDescent="0.25">
      <c r="A9255" s="261"/>
      <c r="B9255" s="253"/>
      <c r="C9255" s="252"/>
      <c r="D9255" s="308"/>
      <c r="E9255" s="257"/>
      <c r="F9255" s="260"/>
      <c r="I9255"/>
      <c r="J9255" s="149"/>
      <c r="K9255" s="149"/>
      <c r="L9255" s="149"/>
    </row>
    <row r="9256" spans="1:12" s="234" customFormat="1" ht="13" x14ac:dyDescent="0.25">
      <c r="A9256" s="261"/>
      <c r="B9256" s="253"/>
      <c r="C9256" s="252"/>
      <c r="D9256" s="308"/>
      <c r="E9256" s="257"/>
      <c r="F9256" s="260"/>
      <c r="I9256"/>
      <c r="J9256" s="149"/>
      <c r="K9256" s="149"/>
      <c r="L9256" s="149"/>
    </row>
    <row r="9257" spans="1:12" s="234" customFormat="1" ht="13" x14ac:dyDescent="0.25">
      <c r="A9257" s="261"/>
      <c r="B9257" s="253"/>
      <c r="C9257" s="252"/>
      <c r="D9257" s="308"/>
      <c r="E9257" s="257"/>
      <c r="F9257" s="260"/>
      <c r="I9257"/>
      <c r="J9257" s="149"/>
      <c r="K9257" s="149"/>
      <c r="L9257" s="149"/>
    </row>
    <row r="9258" spans="1:12" s="234" customFormat="1" ht="13" x14ac:dyDescent="0.25">
      <c r="A9258" s="261"/>
      <c r="B9258" s="264" t="s">
        <v>1019</v>
      </c>
      <c r="C9258" s="226"/>
      <c r="D9258" s="304"/>
      <c r="E9258" s="255"/>
      <c r="F9258" s="266"/>
      <c r="I9258"/>
      <c r="J9258" s="149"/>
      <c r="K9258" s="149"/>
      <c r="L9258" s="149"/>
    </row>
    <row r="9259" spans="1:12" s="234" customFormat="1" ht="13" x14ac:dyDescent="0.25">
      <c r="A9259" s="261"/>
      <c r="B9259" s="245" t="str">
        <f>B9186</f>
        <v>SECTION 7</v>
      </c>
      <c r="C9259" s="226"/>
      <c r="D9259" s="304"/>
      <c r="E9259" s="255"/>
      <c r="F9259" s="260"/>
      <c r="I9259"/>
      <c r="J9259" s="149"/>
      <c r="K9259" s="149"/>
      <c r="L9259" s="149"/>
    </row>
    <row r="9260" spans="1:12" s="234" customFormat="1" ht="13" x14ac:dyDescent="0.25">
      <c r="A9260" s="261"/>
      <c r="B9260" s="245" t="str">
        <f>B9187</f>
        <v>Ablution Block 3: 7.8 - Painting</v>
      </c>
      <c r="C9260" s="226"/>
      <c r="D9260" s="304"/>
      <c r="E9260" s="255"/>
      <c r="F9260" s="260"/>
      <c r="I9260"/>
      <c r="J9260" s="149"/>
      <c r="K9260" s="149"/>
      <c r="L9260" s="149"/>
    </row>
    <row r="9261" spans="1:12" s="234" customFormat="1" x14ac:dyDescent="0.25">
      <c r="A9261" s="298"/>
      <c r="B9261" s="231"/>
      <c r="C9261" s="219"/>
      <c r="D9261" s="310"/>
      <c r="E9261" s="257"/>
      <c r="F9261" s="260"/>
      <c r="I9261"/>
      <c r="J9261" s="149"/>
      <c r="K9261" s="149"/>
      <c r="L9261" s="149"/>
    </row>
    <row r="9262" spans="1:12" s="234" customFormat="1" ht="13" x14ac:dyDescent="0.25">
      <c r="A9262" s="261"/>
      <c r="B9262" s="253"/>
      <c r="C9262" s="252"/>
      <c r="D9262" s="308"/>
      <c r="E9262" s="257"/>
      <c r="F9262" s="260"/>
      <c r="I9262"/>
      <c r="J9262" s="149"/>
      <c r="K9262" s="149"/>
      <c r="L9262" s="149"/>
    </row>
    <row r="9263" spans="1:12" s="234" customFormat="1" ht="13" x14ac:dyDescent="0.25">
      <c r="A9263" s="261"/>
      <c r="B9263" s="270" t="str">
        <f>B9259</f>
        <v>SECTION 7</v>
      </c>
      <c r="C9263" s="252"/>
      <c r="D9263" s="308"/>
      <c r="E9263" s="257"/>
      <c r="F9263" s="260"/>
      <c r="I9263"/>
      <c r="J9263" s="149"/>
      <c r="K9263" s="149"/>
      <c r="L9263" s="149"/>
    </row>
    <row r="9264" spans="1:12" s="234" customFormat="1" ht="13" x14ac:dyDescent="0.25">
      <c r="A9264" s="261"/>
      <c r="B9264" s="251" t="s">
        <v>2746</v>
      </c>
      <c r="C9264" s="252"/>
      <c r="D9264" s="308"/>
      <c r="E9264" s="257"/>
      <c r="F9264" s="260"/>
      <c r="I9264"/>
      <c r="J9264" s="149"/>
      <c r="K9264" s="149"/>
      <c r="L9264" s="149"/>
    </row>
    <row r="9265" spans="1:12" s="234" customFormat="1" ht="13" x14ac:dyDescent="0.25">
      <c r="A9265" s="261"/>
      <c r="B9265" s="251" t="s">
        <v>2201</v>
      </c>
      <c r="C9265" s="252" t="s">
        <v>2192</v>
      </c>
      <c r="D9265" s="308"/>
      <c r="E9265" s="257"/>
      <c r="F9265" s="260"/>
      <c r="I9265"/>
      <c r="J9265" s="149"/>
      <c r="K9265" s="149"/>
      <c r="L9265" s="149"/>
    </row>
    <row r="9266" spans="1:12" s="234" customFormat="1" ht="13" x14ac:dyDescent="0.25">
      <c r="A9266" s="261"/>
      <c r="B9266" s="253"/>
      <c r="C9266" s="252"/>
      <c r="D9266" s="308"/>
      <c r="E9266" s="257"/>
      <c r="F9266" s="260"/>
      <c r="I9266"/>
      <c r="J9266" s="149"/>
      <c r="K9266" s="149"/>
      <c r="L9266" s="149"/>
    </row>
    <row r="9267" spans="1:12" s="234" customFormat="1" ht="13" x14ac:dyDescent="0.25">
      <c r="A9267" s="261"/>
      <c r="B9267" s="265"/>
      <c r="C9267" s="252"/>
      <c r="D9267" s="308"/>
      <c r="E9267" s="257"/>
      <c r="F9267" s="260"/>
      <c r="I9267"/>
      <c r="J9267" s="149"/>
      <c r="K9267" s="149"/>
      <c r="L9267" s="149"/>
    </row>
    <row r="9268" spans="1:12" s="234" customFormat="1" x14ac:dyDescent="0.25">
      <c r="A9268" s="298">
        <v>1</v>
      </c>
      <c r="B9268" s="271" t="s">
        <v>2195</v>
      </c>
      <c r="C9268" s="252">
        <v>123</v>
      </c>
      <c r="D9268" s="308"/>
      <c r="E9268" s="257"/>
      <c r="F9268" s="260"/>
      <c r="I9268"/>
      <c r="J9268" s="149"/>
      <c r="K9268" s="149"/>
      <c r="L9268" s="149"/>
    </row>
    <row r="9269" spans="1:12" s="234" customFormat="1" x14ac:dyDescent="0.25">
      <c r="A9269" s="298"/>
      <c r="B9269" s="271"/>
      <c r="C9269" s="252"/>
      <c r="D9269" s="308"/>
      <c r="E9269" s="257"/>
      <c r="F9269" s="260"/>
      <c r="I9269"/>
      <c r="J9269" s="149"/>
      <c r="K9269" s="149"/>
      <c r="L9269" s="149"/>
    </row>
    <row r="9270" spans="1:12" s="234" customFormat="1" x14ac:dyDescent="0.25">
      <c r="A9270" s="298">
        <v>2</v>
      </c>
      <c r="B9270" s="271" t="s">
        <v>1639</v>
      </c>
      <c r="C9270" s="252">
        <v>125</v>
      </c>
      <c r="D9270" s="308"/>
      <c r="E9270" s="257"/>
      <c r="F9270" s="260"/>
      <c r="I9270"/>
      <c r="J9270" s="149"/>
      <c r="K9270" s="149"/>
      <c r="L9270" s="149"/>
    </row>
    <row r="9271" spans="1:12" s="234" customFormat="1" x14ac:dyDescent="0.25">
      <c r="A9271" s="298"/>
      <c r="B9271" s="271"/>
      <c r="C9271" s="252"/>
      <c r="D9271" s="308"/>
      <c r="E9271" s="257"/>
      <c r="F9271" s="260"/>
      <c r="I9271"/>
      <c r="J9271" s="149"/>
      <c r="K9271" s="149"/>
      <c r="L9271" s="149"/>
    </row>
    <row r="9272" spans="1:12" s="234" customFormat="1" x14ac:dyDescent="0.25">
      <c r="A9272" s="298">
        <v>3</v>
      </c>
      <c r="B9272" s="271" t="s">
        <v>1638</v>
      </c>
      <c r="C9272" s="252">
        <v>127</v>
      </c>
      <c r="D9272" s="308"/>
      <c r="E9272" s="257"/>
      <c r="F9272" s="260"/>
      <c r="I9272"/>
      <c r="J9272" s="149"/>
      <c r="K9272" s="149"/>
      <c r="L9272" s="149"/>
    </row>
    <row r="9273" spans="1:12" s="234" customFormat="1" x14ac:dyDescent="0.25">
      <c r="A9273" s="298"/>
      <c r="B9273" s="271"/>
      <c r="C9273" s="252"/>
      <c r="D9273" s="308"/>
      <c r="E9273" s="257"/>
      <c r="F9273" s="260"/>
      <c r="I9273"/>
      <c r="J9273" s="149"/>
      <c r="K9273" s="149"/>
      <c r="L9273" s="149"/>
    </row>
    <row r="9274" spans="1:12" s="234" customFormat="1" x14ac:dyDescent="0.25">
      <c r="A9274" s="298">
        <v>4</v>
      </c>
      <c r="B9274" s="271" t="s">
        <v>1062</v>
      </c>
      <c r="C9274" s="308">
        <v>129</v>
      </c>
      <c r="D9274" s="308"/>
      <c r="E9274" s="257"/>
      <c r="F9274" s="260"/>
      <c r="I9274"/>
      <c r="J9274" s="149"/>
      <c r="K9274" s="149"/>
      <c r="L9274" s="149"/>
    </row>
    <row r="9275" spans="1:12" s="234" customFormat="1" x14ac:dyDescent="0.25">
      <c r="A9275" s="298"/>
      <c r="B9275" s="271"/>
      <c r="C9275" s="252"/>
      <c r="D9275" s="308"/>
      <c r="E9275" s="257"/>
      <c r="F9275" s="260"/>
      <c r="I9275"/>
      <c r="J9275" s="149"/>
      <c r="K9275" s="149"/>
      <c r="L9275" s="149"/>
    </row>
    <row r="9276" spans="1:12" s="234" customFormat="1" x14ac:dyDescent="0.25">
      <c r="A9276" s="298">
        <v>5</v>
      </c>
      <c r="B9276" s="271" t="s">
        <v>1637</v>
      </c>
      <c r="C9276" s="252">
        <v>131</v>
      </c>
      <c r="D9276" s="308"/>
      <c r="E9276" s="257"/>
      <c r="F9276" s="260"/>
      <c r="I9276"/>
      <c r="J9276" s="149"/>
      <c r="K9276" s="149"/>
      <c r="L9276" s="149"/>
    </row>
    <row r="9277" spans="1:12" s="234" customFormat="1" x14ac:dyDescent="0.25">
      <c r="A9277" s="298"/>
      <c r="B9277" s="271"/>
      <c r="C9277" s="252"/>
      <c r="D9277" s="308"/>
      <c r="E9277" s="257"/>
      <c r="F9277" s="260"/>
      <c r="I9277"/>
      <c r="J9277" s="149"/>
      <c r="K9277" s="149"/>
      <c r="L9277" s="149"/>
    </row>
    <row r="9278" spans="1:12" s="234" customFormat="1" x14ac:dyDescent="0.25">
      <c r="A9278" s="298">
        <v>6</v>
      </c>
      <c r="B9278" s="271" t="s">
        <v>1635</v>
      </c>
      <c r="C9278" s="252">
        <v>133</v>
      </c>
      <c r="D9278" s="308"/>
      <c r="E9278" s="257"/>
      <c r="F9278" s="260"/>
      <c r="I9278"/>
      <c r="J9278" s="149"/>
      <c r="K9278" s="149"/>
      <c r="L9278" s="149"/>
    </row>
    <row r="9279" spans="1:12" s="234" customFormat="1" x14ac:dyDescent="0.25">
      <c r="A9279" s="298"/>
      <c r="B9279" s="271"/>
      <c r="C9279" s="252"/>
      <c r="D9279" s="308"/>
      <c r="E9279" s="257"/>
      <c r="F9279" s="260"/>
      <c r="I9279"/>
      <c r="J9279" s="149"/>
      <c r="K9279" s="149"/>
      <c r="L9279" s="149"/>
    </row>
    <row r="9280" spans="1:12" s="234" customFormat="1" x14ac:dyDescent="0.25">
      <c r="A9280" s="298">
        <v>7</v>
      </c>
      <c r="B9280" s="271" t="s">
        <v>1634</v>
      </c>
      <c r="C9280" s="252">
        <v>135</v>
      </c>
      <c r="D9280" s="308"/>
      <c r="E9280" s="257"/>
      <c r="F9280" s="260"/>
      <c r="I9280"/>
      <c r="J9280" s="149"/>
      <c r="K9280" s="149"/>
      <c r="L9280" s="149"/>
    </row>
    <row r="9281" spans="1:12" s="234" customFormat="1" x14ac:dyDescent="0.25">
      <c r="A9281" s="298"/>
      <c r="B9281" s="271"/>
      <c r="C9281" s="252"/>
      <c r="D9281" s="308"/>
      <c r="E9281" s="257"/>
      <c r="F9281" s="260"/>
      <c r="I9281"/>
      <c r="J9281" s="149"/>
      <c r="K9281" s="149"/>
      <c r="L9281" s="149"/>
    </row>
    <row r="9282" spans="1:12" s="234" customFormat="1" x14ac:dyDescent="0.25">
      <c r="A9282" s="298">
        <v>8</v>
      </c>
      <c r="B9282" s="271" t="s">
        <v>2197</v>
      </c>
      <c r="C9282" s="252">
        <v>137</v>
      </c>
      <c r="D9282" s="308"/>
      <c r="E9282" s="257"/>
      <c r="F9282" s="260"/>
      <c r="I9282"/>
      <c r="J9282" s="149"/>
      <c r="K9282" s="149"/>
      <c r="L9282" s="149"/>
    </row>
    <row r="9283" spans="1:12" s="234" customFormat="1" x14ac:dyDescent="0.25">
      <c r="A9283" s="298"/>
      <c r="B9283" s="271"/>
      <c r="C9283" s="252"/>
      <c r="D9283" s="308"/>
      <c r="E9283" s="257"/>
      <c r="F9283" s="260"/>
      <c r="I9283"/>
      <c r="J9283" s="149"/>
      <c r="K9283" s="149"/>
      <c r="L9283" s="149"/>
    </row>
    <row r="9284" spans="1:12" s="234" customFormat="1" x14ac:dyDescent="0.25">
      <c r="A9284" s="298"/>
      <c r="B9284" s="271"/>
      <c r="C9284" s="252"/>
      <c r="D9284" s="308"/>
      <c r="E9284" s="257"/>
      <c r="F9284" s="260"/>
      <c r="I9284"/>
      <c r="J9284" s="149"/>
      <c r="K9284" s="149"/>
      <c r="L9284" s="149"/>
    </row>
    <row r="9285" spans="1:12" s="234" customFormat="1" x14ac:dyDescent="0.25">
      <c r="A9285" s="298"/>
      <c r="B9285" s="271"/>
      <c r="C9285" s="252"/>
      <c r="D9285" s="308"/>
      <c r="E9285" s="257"/>
      <c r="F9285" s="260"/>
      <c r="I9285"/>
      <c r="J9285" s="149"/>
      <c r="K9285" s="149"/>
      <c r="L9285" s="149"/>
    </row>
    <row r="9286" spans="1:12" s="234" customFormat="1" x14ac:dyDescent="0.25">
      <c r="A9286" s="298"/>
      <c r="B9286" s="271"/>
      <c r="C9286" s="252"/>
      <c r="D9286" s="308"/>
      <c r="E9286" s="257"/>
      <c r="F9286" s="260"/>
      <c r="I9286"/>
      <c r="J9286" s="149"/>
      <c r="K9286" s="149"/>
      <c r="L9286" s="149"/>
    </row>
    <row r="9287" spans="1:12" s="234" customFormat="1" x14ac:dyDescent="0.25">
      <c r="A9287" s="298"/>
      <c r="B9287" s="271"/>
      <c r="C9287" s="252"/>
      <c r="D9287" s="308"/>
      <c r="E9287" s="257"/>
      <c r="F9287" s="260"/>
      <c r="I9287"/>
      <c r="J9287" s="149"/>
      <c r="K9287" s="149"/>
      <c r="L9287" s="149"/>
    </row>
    <row r="9288" spans="1:12" s="234" customFormat="1" x14ac:dyDescent="0.25">
      <c r="A9288" s="298"/>
      <c r="B9288" s="271"/>
      <c r="C9288" s="252"/>
      <c r="D9288" s="308"/>
      <c r="E9288" s="257"/>
      <c r="F9288" s="260"/>
      <c r="I9288"/>
      <c r="J9288" s="149"/>
      <c r="K9288" s="149"/>
      <c r="L9288" s="149"/>
    </row>
    <row r="9289" spans="1:12" s="234" customFormat="1" x14ac:dyDescent="0.25">
      <c r="A9289" s="298"/>
      <c r="B9289" s="271"/>
      <c r="C9289" s="252"/>
      <c r="D9289" s="308"/>
      <c r="E9289" s="257"/>
      <c r="F9289" s="260"/>
      <c r="I9289"/>
      <c r="J9289" s="149"/>
      <c r="K9289" s="149"/>
      <c r="L9289" s="149"/>
    </row>
    <row r="9290" spans="1:12" s="234" customFormat="1" x14ac:dyDescent="0.25">
      <c r="A9290" s="298"/>
      <c r="B9290" s="271"/>
      <c r="C9290" s="252"/>
      <c r="D9290" s="308"/>
      <c r="E9290" s="257"/>
      <c r="F9290" s="260"/>
      <c r="I9290"/>
      <c r="J9290" s="149"/>
      <c r="K9290" s="149"/>
      <c r="L9290" s="149"/>
    </row>
    <row r="9291" spans="1:12" s="234" customFormat="1" x14ac:dyDescent="0.25">
      <c r="A9291" s="298"/>
      <c r="B9291" s="271"/>
      <c r="C9291" s="252"/>
      <c r="D9291" s="308"/>
      <c r="E9291" s="257"/>
      <c r="F9291" s="260"/>
      <c r="I9291"/>
      <c r="J9291" s="149"/>
      <c r="K9291" s="149"/>
      <c r="L9291" s="149"/>
    </row>
    <row r="9292" spans="1:12" s="234" customFormat="1" x14ac:dyDescent="0.25">
      <c r="A9292" s="298"/>
      <c r="B9292" s="271"/>
      <c r="C9292" s="252"/>
      <c r="D9292" s="308"/>
      <c r="E9292" s="257"/>
      <c r="F9292" s="260"/>
      <c r="I9292"/>
      <c r="J9292" s="149"/>
      <c r="K9292" s="149"/>
      <c r="L9292" s="149"/>
    </row>
    <row r="9293" spans="1:12" s="234" customFormat="1" x14ac:dyDescent="0.25">
      <c r="A9293" s="298"/>
      <c r="B9293" s="271"/>
      <c r="C9293" s="252"/>
      <c r="D9293" s="308"/>
      <c r="E9293" s="257"/>
      <c r="F9293" s="260"/>
      <c r="I9293"/>
      <c r="J9293" s="149"/>
      <c r="K9293" s="149"/>
      <c r="L9293" s="149"/>
    </row>
    <row r="9294" spans="1:12" s="234" customFormat="1" x14ac:dyDescent="0.25">
      <c r="A9294" s="298"/>
      <c r="B9294" s="271"/>
      <c r="C9294" s="252"/>
      <c r="D9294" s="308"/>
      <c r="E9294" s="257"/>
      <c r="F9294" s="260"/>
      <c r="I9294"/>
      <c r="J9294" s="149"/>
      <c r="K9294" s="149"/>
      <c r="L9294" s="149"/>
    </row>
    <row r="9295" spans="1:12" s="234" customFormat="1" x14ac:dyDescent="0.25">
      <c r="A9295" s="298"/>
      <c r="B9295" s="271"/>
      <c r="C9295" s="252"/>
      <c r="D9295" s="308"/>
      <c r="E9295" s="257"/>
      <c r="F9295" s="260"/>
      <c r="I9295"/>
      <c r="J9295" s="149"/>
      <c r="K9295" s="149"/>
      <c r="L9295" s="149"/>
    </row>
    <row r="9296" spans="1:12" s="234" customFormat="1" x14ac:dyDescent="0.25">
      <c r="A9296" s="298"/>
      <c r="B9296" s="271"/>
      <c r="C9296" s="252"/>
      <c r="D9296" s="308"/>
      <c r="E9296" s="257"/>
      <c r="F9296" s="260"/>
      <c r="I9296"/>
      <c r="J9296" s="149"/>
      <c r="K9296" s="149"/>
      <c r="L9296" s="149"/>
    </row>
    <row r="9297" spans="1:12" s="234" customFormat="1" x14ac:dyDescent="0.25">
      <c r="A9297" s="298"/>
      <c r="B9297" s="271"/>
      <c r="C9297" s="252"/>
      <c r="D9297" s="308"/>
      <c r="E9297" s="257"/>
      <c r="F9297" s="260"/>
      <c r="I9297"/>
      <c r="J9297" s="149"/>
      <c r="K9297" s="149"/>
      <c r="L9297" s="149"/>
    </row>
    <row r="9298" spans="1:12" s="234" customFormat="1" x14ac:dyDescent="0.25">
      <c r="A9298" s="298"/>
      <c r="B9298" s="271"/>
      <c r="C9298" s="252"/>
      <c r="D9298" s="308"/>
      <c r="E9298" s="257"/>
      <c r="F9298" s="260"/>
      <c r="I9298"/>
      <c r="J9298" s="149"/>
      <c r="K9298" s="149"/>
      <c r="L9298" s="149"/>
    </row>
    <row r="9299" spans="1:12" s="234" customFormat="1" x14ac:dyDescent="0.25">
      <c r="A9299" s="298"/>
      <c r="B9299" s="271"/>
      <c r="C9299" s="252"/>
      <c r="D9299" s="308"/>
      <c r="E9299" s="257"/>
      <c r="F9299" s="260"/>
      <c r="I9299"/>
      <c r="J9299" s="149"/>
      <c r="K9299" s="149"/>
      <c r="L9299" s="149"/>
    </row>
    <row r="9300" spans="1:12" s="234" customFormat="1" x14ac:dyDescent="0.25">
      <c r="A9300" s="298"/>
      <c r="B9300" s="271"/>
      <c r="C9300" s="252"/>
      <c r="D9300" s="308"/>
      <c r="E9300" s="257"/>
      <c r="F9300" s="260"/>
      <c r="I9300"/>
      <c r="J9300" s="149"/>
      <c r="K9300" s="149"/>
      <c r="L9300" s="149"/>
    </row>
    <row r="9301" spans="1:12" s="234" customFormat="1" x14ac:dyDescent="0.25">
      <c r="A9301" s="298"/>
      <c r="B9301" s="271"/>
      <c r="C9301" s="252"/>
      <c r="D9301" s="308"/>
      <c r="E9301" s="257"/>
      <c r="F9301" s="260"/>
      <c r="I9301"/>
      <c r="J9301" s="149"/>
      <c r="K9301" s="149"/>
      <c r="L9301" s="149"/>
    </row>
    <row r="9302" spans="1:12" s="234" customFormat="1" x14ac:dyDescent="0.25">
      <c r="A9302" s="298"/>
      <c r="B9302" s="271"/>
      <c r="C9302" s="252"/>
      <c r="D9302" s="308"/>
      <c r="E9302" s="257"/>
      <c r="F9302" s="260"/>
      <c r="I9302"/>
      <c r="J9302" s="149"/>
      <c r="K9302" s="149"/>
      <c r="L9302" s="149"/>
    </row>
    <row r="9303" spans="1:12" s="234" customFormat="1" x14ac:dyDescent="0.25">
      <c r="A9303" s="298"/>
      <c r="B9303" s="271"/>
      <c r="C9303" s="252"/>
      <c r="D9303" s="308"/>
      <c r="E9303" s="257"/>
      <c r="F9303" s="260"/>
      <c r="I9303"/>
      <c r="J9303" s="149"/>
      <c r="K9303" s="149"/>
      <c r="L9303" s="149"/>
    </row>
    <row r="9304" spans="1:12" s="234" customFormat="1" x14ac:dyDescent="0.25">
      <c r="A9304" s="298"/>
      <c r="B9304" s="271"/>
      <c r="C9304" s="252"/>
      <c r="D9304" s="308"/>
      <c r="E9304" s="257"/>
      <c r="F9304" s="260"/>
      <c r="I9304"/>
      <c r="J9304" s="149"/>
      <c r="K9304" s="149"/>
      <c r="L9304" s="149"/>
    </row>
    <row r="9305" spans="1:12" s="234" customFormat="1" x14ac:dyDescent="0.25">
      <c r="A9305" s="298"/>
      <c r="B9305" s="271"/>
      <c r="C9305" s="252"/>
      <c r="D9305" s="308"/>
      <c r="E9305" s="257"/>
      <c r="F9305" s="260"/>
      <c r="I9305"/>
      <c r="J9305" s="149"/>
      <c r="K9305" s="149"/>
      <c r="L9305" s="149"/>
    </row>
    <row r="9306" spans="1:12" s="234" customFormat="1" x14ac:dyDescent="0.25">
      <c r="A9306" s="298"/>
      <c r="B9306" s="271"/>
      <c r="C9306" s="252"/>
      <c r="D9306" s="308"/>
      <c r="E9306" s="257"/>
      <c r="F9306" s="260"/>
      <c r="I9306"/>
      <c r="J9306" s="149"/>
      <c r="K9306" s="149"/>
      <c r="L9306" s="149"/>
    </row>
    <row r="9307" spans="1:12" s="234" customFormat="1" x14ac:dyDescent="0.25">
      <c r="A9307" s="298"/>
      <c r="B9307" s="271"/>
      <c r="C9307" s="252"/>
      <c r="D9307" s="308"/>
      <c r="E9307" s="257"/>
      <c r="F9307" s="260"/>
      <c r="I9307"/>
      <c r="J9307" s="149"/>
      <c r="K9307" s="149"/>
      <c r="L9307" s="149"/>
    </row>
    <row r="9308" spans="1:12" s="234" customFormat="1" x14ac:dyDescent="0.25">
      <c r="A9308" s="298"/>
      <c r="B9308" s="271"/>
      <c r="C9308" s="252"/>
      <c r="D9308" s="308"/>
      <c r="E9308" s="257"/>
      <c r="F9308" s="260"/>
      <c r="I9308"/>
      <c r="J9308" s="149"/>
      <c r="K9308" s="149"/>
      <c r="L9308" s="149"/>
    </row>
    <row r="9309" spans="1:12" s="234" customFormat="1" x14ac:dyDescent="0.25">
      <c r="A9309" s="298"/>
      <c r="B9309" s="271"/>
      <c r="C9309" s="252"/>
      <c r="D9309" s="308"/>
      <c r="E9309" s="257"/>
      <c r="F9309" s="260"/>
      <c r="I9309"/>
      <c r="J9309" s="149"/>
      <c r="K9309" s="149"/>
      <c r="L9309" s="149"/>
    </row>
    <row r="9310" spans="1:12" s="234" customFormat="1" x14ac:dyDescent="0.25">
      <c r="A9310" s="298"/>
      <c r="B9310" s="271"/>
      <c r="C9310" s="252"/>
      <c r="D9310" s="308"/>
      <c r="E9310" s="257"/>
      <c r="F9310" s="260"/>
      <c r="I9310"/>
      <c r="J9310" s="149"/>
      <c r="K9310" s="149"/>
      <c r="L9310" s="149"/>
    </row>
    <row r="9311" spans="1:12" s="234" customFormat="1" x14ac:dyDescent="0.25">
      <c r="A9311" s="298"/>
      <c r="B9311" s="271"/>
      <c r="C9311" s="252"/>
      <c r="D9311" s="308"/>
      <c r="E9311" s="257"/>
      <c r="F9311" s="260"/>
      <c r="I9311"/>
      <c r="J9311" s="149"/>
      <c r="K9311" s="149"/>
      <c r="L9311" s="149"/>
    </row>
    <row r="9312" spans="1:12" s="234" customFormat="1" x14ac:dyDescent="0.25">
      <c r="A9312" s="298"/>
      <c r="B9312" s="271"/>
      <c r="C9312" s="252"/>
      <c r="D9312" s="308"/>
      <c r="E9312" s="257"/>
      <c r="F9312" s="260"/>
      <c r="I9312"/>
      <c r="J9312" s="149"/>
      <c r="K9312" s="149"/>
      <c r="L9312" s="149"/>
    </row>
    <row r="9313" spans="1:12" s="234" customFormat="1" x14ac:dyDescent="0.25">
      <c r="A9313" s="298"/>
      <c r="B9313" s="271"/>
      <c r="C9313" s="252"/>
      <c r="D9313" s="308"/>
      <c r="E9313" s="257"/>
      <c r="F9313" s="260"/>
      <c r="I9313"/>
      <c r="J9313" s="149"/>
      <c r="K9313" s="149"/>
      <c r="L9313" s="149"/>
    </row>
    <row r="9314" spans="1:12" s="234" customFormat="1" x14ac:dyDescent="0.25">
      <c r="A9314" s="298"/>
      <c r="B9314" s="271"/>
      <c r="C9314" s="252"/>
      <c r="D9314" s="308"/>
      <c r="E9314" s="257"/>
      <c r="F9314" s="260"/>
      <c r="I9314"/>
      <c r="J9314" s="149"/>
      <c r="K9314" s="149"/>
      <c r="L9314" s="149"/>
    </row>
    <row r="9315" spans="1:12" s="234" customFormat="1" x14ac:dyDescent="0.25">
      <c r="A9315" s="298"/>
      <c r="B9315" s="271"/>
      <c r="C9315" s="252"/>
      <c r="D9315" s="308"/>
      <c r="E9315" s="257"/>
      <c r="F9315" s="260"/>
      <c r="I9315"/>
      <c r="J9315" s="149"/>
      <c r="K9315" s="149"/>
      <c r="L9315" s="149"/>
    </row>
    <row r="9316" spans="1:12" s="234" customFormat="1" x14ac:dyDescent="0.25">
      <c r="A9316" s="298"/>
      <c r="B9316" s="271"/>
      <c r="C9316" s="252"/>
      <c r="D9316" s="308"/>
      <c r="E9316" s="257"/>
      <c r="F9316" s="260"/>
      <c r="I9316"/>
      <c r="J9316" s="149"/>
      <c r="K9316" s="149"/>
      <c r="L9316" s="149"/>
    </row>
    <row r="9317" spans="1:12" s="234" customFormat="1" x14ac:dyDescent="0.25">
      <c r="A9317" s="298"/>
      <c r="B9317" s="271"/>
      <c r="C9317" s="252"/>
      <c r="D9317" s="308"/>
      <c r="E9317" s="257"/>
      <c r="F9317" s="260"/>
      <c r="I9317"/>
      <c r="J9317" s="149"/>
      <c r="K9317" s="149"/>
      <c r="L9317" s="149"/>
    </row>
    <row r="9318" spans="1:12" s="234" customFormat="1" x14ac:dyDescent="0.25">
      <c r="A9318" s="298"/>
      <c r="B9318" s="271"/>
      <c r="C9318" s="252"/>
      <c r="D9318" s="308"/>
      <c r="E9318" s="257"/>
      <c r="F9318" s="260"/>
      <c r="I9318"/>
      <c r="J9318" s="149"/>
      <c r="K9318" s="149"/>
      <c r="L9318" s="149"/>
    </row>
    <row r="9319" spans="1:12" s="234" customFormat="1" x14ac:dyDescent="0.25">
      <c r="A9319" s="298"/>
      <c r="B9319" s="271"/>
      <c r="C9319" s="252"/>
      <c r="D9319" s="308"/>
      <c r="E9319" s="257"/>
      <c r="F9319" s="260"/>
      <c r="I9319"/>
      <c r="J9319" s="149"/>
      <c r="K9319" s="149"/>
      <c r="L9319" s="149"/>
    </row>
    <row r="9320" spans="1:12" s="234" customFormat="1" x14ac:dyDescent="0.25">
      <c r="A9320" s="298"/>
      <c r="B9320" s="271"/>
      <c r="C9320" s="252"/>
      <c r="D9320" s="308"/>
      <c r="E9320" s="257"/>
      <c r="F9320" s="260"/>
      <c r="I9320"/>
      <c r="J9320" s="149"/>
      <c r="K9320" s="149"/>
      <c r="L9320" s="149"/>
    </row>
    <row r="9321" spans="1:12" s="234" customFormat="1" x14ac:dyDescent="0.25">
      <c r="A9321" s="298"/>
      <c r="B9321" s="271"/>
      <c r="C9321" s="252"/>
      <c r="D9321" s="308"/>
      <c r="E9321" s="257"/>
      <c r="F9321" s="260"/>
      <c r="I9321"/>
      <c r="J9321" s="149"/>
      <c r="K9321" s="149"/>
      <c r="L9321" s="149"/>
    </row>
    <row r="9322" spans="1:12" s="234" customFormat="1" x14ac:dyDescent="0.25">
      <c r="A9322" s="298"/>
      <c r="B9322" s="271"/>
      <c r="C9322" s="252"/>
      <c r="D9322" s="308"/>
      <c r="E9322" s="257"/>
      <c r="F9322" s="260"/>
      <c r="I9322"/>
      <c r="J9322" s="149"/>
      <c r="K9322" s="149"/>
      <c r="L9322" s="149"/>
    </row>
    <row r="9323" spans="1:12" s="234" customFormat="1" x14ac:dyDescent="0.25">
      <c r="A9323" s="298"/>
      <c r="B9323" s="271"/>
      <c r="C9323" s="252"/>
      <c r="D9323" s="308"/>
      <c r="E9323" s="257"/>
      <c r="F9323" s="260"/>
      <c r="I9323"/>
      <c r="J9323" s="149"/>
      <c r="K9323" s="149"/>
      <c r="L9323" s="149"/>
    </row>
    <row r="9324" spans="1:12" s="234" customFormat="1" x14ac:dyDescent="0.25">
      <c r="A9324" s="298"/>
      <c r="B9324" s="271"/>
      <c r="C9324" s="252"/>
      <c r="D9324" s="308"/>
      <c r="E9324" s="257"/>
      <c r="F9324" s="260"/>
      <c r="I9324"/>
      <c r="J9324" s="149"/>
      <c r="K9324" s="149"/>
      <c r="L9324" s="149"/>
    </row>
    <row r="9325" spans="1:12" s="234" customFormat="1" x14ac:dyDescent="0.25">
      <c r="A9325" s="298"/>
      <c r="B9325" s="271"/>
      <c r="C9325" s="252"/>
      <c r="D9325" s="308"/>
      <c r="E9325" s="257"/>
      <c r="F9325" s="260"/>
      <c r="I9325"/>
      <c r="J9325" s="149"/>
      <c r="K9325" s="149"/>
      <c r="L9325" s="149"/>
    </row>
    <row r="9326" spans="1:12" s="234" customFormat="1" x14ac:dyDescent="0.25">
      <c r="A9326" s="298"/>
      <c r="B9326" s="271"/>
      <c r="C9326" s="252"/>
      <c r="D9326" s="308"/>
      <c r="E9326" s="257"/>
      <c r="F9326" s="260"/>
      <c r="I9326"/>
      <c r="J9326" s="149"/>
      <c r="K9326" s="149"/>
      <c r="L9326" s="149"/>
    </row>
    <row r="9327" spans="1:12" s="234" customFormat="1" x14ac:dyDescent="0.25">
      <c r="A9327" s="298"/>
      <c r="B9327" s="271"/>
      <c r="C9327" s="252"/>
      <c r="D9327" s="308"/>
      <c r="E9327" s="257"/>
      <c r="F9327" s="260"/>
      <c r="I9327"/>
      <c r="J9327" s="149"/>
      <c r="K9327" s="149"/>
      <c r="L9327" s="149"/>
    </row>
    <row r="9328" spans="1:12" s="234" customFormat="1" x14ac:dyDescent="0.25">
      <c r="A9328" s="298"/>
      <c r="B9328" s="271"/>
      <c r="C9328" s="252"/>
      <c r="D9328" s="308"/>
      <c r="E9328" s="257"/>
      <c r="F9328" s="260"/>
      <c r="I9328"/>
      <c r="J9328" s="149"/>
      <c r="K9328" s="149"/>
      <c r="L9328" s="149"/>
    </row>
    <row r="9329" spans="1:12" s="234" customFormat="1" x14ac:dyDescent="0.25">
      <c r="A9329" s="298"/>
      <c r="B9329" s="271"/>
      <c r="C9329" s="252"/>
      <c r="D9329" s="308"/>
      <c r="E9329" s="257"/>
      <c r="F9329" s="260"/>
      <c r="I9329"/>
      <c r="J9329" s="149"/>
      <c r="K9329" s="149"/>
      <c r="L9329" s="149"/>
    </row>
    <row r="9330" spans="1:12" s="234" customFormat="1" ht="13" x14ac:dyDescent="0.25">
      <c r="A9330" s="261"/>
      <c r="B9330" s="253"/>
      <c r="C9330" s="252"/>
      <c r="D9330" s="308"/>
      <c r="E9330" s="257"/>
      <c r="F9330" s="260"/>
      <c r="I9330"/>
      <c r="J9330" s="149"/>
      <c r="K9330" s="149"/>
      <c r="L9330" s="149"/>
    </row>
    <row r="9331" spans="1:12" s="234" customFormat="1" ht="13" x14ac:dyDescent="0.25">
      <c r="A9331" s="261"/>
      <c r="B9331" s="264" t="s">
        <v>1631</v>
      </c>
      <c r="C9331" s="226"/>
      <c r="D9331" s="304"/>
      <c r="E9331" s="255"/>
      <c r="F9331" s="266"/>
      <c r="I9331"/>
      <c r="J9331" s="149"/>
      <c r="K9331" s="149"/>
      <c r="L9331" s="149"/>
    </row>
    <row r="9332" spans="1:12" s="234" customFormat="1" ht="13" x14ac:dyDescent="0.25">
      <c r="A9332" s="261"/>
      <c r="B9332" s="245" t="str">
        <f>B9263</f>
        <v>SECTION 7</v>
      </c>
      <c r="C9332" s="226"/>
      <c r="D9332" s="304"/>
      <c r="E9332" s="255"/>
      <c r="F9332" s="260"/>
      <c r="I9332"/>
      <c r="J9332" s="149"/>
      <c r="K9332" s="149"/>
      <c r="L9332" s="149"/>
    </row>
    <row r="9333" spans="1:12" s="234" customFormat="1" ht="13" x14ac:dyDescent="0.25">
      <c r="A9333" s="261"/>
      <c r="B9333" s="245" t="str">
        <f>B9264</f>
        <v>Ablution Block 3</v>
      </c>
      <c r="C9333" s="226"/>
      <c r="D9333" s="304"/>
      <c r="E9333" s="255"/>
      <c r="F9333" s="260"/>
      <c r="I9333"/>
      <c r="J9333" s="149"/>
      <c r="K9333" s="149"/>
      <c r="L9333" s="149"/>
    </row>
    <row r="9334" spans="1:12" s="234" customFormat="1" ht="13" x14ac:dyDescent="0.25">
      <c r="A9334" s="261"/>
      <c r="B9334" s="245"/>
      <c r="C9334" s="226"/>
      <c r="D9334" s="304"/>
      <c r="E9334" s="255"/>
      <c r="F9334" s="260"/>
      <c r="I9334"/>
      <c r="J9334" s="149"/>
      <c r="K9334" s="149"/>
      <c r="L9334" s="149"/>
    </row>
    <row r="9335" spans="1:12" s="234" customFormat="1" ht="13" x14ac:dyDescent="0.25">
      <c r="A9335" s="261"/>
      <c r="B9335" s="242" t="s">
        <v>2747</v>
      </c>
      <c r="C9335" s="246"/>
      <c r="D9335" s="305"/>
      <c r="E9335" s="257"/>
      <c r="F9335" s="260"/>
      <c r="I9335"/>
      <c r="J9335" s="149"/>
      <c r="K9335" s="149"/>
      <c r="L9335" s="149"/>
    </row>
    <row r="9336" spans="1:12" s="234" customFormat="1" ht="13" x14ac:dyDescent="0.25">
      <c r="A9336" s="261"/>
      <c r="B9336" s="244"/>
      <c r="C9336" s="246"/>
      <c r="D9336" s="305"/>
      <c r="E9336" s="257"/>
      <c r="F9336" s="260"/>
      <c r="I9336"/>
      <c r="J9336" s="149"/>
      <c r="K9336" s="149"/>
      <c r="L9336" s="149"/>
    </row>
    <row r="9337" spans="1:12" s="234" customFormat="1" ht="13" x14ac:dyDescent="0.25">
      <c r="A9337" s="261"/>
      <c r="B9337" s="228" t="s">
        <v>2748</v>
      </c>
      <c r="C9337" s="246"/>
      <c r="D9337" s="305"/>
      <c r="E9337" s="257"/>
      <c r="F9337" s="260"/>
      <c r="I9337"/>
      <c r="J9337" s="149"/>
      <c r="K9337" s="149"/>
      <c r="L9337" s="149"/>
    </row>
    <row r="9338" spans="1:12" s="234" customFormat="1" ht="13" x14ac:dyDescent="0.25">
      <c r="A9338" s="261"/>
      <c r="B9338" s="228"/>
      <c r="C9338" s="219"/>
      <c r="D9338" s="310"/>
      <c r="E9338" s="257"/>
      <c r="F9338" s="260"/>
      <c r="I9338"/>
      <c r="J9338" s="149"/>
      <c r="K9338" s="149"/>
      <c r="L9338" s="149"/>
    </row>
    <row r="9339" spans="1:12" s="234" customFormat="1" ht="13" x14ac:dyDescent="0.25">
      <c r="A9339" s="261">
        <v>8.1</v>
      </c>
      <c r="B9339" s="228" t="s">
        <v>2100</v>
      </c>
      <c r="C9339" s="219"/>
      <c r="D9339" s="310"/>
      <c r="E9339" s="319"/>
      <c r="F9339" s="315"/>
      <c r="I9339"/>
      <c r="J9339" s="149"/>
      <c r="K9339" s="149"/>
      <c r="L9339" s="149"/>
    </row>
    <row r="9340" spans="1:12" s="234" customFormat="1" ht="13" x14ac:dyDescent="0.25">
      <c r="A9340" s="297"/>
      <c r="B9340" s="227"/>
      <c r="C9340" s="268"/>
      <c r="D9340" s="311"/>
      <c r="E9340" s="320"/>
      <c r="F9340" s="314"/>
      <c r="I9340"/>
      <c r="J9340" s="149"/>
      <c r="K9340" s="149"/>
      <c r="L9340" s="149"/>
    </row>
    <row r="9341" spans="1:12" s="234" customFormat="1" ht="13" x14ac:dyDescent="0.25">
      <c r="A9341" s="297"/>
      <c r="B9341" s="290" t="s">
        <v>382</v>
      </c>
      <c r="C9341" s="289"/>
      <c r="D9341" s="311"/>
      <c r="E9341" s="320"/>
      <c r="F9341" s="314"/>
      <c r="I9341"/>
      <c r="J9341" s="149"/>
      <c r="K9341" s="149"/>
      <c r="L9341" s="149"/>
    </row>
    <row r="9342" spans="1:12" s="234" customFormat="1" ht="13" x14ac:dyDescent="0.25">
      <c r="A9342" s="297"/>
      <c r="B9342" s="291"/>
      <c r="C9342" s="289"/>
      <c r="D9342" s="311"/>
      <c r="E9342" s="320"/>
      <c r="F9342" s="314"/>
      <c r="I9342"/>
      <c r="J9342" s="149"/>
      <c r="K9342" s="149"/>
      <c r="L9342" s="149"/>
    </row>
    <row r="9343" spans="1:12" s="234" customFormat="1" ht="26" x14ac:dyDescent="0.25">
      <c r="A9343" s="297"/>
      <c r="B9343" s="292" t="s">
        <v>2108</v>
      </c>
      <c r="C9343" s="289"/>
      <c r="D9343" s="311"/>
      <c r="E9343" s="320"/>
      <c r="F9343" s="314"/>
      <c r="I9343"/>
      <c r="J9343" s="149"/>
      <c r="K9343" s="149"/>
      <c r="L9343" s="149"/>
    </row>
    <row r="9344" spans="1:12" s="234" customFormat="1" ht="13" x14ac:dyDescent="0.25">
      <c r="A9344" s="297"/>
      <c r="B9344" s="288"/>
      <c r="C9344" s="289"/>
      <c r="D9344" s="311"/>
      <c r="E9344" s="320"/>
      <c r="F9344" s="314"/>
      <c r="I9344"/>
      <c r="J9344" s="149"/>
      <c r="K9344" s="149"/>
      <c r="L9344" s="149"/>
    </row>
    <row r="9345" spans="1:12" customFormat="1" x14ac:dyDescent="0.25">
      <c r="A9345" s="296" t="s">
        <v>2749</v>
      </c>
      <c r="B9345" s="288" t="s">
        <v>516</v>
      </c>
      <c r="C9345" s="289" t="s">
        <v>2</v>
      </c>
      <c r="D9345" s="311">
        <v>4</v>
      </c>
      <c r="E9345" s="318"/>
      <c r="F9345" s="314"/>
      <c r="G9345" s="234"/>
      <c r="H9345" s="234"/>
      <c r="J9345" s="149"/>
      <c r="K9345" s="149"/>
      <c r="L9345" s="149"/>
    </row>
    <row r="9346" spans="1:12" customFormat="1" ht="13" x14ac:dyDescent="0.25">
      <c r="A9346" s="297"/>
      <c r="B9346" s="288"/>
      <c r="C9346" s="289"/>
      <c r="D9346" s="311"/>
      <c r="E9346" s="320"/>
      <c r="F9346" s="314"/>
      <c r="G9346" s="234"/>
      <c r="H9346" s="234"/>
      <c r="J9346" s="149"/>
      <c r="K9346" s="149"/>
      <c r="L9346" s="149"/>
    </row>
    <row r="9347" spans="1:12" customFormat="1" ht="26" x14ac:dyDescent="0.25">
      <c r="A9347" s="297"/>
      <c r="B9347" s="292" t="s">
        <v>2101</v>
      </c>
      <c r="C9347" s="289"/>
      <c r="D9347" s="311"/>
      <c r="E9347" s="320"/>
      <c r="F9347" s="314"/>
      <c r="G9347" s="234"/>
      <c r="H9347" s="234"/>
      <c r="J9347" s="149"/>
      <c r="K9347" s="149"/>
      <c r="L9347" s="149"/>
    </row>
    <row r="9348" spans="1:12" customFormat="1" ht="13" x14ac:dyDescent="0.25">
      <c r="A9348" s="297"/>
      <c r="B9348" s="293"/>
      <c r="C9348" s="289"/>
      <c r="D9348" s="311"/>
      <c r="E9348" s="320"/>
      <c r="F9348" s="314"/>
      <c r="G9348" s="234"/>
      <c r="H9348" s="234"/>
      <c r="J9348" s="149"/>
      <c r="K9348" s="149"/>
      <c r="L9348" s="149"/>
    </row>
    <row r="9349" spans="1:12" customFormat="1" x14ac:dyDescent="0.25">
      <c r="A9349" s="296" t="s">
        <v>2750</v>
      </c>
      <c r="B9349" s="288" t="s">
        <v>286</v>
      </c>
      <c r="C9349" s="289" t="s">
        <v>11</v>
      </c>
      <c r="D9349" s="311">
        <v>10</v>
      </c>
      <c r="E9349" s="318"/>
      <c r="F9349" s="314"/>
      <c r="G9349" s="234"/>
      <c r="H9349" s="234"/>
      <c r="J9349" s="149"/>
      <c r="K9349" s="149"/>
      <c r="L9349" s="149"/>
    </row>
    <row r="9350" spans="1:12" customFormat="1" x14ac:dyDescent="0.25">
      <c r="A9350" s="296" t="s">
        <v>2751</v>
      </c>
      <c r="B9350" s="288" t="s">
        <v>1022</v>
      </c>
      <c r="C9350" s="289" t="s">
        <v>11</v>
      </c>
      <c r="D9350" s="311">
        <v>6</v>
      </c>
      <c r="E9350" s="318"/>
      <c r="F9350" s="314"/>
      <c r="G9350" s="234"/>
      <c r="H9350" s="234">
        <f>1.569*4</f>
        <v>6.2759999999999998</v>
      </c>
      <c r="J9350" s="149"/>
      <c r="K9350" s="149"/>
      <c r="L9350" s="149"/>
    </row>
    <row r="9351" spans="1:12" customFormat="1" x14ac:dyDescent="0.25">
      <c r="A9351" s="296" t="s">
        <v>2752</v>
      </c>
      <c r="B9351" s="288" t="s">
        <v>469</v>
      </c>
      <c r="C9351" s="289" t="s">
        <v>11</v>
      </c>
      <c r="D9351" s="311">
        <v>10</v>
      </c>
      <c r="E9351" s="318"/>
      <c r="F9351" s="314"/>
      <c r="G9351" s="234"/>
      <c r="H9351" s="234"/>
      <c r="J9351" s="149"/>
      <c r="K9351" s="149"/>
      <c r="L9351" s="149"/>
    </row>
    <row r="9352" spans="1:12" customFormat="1" x14ac:dyDescent="0.25">
      <c r="A9352" s="296" t="s">
        <v>2753</v>
      </c>
      <c r="B9352" s="288" t="s">
        <v>470</v>
      </c>
      <c r="C9352" s="289" t="s">
        <v>11</v>
      </c>
      <c r="D9352" s="311">
        <v>5</v>
      </c>
      <c r="E9352" s="318"/>
      <c r="F9352" s="314"/>
      <c r="G9352" s="234"/>
      <c r="H9352" s="234"/>
      <c r="J9352" s="149"/>
      <c r="K9352" s="149"/>
      <c r="L9352" s="149"/>
    </row>
    <row r="9353" spans="1:12" customFormat="1" ht="13" x14ac:dyDescent="0.25">
      <c r="A9353" s="297"/>
      <c r="B9353" s="288"/>
      <c r="C9353" s="289"/>
      <c r="D9353" s="311"/>
      <c r="E9353" s="318"/>
      <c r="F9353" s="314"/>
      <c r="G9353" s="234"/>
      <c r="H9353" s="234"/>
      <c r="J9353" s="149"/>
      <c r="K9353" s="149"/>
      <c r="L9353" s="149"/>
    </row>
    <row r="9354" spans="1:12" customFormat="1" ht="13" x14ac:dyDescent="0.25">
      <c r="A9354" s="297"/>
      <c r="B9354" s="290" t="s">
        <v>404</v>
      </c>
      <c r="C9354" s="289"/>
      <c r="D9354" s="311"/>
      <c r="E9354" s="318"/>
      <c r="F9354" s="314"/>
      <c r="G9354" s="234"/>
      <c r="H9354" s="234"/>
      <c r="J9354" s="149"/>
      <c r="K9354" s="149"/>
      <c r="L9354" s="149"/>
    </row>
    <row r="9355" spans="1:12" customFormat="1" ht="13" x14ac:dyDescent="0.25">
      <c r="A9355" s="297"/>
      <c r="B9355" s="288"/>
      <c r="C9355" s="289"/>
      <c r="D9355" s="311"/>
      <c r="E9355" s="318"/>
      <c r="F9355" s="314"/>
      <c r="G9355" s="234"/>
      <c r="H9355" s="234"/>
      <c r="J9355" s="149"/>
      <c r="K9355" s="149"/>
      <c r="L9355" s="149"/>
    </row>
    <row r="9356" spans="1:12" customFormat="1" x14ac:dyDescent="0.25">
      <c r="A9356" s="296" t="s">
        <v>2754</v>
      </c>
      <c r="B9356" s="288" t="s">
        <v>405</v>
      </c>
      <c r="C9356" s="289" t="s">
        <v>2</v>
      </c>
      <c r="D9356" s="311">
        <v>4</v>
      </c>
      <c r="E9356" s="318"/>
      <c r="F9356" s="314"/>
      <c r="G9356" s="234"/>
      <c r="H9356" s="234"/>
      <c r="J9356" s="149"/>
      <c r="K9356" s="149"/>
      <c r="L9356" s="149"/>
    </row>
    <row r="9357" spans="1:12" customFormat="1" x14ac:dyDescent="0.25">
      <c r="A9357" s="296" t="s">
        <v>2755</v>
      </c>
      <c r="B9357" s="288" t="s">
        <v>523</v>
      </c>
      <c r="C9357" s="289" t="s">
        <v>2</v>
      </c>
      <c r="D9357" s="311">
        <v>4</v>
      </c>
      <c r="E9357" s="318"/>
      <c r="F9357" s="314"/>
      <c r="G9357" s="234"/>
      <c r="H9357" s="234"/>
      <c r="J9357" s="149"/>
      <c r="K9357" s="149"/>
      <c r="L9357" s="149"/>
    </row>
    <row r="9358" spans="1:12" customFormat="1" ht="13" x14ac:dyDescent="0.25">
      <c r="A9358" s="297"/>
      <c r="B9358" s="288"/>
      <c r="C9358" s="289"/>
      <c r="D9358" s="311"/>
      <c r="E9358" s="318"/>
      <c r="F9358" s="314"/>
      <c r="G9358" s="234"/>
      <c r="H9358" s="234"/>
      <c r="J9358" s="149"/>
      <c r="K9358" s="149"/>
      <c r="L9358" s="149"/>
    </row>
    <row r="9359" spans="1:12" customFormat="1" ht="13" x14ac:dyDescent="0.25">
      <c r="A9359" s="297"/>
      <c r="B9359" s="291" t="s">
        <v>420</v>
      </c>
      <c r="C9359" s="289"/>
      <c r="D9359" s="311"/>
      <c r="E9359" s="318"/>
      <c r="F9359" s="314"/>
      <c r="G9359" s="234"/>
      <c r="H9359" s="234"/>
      <c r="J9359" s="149"/>
      <c r="K9359" s="149"/>
      <c r="L9359" s="149"/>
    </row>
    <row r="9360" spans="1:12" customFormat="1" ht="13" x14ac:dyDescent="0.25">
      <c r="A9360" s="297"/>
      <c r="B9360" s="288"/>
      <c r="C9360" s="289"/>
      <c r="D9360" s="311"/>
      <c r="E9360" s="318"/>
      <c r="F9360" s="314"/>
      <c r="G9360" s="234"/>
      <c r="H9360" s="234"/>
      <c r="J9360" s="149"/>
      <c r="K9360" s="149"/>
      <c r="L9360" s="149"/>
    </row>
    <row r="9361" spans="1:12" customFormat="1" ht="14.5" x14ac:dyDescent="0.25">
      <c r="A9361" s="296" t="s">
        <v>2756</v>
      </c>
      <c r="B9361" s="288" t="s">
        <v>2117</v>
      </c>
      <c r="C9361" s="268" t="s">
        <v>621</v>
      </c>
      <c r="D9361" s="311">
        <v>11</v>
      </c>
      <c r="E9361" s="318"/>
      <c r="F9361" s="314"/>
      <c r="G9361" s="234"/>
      <c r="H9361" s="234">
        <f>4.552*2.3</f>
        <v>10.469599999999998</v>
      </c>
      <c r="J9361" s="149"/>
      <c r="K9361" s="149"/>
      <c r="L9361" s="149"/>
    </row>
    <row r="9362" spans="1:12" customFormat="1" ht="14.5" x14ac:dyDescent="0.25">
      <c r="A9362" s="296" t="s">
        <v>2757</v>
      </c>
      <c r="B9362" s="288" t="s">
        <v>2118</v>
      </c>
      <c r="C9362" s="268" t="s">
        <v>621</v>
      </c>
      <c r="D9362" s="311">
        <v>48</v>
      </c>
      <c r="E9362" s="318"/>
      <c r="F9362" s="314"/>
      <c r="G9362" s="234"/>
      <c r="H9362" s="234">
        <f>18.304*2.6</f>
        <v>47.590399999999995</v>
      </c>
      <c r="J9362" s="149"/>
      <c r="K9362" s="149"/>
      <c r="L9362" s="149"/>
    </row>
    <row r="9363" spans="1:12" customFormat="1" ht="14.5" x14ac:dyDescent="0.25">
      <c r="A9363" s="296" t="s">
        <v>2758</v>
      </c>
      <c r="B9363" s="288" t="s">
        <v>2119</v>
      </c>
      <c r="C9363" s="268" t="s">
        <v>621</v>
      </c>
      <c r="D9363" s="311">
        <v>37</v>
      </c>
      <c r="E9363" s="318"/>
      <c r="F9363" s="314"/>
      <c r="G9363" s="234"/>
      <c r="H9363" s="234">
        <f>13.704*2.6</f>
        <v>35.630400000000002</v>
      </c>
      <c r="J9363" s="149"/>
      <c r="K9363" s="149"/>
      <c r="L9363" s="149"/>
    </row>
    <row r="9364" spans="1:12" customFormat="1" ht="14.5" x14ac:dyDescent="0.25">
      <c r="A9364" s="296" t="s">
        <v>2759</v>
      </c>
      <c r="B9364" s="288" t="s">
        <v>524</v>
      </c>
      <c r="C9364" s="268" t="s">
        <v>621</v>
      </c>
      <c r="D9364" s="311">
        <v>2</v>
      </c>
      <c r="E9364" s="318"/>
      <c r="F9364" s="314"/>
      <c r="G9364" s="234"/>
      <c r="H9364" s="234"/>
      <c r="J9364" s="149"/>
      <c r="K9364" s="149"/>
      <c r="L9364" s="149"/>
    </row>
    <row r="9365" spans="1:12" customFormat="1" x14ac:dyDescent="0.25">
      <c r="A9365" s="296"/>
      <c r="B9365" s="288"/>
      <c r="C9365" s="268"/>
      <c r="D9365" s="311"/>
      <c r="E9365" s="318"/>
      <c r="F9365" s="314"/>
      <c r="G9365" s="234"/>
      <c r="H9365" s="234"/>
      <c r="J9365" s="149"/>
      <c r="K9365" s="149"/>
      <c r="L9365" s="149"/>
    </row>
    <row r="9366" spans="1:12" customFormat="1" ht="13" x14ac:dyDescent="0.25">
      <c r="A9366" s="296"/>
      <c r="B9366" s="292" t="s">
        <v>2690</v>
      </c>
      <c r="C9366" s="268"/>
      <c r="D9366" s="311"/>
      <c r="E9366" s="320"/>
      <c r="F9366" s="314"/>
      <c r="G9366" s="234"/>
      <c r="H9366" s="234"/>
      <c r="J9366" s="149"/>
      <c r="K9366" s="149"/>
      <c r="L9366" s="149"/>
    </row>
    <row r="9367" spans="1:12" customFormat="1" ht="13" x14ac:dyDescent="0.25">
      <c r="A9367" s="296"/>
      <c r="B9367" s="288"/>
      <c r="C9367" s="268"/>
      <c r="D9367" s="311"/>
      <c r="E9367" s="320"/>
      <c r="F9367" s="314"/>
      <c r="G9367" s="234"/>
      <c r="H9367" s="234"/>
      <c r="J9367" s="149"/>
      <c r="K9367" s="149"/>
      <c r="L9367" s="149"/>
    </row>
    <row r="9368" spans="1:12" customFormat="1" ht="25" x14ac:dyDescent="0.25">
      <c r="A9368" s="296" t="s">
        <v>2760</v>
      </c>
      <c r="B9368" s="288" t="s">
        <v>2689</v>
      </c>
      <c r="C9368" s="268" t="s">
        <v>2</v>
      </c>
      <c r="D9368" s="311">
        <v>4</v>
      </c>
      <c r="E9368" s="318"/>
      <c r="F9368" s="314"/>
      <c r="G9368" s="234"/>
      <c r="H9368" s="234"/>
      <c r="J9368" s="149"/>
      <c r="K9368" s="149"/>
      <c r="L9368" s="149"/>
    </row>
    <row r="9369" spans="1:12" customFormat="1" ht="13" x14ac:dyDescent="0.25">
      <c r="A9369" s="296"/>
      <c r="B9369" s="288"/>
      <c r="C9369" s="268"/>
      <c r="D9369" s="311"/>
      <c r="E9369" s="320"/>
      <c r="F9369" s="314"/>
      <c r="G9369" s="234"/>
      <c r="H9369" s="234"/>
      <c r="J9369" s="149"/>
      <c r="K9369" s="149"/>
      <c r="L9369" s="149"/>
    </row>
    <row r="9370" spans="1:12" customFormat="1" ht="13" x14ac:dyDescent="0.25">
      <c r="A9370" s="296"/>
      <c r="B9370" s="288"/>
      <c r="C9370" s="268"/>
      <c r="D9370" s="311"/>
      <c r="E9370" s="320"/>
      <c r="F9370" s="314"/>
      <c r="G9370" s="234"/>
      <c r="H9370" s="234"/>
      <c r="J9370" s="149"/>
      <c r="K9370" s="149"/>
      <c r="L9370" s="149"/>
    </row>
    <row r="9371" spans="1:12" customFormat="1" ht="13" x14ac:dyDescent="0.25">
      <c r="A9371" s="296"/>
      <c r="B9371" s="288"/>
      <c r="C9371" s="268"/>
      <c r="D9371" s="311"/>
      <c r="E9371" s="320"/>
      <c r="F9371" s="314"/>
      <c r="G9371" s="234"/>
      <c r="H9371" s="234"/>
      <c r="J9371" s="149"/>
      <c r="K9371" s="149"/>
      <c r="L9371" s="149"/>
    </row>
    <row r="9372" spans="1:12" customFormat="1" ht="13" x14ac:dyDescent="0.25">
      <c r="A9372" s="296"/>
      <c r="B9372" s="288"/>
      <c r="C9372" s="268"/>
      <c r="D9372" s="311"/>
      <c r="E9372" s="320"/>
      <c r="F9372" s="314"/>
      <c r="G9372" s="234"/>
      <c r="H9372" s="234"/>
      <c r="J9372" s="149"/>
      <c r="K9372" s="149"/>
      <c r="L9372" s="149"/>
    </row>
    <row r="9373" spans="1:12" customFormat="1" ht="13" x14ac:dyDescent="0.25">
      <c r="A9373" s="296"/>
      <c r="B9373" s="288"/>
      <c r="C9373" s="268"/>
      <c r="D9373" s="311"/>
      <c r="E9373" s="320"/>
      <c r="F9373" s="314"/>
      <c r="G9373" s="234"/>
      <c r="H9373" s="234"/>
      <c r="J9373" s="149"/>
      <c r="K9373" s="149"/>
      <c r="L9373" s="149"/>
    </row>
    <row r="9374" spans="1:12" customFormat="1" ht="13" x14ac:dyDescent="0.25">
      <c r="A9374" s="296"/>
      <c r="B9374" s="288"/>
      <c r="C9374" s="268"/>
      <c r="D9374" s="311"/>
      <c r="E9374" s="320"/>
      <c r="F9374" s="314"/>
      <c r="G9374" s="234"/>
      <c r="H9374" s="234"/>
      <c r="J9374" s="149"/>
      <c r="K9374" s="149"/>
      <c r="L9374" s="149"/>
    </row>
    <row r="9375" spans="1:12" customFormat="1" ht="13" x14ac:dyDescent="0.25">
      <c r="A9375" s="296"/>
      <c r="B9375" s="288"/>
      <c r="C9375" s="268"/>
      <c r="D9375" s="311"/>
      <c r="E9375" s="320"/>
      <c r="F9375" s="314"/>
      <c r="G9375" s="234"/>
      <c r="H9375" s="234"/>
      <c r="J9375" s="149"/>
      <c r="K9375" s="149"/>
      <c r="L9375" s="149"/>
    </row>
    <row r="9376" spans="1:12" customFormat="1" ht="13" x14ac:dyDescent="0.25">
      <c r="A9376" s="296"/>
      <c r="B9376" s="288"/>
      <c r="C9376" s="268"/>
      <c r="D9376" s="311"/>
      <c r="E9376" s="320"/>
      <c r="F9376" s="314"/>
      <c r="G9376" s="234"/>
      <c r="H9376" s="234"/>
      <c r="J9376" s="149"/>
      <c r="K9376" s="149"/>
      <c r="L9376" s="149"/>
    </row>
    <row r="9377" spans="1:12" s="234" customFormat="1" ht="13" x14ac:dyDescent="0.25">
      <c r="A9377" s="296"/>
      <c r="B9377" s="269"/>
      <c r="C9377" s="268"/>
      <c r="D9377" s="311"/>
      <c r="E9377" s="320"/>
      <c r="F9377" s="314"/>
      <c r="I9377"/>
      <c r="J9377" s="149"/>
      <c r="K9377" s="149"/>
      <c r="L9377" s="149"/>
    </row>
    <row r="9378" spans="1:12" s="234" customFormat="1" ht="13" x14ac:dyDescent="0.25">
      <c r="A9378" s="296"/>
      <c r="B9378" s="269"/>
      <c r="C9378" s="268"/>
      <c r="D9378" s="311"/>
      <c r="E9378" s="320"/>
      <c r="F9378" s="314"/>
      <c r="I9378"/>
      <c r="J9378" s="149"/>
      <c r="K9378" s="149"/>
      <c r="L9378" s="149"/>
    </row>
    <row r="9379" spans="1:12" s="234" customFormat="1" x14ac:dyDescent="0.25">
      <c r="A9379" s="296"/>
      <c r="B9379" s="269"/>
      <c r="C9379" s="268"/>
      <c r="D9379" s="311"/>
      <c r="E9379" s="318"/>
      <c r="F9379" s="314"/>
      <c r="I9379"/>
      <c r="J9379" s="149"/>
      <c r="K9379" s="149"/>
      <c r="L9379" s="149"/>
    </row>
    <row r="9380" spans="1:12" s="234" customFormat="1" x14ac:dyDescent="0.25">
      <c r="A9380" s="296"/>
      <c r="B9380" s="269"/>
      <c r="C9380" s="268"/>
      <c r="D9380" s="311"/>
      <c r="E9380" s="318"/>
      <c r="F9380" s="314"/>
      <c r="I9380"/>
      <c r="J9380" s="149"/>
      <c r="K9380" s="149"/>
      <c r="L9380" s="149"/>
    </row>
    <row r="9381" spans="1:12" s="234" customFormat="1" x14ac:dyDescent="0.25">
      <c r="A9381" s="296"/>
      <c r="B9381" s="269"/>
      <c r="C9381" s="268"/>
      <c r="D9381" s="311"/>
      <c r="E9381" s="318"/>
      <c r="F9381" s="314"/>
      <c r="I9381"/>
      <c r="J9381" s="149"/>
      <c r="K9381" s="149"/>
      <c r="L9381" s="149"/>
    </row>
    <row r="9382" spans="1:12" s="234" customFormat="1" x14ac:dyDescent="0.25">
      <c r="A9382" s="296"/>
      <c r="B9382" s="269"/>
      <c r="C9382" s="268"/>
      <c r="D9382" s="311"/>
      <c r="E9382" s="318"/>
      <c r="F9382" s="314"/>
      <c r="I9382"/>
      <c r="J9382" s="149"/>
      <c r="K9382" s="149"/>
      <c r="L9382" s="149"/>
    </row>
    <row r="9383" spans="1:12" s="234" customFormat="1" x14ac:dyDescent="0.25">
      <c r="A9383" s="296"/>
      <c r="B9383" s="269"/>
      <c r="C9383" s="268"/>
      <c r="D9383" s="311"/>
      <c r="E9383" s="318"/>
      <c r="F9383" s="314"/>
      <c r="I9383"/>
      <c r="J9383" s="149"/>
      <c r="K9383" s="149"/>
      <c r="L9383" s="149"/>
    </row>
    <row r="9384" spans="1:12" s="234" customFormat="1" x14ac:dyDescent="0.25">
      <c r="A9384" s="296"/>
      <c r="B9384" s="269"/>
      <c r="C9384" s="268"/>
      <c r="D9384" s="311"/>
      <c r="E9384" s="318"/>
      <c r="F9384" s="314"/>
      <c r="I9384"/>
      <c r="J9384" s="149"/>
      <c r="K9384" s="149"/>
      <c r="L9384" s="149"/>
    </row>
    <row r="9385" spans="1:12" s="234" customFormat="1" x14ac:dyDescent="0.25">
      <c r="A9385" s="296"/>
      <c r="B9385" s="269"/>
      <c r="C9385" s="268"/>
      <c r="D9385" s="311"/>
      <c r="E9385" s="318"/>
      <c r="F9385" s="314"/>
      <c r="I9385"/>
      <c r="J9385" s="149"/>
      <c r="K9385" s="149"/>
      <c r="L9385" s="149"/>
    </row>
    <row r="9386" spans="1:12" s="234" customFormat="1" x14ac:dyDescent="0.25">
      <c r="A9386" s="296"/>
      <c r="B9386" s="269"/>
      <c r="C9386" s="268"/>
      <c r="D9386" s="311"/>
      <c r="E9386" s="318"/>
      <c r="F9386" s="314"/>
      <c r="I9386"/>
      <c r="J9386" s="149"/>
      <c r="K9386" s="149"/>
      <c r="L9386" s="149"/>
    </row>
    <row r="9387" spans="1:12" s="234" customFormat="1" x14ac:dyDescent="0.25">
      <c r="A9387" s="296"/>
      <c r="B9387" s="269"/>
      <c r="C9387" s="268"/>
      <c r="D9387" s="311"/>
      <c r="E9387" s="318"/>
      <c r="F9387" s="314"/>
      <c r="I9387"/>
      <c r="J9387" s="149"/>
      <c r="K9387" s="149"/>
      <c r="L9387" s="149"/>
    </row>
    <row r="9388" spans="1:12" s="234" customFormat="1" x14ac:dyDescent="0.25">
      <c r="A9388" s="296"/>
      <c r="B9388" s="269"/>
      <c r="C9388" s="268"/>
      <c r="D9388" s="311"/>
      <c r="E9388" s="318"/>
      <c r="F9388" s="314"/>
      <c r="I9388"/>
      <c r="J9388" s="149"/>
      <c r="K9388" s="149"/>
      <c r="L9388" s="149"/>
    </row>
    <row r="9389" spans="1:12" s="234" customFormat="1" x14ac:dyDescent="0.25">
      <c r="A9389" s="296"/>
      <c r="B9389" s="269"/>
      <c r="C9389" s="268"/>
      <c r="D9389" s="311"/>
      <c r="E9389" s="318"/>
      <c r="F9389" s="314"/>
      <c r="I9389"/>
      <c r="J9389" s="149"/>
      <c r="K9389" s="149"/>
      <c r="L9389" s="149"/>
    </row>
    <row r="9390" spans="1:12" s="234" customFormat="1" x14ac:dyDescent="0.25">
      <c r="A9390" s="296"/>
      <c r="B9390" s="269"/>
      <c r="C9390" s="268"/>
      <c r="D9390" s="311"/>
      <c r="E9390" s="318"/>
      <c r="F9390" s="314"/>
      <c r="I9390"/>
      <c r="J9390" s="149"/>
      <c r="K9390" s="149"/>
      <c r="L9390" s="149"/>
    </row>
    <row r="9391" spans="1:12" s="234" customFormat="1" x14ac:dyDescent="0.25">
      <c r="A9391" s="296"/>
      <c r="B9391" s="269"/>
      <c r="C9391" s="268"/>
      <c r="D9391" s="311"/>
      <c r="E9391" s="318"/>
      <c r="F9391" s="314"/>
      <c r="I9391"/>
      <c r="J9391" s="149"/>
      <c r="K9391" s="149"/>
      <c r="L9391" s="149"/>
    </row>
    <row r="9392" spans="1:12" s="234" customFormat="1" x14ac:dyDescent="0.25">
      <c r="A9392" s="296"/>
      <c r="B9392" s="269"/>
      <c r="C9392" s="268"/>
      <c r="D9392" s="311"/>
      <c r="E9392" s="318"/>
      <c r="F9392" s="314"/>
      <c r="I9392"/>
      <c r="J9392" s="149"/>
      <c r="K9392" s="149"/>
      <c r="L9392" s="149"/>
    </row>
    <row r="9393" spans="1:12" s="234" customFormat="1" ht="13" x14ac:dyDescent="0.25">
      <c r="A9393" s="261"/>
      <c r="B9393" s="232"/>
      <c r="C9393" s="222"/>
      <c r="D9393" s="311"/>
      <c r="E9393" s="318"/>
      <c r="F9393" s="314"/>
      <c r="I9393"/>
      <c r="J9393" s="149"/>
      <c r="K9393" s="149"/>
      <c r="L9393" s="149"/>
    </row>
    <row r="9394" spans="1:12" s="234" customFormat="1" ht="13" x14ac:dyDescent="0.25">
      <c r="A9394" s="261"/>
      <c r="B9394" s="232"/>
      <c r="C9394" s="222"/>
      <c r="D9394" s="311"/>
      <c r="E9394" s="318"/>
      <c r="F9394" s="314"/>
      <c r="I9394"/>
      <c r="J9394" s="149"/>
      <c r="K9394" s="149"/>
      <c r="L9394" s="149"/>
    </row>
    <row r="9395" spans="1:12" s="234" customFormat="1" ht="13" x14ac:dyDescent="0.25">
      <c r="A9395" s="261"/>
      <c r="B9395" s="232"/>
      <c r="C9395" s="222"/>
      <c r="D9395" s="311"/>
      <c r="E9395" s="318"/>
      <c r="F9395" s="314"/>
      <c r="I9395"/>
      <c r="J9395" s="149"/>
      <c r="K9395" s="149"/>
      <c r="L9395" s="149"/>
    </row>
    <row r="9396" spans="1:12" s="234" customFormat="1" ht="13" x14ac:dyDescent="0.25">
      <c r="A9396" s="261"/>
      <c r="B9396" s="232"/>
      <c r="C9396" s="222"/>
      <c r="D9396" s="310"/>
      <c r="E9396" s="317"/>
      <c r="F9396" s="315"/>
      <c r="I9396"/>
      <c r="J9396" s="149"/>
      <c r="K9396" s="149"/>
      <c r="L9396" s="149"/>
    </row>
    <row r="9397" spans="1:12" s="234" customFormat="1" ht="13" x14ac:dyDescent="0.25">
      <c r="A9397" s="261"/>
      <c r="B9397" s="232"/>
      <c r="C9397" s="222"/>
      <c r="D9397" s="310"/>
      <c r="E9397" s="317"/>
      <c r="F9397" s="315"/>
      <c r="I9397"/>
      <c r="J9397" s="149"/>
      <c r="K9397" s="149"/>
      <c r="L9397" s="149"/>
    </row>
    <row r="9398" spans="1:12" s="234" customFormat="1" ht="13" x14ac:dyDescent="0.25">
      <c r="A9398" s="261"/>
      <c r="B9398" s="232"/>
      <c r="C9398" s="222"/>
      <c r="D9398" s="310"/>
      <c r="E9398" s="317"/>
      <c r="F9398" s="315"/>
      <c r="I9398"/>
      <c r="J9398" s="149"/>
      <c r="K9398" s="149"/>
      <c r="L9398" s="149"/>
    </row>
    <row r="9399" spans="1:12" s="234" customFormat="1" ht="13" x14ac:dyDescent="0.25">
      <c r="A9399" s="261"/>
      <c r="B9399" s="232"/>
      <c r="C9399" s="222"/>
      <c r="D9399" s="310"/>
      <c r="E9399" s="317"/>
      <c r="F9399" s="315"/>
      <c r="I9399"/>
      <c r="J9399" s="149"/>
      <c r="K9399" s="149"/>
      <c r="L9399" s="149"/>
    </row>
    <row r="9400" spans="1:12" s="234" customFormat="1" ht="13" x14ac:dyDescent="0.25">
      <c r="A9400" s="261"/>
      <c r="B9400" s="232"/>
      <c r="C9400" s="222"/>
      <c r="D9400" s="310"/>
      <c r="E9400" s="317"/>
      <c r="F9400" s="315"/>
      <c r="I9400"/>
      <c r="J9400" s="149"/>
      <c r="K9400" s="149"/>
      <c r="L9400" s="149"/>
    </row>
    <row r="9401" spans="1:12" s="234" customFormat="1" ht="13" x14ac:dyDescent="0.25">
      <c r="A9401" s="261"/>
      <c r="B9401" s="264" t="s">
        <v>2187</v>
      </c>
      <c r="C9401" s="226"/>
      <c r="D9401" s="304"/>
      <c r="E9401" s="319"/>
      <c r="F9401" s="316"/>
      <c r="I9401"/>
      <c r="J9401" s="149"/>
      <c r="K9401" s="149"/>
      <c r="L9401" s="149"/>
    </row>
    <row r="9402" spans="1:12" s="234" customFormat="1" ht="13" x14ac:dyDescent="0.25">
      <c r="A9402" s="261"/>
      <c r="B9402" s="245" t="str">
        <f>B9335</f>
        <v>SECTION 8</v>
      </c>
      <c r="C9402" s="226"/>
      <c r="D9402" s="304"/>
      <c r="E9402" s="255"/>
      <c r="F9402" s="260"/>
      <c r="I9402"/>
      <c r="J9402" s="149"/>
      <c r="K9402" s="149"/>
      <c r="L9402" s="149"/>
    </row>
    <row r="9403" spans="1:12" s="234" customFormat="1" ht="13" x14ac:dyDescent="0.25">
      <c r="A9403" s="261"/>
      <c r="B9403" s="245" t="s">
        <v>2810</v>
      </c>
      <c r="C9403" s="226"/>
      <c r="D9403" s="304"/>
      <c r="E9403" s="255"/>
      <c r="F9403" s="260"/>
      <c r="I9403"/>
      <c r="J9403" s="149"/>
      <c r="K9403" s="149"/>
      <c r="L9403" s="149"/>
    </row>
    <row r="9404" spans="1:12" s="234" customFormat="1" ht="13" x14ac:dyDescent="0.25">
      <c r="A9404" s="261"/>
      <c r="B9404" s="253"/>
      <c r="C9404" s="252"/>
      <c r="D9404" s="308"/>
      <c r="E9404" s="257"/>
      <c r="F9404" s="260"/>
      <c r="I9404"/>
      <c r="J9404" s="149"/>
      <c r="K9404" s="149"/>
      <c r="L9404" s="149"/>
    </row>
    <row r="9405" spans="1:12" s="234" customFormat="1" ht="13" x14ac:dyDescent="0.25">
      <c r="A9405" s="261"/>
      <c r="B9405" s="270" t="str">
        <f>B9402</f>
        <v>SECTION 8</v>
      </c>
      <c r="C9405" s="252"/>
      <c r="D9405" s="308"/>
      <c r="E9405" s="257"/>
      <c r="F9405" s="260"/>
      <c r="I9405"/>
      <c r="J9405" s="149"/>
      <c r="K9405" s="149"/>
      <c r="L9405" s="149"/>
    </row>
    <row r="9406" spans="1:12" s="234" customFormat="1" ht="13" x14ac:dyDescent="0.25">
      <c r="A9406" s="261"/>
      <c r="B9406" s="270" t="str">
        <f>B9403</f>
        <v>Ablution Block 4: 8.1 - Alterations</v>
      </c>
      <c r="C9406" s="252"/>
      <c r="D9406" s="308"/>
      <c r="E9406" s="257"/>
      <c r="F9406" s="260"/>
      <c r="I9406"/>
      <c r="J9406" s="149"/>
      <c r="K9406" s="149"/>
      <c r="L9406" s="149"/>
    </row>
    <row r="9407" spans="1:12" s="234" customFormat="1" ht="13" x14ac:dyDescent="0.25">
      <c r="A9407" s="261"/>
      <c r="B9407" s="251" t="s">
        <v>2200</v>
      </c>
      <c r="C9407" s="252" t="s">
        <v>2192</v>
      </c>
      <c r="D9407" s="308"/>
      <c r="E9407" s="257"/>
      <c r="F9407" s="260"/>
      <c r="I9407"/>
      <c r="J9407" s="149"/>
      <c r="K9407" s="149"/>
      <c r="L9407" s="149"/>
    </row>
    <row r="9408" spans="1:12" s="234" customFormat="1" ht="13" x14ac:dyDescent="0.25">
      <c r="A9408" s="261"/>
      <c r="B9408" s="253"/>
      <c r="C9408" s="252"/>
      <c r="D9408" s="308"/>
      <c r="E9408" s="257"/>
      <c r="F9408" s="260"/>
      <c r="I9408"/>
      <c r="J9408" s="149"/>
      <c r="K9408" s="149"/>
      <c r="L9408" s="149"/>
    </row>
    <row r="9409" spans="1:12" s="234" customFormat="1" ht="13" x14ac:dyDescent="0.25">
      <c r="A9409" s="261"/>
      <c r="B9409" s="265" t="s">
        <v>2191</v>
      </c>
      <c r="C9409" s="252">
        <v>139</v>
      </c>
      <c r="D9409" s="308"/>
      <c r="E9409" s="257"/>
      <c r="F9409" s="260"/>
      <c r="I9409"/>
      <c r="J9409" s="149"/>
      <c r="K9409" s="149"/>
      <c r="L9409" s="149"/>
    </row>
    <row r="9410" spans="1:12" s="234" customFormat="1" ht="13" x14ac:dyDescent="0.25">
      <c r="A9410" s="261"/>
      <c r="B9410" s="265"/>
      <c r="C9410" s="252"/>
      <c r="D9410" s="308"/>
      <c r="E9410" s="257"/>
      <c r="F9410" s="260"/>
      <c r="I9410"/>
      <c r="J9410" s="149"/>
      <c r="K9410" s="149"/>
      <c r="L9410" s="149"/>
    </row>
    <row r="9411" spans="1:12" s="234" customFormat="1" ht="13" x14ac:dyDescent="0.25">
      <c r="A9411" s="261"/>
      <c r="B9411" s="253"/>
      <c r="C9411" s="252"/>
      <c r="D9411" s="308"/>
      <c r="E9411" s="257"/>
      <c r="F9411" s="260"/>
      <c r="I9411"/>
      <c r="J9411" s="149"/>
      <c r="K9411" s="149"/>
      <c r="L9411" s="149"/>
    </row>
    <row r="9412" spans="1:12" s="234" customFormat="1" ht="13" x14ac:dyDescent="0.25">
      <c r="A9412" s="261"/>
      <c r="B9412" s="253"/>
      <c r="C9412" s="252"/>
      <c r="D9412" s="308"/>
      <c r="E9412" s="257"/>
      <c r="F9412" s="260"/>
      <c r="I9412"/>
      <c r="J9412" s="149"/>
      <c r="K9412" s="149"/>
      <c r="L9412" s="149"/>
    </row>
    <row r="9413" spans="1:12" s="234" customFormat="1" ht="13" x14ac:dyDescent="0.25">
      <c r="A9413" s="261"/>
      <c r="B9413" s="253"/>
      <c r="C9413" s="252"/>
      <c r="D9413" s="308"/>
      <c r="E9413" s="257"/>
      <c r="F9413" s="260"/>
      <c r="I9413"/>
      <c r="J9413" s="149"/>
      <c r="K9413" s="149"/>
      <c r="L9413" s="149"/>
    </row>
    <row r="9414" spans="1:12" s="234" customFormat="1" ht="13" x14ac:dyDescent="0.25">
      <c r="A9414" s="261"/>
      <c r="B9414" s="253"/>
      <c r="C9414" s="252"/>
      <c r="D9414" s="308"/>
      <c r="E9414" s="257"/>
      <c r="F9414" s="260"/>
      <c r="I9414"/>
      <c r="J9414" s="149"/>
      <c r="K9414" s="149"/>
      <c r="L9414" s="149"/>
    </row>
    <row r="9415" spans="1:12" s="234" customFormat="1" ht="13" x14ac:dyDescent="0.25">
      <c r="A9415" s="261"/>
      <c r="B9415" s="253"/>
      <c r="C9415" s="252"/>
      <c r="D9415" s="308"/>
      <c r="E9415" s="257"/>
      <c r="F9415" s="260"/>
      <c r="I9415"/>
      <c r="J9415" s="149"/>
      <c r="K9415" s="149"/>
      <c r="L9415" s="149"/>
    </row>
    <row r="9416" spans="1:12" s="234" customFormat="1" ht="13" x14ac:dyDescent="0.25">
      <c r="A9416" s="261"/>
      <c r="B9416" s="253"/>
      <c r="C9416" s="252"/>
      <c r="D9416" s="308"/>
      <c r="E9416" s="257"/>
      <c r="F9416" s="260"/>
      <c r="I9416"/>
      <c r="J9416" s="149"/>
      <c r="K9416" s="149"/>
      <c r="L9416" s="149"/>
    </row>
    <row r="9417" spans="1:12" s="234" customFormat="1" ht="13" x14ac:dyDescent="0.25">
      <c r="A9417" s="261"/>
      <c r="B9417" s="253"/>
      <c r="C9417" s="252"/>
      <c r="D9417" s="308"/>
      <c r="E9417" s="257"/>
      <c r="F9417" s="260"/>
      <c r="I9417"/>
      <c r="J9417" s="149"/>
      <c r="K9417" s="149"/>
      <c r="L9417" s="149"/>
    </row>
    <row r="9418" spans="1:12" s="234" customFormat="1" ht="13" x14ac:dyDescent="0.25">
      <c r="A9418" s="261"/>
      <c r="B9418" s="253"/>
      <c r="C9418" s="252"/>
      <c r="D9418" s="308"/>
      <c r="E9418" s="257"/>
      <c r="F9418" s="260"/>
      <c r="I9418"/>
      <c r="J9418" s="149"/>
      <c r="K9418" s="149"/>
      <c r="L9418" s="149"/>
    </row>
    <row r="9419" spans="1:12" s="234" customFormat="1" ht="13" x14ac:dyDescent="0.25">
      <c r="A9419" s="261"/>
      <c r="B9419" s="253"/>
      <c r="C9419" s="252"/>
      <c r="D9419" s="308"/>
      <c r="E9419" s="257"/>
      <c r="F9419" s="260"/>
      <c r="I9419"/>
      <c r="J9419" s="149"/>
      <c r="K9419" s="149"/>
      <c r="L9419" s="149"/>
    </row>
    <row r="9420" spans="1:12" s="234" customFormat="1" ht="13" x14ac:dyDescent="0.25">
      <c r="A9420" s="261"/>
      <c r="B9420" s="253"/>
      <c r="C9420" s="252"/>
      <c r="D9420" s="308"/>
      <c r="E9420" s="257"/>
      <c r="F9420" s="260"/>
      <c r="I9420"/>
      <c r="J9420" s="149"/>
      <c r="K9420" s="149"/>
      <c r="L9420" s="149"/>
    </row>
    <row r="9421" spans="1:12" s="234" customFormat="1" ht="13" x14ac:dyDescent="0.25">
      <c r="A9421" s="261"/>
      <c r="B9421" s="253"/>
      <c r="C9421" s="252"/>
      <c r="D9421" s="308"/>
      <c r="E9421" s="257"/>
      <c r="F9421" s="260"/>
      <c r="I9421"/>
      <c r="J9421" s="149"/>
      <c r="K9421" s="149"/>
      <c r="L9421" s="149"/>
    </row>
    <row r="9422" spans="1:12" s="234" customFormat="1" ht="13" x14ac:dyDescent="0.25">
      <c r="A9422" s="261"/>
      <c r="B9422" s="253"/>
      <c r="C9422" s="252"/>
      <c r="D9422" s="308"/>
      <c r="E9422" s="257"/>
      <c r="F9422" s="260"/>
      <c r="I9422"/>
      <c r="J9422" s="149"/>
      <c r="K9422" s="149"/>
      <c r="L9422" s="149"/>
    </row>
    <row r="9423" spans="1:12" s="234" customFormat="1" ht="13" x14ac:dyDescent="0.25">
      <c r="A9423" s="261"/>
      <c r="B9423" s="253"/>
      <c r="C9423" s="252"/>
      <c r="D9423" s="308"/>
      <c r="E9423" s="257"/>
      <c r="F9423" s="260"/>
      <c r="I9423"/>
      <c r="J9423" s="149"/>
      <c r="K9423" s="149"/>
      <c r="L9423" s="149"/>
    </row>
    <row r="9424" spans="1:12" s="234" customFormat="1" ht="13" x14ac:dyDescent="0.25">
      <c r="A9424" s="261"/>
      <c r="B9424" s="253"/>
      <c r="C9424" s="252"/>
      <c r="D9424" s="308"/>
      <c r="E9424" s="257"/>
      <c r="F9424" s="260"/>
      <c r="I9424"/>
      <c r="J9424" s="149"/>
      <c r="K9424" s="149"/>
      <c r="L9424" s="149"/>
    </row>
    <row r="9425" spans="1:12" s="234" customFormat="1" ht="13" x14ac:dyDescent="0.25">
      <c r="A9425" s="261"/>
      <c r="B9425" s="253"/>
      <c r="C9425" s="252"/>
      <c r="D9425" s="308"/>
      <c r="E9425" s="257"/>
      <c r="F9425" s="260"/>
      <c r="I9425"/>
      <c r="J9425" s="149"/>
      <c r="K9425" s="149"/>
      <c r="L9425" s="149"/>
    </row>
    <row r="9426" spans="1:12" s="234" customFormat="1" ht="13" x14ac:dyDescent="0.25">
      <c r="A9426" s="261"/>
      <c r="B9426" s="253"/>
      <c r="C9426" s="252"/>
      <c r="D9426" s="308"/>
      <c r="E9426" s="257"/>
      <c r="F9426" s="260"/>
      <c r="I9426"/>
      <c r="J9426" s="149"/>
      <c r="K9426" s="149"/>
      <c r="L9426" s="149"/>
    </row>
    <row r="9427" spans="1:12" s="234" customFormat="1" ht="13" x14ac:dyDescent="0.25">
      <c r="A9427" s="261"/>
      <c r="B9427" s="253"/>
      <c r="C9427" s="252"/>
      <c r="D9427" s="308"/>
      <c r="E9427" s="257"/>
      <c r="F9427" s="260"/>
      <c r="I9427"/>
      <c r="J9427" s="149"/>
      <c r="K9427" s="149"/>
      <c r="L9427" s="149"/>
    </row>
    <row r="9428" spans="1:12" s="234" customFormat="1" ht="13" x14ac:dyDescent="0.25">
      <c r="A9428" s="261"/>
      <c r="B9428" s="253"/>
      <c r="C9428" s="252"/>
      <c r="D9428" s="308"/>
      <c r="E9428" s="257"/>
      <c r="F9428" s="260"/>
      <c r="I9428"/>
      <c r="J9428" s="149"/>
      <c r="K9428" s="149"/>
      <c r="L9428" s="149"/>
    </row>
    <row r="9429" spans="1:12" s="234" customFormat="1" ht="13" x14ac:dyDescent="0.25">
      <c r="A9429" s="261"/>
      <c r="B9429" s="253"/>
      <c r="C9429" s="252"/>
      <c r="D9429" s="308"/>
      <c r="E9429" s="257"/>
      <c r="F9429" s="260"/>
      <c r="I9429"/>
      <c r="J9429" s="149"/>
      <c r="K9429" s="149"/>
      <c r="L9429" s="149"/>
    </row>
    <row r="9430" spans="1:12" s="234" customFormat="1" ht="13" x14ac:dyDescent="0.25">
      <c r="A9430" s="261"/>
      <c r="B9430" s="253"/>
      <c r="C9430" s="252"/>
      <c r="D9430" s="308"/>
      <c r="E9430" s="257"/>
      <c r="F9430" s="260"/>
      <c r="I9430"/>
      <c r="J9430" s="149"/>
      <c r="K9430" s="149"/>
      <c r="L9430" s="149"/>
    </row>
    <row r="9431" spans="1:12" s="234" customFormat="1" ht="13" x14ac:dyDescent="0.25">
      <c r="A9431" s="261"/>
      <c r="B9431" s="253"/>
      <c r="C9431" s="252"/>
      <c r="D9431" s="308"/>
      <c r="E9431" s="257"/>
      <c r="F9431" s="260"/>
      <c r="I9431"/>
      <c r="J9431" s="149"/>
      <c r="K9431" s="149"/>
      <c r="L9431" s="149"/>
    </row>
    <row r="9432" spans="1:12" s="234" customFormat="1" ht="13" x14ac:dyDescent="0.25">
      <c r="A9432" s="261"/>
      <c r="B9432" s="253"/>
      <c r="C9432" s="252"/>
      <c r="D9432" s="308"/>
      <c r="E9432" s="257"/>
      <c r="F9432" s="260"/>
      <c r="I9432"/>
      <c r="J9432" s="149"/>
      <c r="K9432" s="149"/>
      <c r="L9432" s="149"/>
    </row>
    <row r="9433" spans="1:12" s="234" customFormat="1" ht="13" x14ac:dyDescent="0.25">
      <c r="A9433" s="261"/>
      <c r="B9433" s="253"/>
      <c r="C9433" s="252"/>
      <c r="D9433" s="308"/>
      <c r="E9433" s="257"/>
      <c r="F9433" s="260"/>
      <c r="I9433"/>
      <c r="J9433" s="149"/>
      <c r="K9433" s="149"/>
      <c r="L9433" s="149"/>
    </row>
    <row r="9434" spans="1:12" s="234" customFormat="1" ht="13" x14ac:dyDescent="0.25">
      <c r="A9434" s="261"/>
      <c r="B9434" s="253"/>
      <c r="C9434" s="252"/>
      <c r="D9434" s="308"/>
      <c r="E9434" s="257"/>
      <c r="F9434" s="260"/>
      <c r="I9434"/>
      <c r="J9434" s="149"/>
      <c r="K9434" s="149"/>
      <c r="L9434" s="149"/>
    </row>
    <row r="9435" spans="1:12" s="234" customFormat="1" ht="13" x14ac:dyDescent="0.25">
      <c r="A9435" s="261"/>
      <c r="B9435" s="253"/>
      <c r="C9435" s="252"/>
      <c r="D9435" s="308"/>
      <c r="E9435" s="257"/>
      <c r="F9435" s="260"/>
      <c r="I9435"/>
      <c r="J9435" s="149"/>
      <c r="K9435" s="149"/>
      <c r="L9435" s="149"/>
    </row>
    <row r="9436" spans="1:12" s="234" customFormat="1" ht="13" x14ac:dyDescent="0.25">
      <c r="A9436" s="261"/>
      <c r="B9436" s="253"/>
      <c r="C9436" s="252"/>
      <c r="D9436" s="308"/>
      <c r="E9436" s="257"/>
      <c r="F9436" s="260"/>
      <c r="I9436"/>
      <c r="J9436" s="149"/>
      <c r="K9436" s="149"/>
      <c r="L9436" s="149"/>
    </row>
    <row r="9437" spans="1:12" s="234" customFormat="1" ht="13" x14ac:dyDescent="0.25">
      <c r="A9437" s="261"/>
      <c r="B9437" s="253"/>
      <c r="C9437" s="252"/>
      <c r="D9437" s="308"/>
      <c r="E9437" s="257"/>
      <c r="F9437" s="260"/>
      <c r="I9437"/>
      <c r="J9437" s="149"/>
      <c r="K9437" s="149"/>
      <c r="L9437" s="149"/>
    </row>
    <row r="9438" spans="1:12" s="234" customFormat="1" ht="13" x14ac:dyDescent="0.25">
      <c r="A9438" s="261"/>
      <c r="B9438" s="253"/>
      <c r="C9438" s="252"/>
      <c r="D9438" s="308"/>
      <c r="E9438" s="257"/>
      <c r="F9438" s="260"/>
      <c r="I9438"/>
      <c r="J9438" s="149"/>
      <c r="K9438" s="149"/>
      <c r="L9438" s="149"/>
    </row>
    <row r="9439" spans="1:12" s="234" customFormat="1" ht="13" x14ac:dyDescent="0.25">
      <c r="A9439" s="261"/>
      <c r="B9439" s="253"/>
      <c r="C9439" s="252"/>
      <c r="D9439" s="308"/>
      <c r="E9439" s="257"/>
      <c r="F9439" s="260"/>
      <c r="I9439"/>
      <c r="J9439" s="149"/>
      <c r="K9439" s="149"/>
      <c r="L9439" s="149"/>
    </row>
    <row r="9440" spans="1:12" s="234" customFormat="1" ht="13" x14ac:dyDescent="0.25">
      <c r="A9440" s="261"/>
      <c r="B9440" s="253"/>
      <c r="C9440" s="252"/>
      <c r="D9440" s="308"/>
      <c r="E9440" s="257"/>
      <c r="F9440" s="260"/>
      <c r="I9440"/>
      <c r="J9440" s="149"/>
      <c r="K9440" s="149"/>
      <c r="L9440" s="149"/>
    </row>
    <row r="9441" spans="1:12" s="234" customFormat="1" ht="13" x14ac:dyDescent="0.25">
      <c r="A9441" s="261"/>
      <c r="B9441" s="253"/>
      <c r="C9441" s="252"/>
      <c r="D9441" s="308"/>
      <c r="E9441" s="257"/>
      <c r="F9441" s="260"/>
      <c r="I9441"/>
      <c r="J9441" s="149"/>
      <c r="K9441" s="149"/>
      <c r="L9441" s="149"/>
    </row>
    <row r="9442" spans="1:12" s="234" customFormat="1" ht="13" x14ac:dyDescent="0.25">
      <c r="A9442" s="261"/>
      <c r="B9442" s="253"/>
      <c r="C9442" s="252"/>
      <c r="D9442" s="308"/>
      <c r="E9442" s="257"/>
      <c r="F9442" s="260"/>
      <c r="I9442"/>
      <c r="J9442" s="149"/>
      <c r="K9442" s="149"/>
      <c r="L9442" s="149"/>
    </row>
    <row r="9443" spans="1:12" s="234" customFormat="1" ht="13" x14ac:dyDescent="0.25">
      <c r="A9443" s="261"/>
      <c r="B9443" s="253"/>
      <c r="C9443" s="252"/>
      <c r="D9443" s="308"/>
      <c r="E9443" s="257"/>
      <c r="F9443" s="260"/>
      <c r="I9443"/>
      <c r="J9443" s="149"/>
      <c r="K9443" s="149"/>
      <c r="L9443" s="149"/>
    </row>
    <row r="9444" spans="1:12" s="234" customFormat="1" ht="13" x14ac:dyDescent="0.25">
      <c r="A9444" s="261"/>
      <c r="B9444" s="253"/>
      <c r="C9444" s="252"/>
      <c r="D9444" s="308"/>
      <c r="E9444" s="257"/>
      <c r="F9444" s="260"/>
      <c r="I9444"/>
      <c r="J9444" s="149"/>
      <c r="K9444" s="149"/>
      <c r="L9444" s="149"/>
    </row>
    <row r="9445" spans="1:12" s="234" customFormat="1" ht="13" x14ac:dyDescent="0.25">
      <c r="A9445" s="261"/>
      <c r="B9445" s="253"/>
      <c r="C9445" s="252"/>
      <c r="D9445" s="308"/>
      <c r="E9445" s="257"/>
      <c r="F9445" s="260"/>
      <c r="I9445"/>
      <c r="J9445" s="149"/>
      <c r="K9445" s="149"/>
      <c r="L9445" s="149"/>
    </row>
    <row r="9446" spans="1:12" s="234" customFormat="1" ht="13" x14ac:dyDescent="0.25">
      <c r="A9446" s="261"/>
      <c r="B9446" s="253"/>
      <c r="C9446" s="252"/>
      <c r="D9446" s="308"/>
      <c r="E9446" s="257"/>
      <c r="F9446" s="260"/>
      <c r="I9446"/>
      <c r="J9446" s="149"/>
      <c r="K9446" s="149"/>
      <c r="L9446" s="149"/>
    </row>
    <row r="9447" spans="1:12" s="234" customFormat="1" ht="13" x14ac:dyDescent="0.25">
      <c r="A9447" s="261"/>
      <c r="B9447" s="253"/>
      <c r="C9447" s="252"/>
      <c r="D9447" s="308"/>
      <c r="E9447" s="257"/>
      <c r="F9447" s="260"/>
      <c r="I9447"/>
      <c r="J9447" s="149"/>
      <c r="K9447" s="149"/>
      <c r="L9447" s="149"/>
    </row>
    <row r="9448" spans="1:12" s="234" customFormat="1" ht="13" x14ac:dyDescent="0.25">
      <c r="A9448" s="261"/>
      <c r="B9448" s="253"/>
      <c r="C9448" s="252"/>
      <c r="D9448" s="308"/>
      <c r="E9448" s="257"/>
      <c r="F9448" s="260"/>
      <c r="I9448"/>
      <c r="J9448" s="149"/>
      <c r="K9448" s="149"/>
      <c r="L9448" s="149"/>
    </row>
    <row r="9449" spans="1:12" s="234" customFormat="1" ht="13" x14ac:dyDescent="0.25">
      <c r="A9449" s="261"/>
      <c r="B9449" s="253"/>
      <c r="C9449" s="252"/>
      <c r="D9449" s="308"/>
      <c r="E9449" s="257"/>
      <c r="F9449" s="260"/>
      <c r="I9449"/>
      <c r="J9449" s="149"/>
      <c r="K9449" s="149"/>
      <c r="L9449" s="149"/>
    </row>
    <row r="9450" spans="1:12" s="234" customFormat="1" ht="13" x14ac:dyDescent="0.25">
      <c r="A9450" s="261"/>
      <c r="B9450" s="253"/>
      <c r="C9450" s="252"/>
      <c r="D9450" s="308"/>
      <c r="E9450" s="257"/>
      <c r="F9450" s="260"/>
      <c r="I9450"/>
      <c r="J9450" s="149"/>
      <c r="K9450" s="149"/>
      <c r="L9450" s="149"/>
    </row>
    <row r="9451" spans="1:12" s="234" customFormat="1" ht="13" x14ac:dyDescent="0.25">
      <c r="A9451" s="261"/>
      <c r="B9451" s="253"/>
      <c r="C9451" s="252"/>
      <c r="D9451" s="308"/>
      <c r="E9451" s="257"/>
      <c r="F9451" s="260"/>
      <c r="I9451"/>
      <c r="J9451" s="149"/>
      <c r="K9451" s="149"/>
      <c r="L9451" s="149"/>
    </row>
    <row r="9452" spans="1:12" s="234" customFormat="1" ht="13" x14ac:dyDescent="0.25">
      <c r="A9452" s="261"/>
      <c r="B9452" s="253"/>
      <c r="C9452" s="252"/>
      <c r="D9452" s="308"/>
      <c r="E9452" s="257"/>
      <c r="F9452" s="260"/>
      <c r="I9452"/>
      <c r="J9452" s="149"/>
      <c r="K9452" s="149"/>
      <c r="L9452" s="149"/>
    </row>
    <row r="9453" spans="1:12" s="234" customFormat="1" ht="13" x14ac:dyDescent="0.25">
      <c r="A9453" s="261"/>
      <c r="B9453" s="253"/>
      <c r="C9453" s="252"/>
      <c r="D9453" s="308"/>
      <c r="E9453" s="257"/>
      <c r="F9453" s="260"/>
      <c r="I9453"/>
      <c r="J9453" s="149"/>
      <c r="K9453" s="149"/>
      <c r="L9453" s="149"/>
    </row>
    <row r="9454" spans="1:12" s="234" customFormat="1" ht="13" x14ac:dyDescent="0.25">
      <c r="A9454" s="261"/>
      <c r="B9454" s="253"/>
      <c r="C9454" s="252"/>
      <c r="D9454" s="308"/>
      <c r="E9454" s="257"/>
      <c r="F9454" s="260"/>
      <c r="I9454"/>
      <c r="J9454" s="149"/>
      <c r="K9454" s="149"/>
      <c r="L9454" s="149"/>
    </row>
    <row r="9455" spans="1:12" s="234" customFormat="1" ht="13" x14ac:dyDescent="0.25">
      <c r="A9455" s="261"/>
      <c r="B9455" s="253"/>
      <c r="C9455" s="252"/>
      <c r="D9455" s="308"/>
      <c r="E9455" s="257"/>
      <c r="F9455" s="260"/>
      <c r="I9455"/>
      <c r="J9455" s="149"/>
      <c r="K9455" s="149"/>
      <c r="L9455" s="149"/>
    </row>
    <row r="9456" spans="1:12" s="234" customFormat="1" ht="13" x14ac:dyDescent="0.25">
      <c r="A9456" s="261"/>
      <c r="B9456" s="253"/>
      <c r="C9456" s="252"/>
      <c r="D9456" s="308"/>
      <c r="E9456" s="257"/>
      <c r="F9456" s="260"/>
      <c r="I9456"/>
      <c r="J9456" s="149"/>
      <c r="K9456" s="149"/>
      <c r="L9456" s="149"/>
    </row>
    <row r="9457" spans="1:12" s="234" customFormat="1" ht="13" x14ac:dyDescent="0.25">
      <c r="A9457" s="261"/>
      <c r="B9457" s="253"/>
      <c r="C9457" s="252"/>
      <c r="D9457" s="308"/>
      <c r="E9457" s="257"/>
      <c r="F9457" s="260"/>
      <c r="I9457"/>
      <c r="J9457" s="149"/>
      <c r="K9457" s="149"/>
      <c r="L9457" s="149"/>
    </row>
    <row r="9458" spans="1:12" s="234" customFormat="1" ht="13" x14ac:dyDescent="0.25">
      <c r="A9458" s="261"/>
      <c r="B9458" s="253"/>
      <c r="C9458" s="252"/>
      <c r="D9458" s="308"/>
      <c r="E9458" s="257"/>
      <c r="F9458" s="260"/>
      <c r="I9458"/>
      <c r="J9458" s="149"/>
      <c r="K9458" s="149"/>
      <c r="L9458" s="149"/>
    </row>
    <row r="9459" spans="1:12" s="234" customFormat="1" ht="13" x14ac:dyDescent="0.25">
      <c r="A9459" s="261"/>
      <c r="B9459" s="253"/>
      <c r="C9459" s="252"/>
      <c r="D9459" s="308"/>
      <c r="E9459" s="257"/>
      <c r="F9459" s="260"/>
      <c r="I9459"/>
      <c r="J9459" s="149"/>
      <c r="K9459" s="149"/>
      <c r="L9459" s="149"/>
    </row>
    <row r="9460" spans="1:12" s="234" customFormat="1" ht="13" x14ac:dyDescent="0.25">
      <c r="A9460" s="261"/>
      <c r="B9460" s="253"/>
      <c r="C9460" s="252"/>
      <c r="D9460" s="308"/>
      <c r="E9460" s="257"/>
      <c r="F9460" s="260"/>
      <c r="I9460"/>
      <c r="J9460" s="149"/>
      <c r="K9460" s="149"/>
      <c r="L9460" s="149"/>
    </row>
    <row r="9461" spans="1:12" s="234" customFormat="1" ht="13" x14ac:dyDescent="0.25">
      <c r="A9461" s="261"/>
      <c r="B9461" s="253"/>
      <c r="C9461" s="252"/>
      <c r="D9461" s="308"/>
      <c r="E9461" s="257"/>
      <c r="F9461" s="260"/>
      <c r="I9461"/>
      <c r="J9461" s="149"/>
      <c r="K9461" s="149"/>
      <c r="L9461" s="149"/>
    </row>
    <row r="9462" spans="1:12" s="234" customFormat="1" ht="13" x14ac:dyDescent="0.25">
      <c r="A9462" s="261"/>
      <c r="B9462" s="253"/>
      <c r="C9462" s="252"/>
      <c r="D9462" s="308"/>
      <c r="E9462" s="257"/>
      <c r="F9462" s="260"/>
      <c r="I9462"/>
      <c r="J9462" s="149"/>
      <c r="K9462" s="149"/>
      <c r="L9462" s="149"/>
    </row>
    <row r="9463" spans="1:12" s="234" customFormat="1" ht="13" x14ac:dyDescent="0.25">
      <c r="A9463" s="261"/>
      <c r="B9463" s="253"/>
      <c r="C9463" s="252"/>
      <c r="D9463" s="308"/>
      <c r="E9463" s="257"/>
      <c r="F9463" s="260"/>
      <c r="I9463"/>
      <c r="J9463" s="149"/>
      <c r="K9463" s="149"/>
      <c r="L9463" s="149"/>
    </row>
    <row r="9464" spans="1:12" s="234" customFormat="1" ht="13" x14ac:dyDescent="0.25">
      <c r="A9464" s="261"/>
      <c r="B9464" s="253"/>
      <c r="C9464" s="252"/>
      <c r="D9464" s="308"/>
      <c r="E9464" s="257"/>
      <c r="F9464" s="260"/>
      <c r="I9464"/>
      <c r="J9464" s="149"/>
      <c r="K9464" s="149"/>
      <c r="L9464" s="149"/>
    </row>
    <row r="9465" spans="1:12" s="234" customFormat="1" ht="13" x14ac:dyDescent="0.25">
      <c r="A9465" s="261"/>
      <c r="B9465" s="253"/>
      <c r="C9465" s="252"/>
      <c r="D9465" s="308"/>
      <c r="E9465" s="257"/>
      <c r="F9465" s="260"/>
      <c r="I9465"/>
      <c r="J9465" s="149"/>
      <c r="K9465" s="149"/>
      <c r="L9465" s="149"/>
    </row>
    <row r="9466" spans="1:12" s="234" customFormat="1" ht="13" x14ac:dyDescent="0.25">
      <c r="A9466" s="261"/>
      <c r="B9466" s="253"/>
      <c r="C9466" s="252"/>
      <c r="D9466" s="308"/>
      <c r="E9466" s="257"/>
      <c r="F9466" s="260"/>
      <c r="I9466"/>
      <c r="J9466" s="149"/>
      <c r="K9466" s="149"/>
      <c r="L9466" s="149"/>
    </row>
    <row r="9467" spans="1:12" s="234" customFormat="1" ht="13" x14ac:dyDescent="0.25">
      <c r="A9467" s="261"/>
      <c r="B9467" s="253"/>
      <c r="C9467" s="252"/>
      <c r="D9467" s="308"/>
      <c r="E9467" s="257"/>
      <c r="F9467" s="260"/>
      <c r="I9467"/>
      <c r="J9467" s="149"/>
      <c r="K9467" s="149"/>
      <c r="L9467" s="149"/>
    </row>
    <row r="9468" spans="1:12" s="234" customFormat="1" ht="13" x14ac:dyDescent="0.25">
      <c r="A9468" s="261"/>
      <c r="B9468" s="253"/>
      <c r="C9468" s="252"/>
      <c r="D9468" s="308"/>
      <c r="E9468" s="257"/>
      <c r="F9468" s="260"/>
      <c r="I9468"/>
      <c r="J9468" s="149"/>
      <c r="K9468" s="149"/>
      <c r="L9468" s="149"/>
    </row>
    <row r="9469" spans="1:12" s="234" customFormat="1" ht="13" x14ac:dyDescent="0.25">
      <c r="A9469" s="261"/>
      <c r="B9469" s="253"/>
      <c r="C9469" s="252"/>
      <c r="D9469" s="308"/>
      <c r="E9469" s="257"/>
      <c r="F9469" s="260"/>
      <c r="I9469"/>
      <c r="J9469" s="149"/>
      <c r="K9469" s="149"/>
      <c r="L9469" s="149"/>
    </row>
    <row r="9470" spans="1:12" s="234" customFormat="1" ht="13" x14ac:dyDescent="0.25">
      <c r="A9470" s="261"/>
      <c r="B9470" s="253"/>
      <c r="C9470" s="252"/>
      <c r="D9470" s="308"/>
      <c r="E9470" s="257"/>
      <c r="F9470" s="260"/>
      <c r="I9470"/>
      <c r="J9470" s="149"/>
      <c r="K9470" s="149"/>
      <c r="L9470" s="149"/>
    </row>
    <row r="9471" spans="1:12" s="234" customFormat="1" ht="13" x14ac:dyDescent="0.25">
      <c r="A9471" s="261"/>
      <c r="B9471" s="253"/>
      <c r="C9471" s="252"/>
      <c r="D9471" s="308"/>
      <c r="E9471" s="257"/>
      <c r="F9471" s="260"/>
      <c r="I9471"/>
      <c r="J9471" s="149"/>
      <c r="K9471" s="149"/>
      <c r="L9471" s="149"/>
    </row>
    <row r="9472" spans="1:12" s="234" customFormat="1" ht="13" x14ac:dyDescent="0.25">
      <c r="A9472" s="261"/>
      <c r="B9472" s="253"/>
      <c r="C9472" s="252"/>
      <c r="D9472" s="308"/>
      <c r="E9472" s="257"/>
      <c r="F9472" s="260"/>
      <c r="I9472"/>
      <c r="J9472" s="149"/>
      <c r="K9472" s="149"/>
      <c r="L9472" s="149"/>
    </row>
    <row r="9473" spans="1:12" customFormat="1" ht="13" x14ac:dyDescent="0.25">
      <c r="A9473" s="261"/>
      <c r="B9473" s="253"/>
      <c r="C9473" s="252"/>
      <c r="D9473" s="308"/>
      <c r="E9473" s="257"/>
      <c r="F9473" s="260"/>
      <c r="G9473" s="234"/>
      <c r="H9473" s="234"/>
      <c r="J9473" s="149"/>
      <c r="K9473" s="149"/>
      <c r="L9473" s="149"/>
    </row>
    <row r="9474" spans="1:12" customFormat="1" ht="13" x14ac:dyDescent="0.25">
      <c r="A9474" s="261"/>
      <c r="B9474" s="264" t="s">
        <v>1019</v>
      </c>
      <c r="C9474" s="226"/>
      <c r="D9474" s="304"/>
      <c r="E9474" s="255"/>
      <c r="F9474" s="266"/>
      <c r="G9474" s="234"/>
      <c r="H9474" s="234"/>
      <c r="J9474" s="149"/>
      <c r="K9474" s="149"/>
      <c r="L9474" s="149"/>
    </row>
    <row r="9475" spans="1:12" customFormat="1" ht="13" x14ac:dyDescent="0.25">
      <c r="A9475" s="261"/>
      <c r="B9475" s="245" t="str">
        <f>B9402</f>
        <v>SECTION 8</v>
      </c>
      <c r="C9475" s="226"/>
      <c r="D9475" s="304"/>
      <c r="E9475" s="255"/>
      <c r="F9475" s="260"/>
      <c r="G9475" s="234"/>
      <c r="H9475" s="234"/>
      <c r="J9475" s="149"/>
      <c r="K9475" s="149"/>
      <c r="L9475" s="149"/>
    </row>
    <row r="9476" spans="1:12" customFormat="1" ht="13" x14ac:dyDescent="0.25">
      <c r="A9476" s="261"/>
      <c r="B9476" s="245" t="str">
        <f>B9403</f>
        <v>Ablution Block 4: 8.1 - Alterations</v>
      </c>
      <c r="C9476" s="226"/>
      <c r="D9476" s="304"/>
      <c r="E9476" s="255"/>
      <c r="F9476" s="260"/>
      <c r="G9476" s="234"/>
      <c r="H9476" s="234"/>
      <c r="J9476" s="149"/>
      <c r="K9476" s="149"/>
      <c r="L9476" s="149"/>
    </row>
    <row r="9477" spans="1:12" customFormat="1" ht="13" x14ac:dyDescent="0.25">
      <c r="A9477" s="296"/>
      <c r="B9477" s="227"/>
      <c r="C9477" s="268"/>
      <c r="D9477" s="311"/>
      <c r="E9477" s="257"/>
      <c r="F9477" s="260"/>
      <c r="G9477" s="234"/>
      <c r="H9477" s="234"/>
      <c r="J9477" s="149"/>
      <c r="K9477" s="149"/>
      <c r="L9477" s="149"/>
    </row>
    <row r="9478" spans="1:12" customFormat="1" ht="13" x14ac:dyDescent="0.25">
      <c r="A9478" s="297">
        <v>8.1999999999999993</v>
      </c>
      <c r="B9478" s="227" t="s">
        <v>153</v>
      </c>
      <c r="C9478" s="268"/>
      <c r="D9478" s="311"/>
      <c r="E9478" s="216"/>
      <c r="F9478" s="260"/>
      <c r="G9478" s="234"/>
      <c r="H9478" s="234"/>
      <c r="J9478" s="149"/>
      <c r="K9478" s="149"/>
      <c r="L9478" s="149"/>
    </row>
    <row r="9479" spans="1:12" customFormat="1" x14ac:dyDescent="0.25">
      <c r="A9479" s="296"/>
      <c r="B9479" s="269"/>
      <c r="C9479" s="268"/>
      <c r="D9479" s="311"/>
      <c r="E9479" s="216"/>
      <c r="F9479" s="277"/>
      <c r="G9479" s="234"/>
      <c r="H9479" s="234"/>
      <c r="J9479" s="149"/>
      <c r="K9479" s="149"/>
      <c r="L9479" s="149"/>
    </row>
    <row r="9480" spans="1:12" customFormat="1" ht="13" x14ac:dyDescent="0.25">
      <c r="A9480" s="296"/>
      <c r="B9480" s="227" t="s">
        <v>152</v>
      </c>
      <c r="C9480" s="268"/>
      <c r="D9480" s="311"/>
      <c r="E9480" s="216"/>
      <c r="F9480" s="277"/>
      <c r="G9480" s="234"/>
      <c r="H9480" s="234"/>
      <c r="J9480" s="149"/>
      <c r="K9480" s="149"/>
      <c r="L9480" s="149"/>
    </row>
    <row r="9481" spans="1:12" customFormat="1" x14ac:dyDescent="0.25">
      <c r="A9481" s="296"/>
      <c r="B9481" s="269"/>
      <c r="C9481" s="268"/>
      <c r="D9481" s="311"/>
      <c r="E9481" s="216"/>
      <c r="F9481" s="277"/>
      <c r="G9481" s="234"/>
      <c r="H9481" s="234"/>
      <c r="J9481" s="149"/>
      <c r="K9481" s="149"/>
      <c r="L9481" s="149"/>
    </row>
    <row r="9482" spans="1:12" customFormat="1" ht="65" x14ac:dyDescent="0.25">
      <c r="A9482" s="296"/>
      <c r="B9482" s="227" t="s">
        <v>2121</v>
      </c>
      <c r="C9482" s="268"/>
      <c r="D9482" s="311"/>
      <c r="E9482" s="216"/>
      <c r="F9482" s="277"/>
      <c r="G9482" s="234"/>
      <c r="H9482" s="234"/>
      <c r="J9482" s="149"/>
      <c r="K9482" s="149"/>
      <c r="L9482" s="149"/>
    </row>
    <row r="9483" spans="1:12" customFormat="1" x14ac:dyDescent="0.25">
      <c r="A9483" s="296"/>
      <c r="B9483" s="269"/>
      <c r="C9483" s="268"/>
      <c r="D9483" s="311"/>
      <c r="E9483" s="216"/>
      <c r="F9483" s="277"/>
      <c r="G9483" s="234"/>
      <c r="H9483" s="234"/>
      <c r="J9483" s="149"/>
      <c r="K9483" s="149"/>
      <c r="L9483" s="149"/>
    </row>
    <row r="9484" spans="1:12" customFormat="1" ht="25" x14ac:dyDescent="0.25">
      <c r="A9484" s="296" t="s">
        <v>2761</v>
      </c>
      <c r="B9484" s="269" t="s">
        <v>2513</v>
      </c>
      <c r="C9484" s="268" t="s">
        <v>621</v>
      </c>
      <c r="D9484" s="311">
        <v>8</v>
      </c>
      <c r="E9484" s="216"/>
      <c r="F9484" s="277"/>
      <c r="G9484" s="234"/>
      <c r="H9484" s="234">
        <f>4.552*1.569</f>
        <v>7.1420879999999993</v>
      </c>
      <c r="J9484" s="149"/>
      <c r="K9484" s="149"/>
      <c r="L9484" s="149"/>
    </row>
    <row r="9485" spans="1:12" customFormat="1" x14ac:dyDescent="0.25">
      <c r="A9485" s="296"/>
      <c r="B9485" s="269"/>
      <c r="C9485" s="268"/>
      <c r="D9485" s="311"/>
      <c r="E9485" s="216"/>
      <c r="F9485" s="277"/>
      <c r="G9485" s="234"/>
      <c r="H9485" s="234"/>
      <c r="J9485" s="149"/>
      <c r="K9485" s="149"/>
      <c r="L9485" s="149"/>
    </row>
    <row r="9486" spans="1:12" customFormat="1" ht="25" x14ac:dyDescent="0.25">
      <c r="A9486" s="296" t="s">
        <v>2762</v>
      </c>
      <c r="B9486" s="269" t="s">
        <v>2110</v>
      </c>
      <c r="C9486" s="268" t="s">
        <v>11</v>
      </c>
      <c r="D9486" s="311">
        <v>5</v>
      </c>
      <c r="E9486" s="216"/>
      <c r="F9486" s="277"/>
      <c r="G9486" s="234"/>
      <c r="H9486" s="234"/>
      <c r="J9486" s="149"/>
      <c r="K9486" s="149"/>
      <c r="L9486" s="149"/>
    </row>
    <row r="9487" spans="1:12" customFormat="1" x14ac:dyDescent="0.25">
      <c r="A9487" s="296"/>
      <c r="B9487" s="269"/>
      <c r="C9487" s="268"/>
      <c r="D9487" s="311"/>
      <c r="E9487" s="216"/>
      <c r="F9487" s="277"/>
      <c r="G9487" s="234"/>
      <c r="H9487" s="234"/>
      <c r="J9487" s="149"/>
      <c r="K9487" s="149"/>
      <c r="L9487" s="149"/>
    </row>
    <row r="9488" spans="1:12" customFormat="1" x14ac:dyDescent="0.25">
      <c r="A9488" s="296" t="s">
        <v>2763</v>
      </c>
      <c r="B9488" s="269" t="s">
        <v>141</v>
      </c>
      <c r="C9488" s="268" t="s">
        <v>11</v>
      </c>
      <c r="D9488" s="311">
        <v>5</v>
      </c>
      <c r="E9488" s="216"/>
      <c r="F9488" s="277"/>
      <c r="G9488" s="234"/>
      <c r="H9488" s="234"/>
      <c r="J9488" s="149"/>
      <c r="K9488" s="149"/>
      <c r="L9488" s="149"/>
    </row>
    <row r="9489" spans="1:12" s="234" customFormat="1" x14ac:dyDescent="0.25">
      <c r="A9489" s="296"/>
      <c r="B9489" s="269"/>
      <c r="C9489" s="268"/>
      <c r="D9489" s="311"/>
      <c r="E9489" s="216"/>
      <c r="F9489" s="277"/>
      <c r="I9489"/>
      <c r="J9489" s="149"/>
      <c r="K9489" s="149"/>
      <c r="L9489" s="149"/>
    </row>
    <row r="9490" spans="1:12" s="234" customFormat="1" x14ac:dyDescent="0.25">
      <c r="A9490" s="296" t="s">
        <v>2764</v>
      </c>
      <c r="B9490" s="269" t="s">
        <v>140</v>
      </c>
      <c r="C9490" s="268" t="s">
        <v>11</v>
      </c>
      <c r="D9490" s="311">
        <v>5</v>
      </c>
      <c r="E9490" s="216"/>
      <c r="F9490" s="277"/>
      <c r="I9490"/>
      <c r="J9490" s="149"/>
      <c r="K9490" s="149"/>
      <c r="L9490" s="149"/>
    </row>
    <row r="9491" spans="1:12" s="234" customFormat="1" x14ac:dyDescent="0.25">
      <c r="A9491" s="296"/>
      <c r="B9491" s="269"/>
      <c r="C9491" s="268"/>
      <c r="D9491" s="311"/>
      <c r="E9491" s="216"/>
      <c r="F9491" s="277"/>
      <c r="I9491"/>
      <c r="J9491" s="149"/>
      <c r="K9491" s="149"/>
      <c r="L9491" s="149"/>
    </row>
    <row r="9492" spans="1:12" s="234" customFormat="1" ht="13" x14ac:dyDescent="0.25">
      <c r="A9492" s="296"/>
      <c r="B9492" s="227" t="s">
        <v>139</v>
      </c>
      <c r="C9492" s="268"/>
      <c r="D9492" s="311"/>
      <c r="E9492" s="216"/>
      <c r="F9492" s="277"/>
      <c r="I9492"/>
      <c r="J9492" s="149"/>
      <c r="K9492" s="149"/>
      <c r="L9492" s="149"/>
    </row>
    <row r="9493" spans="1:12" s="234" customFormat="1" x14ac:dyDescent="0.25">
      <c r="A9493" s="296"/>
      <c r="B9493" s="269"/>
      <c r="C9493" s="268"/>
      <c r="D9493" s="311"/>
      <c r="E9493" s="216"/>
      <c r="F9493" s="277"/>
      <c r="I9493"/>
      <c r="J9493" s="149"/>
      <c r="K9493" s="149"/>
      <c r="L9493" s="149"/>
    </row>
    <row r="9494" spans="1:12" s="234" customFormat="1" ht="26" x14ac:dyDescent="0.25">
      <c r="A9494" s="296"/>
      <c r="B9494" s="227" t="s">
        <v>2112</v>
      </c>
      <c r="C9494" s="268"/>
      <c r="D9494" s="311"/>
      <c r="E9494" s="216"/>
      <c r="F9494" s="277"/>
      <c r="I9494"/>
      <c r="J9494" s="149"/>
      <c r="K9494" s="149"/>
      <c r="L9494" s="149"/>
    </row>
    <row r="9495" spans="1:12" s="234" customFormat="1" x14ac:dyDescent="0.25">
      <c r="A9495" s="296"/>
      <c r="B9495" s="269"/>
      <c r="C9495" s="268"/>
      <c r="D9495" s="311"/>
      <c r="E9495" s="216"/>
      <c r="F9495" s="277"/>
      <c r="I9495"/>
      <c r="J9495" s="149"/>
      <c r="K9495" s="149"/>
      <c r="L9495" s="149"/>
    </row>
    <row r="9496" spans="1:12" s="234" customFormat="1" ht="25" x14ac:dyDescent="0.25">
      <c r="A9496" s="296" t="s">
        <v>2765</v>
      </c>
      <c r="B9496" s="269" t="s">
        <v>2111</v>
      </c>
      <c r="C9496" s="268" t="s">
        <v>621</v>
      </c>
      <c r="D9496" s="311">
        <f>D9484</f>
        <v>8</v>
      </c>
      <c r="E9496" s="216"/>
      <c r="F9496" s="277"/>
      <c r="I9496"/>
      <c r="J9496" s="149"/>
      <c r="K9496" s="149"/>
      <c r="L9496" s="149"/>
    </row>
    <row r="9497" spans="1:12" s="234" customFormat="1" x14ac:dyDescent="0.25">
      <c r="A9497" s="296"/>
      <c r="B9497" s="269"/>
      <c r="C9497" s="268"/>
      <c r="D9497" s="311"/>
      <c r="E9497" s="216"/>
      <c r="F9497" s="260"/>
      <c r="I9497"/>
      <c r="J9497" s="149"/>
      <c r="K9497" s="149"/>
      <c r="L9497" s="149"/>
    </row>
    <row r="9498" spans="1:12" s="234" customFormat="1" x14ac:dyDescent="0.25">
      <c r="A9498" s="296"/>
      <c r="B9498" s="269"/>
      <c r="C9498" s="268"/>
      <c r="D9498" s="311"/>
      <c r="E9498" s="216"/>
      <c r="F9498" s="260"/>
      <c r="I9498"/>
      <c r="J9498" s="149"/>
      <c r="K9498" s="149"/>
      <c r="L9498" s="149"/>
    </row>
    <row r="9499" spans="1:12" s="234" customFormat="1" x14ac:dyDescent="0.25">
      <c r="A9499" s="296"/>
      <c r="B9499" s="269"/>
      <c r="C9499" s="268"/>
      <c r="D9499" s="311"/>
      <c r="E9499" s="216"/>
      <c r="F9499" s="260"/>
      <c r="I9499"/>
      <c r="J9499" s="149"/>
      <c r="K9499" s="149"/>
      <c r="L9499" s="149"/>
    </row>
    <row r="9500" spans="1:12" s="234" customFormat="1" x14ac:dyDescent="0.25">
      <c r="A9500" s="296"/>
      <c r="B9500" s="269"/>
      <c r="C9500" s="268"/>
      <c r="D9500" s="311"/>
      <c r="E9500" s="216"/>
      <c r="F9500" s="260"/>
      <c r="I9500"/>
      <c r="J9500" s="149"/>
      <c r="K9500" s="149"/>
      <c r="L9500" s="149"/>
    </row>
    <row r="9501" spans="1:12" s="234" customFormat="1" x14ac:dyDescent="0.25">
      <c r="A9501" s="296"/>
      <c r="B9501" s="269"/>
      <c r="C9501" s="268"/>
      <c r="D9501" s="311"/>
      <c r="E9501" s="216"/>
      <c r="F9501" s="260"/>
      <c r="I9501"/>
      <c r="J9501" s="149"/>
      <c r="K9501" s="149"/>
      <c r="L9501" s="149"/>
    </row>
    <row r="9502" spans="1:12" s="234" customFormat="1" x14ac:dyDescent="0.25">
      <c r="A9502" s="296"/>
      <c r="B9502" s="269"/>
      <c r="C9502" s="268"/>
      <c r="D9502" s="311"/>
      <c r="E9502" s="216"/>
      <c r="F9502" s="260"/>
      <c r="I9502"/>
      <c r="J9502" s="149"/>
      <c r="K9502" s="149"/>
      <c r="L9502" s="149"/>
    </row>
    <row r="9503" spans="1:12" s="234" customFormat="1" x14ac:dyDescent="0.25">
      <c r="A9503" s="296"/>
      <c r="B9503" s="269"/>
      <c r="C9503" s="268"/>
      <c r="D9503" s="311"/>
      <c r="E9503" s="216"/>
      <c r="F9503" s="260"/>
      <c r="I9503"/>
      <c r="J9503" s="149"/>
      <c r="K9503" s="149"/>
      <c r="L9503" s="149"/>
    </row>
    <row r="9504" spans="1:12" s="234" customFormat="1" x14ac:dyDescent="0.25">
      <c r="A9504" s="296"/>
      <c r="B9504" s="269"/>
      <c r="C9504" s="268"/>
      <c r="D9504" s="311"/>
      <c r="E9504" s="216"/>
      <c r="F9504" s="260"/>
      <c r="I9504"/>
      <c r="J9504" s="149"/>
      <c r="K9504" s="149"/>
      <c r="L9504" s="149"/>
    </row>
    <row r="9505" spans="1:12" s="234" customFormat="1" x14ac:dyDescent="0.25">
      <c r="A9505" s="296"/>
      <c r="B9505" s="269"/>
      <c r="C9505" s="268"/>
      <c r="D9505" s="311"/>
      <c r="E9505" s="216"/>
      <c r="F9505" s="260"/>
      <c r="I9505"/>
      <c r="J9505" s="149"/>
      <c r="K9505" s="149"/>
      <c r="L9505" s="149"/>
    </row>
    <row r="9506" spans="1:12" s="234" customFormat="1" x14ac:dyDescent="0.25">
      <c r="A9506" s="296"/>
      <c r="B9506" s="269"/>
      <c r="C9506" s="268"/>
      <c r="D9506" s="311"/>
      <c r="E9506" s="216"/>
      <c r="F9506" s="260"/>
      <c r="I9506"/>
      <c r="J9506" s="149"/>
      <c r="K9506" s="149"/>
      <c r="L9506" s="149"/>
    </row>
    <row r="9507" spans="1:12" s="234" customFormat="1" x14ac:dyDescent="0.25">
      <c r="A9507" s="296"/>
      <c r="B9507" s="269"/>
      <c r="C9507" s="268"/>
      <c r="D9507" s="311"/>
      <c r="E9507" s="216"/>
      <c r="F9507" s="260"/>
      <c r="I9507"/>
      <c r="J9507" s="149"/>
      <c r="K9507" s="149"/>
      <c r="L9507" s="149"/>
    </row>
    <row r="9508" spans="1:12" s="234" customFormat="1" x14ac:dyDescent="0.25">
      <c r="A9508" s="296"/>
      <c r="B9508" s="269"/>
      <c r="C9508" s="268"/>
      <c r="D9508" s="311"/>
      <c r="E9508" s="216"/>
      <c r="F9508" s="260"/>
      <c r="I9508"/>
      <c r="J9508" s="149"/>
      <c r="K9508" s="149"/>
      <c r="L9508" s="149"/>
    </row>
    <row r="9509" spans="1:12" s="234" customFormat="1" x14ac:dyDescent="0.25">
      <c r="A9509" s="296"/>
      <c r="B9509" s="269"/>
      <c r="C9509" s="268"/>
      <c r="D9509" s="311"/>
      <c r="E9509" s="216"/>
      <c r="F9509" s="260"/>
      <c r="I9509"/>
      <c r="J9509" s="149"/>
      <c r="K9509" s="149"/>
      <c r="L9509" s="149"/>
    </row>
    <row r="9510" spans="1:12" s="234" customFormat="1" x14ac:dyDescent="0.25">
      <c r="A9510" s="296"/>
      <c r="B9510" s="269"/>
      <c r="C9510" s="268"/>
      <c r="D9510" s="311"/>
      <c r="E9510" s="216"/>
      <c r="F9510" s="260"/>
      <c r="I9510"/>
      <c r="J9510" s="149"/>
      <c r="K9510" s="149"/>
      <c r="L9510" s="149"/>
    </row>
    <row r="9511" spans="1:12" s="234" customFormat="1" x14ac:dyDescent="0.25">
      <c r="A9511" s="296"/>
      <c r="B9511" s="269"/>
      <c r="C9511" s="268"/>
      <c r="D9511" s="311"/>
      <c r="E9511" s="216"/>
      <c r="F9511" s="260"/>
      <c r="I9511"/>
      <c r="J9511" s="149"/>
      <c r="K9511" s="149"/>
      <c r="L9511" s="149"/>
    </row>
    <row r="9512" spans="1:12" s="234" customFormat="1" x14ac:dyDescent="0.25">
      <c r="A9512" s="296"/>
      <c r="B9512" s="269"/>
      <c r="C9512" s="268"/>
      <c r="D9512" s="311"/>
      <c r="E9512" s="216"/>
      <c r="F9512" s="260"/>
      <c r="I9512"/>
      <c r="J9512" s="149"/>
      <c r="K9512" s="149"/>
      <c r="L9512" s="149"/>
    </row>
    <row r="9513" spans="1:12" s="234" customFormat="1" x14ac:dyDescent="0.25">
      <c r="A9513" s="296"/>
      <c r="B9513" s="269"/>
      <c r="C9513" s="268"/>
      <c r="D9513" s="311"/>
      <c r="E9513" s="216"/>
      <c r="F9513" s="260"/>
      <c r="I9513"/>
      <c r="J9513" s="149"/>
      <c r="K9513" s="149"/>
      <c r="L9513" s="149"/>
    </row>
    <row r="9514" spans="1:12" s="234" customFormat="1" x14ac:dyDescent="0.25">
      <c r="A9514" s="296"/>
      <c r="B9514" s="269"/>
      <c r="C9514" s="268"/>
      <c r="D9514" s="311"/>
      <c r="E9514" s="216"/>
      <c r="F9514" s="260"/>
      <c r="I9514"/>
      <c r="J9514" s="149"/>
      <c r="K9514" s="149"/>
      <c r="L9514" s="149"/>
    </row>
    <row r="9515" spans="1:12" s="234" customFormat="1" x14ac:dyDescent="0.25">
      <c r="A9515" s="296"/>
      <c r="B9515" s="269"/>
      <c r="C9515" s="268"/>
      <c r="D9515" s="311"/>
      <c r="E9515" s="216"/>
      <c r="F9515" s="260"/>
      <c r="I9515"/>
      <c r="J9515" s="149"/>
      <c r="K9515" s="149"/>
      <c r="L9515" s="149"/>
    </row>
    <row r="9516" spans="1:12" s="234" customFormat="1" x14ac:dyDescent="0.25">
      <c r="A9516" s="296"/>
      <c r="B9516" s="269"/>
      <c r="C9516" s="268"/>
      <c r="D9516" s="311"/>
      <c r="E9516" s="216"/>
      <c r="F9516" s="260"/>
      <c r="I9516"/>
      <c r="J9516" s="149"/>
      <c r="K9516" s="149"/>
      <c r="L9516" s="149"/>
    </row>
    <row r="9517" spans="1:12" s="234" customFormat="1" x14ac:dyDescent="0.25">
      <c r="A9517" s="296"/>
      <c r="B9517" s="269"/>
      <c r="C9517" s="268"/>
      <c r="D9517" s="311"/>
      <c r="E9517" s="216"/>
      <c r="F9517" s="260"/>
      <c r="I9517"/>
      <c r="J9517" s="149"/>
      <c r="K9517" s="149"/>
      <c r="L9517" s="149"/>
    </row>
    <row r="9518" spans="1:12" s="234" customFormat="1" x14ac:dyDescent="0.25">
      <c r="A9518" s="296"/>
      <c r="B9518" s="269"/>
      <c r="C9518" s="268"/>
      <c r="D9518" s="311"/>
      <c r="E9518" s="216"/>
      <c r="F9518" s="260"/>
      <c r="I9518"/>
      <c r="J9518" s="149"/>
      <c r="K9518" s="149"/>
      <c r="L9518" s="149"/>
    </row>
    <row r="9519" spans="1:12" s="234" customFormat="1" x14ac:dyDescent="0.25">
      <c r="A9519" s="296"/>
      <c r="B9519" s="269"/>
      <c r="C9519" s="268"/>
      <c r="D9519" s="311"/>
      <c r="E9519" s="216"/>
      <c r="F9519" s="260"/>
      <c r="I9519"/>
      <c r="J9519" s="149"/>
      <c r="K9519" s="149"/>
      <c r="L9519" s="149"/>
    </row>
    <row r="9520" spans="1:12" s="234" customFormat="1" x14ac:dyDescent="0.25">
      <c r="A9520" s="296"/>
      <c r="B9520" s="269"/>
      <c r="C9520" s="268"/>
      <c r="D9520" s="311"/>
      <c r="E9520" s="216"/>
      <c r="F9520" s="260"/>
      <c r="I9520"/>
      <c r="J9520" s="149"/>
      <c r="K9520" s="149"/>
      <c r="L9520" s="149"/>
    </row>
    <row r="9521" spans="1:12" s="234" customFormat="1" x14ac:dyDescent="0.25">
      <c r="A9521" s="296"/>
      <c r="B9521" s="269"/>
      <c r="C9521" s="268"/>
      <c r="D9521" s="311"/>
      <c r="E9521" s="216"/>
      <c r="F9521" s="260"/>
      <c r="I9521"/>
      <c r="J9521" s="149"/>
      <c r="K9521" s="149"/>
      <c r="L9521" s="149"/>
    </row>
    <row r="9522" spans="1:12" s="234" customFormat="1" x14ac:dyDescent="0.25">
      <c r="A9522" s="296"/>
      <c r="B9522" s="269"/>
      <c r="C9522" s="268"/>
      <c r="D9522" s="311"/>
      <c r="E9522" s="216"/>
      <c r="F9522" s="260"/>
      <c r="I9522"/>
      <c r="J9522" s="149"/>
      <c r="K9522" s="149"/>
      <c r="L9522" s="149"/>
    </row>
    <row r="9523" spans="1:12" s="234" customFormat="1" x14ac:dyDescent="0.25">
      <c r="A9523" s="296"/>
      <c r="B9523" s="269"/>
      <c r="C9523" s="268"/>
      <c r="D9523" s="311"/>
      <c r="E9523" s="216"/>
      <c r="F9523" s="260"/>
      <c r="I9523"/>
      <c r="J9523" s="149"/>
      <c r="K9523" s="149"/>
      <c r="L9523" s="149"/>
    </row>
    <row r="9524" spans="1:12" s="234" customFormat="1" x14ac:dyDescent="0.25">
      <c r="A9524" s="296"/>
      <c r="B9524" s="269"/>
      <c r="C9524" s="268"/>
      <c r="D9524" s="311"/>
      <c r="E9524" s="216"/>
      <c r="F9524" s="260"/>
      <c r="I9524"/>
      <c r="J9524" s="149"/>
      <c r="K9524" s="149"/>
      <c r="L9524" s="149"/>
    </row>
    <row r="9525" spans="1:12" s="234" customFormat="1" x14ac:dyDescent="0.25">
      <c r="A9525" s="296"/>
      <c r="B9525" s="269"/>
      <c r="C9525" s="268"/>
      <c r="D9525" s="311"/>
      <c r="E9525" s="216"/>
      <c r="F9525" s="260"/>
      <c r="I9525"/>
      <c r="J9525" s="149"/>
      <c r="K9525" s="149"/>
      <c r="L9525" s="149"/>
    </row>
    <row r="9526" spans="1:12" s="234" customFormat="1" x14ac:dyDescent="0.25">
      <c r="A9526" s="296"/>
      <c r="B9526" s="269"/>
      <c r="C9526" s="268"/>
      <c r="D9526" s="311"/>
      <c r="E9526" s="216"/>
      <c r="F9526" s="260"/>
      <c r="I9526"/>
      <c r="J9526" s="149"/>
      <c r="K9526" s="149"/>
      <c r="L9526" s="149"/>
    </row>
    <row r="9527" spans="1:12" s="234" customFormat="1" x14ac:dyDescent="0.25">
      <c r="A9527" s="296"/>
      <c r="B9527" s="269"/>
      <c r="C9527" s="268"/>
      <c r="D9527" s="311"/>
      <c r="E9527" s="216"/>
      <c r="F9527" s="260"/>
      <c r="I9527"/>
      <c r="J9527" s="149"/>
      <c r="K9527" s="149"/>
      <c r="L9527" s="149"/>
    </row>
    <row r="9528" spans="1:12" s="234" customFormat="1" x14ac:dyDescent="0.25">
      <c r="A9528" s="296"/>
      <c r="B9528" s="269"/>
      <c r="C9528" s="268"/>
      <c r="D9528" s="311"/>
      <c r="E9528" s="216"/>
      <c r="F9528" s="260"/>
      <c r="I9528"/>
      <c r="J9528" s="149"/>
      <c r="K9528" s="149"/>
      <c r="L9528" s="149"/>
    </row>
    <row r="9529" spans="1:12" s="234" customFormat="1" x14ac:dyDescent="0.25">
      <c r="A9529" s="296"/>
      <c r="B9529" s="269"/>
      <c r="C9529" s="268"/>
      <c r="D9529" s="311"/>
      <c r="E9529" s="216"/>
      <c r="F9529" s="260"/>
      <c r="I9529"/>
      <c r="J9529" s="149"/>
      <c r="K9529" s="149"/>
      <c r="L9529" s="149"/>
    </row>
    <row r="9530" spans="1:12" s="234" customFormat="1" x14ac:dyDescent="0.25">
      <c r="A9530" s="296"/>
      <c r="B9530" s="269"/>
      <c r="C9530" s="268"/>
      <c r="D9530" s="311"/>
      <c r="E9530" s="216"/>
      <c r="F9530" s="260"/>
      <c r="I9530"/>
      <c r="J9530" s="149"/>
      <c r="K9530" s="149"/>
      <c r="L9530" s="149"/>
    </row>
    <row r="9531" spans="1:12" s="234" customFormat="1" x14ac:dyDescent="0.25">
      <c r="A9531" s="296"/>
      <c r="B9531" s="269"/>
      <c r="C9531" s="268"/>
      <c r="D9531" s="311"/>
      <c r="E9531" s="216"/>
      <c r="F9531" s="260"/>
      <c r="I9531"/>
      <c r="J9531" s="149"/>
      <c r="K9531" s="149"/>
      <c r="L9531" s="149"/>
    </row>
    <row r="9532" spans="1:12" s="234" customFormat="1" x14ac:dyDescent="0.25">
      <c r="A9532" s="296"/>
      <c r="B9532" s="269"/>
      <c r="C9532" s="268"/>
      <c r="D9532" s="311"/>
      <c r="E9532" s="216"/>
      <c r="F9532" s="260"/>
      <c r="I9532"/>
      <c r="J9532" s="149"/>
      <c r="K9532" s="149"/>
      <c r="L9532" s="149"/>
    </row>
    <row r="9533" spans="1:12" s="234" customFormat="1" x14ac:dyDescent="0.25">
      <c r="A9533" s="296"/>
      <c r="B9533" s="269"/>
      <c r="C9533" s="268"/>
      <c r="D9533" s="311"/>
      <c r="E9533" s="216"/>
      <c r="F9533" s="260"/>
      <c r="I9533"/>
      <c r="J9533" s="149"/>
      <c r="K9533" s="149"/>
      <c r="L9533" s="149"/>
    </row>
    <row r="9534" spans="1:12" s="234" customFormat="1" x14ac:dyDescent="0.25">
      <c r="A9534" s="296"/>
      <c r="B9534" s="269"/>
      <c r="C9534" s="268"/>
      <c r="D9534" s="311"/>
      <c r="E9534" s="216"/>
      <c r="F9534" s="260"/>
      <c r="I9534"/>
      <c r="J9534" s="149"/>
      <c r="K9534" s="149"/>
      <c r="L9534" s="149"/>
    </row>
    <row r="9535" spans="1:12" s="234" customFormat="1" x14ac:dyDescent="0.25">
      <c r="A9535" s="296"/>
      <c r="B9535" s="269"/>
      <c r="C9535" s="268"/>
      <c r="D9535" s="311"/>
      <c r="E9535" s="216"/>
      <c r="F9535" s="260"/>
      <c r="I9535"/>
      <c r="J9535" s="149"/>
      <c r="K9535" s="149"/>
      <c r="L9535" s="149"/>
    </row>
    <row r="9536" spans="1:12" s="234" customFormat="1" x14ac:dyDescent="0.25">
      <c r="A9536" s="296"/>
      <c r="B9536" s="269"/>
      <c r="C9536" s="268"/>
      <c r="D9536" s="311"/>
      <c r="E9536" s="216"/>
      <c r="F9536" s="260"/>
      <c r="I9536"/>
      <c r="J9536" s="149"/>
      <c r="K9536" s="149"/>
      <c r="L9536" s="149"/>
    </row>
    <row r="9537" spans="1:12" s="234" customFormat="1" x14ac:dyDescent="0.25">
      <c r="A9537" s="296"/>
      <c r="B9537" s="269"/>
      <c r="C9537" s="268"/>
      <c r="D9537" s="311"/>
      <c r="E9537" s="216"/>
      <c r="F9537" s="260"/>
      <c r="I9537"/>
      <c r="J9537" s="149"/>
      <c r="K9537" s="149"/>
      <c r="L9537" s="149"/>
    </row>
    <row r="9538" spans="1:12" s="234" customFormat="1" x14ac:dyDescent="0.25">
      <c r="A9538" s="296"/>
      <c r="B9538" s="269"/>
      <c r="C9538" s="268"/>
      <c r="D9538" s="311"/>
      <c r="E9538" s="216"/>
      <c r="F9538" s="260"/>
      <c r="I9538"/>
      <c r="J9538" s="149"/>
      <c r="K9538" s="149"/>
      <c r="L9538" s="149"/>
    </row>
    <row r="9539" spans="1:12" s="234" customFormat="1" ht="13" x14ac:dyDescent="0.25">
      <c r="A9539" s="261"/>
      <c r="B9539" s="264" t="s">
        <v>2187</v>
      </c>
      <c r="C9539" s="226"/>
      <c r="D9539" s="304"/>
      <c r="E9539" s="255"/>
      <c r="F9539" s="266"/>
      <c r="I9539"/>
      <c r="J9539" s="149"/>
      <c r="K9539" s="149"/>
      <c r="L9539" s="149"/>
    </row>
    <row r="9540" spans="1:12" s="234" customFormat="1" ht="13" x14ac:dyDescent="0.25">
      <c r="A9540" s="261"/>
      <c r="B9540" s="245" t="str">
        <f>B9475</f>
        <v>SECTION 8</v>
      </c>
      <c r="C9540" s="226"/>
      <c r="D9540" s="304"/>
      <c r="E9540" s="255"/>
      <c r="F9540" s="260"/>
      <c r="I9540"/>
      <c r="J9540" s="149"/>
      <c r="K9540" s="149"/>
      <c r="L9540" s="149"/>
    </row>
    <row r="9541" spans="1:12" s="234" customFormat="1" ht="13" x14ac:dyDescent="0.25">
      <c r="A9541" s="261"/>
      <c r="B9541" s="245" t="s">
        <v>2811</v>
      </c>
      <c r="C9541" s="226"/>
      <c r="D9541" s="304"/>
      <c r="E9541" s="255"/>
      <c r="F9541" s="260"/>
      <c r="I9541"/>
      <c r="J9541" s="149"/>
      <c r="K9541" s="149"/>
      <c r="L9541" s="149"/>
    </row>
    <row r="9542" spans="1:12" s="234" customFormat="1" ht="13" x14ac:dyDescent="0.25">
      <c r="A9542" s="261"/>
      <c r="B9542" s="253"/>
      <c r="C9542" s="252"/>
      <c r="D9542" s="308"/>
      <c r="E9542" s="257"/>
      <c r="F9542" s="260"/>
      <c r="I9542"/>
      <c r="J9542" s="149"/>
      <c r="K9542" s="149"/>
      <c r="L9542" s="149"/>
    </row>
    <row r="9543" spans="1:12" s="234" customFormat="1" ht="13" x14ac:dyDescent="0.25">
      <c r="A9543" s="261"/>
      <c r="B9543" s="270" t="str">
        <f>B9540</f>
        <v>SECTION 8</v>
      </c>
      <c r="C9543" s="252"/>
      <c r="D9543" s="308"/>
      <c r="E9543" s="257"/>
      <c r="F9543" s="260"/>
      <c r="I9543"/>
      <c r="J9543" s="149"/>
      <c r="K9543" s="149"/>
      <c r="L9543" s="149"/>
    </row>
    <row r="9544" spans="1:12" s="234" customFormat="1" ht="13" x14ac:dyDescent="0.25">
      <c r="A9544" s="261"/>
      <c r="B9544" s="270" t="str">
        <f>B9541</f>
        <v>Ablution Block 4: 8.2 -  Roof Coverings</v>
      </c>
      <c r="C9544" s="252"/>
      <c r="D9544" s="308"/>
      <c r="E9544" s="257"/>
      <c r="F9544" s="260"/>
      <c r="I9544"/>
      <c r="J9544" s="149"/>
      <c r="K9544" s="149"/>
      <c r="L9544" s="149"/>
    </row>
    <row r="9545" spans="1:12" s="234" customFormat="1" ht="13" x14ac:dyDescent="0.25">
      <c r="A9545" s="261"/>
      <c r="B9545" s="251" t="s">
        <v>2200</v>
      </c>
      <c r="C9545" s="252" t="s">
        <v>2192</v>
      </c>
      <c r="D9545" s="308"/>
      <c r="E9545" s="257"/>
      <c r="F9545" s="260"/>
      <c r="I9545"/>
      <c r="J9545" s="149"/>
      <c r="K9545" s="149"/>
      <c r="L9545" s="149"/>
    </row>
    <row r="9546" spans="1:12" s="234" customFormat="1" ht="13" x14ac:dyDescent="0.25">
      <c r="A9546" s="261"/>
      <c r="B9546" s="253"/>
      <c r="C9546" s="252"/>
      <c r="D9546" s="308"/>
      <c r="E9546" s="257"/>
      <c r="F9546" s="260"/>
      <c r="I9546"/>
      <c r="J9546" s="149"/>
      <c r="K9546" s="149"/>
      <c r="L9546" s="149"/>
    </row>
    <row r="9547" spans="1:12" s="234" customFormat="1" ht="13" x14ac:dyDescent="0.25">
      <c r="A9547" s="261"/>
      <c r="B9547" s="265" t="s">
        <v>2191</v>
      </c>
      <c r="C9547" s="252">
        <v>141</v>
      </c>
      <c r="D9547" s="308"/>
      <c r="E9547" s="257"/>
      <c r="F9547" s="260"/>
      <c r="I9547"/>
      <c r="J9547" s="149"/>
      <c r="K9547" s="149"/>
      <c r="L9547" s="149"/>
    </row>
    <row r="9548" spans="1:12" s="234" customFormat="1" ht="13" x14ac:dyDescent="0.25">
      <c r="A9548" s="261"/>
      <c r="B9548" s="265"/>
      <c r="C9548" s="252"/>
      <c r="D9548" s="308"/>
      <c r="E9548" s="257"/>
      <c r="F9548" s="260"/>
      <c r="I9548"/>
      <c r="J9548" s="149"/>
      <c r="K9548" s="149"/>
      <c r="L9548" s="149"/>
    </row>
    <row r="9549" spans="1:12" s="234" customFormat="1" ht="13" x14ac:dyDescent="0.25">
      <c r="A9549" s="261"/>
      <c r="B9549" s="253"/>
      <c r="C9549" s="252"/>
      <c r="D9549" s="308"/>
      <c r="E9549" s="257"/>
      <c r="F9549" s="260"/>
      <c r="I9549"/>
      <c r="J9549" s="149"/>
      <c r="K9549" s="149"/>
      <c r="L9549" s="149"/>
    </row>
    <row r="9550" spans="1:12" s="234" customFormat="1" ht="13" x14ac:dyDescent="0.25">
      <c r="A9550" s="261"/>
      <c r="B9550" s="253"/>
      <c r="C9550" s="252"/>
      <c r="D9550" s="308"/>
      <c r="E9550" s="257"/>
      <c r="F9550" s="260"/>
      <c r="I9550"/>
      <c r="J9550" s="149"/>
      <c r="K9550" s="149"/>
      <c r="L9550" s="149"/>
    </row>
    <row r="9551" spans="1:12" s="234" customFormat="1" ht="13" x14ac:dyDescent="0.25">
      <c r="A9551" s="261"/>
      <c r="B9551" s="253"/>
      <c r="C9551" s="252"/>
      <c r="D9551" s="308"/>
      <c r="E9551" s="257"/>
      <c r="F9551" s="260"/>
      <c r="I9551"/>
      <c r="J9551" s="149"/>
      <c r="K9551" s="149"/>
      <c r="L9551" s="149"/>
    </row>
    <row r="9552" spans="1:12" s="234" customFormat="1" ht="13" x14ac:dyDescent="0.25">
      <c r="A9552" s="261"/>
      <c r="B9552" s="253"/>
      <c r="C9552" s="252"/>
      <c r="D9552" s="308"/>
      <c r="E9552" s="257"/>
      <c r="F9552" s="260"/>
      <c r="I9552"/>
      <c r="J9552" s="149"/>
      <c r="K9552" s="149"/>
      <c r="L9552" s="149"/>
    </row>
    <row r="9553" spans="1:12" s="234" customFormat="1" ht="13" x14ac:dyDescent="0.25">
      <c r="A9553" s="261"/>
      <c r="B9553" s="253"/>
      <c r="C9553" s="252"/>
      <c r="D9553" s="308"/>
      <c r="E9553" s="257"/>
      <c r="F9553" s="260"/>
      <c r="I9553"/>
      <c r="J9553" s="149"/>
      <c r="K9553" s="149"/>
      <c r="L9553" s="149"/>
    </row>
    <row r="9554" spans="1:12" s="234" customFormat="1" ht="13" x14ac:dyDescent="0.25">
      <c r="A9554" s="261"/>
      <c r="B9554" s="253"/>
      <c r="C9554" s="252"/>
      <c r="D9554" s="308"/>
      <c r="E9554" s="257"/>
      <c r="F9554" s="260"/>
      <c r="I9554"/>
      <c r="J9554" s="149"/>
      <c r="K9554" s="149"/>
      <c r="L9554" s="149"/>
    </row>
    <row r="9555" spans="1:12" s="234" customFormat="1" ht="13" x14ac:dyDescent="0.25">
      <c r="A9555" s="261"/>
      <c r="B9555" s="253"/>
      <c r="C9555" s="252"/>
      <c r="D9555" s="308"/>
      <c r="E9555" s="257"/>
      <c r="F9555" s="260"/>
      <c r="I9555"/>
      <c r="J9555" s="149"/>
      <c r="K9555" s="149"/>
      <c r="L9555" s="149"/>
    </row>
    <row r="9556" spans="1:12" s="234" customFormat="1" ht="13" x14ac:dyDescent="0.25">
      <c r="A9556" s="261"/>
      <c r="B9556" s="253"/>
      <c r="C9556" s="252"/>
      <c r="D9556" s="308"/>
      <c r="E9556" s="257"/>
      <c r="F9556" s="260"/>
      <c r="I9556"/>
      <c r="J9556" s="149"/>
      <c r="K9556" s="149"/>
      <c r="L9556" s="149"/>
    </row>
    <row r="9557" spans="1:12" s="234" customFormat="1" ht="13" x14ac:dyDescent="0.25">
      <c r="A9557" s="261"/>
      <c r="B9557" s="253"/>
      <c r="C9557" s="252"/>
      <c r="D9557" s="308"/>
      <c r="E9557" s="257"/>
      <c r="F9557" s="260"/>
      <c r="I9557"/>
      <c r="J9557" s="149"/>
      <c r="K9557" s="149"/>
      <c r="L9557" s="149"/>
    </row>
    <row r="9558" spans="1:12" s="234" customFormat="1" ht="13" x14ac:dyDescent="0.25">
      <c r="A9558" s="261"/>
      <c r="B9558" s="253"/>
      <c r="C9558" s="252"/>
      <c r="D9558" s="308"/>
      <c r="E9558" s="257"/>
      <c r="F9558" s="260"/>
      <c r="I9558"/>
      <c r="J9558" s="149"/>
      <c r="K9558" s="149"/>
      <c r="L9558" s="149"/>
    </row>
    <row r="9559" spans="1:12" s="234" customFormat="1" ht="13" x14ac:dyDescent="0.25">
      <c r="A9559" s="261"/>
      <c r="B9559" s="253"/>
      <c r="C9559" s="252"/>
      <c r="D9559" s="308"/>
      <c r="E9559" s="257"/>
      <c r="F9559" s="260"/>
      <c r="I9559"/>
      <c r="J9559" s="149"/>
      <c r="K9559" s="149"/>
      <c r="L9559" s="149"/>
    </row>
    <row r="9560" spans="1:12" s="234" customFormat="1" ht="13" x14ac:dyDescent="0.25">
      <c r="A9560" s="261"/>
      <c r="B9560" s="253"/>
      <c r="C9560" s="252"/>
      <c r="D9560" s="308"/>
      <c r="E9560" s="257"/>
      <c r="F9560" s="260"/>
      <c r="I9560"/>
      <c r="J9560" s="149"/>
      <c r="K9560" s="149"/>
      <c r="L9560" s="149"/>
    </row>
    <row r="9561" spans="1:12" s="234" customFormat="1" ht="13" x14ac:dyDescent="0.25">
      <c r="A9561" s="261"/>
      <c r="B9561" s="253"/>
      <c r="C9561" s="252"/>
      <c r="D9561" s="308"/>
      <c r="E9561" s="257"/>
      <c r="F9561" s="260"/>
      <c r="I9561"/>
      <c r="J9561" s="149"/>
      <c r="K9561" s="149"/>
      <c r="L9561" s="149"/>
    </row>
    <row r="9562" spans="1:12" s="234" customFormat="1" ht="13" x14ac:dyDescent="0.25">
      <c r="A9562" s="261"/>
      <c r="B9562" s="253"/>
      <c r="C9562" s="252"/>
      <c r="D9562" s="308"/>
      <c r="E9562" s="257"/>
      <c r="F9562" s="260"/>
      <c r="I9562"/>
      <c r="J9562" s="149"/>
      <c r="K9562" s="149"/>
      <c r="L9562" s="149"/>
    </row>
    <row r="9563" spans="1:12" s="234" customFormat="1" ht="13" x14ac:dyDescent="0.25">
      <c r="A9563" s="261"/>
      <c r="B9563" s="253"/>
      <c r="C9563" s="252"/>
      <c r="D9563" s="308"/>
      <c r="E9563" s="257"/>
      <c r="F9563" s="260"/>
      <c r="I9563"/>
      <c r="J9563" s="149"/>
      <c r="K9563" s="149"/>
      <c r="L9563" s="149"/>
    </row>
    <row r="9564" spans="1:12" s="234" customFormat="1" ht="13" x14ac:dyDescent="0.25">
      <c r="A9564" s="261"/>
      <c r="B9564" s="253"/>
      <c r="C9564" s="252"/>
      <c r="D9564" s="308"/>
      <c r="E9564" s="257"/>
      <c r="F9564" s="260"/>
      <c r="I9564"/>
      <c r="J9564" s="149"/>
      <c r="K9564" s="149"/>
      <c r="L9564" s="149"/>
    </row>
    <row r="9565" spans="1:12" s="234" customFormat="1" ht="13" x14ac:dyDescent="0.25">
      <c r="A9565" s="261"/>
      <c r="B9565" s="253"/>
      <c r="C9565" s="252"/>
      <c r="D9565" s="308"/>
      <c r="E9565" s="257"/>
      <c r="F9565" s="260"/>
      <c r="I9565"/>
      <c r="J9565" s="149"/>
      <c r="K9565" s="149"/>
      <c r="L9565" s="149"/>
    </row>
    <row r="9566" spans="1:12" s="234" customFormat="1" ht="13" x14ac:dyDescent="0.25">
      <c r="A9566" s="261"/>
      <c r="B9566" s="253"/>
      <c r="C9566" s="252"/>
      <c r="D9566" s="308"/>
      <c r="E9566" s="257"/>
      <c r="F9566" s="260"/>
      <c r="I9566"/>
      <c r="J9566" s="149"/>
      <c r="K9566" s="149"/>
      <c r="L9566" s="149"/>
    </row>
    <row r="9567" spans="1:12" s="234" customFormat="1" ht="13" x14ac:dyDescent="0.25">
      <c r="A9567" s="261"/>
      <c r="B9567" s="253"/>
      <c r="C9567" s="252"/>
      <c r="D9567" s="308"/>
      <c r="E9567" s="257"/>
      <c r="F9567" s="260"/>
      <c r="I9567"/>
      <c r="J9567" s="149"/>
      <c r="K9567" s="149"/>
      <c r="L9567" s="149"/>
    </row>
    <row r="9568" spans="1:12" s="234" customFormat="1" ht="13" x14ac:dyDescent="0.25">
      <c r="A9568" s="261"/>
      <c r="B9568" s="253"/>
      <c r="C9568" s="252"/>
      <c r="D9568" s="308"/>
      <c r="E9568" s="257"/>
      <c r="F9568" s="260"/>
      <c r="I9568"/>
      <c r="J9568" s="149"/>
      <c r="K9568" s="149"/>
      <c r="L9568" s="149"/>
    </row>
    <row r="9569" spans="1:12" s="234" customFormat="1" ht="13" x14ac:dyDescent="0.25">
      <c r="A9569" s="261"/>
      <c r="B9569" s="253"/>
      <c r="C9569" s="252"/>
      <c r="D9569" s="308"/>
      <c r="E9569" s="257"/>
      <c r="F9569" s="260"/>
      <c r="I9569"/>
      <c r="J9569" s="149"/>
      <c r="K9569" s="149"/>
      <c r="L9569" s="149"/>
    </row>
    <row r="9570" spans="1:12" s="234" customFormat="1" ht="13" x14ac:dyDescent="0.25">
      <c r="A9570" s="261"/>
      <c r="B9570" s="253"/>
      <c r="C9570" s="252"/>
      <c r="D9570" s="308"/>
      <c r="E9570" s="257"/>
      <c r="F9570" s="260"/>
      <c r="I9570"/>
      <c r="J9570" s="149"/>
      <c r="K9570" s="149"/>
      <c r="L9570" s="149"/>
    </row>
    <row r="9571" spans="1:12" s="234" customFormat="1" ht="13" x14ac:dyDescent="0.25">
      <c r="A9571" s="261"/>
      <c r="B9571" s="253"/>
      <c r="C9571" s="252"/>
      <c r="D9571" s="308"/>
      <c r="E9571" s="257"/>
      <c r="F9571" s="260"/>
      <c r="I9571"/>
      <c r="J9571" s="149"/>
      <c r="K9571" s="149"/>
      <c r="L9571" s="149"/>
    </row>
    <row r="9572" spans="1:12" s="234" customFormat="1" ht="13" x14ac:dyDescent="0.25">
      <c r="A9572" s="261"/>
      <c r="B9572" s="253"/>
      <c r="C9572" s="252"/>
      <c r="D9572" s="308"/>
      <c r="E9572" s="257"/>
      <c r="F9572" s="260"/>
      <c r="I9572"/>
      <c r="J9572" s="149"/>
      <c r="K9572" s="149"/>
      <c r="L9572" s="149"/>
    </row>
    <row r="9573" spans="1:12" s="234" customFormat="1" ht="13" x14ac:dyDescent="0.25">
      <c r="A9573" s="261"/>
      <c r="B9573" s="253"/>
      <c r="C9573" s="252"/>
      <c r="D9573" s="308"/>
      <c r="E9573" s="257"/>
      <c r="F9573" s="260"/>
      <c r="I9573"/>
      <c r="J9573" s="149"/>
      <c r="K9573" s="149"/>
      <c r="L9573" s="149"/>
    </row>
    <row r="9574" spans="1:12" s="234" customFormat="1" ht="13" x14ac:dyDescent="0.25">
      <c r="A9574" s="261"/>
      <c r="B9574" s="253"/>
      <c r="C9574" s="252"/>
      <c r="D9574" s="308"/>
      <c r="E9574" s="257"/>
      <c r="F9574" s="260"/>
      <c r="I9574"/>
      <c r="J9574" s="149"/>
      <c r="K9574" s="149"/>
      <c r="L9574" s="149"/>
    </row>
    <row r="9575" spans="1:12" s="234" customFormat="1" ht="13" x14ac:dyDescent="0.25">
      <c r="A9575" s="261"/>
      <c r="B9575" s="253"/>
      <c r="C9575" s="252"/>
      <c r="D9575" s="308"/>
      <c r="E9575" s="257"/>
      <c r="F9575" s="260"/>
      <c r="I9575"/>
      <c r="J9575" s="149"/>
      <c r="K9575" s="149"/>
      <c r="L9575" s="149"/>
    </row>
    <row r="9576" spans="1:12" s="234" customFormat="1" ht="13" x14ac:dyDescent="0.25">
      <c r="A9576" s="261"/>
      <c r="B9576" s="253"/>
      <c r="C9576" s="252"/>
      <c r="D9576" s="308"/>
      <c r="E9576" s="257"/>
      <c r="F9576" s="260"/>
      <c r="I9576"/>
      <c r="J9576" s="149"/>
      <c r="K9576" s="149"/>
      <c r="L9576" s="149"/>
    </row>
    <row r="9577" spans="1:12" s="234" customFormat="1" ht="13" x14ac:dyDescent="0.25">
      <c r="A9577" s="261"/>
      <c r="B9577" s="253"/>
      <c r="C9577" s="252"/>
      <c r="D9577" s="308"/>
      <c r="E9577" s="257"/>
      <c r="F9577" s="260"/>
      <c r="I9577"/>
      <c r="J9577" s="149"/>
      <c r="K9577" s="149"/>
      <c r="L9577" s="149"/>
    </row>
    <row r="9578" spans="1:12" s="234" customFormat="1" ht="13" x14ac:dyDescent="0.25">
      <c r="A9578" s="261"/>
      <c r="B9578" s="253"/>
      <c r="C9578" s="252"/>
      <c r="D9578" s="308"/>
      <c r="E9578" s="257"/>
      <c r="F9578" s="260"/>
      <c r="I9578"/>
      <c r="J9578" s="149"/>
      <c r="K9578" s="149"/>
      <c r="L9578" s="149"/>
    </row>
    <row r="9579" spans="1:12" s="234" customFormat="1" ht="13" x14ac:dyDescent="0.25">
      <c r="A9579" s="261"/>
      <c r="B9579" s="253"/>
      <c r="C9579" s="252"/>
      <c r="D9579" s="308"/>
      <c r="E9579" s="257"/>
      <c r="F9579" s="260"/>
      <c r="I9579"/>
      <c r="J9579" s="149"/>
      <c r="K9579" s="149"/>
      <c r="L9579" s="149"/>
    </row>
    <row r="9580" spans="1:12" s="234" customFormat="1" ht="13" x14ac:dyDescent="0.25">
      <c r="A9580" s="261"/>
      <c r="B9580" s="253"/>
      <c r="C9580" s="252"/>
      <c r="D9580" s="308"/>
      <c r="E9580" s="257"/>
      <c r="F9580" s="260"/>
      <c r="I9580"/>
      <c r="J9580" s="149"/>
      <c r="K9580" s="149"/>
      <c r="L9580" s="149"/>
    </row>
    <row r="9581" spans="1:12" s="234" customFormat="1" ht="13" x14ac:dyDescent="0.25">
      <c r="A9581" s="261"/>
      <c r="B9581" s="253"/>
      <c r="C9581" s="252"/>
      <c r="D9581" s="308"/>
      <c r="E9581" s="257"/>
      <c r="F9581" s="260"/>
      <c r="I9581"/>
      <c r="J9581" s="149"/>
      <c r="K9581" s="149"/>
      <c r="L9581" s="149"/>
    </row>
    <row r="9582" spans="1:12" s="234" customFormat="1" ht="13" x14ac:dyDescent="0.25">
      <c r="A9582" s="261"/>
      <c r="B9582" s="253"/>
      <c r="C9582" s="252"/>
      <c r="D9582" s="308"/>
      <c r="E9582" s="257"/>
      <c r="F9582" s="260"/>
      <c r="I9582"/>
      <c r="J9582" s="149"/>
      <c r="K9582" s="149"/>
      <c r="L9582" s="149"/>
    </row>
    <row r="9583" spans="1:12" s="234" customFormat="1" ht="13" x14ac:dyDescent="0.25">
      <c r="A9583" s="261"/>
      <c r="B9583" s="253"/>
      <c r="C9583" s="252"/>
      <c r="D9583" s="308"/>
      <c r="E9583" s="257"/>
      <c r="F9583" s="260"/>
      <c r="I9583"/>
      <c r="J9583" s="149"/>
      <c r="K9583" s="149"/>
      <c r="L9583" s="149"/>
    </row>
    <row r="9584" spans="1:12" s="234" customFormat="1" ht="13" x14ac:dyDescent="0.25">
      <c r="A9584" s="261"/>
      <c r="B9584" s="253"/>
      <c r="C9584" s="252"/>
      <c r="D9584" s="308"/>
      <c r="E9584" s="257"/>
      <c r="F9584" s="260"/>
      <c r="I9584"/>
      <c r="J9584" s="149"/>
      <c r="K9584" s="149"/>
      <c r="L9584" s="149"/>
    </row>
    <row r="9585" spans="1:12" s="234" customFormat="1" ht="13" x14ac:dyDescent="0.25">
      <c r="A9585" s="261"/>
      <c r="B9585" s="253"/>
      <c r="C9585" s="252"/>
      <c r="D9585" s="308"/>
      <c r="E9585" s="257"/>
      <c r="F9585" s="260"/>
      <c r="I9585"/>
      <c r="J9585" s="149"/>
      <c r="K9585" s="149"/>
      <c r="L9585" s="149"/>
    </row>
    <row r="9586" spans="1:12" s="234" customFormat="1" ht="13" x14ac:dyDescent="0.25">
      <c r="A9586" s="261"/>
      <c r="B9586" s="253"/>
      <c r="C9586" s="252"/>
      <c r="D9586" s="308"/>
      <c r="E9586" s="257"/>
      <c r="F9586" s="260"/>
      <c r="I9586"/>
      <c r="J9586" s="149"/>
      <c r="K9586" s="149"/>
      <c r="L9586" s="149"/>
    </row>
    <row r="9587" spans="1:12" s="234" customFormat="1" ht="13" x14ac:dyDescent="0.25">
      <c r="A9587" s="261"/>
      <c r="B9587" s="253"/>
      <c r="C9587" s="252"/>
      <c r="D9587" s="308"/>
      <c r="E9587" s="257"/>
      <c r="F9587" s="260"/>
      <c r="I9587"/>
      <c r="J9587" s="149"/>
      <c r="K9587" s="149"/>
      <c r="L9587" s="149"/>
    </row>
    <row r="9588" spans="1:12" s="234" customFormat="1" ht="13" x14ac:dyDescent="0.25">
      <c r="A9588" s="261"/>
      <c r="B9588" s="253"/>
      <c r="C9588" s="252"/>
      <c r="D9588" s="308"/>
      <c r="E9588" s="257"/>
      <c r="F9588" s="260"/>
      <c r="I9588"/>
      <c r="J9588" s="149"/>
      <c r="K9588" s="149"/>
      <c r="L9588" s="149"/>
    </row>
    <row r="9589" spans="1:12" s="234" customFormat="1" ht="13" x14ac:dyDescent="0.25">
      <c r="A9589" s="261"/>
      <c r="B9589" s="253"/>
      <c r="C9589" s="252"/>
      <c r="D9589" s="308"/>
      <c r="E9589" s="257"/>
      <c r="F9589" s="260"/>
      <c r="I9589"/>
      <c r="J9589" s="149"/>
      <c r="K9589" s="149"/>
      <c r="L9589" s="149"/>
    </row>
    <row r="9590" spans="1:12" s="234" customFormat="1" ht="13" x14ac:dyDescent="0.25">
      <c r="A9590" s="261"/>
      <c r="B9590" s="253"/>
      <c r="C9590" s="252"/>
      <c r="D9590" s="308"/>
      <c r="E9590" s="257"/>
      <c r="F9590" s="260"/>
      <c r="I9590"/>
      <c r="J9590" s="149"/>
      <c r="K9590" s="149"/>
      <c r="L9590" s="149"/>
    </row>
    <row r="9591" spans="1:12" s="234" customFormat="1" ht="13" x14ac:dyDescent="0.25">
      <c r="A9591" s="261"/>
      <c r="B9591" s="253"/>
      <c r="C9591" s="252"/>
      <c r="D9591" s="308"/>
      <c r="E9591" s="257"/>
      <c r="F9591" s="260"/>
      <c r="I9591"/>
      <c r="J9591" s="149"/>
      <c r="K9591" s="149"/>
      <c r="L9591" s="149"/>
    </row>
    <row r="9592" spans="1:12" s="234" customFormat="1" ht="13" x14ac:dyDescent="0.25">
      <c r="A9592" s="261"/>
      <c r="B9592" s="253"/>
      <c r="C9592" s="252"/>
      <c r="D9592" s="308"/>
      <c r="E9592" s="257"/>
      <c r="F9592" s="260"/>
      <c r="I9592"/>
      <c r="J9592" s="149"/>
      <c r="K9592" s="149"/>
      <c r="L9592" s="149"/>
    </row>
    <row r="9593" spans="1:12" s="234" customFormat="1" ht="13" x14ac:dyDescent="0.25">
      <c r="A9593" s="261"/>
      <c r="B9593" s="253"/>
      <c r="C9593" s="252"/>
      <c r="D9593" s="308"/>
      <c r="E9593" s="257"/>
      <c r="F9593" s="260"/>
      <c r="I9593"/>
      <c r="J9593" s="149"/>
      <c r="K9593" s="149"/>
      <c r="L9593" s="149"/>
    </row>
    <row r="9594" spans="1:12" s="234" customFormat="1" ht="13" x14ac:dyDescent="0.25">
      <c r="A9594" s="261"/>
      <c r="B9594" s="253"/>
      <c r="C9594" s="252"/>
      <c r="D9594" s="308"/>
      <c r="E9594" s="257"/>
      <c r="F9594" s="260"/>
      <c r="I9594"/>
      <c r="J9594" s="149"/>
      <c r="K9594" s="149"/>
      <c r="L9594" s="149"/>
    </row>
    <row r="9595" spans="1:12" s="234" customFormat="1" ht="13" x14ac:dyDescent="0.25">
      <c r="A9595" s="261"/>
      <c r="B9595" s="253"/>
      <c r="C9595" s="252"/>
      <c r="D9595" s="308"/>
      <c r="E9595" s="257"/>
      <c r="F9595" s="260"/>
      <c r="I9595"/>
      <c r="J9595" s="149"/>
      <c r="K9595" s="149"/>
      <c r="L9595" s="149"/>
    </row>
    <row r="9596" spans="1:12" s="234" customFormat="1" ht="13" x14ac:dyDescent="0.25">
      <c r="A9596" s="261"/>
      <c r="B9596" s="253"/>
      <c r="C9596" s="252"/>
      <c r="D9596" s="308"/>
      <c r="E9596" s="257"/>
      <c r="F9596" s="260"/>
      <c r="I9596"/>
      <c r="J9596" s="149"/>
      <c r="K9596" s="149"/>
      <c r="L9596" s="149"/>
    </row>
    <row r="9597" spans="1:12" s="234" customFormat="1" ht="13" x14ac:dyDescent="0.25">
      <c r="A9597" s="261"/>
      <c r="B9597" s="253"/>
      <c r="C9597" s="252"/>
      <c r="D9597" s="308"/>
      <c r="E9597" s="257"/>
      <c r="F9597" s="260"/>
      <c r="I9597"/>
      <c r="J9597" s="149"/>
      <c r="K9597" s="149"/>
      <c r="L9597" s="149"/>
    </row>
    <row r="9598" spans="1:12" s="234" customFormat="1" ht="13" x14ac:dyDescent="0.25">
      <c r="A9598" s="261"/>
      <c r="B9598" s="253"/>
      <c r="C9598" s="252"/>
      <c r="D9598" s="308"/>
      <c r="E9598" s="257"/>
      <c r="F9598" s="260"/>
      <c r="I9598"/>
      <c r="J9598" s="149"/>
      <c r="K9598" s="149"/>
      <c r="L9598" s="149"/>
    </row>
    <row r="9599" spans="1:12" s="234" customFormat="1" ht="13" x14ac:dyDescent="0.25">
      <c r="A9599" s="261"/>
      <c r="B9599" s="253"/>
      <c r="C9599" s="252"/>
      <c r="D9599" s="308"/>
      <c r="E9599" s="257"/>
      <c r="F9599" s="260"/>
      <c r="I9599"/>
      <c r="J9599" s="149"/>
      <c r="K9599" s="149"/>
      <c r="L9599" s="149"/>
    </row>
    <row r="9600" spans="1:12" s="234" customFormat="1" ht="13" x14ac:dyDescent="0.25">
      <c r="A9600" s="261"/>
      <c r="B9600" s="253"/>
      <c r="C9600" s="252"/>
      <c r="D9600" s="308"/>
      <c r="E9600" s="257"/>
      <c r="F9600" s="260"/>
      <c r="I9600"/>
      <c r="J9600" s="149"/>
      <c r="K9600" s="149"/>
      <c r="L9600" s="149"/>
    </row>
    <row r="9601" spans="1:12" s="234" customFormat="1" ht="13" x14ac:dyDescent="0.25">
      <c r="A9601" s="261"/>
      <c r="B9601" s="253"/>
      <c r="C9601" s="252"/>
      <c r="D9601" s="308"/>
      <c r="E9601" s="257"/>
      <c r="F9601" s="260"/>
      <c r="I9601"/>
      <c r="J9601" s="149"/>
      <c r="K9601" s="149"/>
      <c r="L9601" s="149"/>
    </row>
    <row r="9602" spans="1:12" s="234" customFormat="1" ht="13" x14ac:dyDescent="0.25">
      <c r="A9602" s="261"/>
      <c r="B9602" s="253"/>
      <c r="C9602" s="252"/>
      <c r="D9602" s="308"/>
      <c r="E9602" s="257"/>
      <c r="F9602" s="260"/>
      <c r="I9602"/>
      <c r="J9602" s="149"/>
      <c r="K9602" s="149"/>
      <c r="L9602" s="149"/>
    </row>
    <row r="9603" spans="1:12" s="234" customFormat="1" ht="13" x14ac:dyDescent="0.25">
      <c r="A9603" s="261"/>
      <c r="B9603" s="253"/>
      <c r="C9603" s="252"/>
      <c r="D9603" s="308"/>
      <c r="E9603" s="257"/>
      <c r="F9603" s="260"/>
      <c r="I9603"/>
      <c r="J9603" s="149"/>
      <c r="K9603" s="149"/>
      <c r="L9603" s="149"/>
    </row>
    <row r="9604" spans="1:12" s="234" customFormat="1" ht="13" x14ac:dyDescent="0.25">
      <c r="A9604" s="261"/>
      <c r="B9604" s="253"/>
      <c r="C9604" s="252"/>
      <c r="D9604" s="308"/>
      <c r="E9604" s="257"/>
      <c r="F9604" s="260"/>
      <c r="I9604"/>
      <c r="J9604" s="149"/>
      <c r="K9604" s="149"/>
      <c r="L9604" s="149"/>
    </row>
    <row r="9605" spans="1:12" s="234" customFormat="1" ht="13" x14ac:dyDescent="0.25">
      <c r="A9605" s="261"/>
      <c r="B9605" s="253"/>
      <c r="C9605" s="252"/>
      <c r="D9605" s="308"/>
      <c r="E9605" s="257"/>
      <c r="F9605" s="260"/>
      <c r="I9605"/>
      <c r="J9605" s="149"/>
      <c r="K9605" s="149"/>
      <c r="L9605" s="149"/>
    </row>
    <row r="9606" spans="1:12" s="234" customFormat="1" ht="13" x14ac:dyDescent="0.25">
      <c r="A9606" s="261"/>
      <c r="B9606" s="253"/>
      <c r="C9606" s="252"/>
      <c r="D9606" s="308"/>
      <c r="E9606" s="257"/>
      <c r="F9606" s="260"/>
      <c r="I9606"/>
      <c r="J9606" s="149"/>
      <c r="K9606" s="149"/>
      <c r="L9606" s="149"/>
    </row>
    <row r="9607" spans="1:12" s="234" customFormat="1" ht="13" x14ac:dyDescent="0.25">
      <c r="A9607" s="261"/>
      <c r="B9607" s="253"/>
      <c r="C9607" s="252"/>
      <c r="D9607" s="308"/>
      <c r="E9607" s="257"/>
      <c r="F9607" s="260"/>
      <c r="I9607"/>
      <c r="J9607" s="149"/>
      <c r="K9607" s="149"/>
      <c r="L9607" s="149"/>
    </row>
    <row r="9608" spans="1:12" s="234" customFormat="1" ht="13" x14ac:dyDescent="0.25">
      <c r="A9608" s="261"/>
      <c r="B9608" s="253"/>
      <c r="C9608" s="252"/>
      <c r="D9608" s="308"/>
      <c r="E9608" s="257"/>
      <c r="F9608" s="260"/>
      <c r="I9608"/>
      <c r="J9608" s="149"/>
      <c r="K9608" s="149"/>
      <c r="L9608" s="149"/>
    </row>
    <row r="9609" spans="1:12" s="234" customFormat="1" ht="13" x14ac:dyDescent="0.25">
      <c r="A9609" s="261"/>
      <c r="B9609" s="253"/>
      <c r="C9609" s="252"/>
      <c r="D9609" s="308"/>
      <c r="E9609" s="257"/>
      <c r="F9609" s="260"/>
      <c r="I9609"/>
      <c r="J9609" s="149"/>
      <c r="K9609" s="149"/>
      <c r="L9609" s="149"/>
    </row>
    <row r="9610" spans="1:12" s="234" customFormat="1" ht="13" x14ac:dyDescent="0.25">
      <c r="A9610" s="261"/>
      <c r="B9610" s="253"/>
      <c r="C9610" s="252"/>
      <c r="D9610" s="308"/>
      <c r="E9610" s="257"/>
      <c r="F9610" s="260"/>
      <c r="I9610"/>
      <c r="J9610" s="149"/>
      <c r="K9610" s="149"/>
      <c r="L9610" s="149"/>
    </row>
    <row r="9611" spans="1:12" s="234" customFormat="1" ht="13" x14ac:dyDescent="0.25">
      <c r="A9611" s="261"/>
      <c r="B9611" s="253"/>
      <c r="C9611" s="252"/>
      <c r="D9611" s="308"/>
      <c r="E9611" s="257"/>
      <c r="F9611" s="260"/>
      <c r="I9611"/>
      <c r="J9611" s="149"/>
      <c r="K9611" s="149"/>
      <c r="L9611" s="149"/>
    </row>
    <row r="9612" spans="1:12" s="234" customFormat="1" ht="13" x14ac:dyDescent="0.25">
      <c r="A9612" s="261"/>
      <c r="B9612" s="264" t="s">
        <v>1019</v>
      </c>
      <c r="C9612" s="226"/>
      <c r="D9612" s="304"/>
      <c r="E9612" s="255"/>
      <c r="F9612" s="266"/>
      <c r="I9612"/>
      <c r="J9612" s="149"/>
      <c r="K9612" s="149"/>
      <c r="L9612" s="149"/>
    </row>
    <row r="9613" spans="1:12" s="234" customFormat="1" ht="13" x14ac:dyDescent="0.25">
      <c r="A9613" s="261"/>
      <c r="B9613" s="245" t="str">
        <f>B9540</f>
        <v>SECTION 8</v>
      </c>
      <c r="C9613" s="226"/>
      <c r="D9613" s="304"/>
      <c r="E9613" s="255"/>
      <c r="F9613" s="260"/>
      <c r="I9613"/>
      <c r="J9613" s="149"/>
      <c r="K9613" s="149"/>
      <c r="L9613" s="149"/>
    </row>
    <row r="9614" spans="1:12" s="234" customFormat="1" ht="13" x14ac:dyDescent="0.25">
      <c r="A9614" s="261"/>
      <c r="B9614" s="245" t="str">
        <f>B9541</f>
        <v>Ablution Block 4: 8.2 -  Roof Coverings</v>
      </c>
      <c r="C9614" s="226"/>
      <c r="D9614" s="304"/>
      <c r="E9614" s="255"/>
      <c r="F9614" s="260"/>
      <c r="I9614"/>
      <c r="J9614" s="149"/>
      <c r="K9614" s="149"/>
      <c r="L9614" s="149"/>
    </row>
    <row r="9615" spans="1:12" s="234" customFormat="1" x14ac:dyDescent="0.25">
      <c r="A9615" s="296"/>
      <c r="B9615" s="269"/>
      <c r="C9615" s="268"/>
      <c r="D9615" s="311"/>
      <c r="E9615" s="216"/>
      <c r="F9615" s="260"/>
      <c r="I9615"/>
      <c r="J9615" s="149"/>
      <c r="K9615" s="149"/>
      <c r="L9615" s="149"/>
    </row>
    <row r="9616" spans="1:12" s="234" customFormat="1" ht="13" x14ac:dyDescent="0.25">
      <c r="A9616" s="297">
        <v>8.3000000000000007</v>
      </c>
      <c r="B9616" s="227" t="s">
        <v>133</v>
      </c>
      <c r="C9616" s="268"/>
      <c r="D9616" s="311"/>
      <c r="E9616" s="216"/>
      <c r="F9616" s="260"/>
      <c r="I9616"/>
      <c r="J9616" s="149"/>
      <c r="K9616" s="149"/>
      <c r="L9616" s="149"/>
    </row>
    <row r="9617" spans="1:12" customFormat="1" ht="13" x14ac:dyDescent="0.25">
      <c r="A9617" s="297"/>
      <c r="B9617" s="227"/>
      <c r="C9617" s="268"/>
      <c r="D9617" s="311"/>
      <c r="E9617" s="216"/>
      <c r="F9617" s="277"/>
      <c r="G9617" s="234"/>
      <c r="H9617" s="234"/>
      <c r="J9617" s="149"/>
      <c r="K9617" s="149"/>
      <c r="L9617" s="149"/>
    </row>
    <row r="9618" spans="1:12" customFormat="1" ht="13" x14ac:dyDescent="0.25">
      <c r="A9618" s="296"/>
      <c r="B9618" s="227" t="s">
        <v>132</v>
      </c>
      <c r="C9618" s="268"/>
      <c r="D9618" s="311"/>
      <c r="E9618" s="216"/>
      <c r="F9618" s="277"/>
      <c r="G9618" s="234"/>
      <c r="H9618" s="234"/>
      <c r="J9618" s="149"/>
      <c r="K9618" s="149"/>
      <c r="L9618" s="149"/>
    </row>
    <row r="9619" spans="1:12" customFormat="1" ht="13" x14ac:dyDescent="0.25">
      <c r="A9619" s="296"/>
      <c r="B9619" s="227"/>
      <c r="C9619" s="268"/>
      <c r="D9619" s="311"/>
      <c r="E9619" s="216"/>
      <c r="F9619" s="277"/>
      <c r="G9619" s="234"/>
      <c r="H9619" s="234"/>
      <c r="J9619" s="149"/>
      <c r="K9619" s="149"/>
      <c r="L9619" s="149"/>
    </row>
    <row r="9620" spans="1:12" customFormat="1" x14ac:dyDescent="0.25">
      <c r="A9620" s="296" t="s">
        <v>2766</v>
      </c>
      <c r="B9620" s="269" t="s">
        <v>131</v>
      </c>
      <c r="C9620" s="268" t="s">
        <v>11</v>
      </c>
      <c r="D9620" s="311">
        <v>10</v>
      </c>
      <c r="E9620" s="216"/>
      <c r="F9620" s="277"/>
      <c r="G9620" s="234"/>
      <c r="H9620" s="234"/>
      <c r="J9620" s="149"/>
      <c r="K9620" s="149"/>
      <c r="L9620" s="149"/>
    </row>
    <row r="9621" spans="1:12" customFormat="1" x14ac:dyDescent="0.25">
      <c r="A9621" s="296"/>
      <c r="B9621" s="269"/>
      <c r="C9621" s="268"/>
      <c r="D9621" s="311"/>
      <c r="E9621" s="216"/>
      <c r="F9621" s="277"/>
      <c r="G9621" s="234"/>
      <c r="H9621" s="234"/>
      <c r="J9621" s="149"/>
      <c r="K9621" s="149"/>
      <c r="L9621" s="149"/>
    </row>
    <row r="9622" spans="1:12" customFormat="1" x14ac:dyDescent="0.25">
      <c r="A9622" s="296" t="s">
        <v>2767</v>
      </c>
      <c r="B9622" s="269" t="s">
        <v>2113</v>
      </c>
      <c r="C9622" s="268" t="s">
        <v>11</v>
      </c>
      <c r="D9622" s="311">
        <v>19</v>
      </c>
      <c r="E9622" s="216"/>
      <c r="F9622" s="277"/>
      <c r="G9622" s="234"/>
      <c r="H9622" s="234">
        <f>4*4.552</f>
        <v>18.207999999999998</v>
      </c>
      <c r="J9622" s="149"/>
      <c r="K9622" s="149"/>
      <c r="L9622" s="149"/>
    </row>
    <row r="9623" spans="1:12" customFormat="1" x14ac:dyDescent="0.25">
      <c r="A9623" s="296"/>
      <c r="B9623" s="269"/>
      <c r="C9623" s="268"/>
      <c r="D9623" s="311"/>
      <c r="E9623" s="216"/>
      <c r="F9623" s="277"/>
      <c r="G9623" s="234"/>
      <c r="H9623" s="234"/>
      <c r="J9623" s="149"/>
      <c r="K9623" s="149"/>
      <c r="L9623" s="149"/>
    </row>
    <row r="9624" spans="1:12" customFormat="1" ht="13" x14ac:dyDescent="0.25">
      <c r="A9624" s="296"/>
      <c r="B9624" s="227" t="s">
        <v>128</v>
      </c>
      <c r="C9624" s="268"/>
      <c r="D9624" s="311"/>
      <c r="E9624" s="216"/>
      <c r="F9624" s="277"/>
      <c r="G9624" s="234"/>
      <c r="H9624" s="234"/>
      <c r="J9624" s="149"/>
      <c r="K9624" s="149"/>
      <c r="L9624" s="149"/>
    </row>
    <row r="9625" spans="1:12" customFormat="1" ht="13" x14ac:dyDescent="0.25">
      <c r="A9625" s="296"/>
      <c r="B9625" s="227"/>
      <c r="C9625" s="268"/>
      <c r="D9625" s="311"/>
      <c r="E9625" s="216"/>
      <c r="F9625" s="277"/>
      <c r="G9625" s="234"/>
      <c r="H9625" s="234"/>
      <c r="J9625" s="149"/>
      <c r="K9625" s="149"/>
      <c r="L9625" s="149"/>
    </row>
    <row r="9626" spans="1:12" customFormat="1" ht="14.5" x14ac:dyDescent="0.25">
      <c r="A9626" s="296" t="s">
        <v>2768</v>
      </c>
      <c r="B9626" s="269" t="s">
        <v>127</v>
      </c>
      <c r="C9626" s="268" t="s">
        <v>621</v>
      </c>
      <c r="D9626" s="311">
        <v>22</v>
      </c>
      <c r="E9626" s="216"/>
      <c r="F9626" s="277"/>
      <c r="G9626" s="234"/>
      <c r="H9626" s="234">
        <f>0.252*4*H9622</f>
        <v>18.353663999999998</v>
      </c>
      <c r="J9626" s="149"/>
      <c r="K9626" s="149"/>
      <c r="L9626" s="149"/>
    </row>
    <row r="9627" spans="1:12" customFormat="1" x14ac:dyDescent="0.25">
      <c r="A9627" s="296"/>
      <c r="B9627" s="269"/>
      <c r="C9627" s="268"/>
      <c r="D9627" s="311"/>
      <c r="E9627" s="216"/>
      <c r="F9627" s="277"/>
      <c r="G9627" s="234"/>
      <c r="H9627" s="234"/>
      <c r="J9627" s="149"/>
      <c r="K9627" s="149"/>
      <c r="L9627" s="149"/>
    </row>
    <row r="9628" spans="1:12" customFormat="1" ht="25" x14ac:dyDescent="0.25">
      <c r="A9628" s="296" t="s">
        <v>2769</v>
      </c>
      <c r="B9628" s="269" t="s">
        <v>2114</v>
      </c>
      <c r="C9628" s="268" t="s">
        <v>2</v>
      </c>
      <c r="D9628" s="311">
        <v>20</v>
      </c>
      <c r="E9628" s="216"/>
      <c r="F9628" s="277"/>
      <c r="G9628" s="234"/>
      <c r="H9628" s="234"/>
      <c r="J9628" s="149"/>
      <c r="K9628" s="149"/>
      <c r="L9628" s="149"/>
    </row>
    <row r="9629" spans="1:12" customFormat="1" x14ac:dyDescent="0.25">
      <c r="A9629" s="296"/>
      <c r="B9629" s="269"/>
      <c r="C9629" s="268"/>
      <c r="D9629" s="311"/>
      <c r="E9629" s="216"/>
      <c r="F9629" s="277"/>
      <c r="G9629" s="234"/>
      <c r="H9629" s="234"/>
      <c r="J9629" s="149"/>
      <c r="K9629" s="149"/>
      <c r="L9629" s="149"/>
    </row>
    <row r="9630" spans="1:12" customFormat="1" ht="13" x14ac:dyDescent="0.25">
      <c r="A9630" s="296"/>
      <c r="B9630" s="227" t="s">
        <v>123</v>
      </c>
      <c r="C9630" s="268"/>
      <c r="D9630" s="311"/>
      <c r="E9630" s="216"/>
      <c r="F9630" s="277"/>
      <c r="G9630" s="234"/>
      <c r="H9630" s="234"/>
      <c r="J9630" s="149"/>
      <c r="K9630" s="149"/>
      <c r="L9630" s="149"/>
    </row>
    <row r="9631" spans="1:12" customFormat="1" x14ac:dyDescent="0.25">
      <c r="A9631" s="296"/>
      <c r="B9631" s="269"/>
      <c r="C9631" s="268"/>
      <c r="D9631" s="311"/>
      <c r="E9631" s="216"/>
      <c r="F9631" s="277"/>
      <c r="G9631" s="234"/>
      <c r="H9631" s="234"/>
      <c r="J9631" s="149"/>
      <c r="K9631" s="149"/>
      <c r="L9631" s="149"/>
    </row>
    <row r="9632" spans="1:12" customFormat="1" ht="50" x14ac:dyDescent="0.25">
      <c r="A9632" s="296" t="s">
        <v>2770</v>
      </c>
      <c r="B9632" s="269" t="s">
        <v>2126</v>
      </c>
      <c r="C9632" s="268" t="s">
        <v>2</v>
      </c>
      <c r="D9632" s="311">
        <v>5</v>
      </c>
      <c r="E9632" s="216"/>
      <c r="F9632" s="277"/>
      <c r="G9632" s="234"/>
      <c r="H9632" s="234"/>
      <c r="J9632" s="149"/>
      <c r="K9632" s="149"/>
      <c r="L9632" s="149"/>
    </row>
    <row r="9633" spans="1:12" customFormat="1" x14ac:dyDescent="0.25">
      <c r="A9633" s="296"/>
      <c r="B9633" s="269"/>
      <c r="C9633" s="268"/>
      <c r="D9633" s="311"/>
      <c r="E9633" s="216"/>
      <c r="F9633" s="277"/>
      <c r="G9633" s="234"/>
      <c r="H9633" s="234"/>
      <c r="J9633" s="149"/>
      <c r="K9633" s="149"/>
      <c r="L9633" s="149"/>
    </row>
    <row r="9634" spans="1:12" customFormat="1" ht="13" x14ac:dyDescent="0.25">
      <c r="A9634" s="296"/>
      <c r="B9634" s="227" t="s">
        <v>114</v>
      </c>
      <c r="C9634" s="268"/>
      <c r="D9634" s="311"/>
      <c r="E9634" s="216"/>
      <c r="F9634" s="277"/>
      <c r="G9634" s="234"/>
      <c r="H9634" s="234"/>
      <c r="J9634" s="149"/>
      <c r="K9634" s="149"/>
      <c r="L9634" s="149"/>
    </row>
    <row r="9635" spans="1:12" customFormat="1" x14ac:dyDescent="0.25">
      <c r="A9635" s="296"/>
      <c r="B9635" s="269"/>
      <c r="C9635" s="268"/>
      <c r="D9635" s="311"/>
      <c r="E9635" s="216"/>
      <c r="F9635" s="277"/>
      <c r="G9635" s="234"/>
      <c r="H9635" s="234"/>
      <c r="J9635" s="149"/>
      <c r="K9635" s="149"/>
      <c r="L9635" s="149"/>
    </row>
    <row r="9636" spans="1:12" customFormat="1" ht="13" x14ac:dyDescent="0.25">
      <c r="A9636" s="296"/>
      <c r="B9636" s="227" t="s">
        <v>113</v>
      </c>
      <c r="C9636" s="268"/>
      <c r="D9636" s="311"/>
      <c r="E9636" s="216"/>
      <c r="F9636" s="277"/>
      <c r="G9636" s="234"/>
      <c r="H9636" s="234"/>
      <c r="J9636" s="149"/>
      <c r="K9636" s="149"/>
      <c r="L9636" s="149"/>
    </row>
    <row r="9637" spans="1:12" customFormat="1" x14ac:dyDescent="0.25">
      <c r="A9637" s="296"/>
      <c r="B9637" s="269"/>
      <c r="C9637" s="268"/>
      <c r="D9637" s="311"/>
      <c r="E9637" s="216"/>
      <c r="F9637" s="277"/>
      <c r="G9637" s="234"/>
      <c r="H9637" s="234"/>
      <c r="J9637" s="149"/>
      <c r="K9637" s="149"/>
      <c r="L9637" s="149"/>
    </row>
    <row r="9638" spans="1:12" customFormat="1" ht="37.5" x14ac:dyDescent="0.25">
      <c r="A9638" s="296" t="s">
        <v>2771</v>
      </c>
      <c r="B9638" s="269" t="s">
        <v>2080</v>
      </c>
      <c r="C9638" s="268" t="s">
        <v>11</v>
      </c>
      <c r="D9638" s="311">
        <v>10</v>
      </c>
      <c r="E9638" s="216"/>
      <c r="F9638" s="277"/>
      <c r="G9638" s="234"/>
      <c r="H9638" s="234"/>
      <c r="J9638" s="149"/>
      <c r="K9638" s="149"/>
      <c r="L9638" s="149"/>
    </row>
    <row r="9639" spans="1:12" customFormat="1" x14ac:dyDescent="0.25">
      <c r="A9639" s="296"/>
      <c r="B9639" s="269"/>
      <c r="C9639" s="268"/>
      <c r="D9639" s="311"/>
      <c r="E9639" s="216"/>
      <c r="F9639" s="277"/>
      <c r="G9639" s="234"/>
      <c r="H9639" s="234"/>
      <c r="J9639" s="149"/>
      <c r="K9639" s="149"/>
      <c r="L9639" s="149"/>
    </row>
    <row r="9640" spans="1:12" customFormat="1" ht="37.5" x14ac:dyDescent="0.25">
      <c r="A9640" s="296" t="s">
        <v>2772</v>
      </c>
      <c r="B9640" s="269" t="s">
        <v>2081</v>
      </c>
      <c r="C9640" s="268" t="s">
        <v>11</v>
      </c>
      <c r="D9640" s="311">
        <v>7</v>
      </c>
      <c r="E9640" s="216"/>
      <c r="F9640" s="277"/>
      <c r="G9640" s="234"/>
      <c r="H9640" s="234">
        <f>1.569*4</f>
        <v>6.2759999999999998</v>
      </c>
      <c r="J9640" s="149"/>
      <c r="K9640" s="149"/>
      <c r="L9640" s="149"/>
    </row>
    <row r="9641" spans="1:12" customFormat="1" x14ac:dyDescent="0.25">
      <c r="A9641" s="296"/>
      <c r="B9641" s="269"/>
      <c r="C9641" s="268"/>
      <c r="D9641" s="311"/>
      <c r="E9641" s="216"/>
      <c r="F9641" s="277"/>
      <c r="G9641" s="234"/>
      <c r="H9641" s="234"/>
      <c r="J9641" s="149"/>
      <c r="K9641" s="149"/>
      <c r="L9641" s="149"/>
    </row>
    <row r="9642" spans="1:12" customFormat="1" ht="13" x14ac:dyDescent="0.25">
      <c r="A9642" s="296"/>
      <c r="B9642" s="227" t="s">
        <v>104</v>
      </c>
      <c r="C9642" s="268"/>
      <c r="D9642" s="311"/>
      <c r="E9642" s="216"/>
      <c r="F9642" s="277"/>
      <c r="G9642" s="234"/>
      <c r="H9642" s="234"/>
      <c r="J9642" s="149"/>
      <c r="K9642" s="149"/>
      <c r="L9642" s="149"/>
    </row>
    <row r="9643" spans="1:12" customFormat="1" ht="13" x14ac:dyDescent="0.25">
      <c r="A9643" s="296"/>
      <c r="B9643" s="227"/>
      <c r="C9643" s="268"/>
      <c r="D9643" s="311"/>
      <c r="E9643" s="216"/>
      <c r="F9643" s="277"/>
      <c r="G9643" s="234"/>
      <c r="H9643" s="234"/>
      <c r="J9643" s="149"/>
      <c r="K9643" s="149"/>
      <c r="L9643" s="149"/>
    </row>
    <row r="9644" spans="1:12" customFormat="1" ht="13" x14ac:dyDescent="0.25">
      <c r="A9644" s="296"/>
      <c r="B9644" s="227" t="s">
        <v>103</v>
      </c>
      <c r="C9644" s="268"/>
      <c r="D9644" s="311"/>
      <c r="E9644" s="216"/>
      <c r="F9644" s="277"/>
      <c r="G9644" s="234"/>
      <c r="H9644" s="234"/>
      <c r="J9644" s="149"/>
      <c r="K9644" s="149"/>
      <c r="L9644" s="149"/>
    </row>
    <row r="9645" spans="1:12" customFormat="1" ht="13" x14ac:dyDescent="0.25">
      <c r="A9645" s="296"/>
      <c r="B9645" s="227"/>
      <c r="C9645" s="268"/>
      <c r="D9645" s="311"/>
      <c r="E9645" s="216"/>
      <c r="F9645" s="277"/>
      <c r="G9645" s="234"/>
      <c r="H9645" s="234"/>
      <c r="J9645" s="149"/>
      <c r="K9645" s="149"/>
      <c r="L9645" s="149"/>
    </row>
    <row r="9646" spans="1:12" customFormat="1" x14ac:dyDescent="0.25">
      <c r="A9646" s="296" t="s">
        <v>2773</v>
      </c>
      <c r="B9646" s="269" t="s">
        <v>102</v>
      </c>
      <c r="C9646" s="268" t="s">
        <v>11</v>
      </c>
      <c r="D9646" s="311">
        <v>19</v>
      </c>
      <c r="E9646" s="216"/>
      <c r="F9646" s="277"/>
      <c r="G9646" s="234"/>
      <c r="H9646" s="234"/>
      <c r="J9646" s="149"/>
      <c r="K9646" s="149"/>
      <c r="L9646" s="149"/>
    </row>
    <row r="9647" spans="1:12" customFormat="1" x14ac:dyDescent="0.25">
      <c r="A9647" s="296"/>
      <c r="B9647" s="269"/>
      <c r="C9647" s="268"/>
      <c r="D9647" s="311"/>
      <c r="E9647" s="216"/>
      <c r="F9647" s="277"/>
      <c r="G9647" s="234"/>
      <c r="H9647" s="234"/>
      <c r="J9647" s="149"/>
      <c r="K9647" s="149"/>
      <c r="L9647" s="149"/>
    </row>
    <row r="9648" spans="1:12" customFormat="1" ht="13" x14ac:dyDescent="0.25">
      <c r="A9648" s="296"/>
      <c r="B9648" s="227" t="s">
        <v>101</v>
      </c>
      <c r="C9648" s="268"/>
      <c r="D9648" s="311"/>
      <c r="E9648" s="216"/>
      <c r="F9648" s="277"/>
      <c r="G9648" s="234"/>
      <c r="H9648" s="234"/>
      <c r="J9648" s="149"/>
      <c r="K9648" s="149"/>
      <c r="L9648" s="149"/>
    </row>
    <row r="9649" spans="1:12" s="234" customFormat="1" ht="13" x14ac:dyDescent="0.25">
      <c r="A9649" s="296"/>
      <c r="B9649" s="227"/>
      <c r="C9649" s="268"/>
      <c r="D9649" s="311"/>
      <c r="E9649" s="216"/>
      <c r="F9649" s="277"/>
      <c r="I9649"/>
      <c r="J9649" s="149"/>
      <c r="K9649" s="149"/>
      <c r="L9649" s="149"/>
    </row>
    <row r="9650" spans="1:12" s="234" customFormat="1" ht="13" x14ac:dyDescent="0.25">
      <c r="A9650" s="296"/>
      <c r="B9650" s="227" t="s">
        <v>100</v>
      </c>
      <c r="C9650" s="268"/>
      <c r="D9650" s="311"/>
      <c r="E9650" s="216"/>
      <c r="F9650" s="277"/>
      <c r="I9650"/>
      <c r="J9650" s="149"/>
      <c r="K9650" s="149"/>
      <c r="L9650" s="149"/>
    </row>
    <row r="9651" spans="1:12" s="234" customFormat="1" x14ac:dyDescent="0.25">
      <c r="A9651" s="296"/>
      <c r="B9651" s="269"/>
      <c r="C9651" s="268"/>
      <c r="D9651" s="311"/>
      <c r="E9651" s="216"/>
      <c r="F9651" s="277"/>
      <c r="I9651"/>
      <c r="J9651" s="149"/>
      <c r="K9651" s="149"/>
      <c r="L9651" s="149"/>
    </row>
    <row r="9652" spans="1:12" s="234" customFormat="1" x14ac:dyDescent="0.25">
      <c r="A9652" s="296" t="s">
        <v>2774</v>
      </c>
      <c r="B9652" s="269" t="s">
        <v>2292</v>
      </c>
      <c r="C9652" s="268" t="s">
        <v>2</v>
      </c>
      <c r="D9652" s="311">
        <v>2</v>
      </c>
      <c r="E9652" s="216"/>
      <c r="F9652" s="277"/>
      <c r="I9652"/>
      <c r="J9652" s="149"/>
      <c r="K9652" s="149"/>
      <c r="L9652" s="149"/>
    </row>
    <row r="9653" spans="1:12" s="234" customFormat="1" x14ac:dyDescent="0.25">
      <c r="A9653" s="296"/>
      <c r="B9653" s="269"/>
      <c r="C9653" s="268"/>
      <c r="D9653" s="311"/>
      <c r="E9653" s="216"/>
      <c r="F9653" s="260"/>
      <c r="I9653"/>
      <c r="J9653" s="149"/>
      <c r="K9653" s="149"/>
      <c r="L9653" s="149"/>
    </row>
    <row r="9654" spans="1:12" s="234" customFormat="1" x14ac:dyDescent="0.25">
      <c r="A9654" s="296"/>
      <c r="B9654" s="269"/>
      <c r="C9654" s="268"/>
      <c r="D9654" s="311"/>
      <c r="E9654" s="216"/>
      <c r="F9654" s="260"/>
      <c r="I9654"/>
      <c r="J9654" s="149"/>
      <c r="K9654" s="149"/>
      <c r="L9654" s="149"/>
    </row>
    <row r="9655" spans="1:12" s="234" customFormat="1" x14ac:dyDescent="0.25">
      <c r="A9655" s="296"/>
      <c r="B9655" s="269"/>
      <c r="C9655" s="268"/>
      <c r="D9655" s="311"/>
      <c r="E9655" s="216"/>
      <c r="F9655" s="260"/>
      <c r="I9655"/>
      <c r="J9655" s="149"/>
      <c r="K9655" s="149"/>
      <c r="L9655" s="149"/>
    </row>
    <row r="9656" spans="1:12" s="234" customFormat="1" x14ac:dyDescent="0.25">
      <c r="A9656" s="296"/>
      <c r="B9656" s="269"/>
      <c r="C9656" s="268"/>
      <c r="D9656" s="311"/>
      <c r="E9656" s="216"/>
      <c r="F9656" s="260"/>
      <c r="I9656"/>
      <c r="J9656" s="149"/>
      <c r="K9656" s="149"/>
      <c r="L9656" s="149"/>
    </row>
    <row r="9657" spans="1:12" s="234" customFormat="1" x14ac:dyDescent="0.25">
      <c r="A9657" s="296"/>
      <c r="B9657" s="269"/>
      <c r="C9657" s="268"/>
      <c r="D9657" s="311"/>
      <c r="E9657" s="216"/>
      <c r="F9657" s="260"/>
      <c r="I9657"/>
      <c r="J9657" s="149"/>
      <c r="K9657" s="149"/>
      <c r="L9657" s="149"/>
    </row>
    <row r="9658" spans="1:12" s="234" customFormat="1" x14ac:dyDescent="0.25">
      <c r="A9658" s="296"/>
      <c r="B9658" s="269"/>
      <c r="C9658" s="268"/>
      <c r="D9658" s="311"/>
      <c r="E9658" s="216"/>
      <c r="F9658" s="260"/>
      <c r="I9658"/>
      <c r="J9658" s="149"/>
      <c r="K9658" s="149"/>
      <c r="L9658" s="149"/>
    </row>
    <row r="9659" spans="1:12" s="234" customFormat="1" x14ac:dyDescent="0.25">
      <c r="A9659" s="296"/>
      <c r="B9659" s="269"/>
      <c r="C9659" s="268"/>
      <c r="D9659" s="311"/>
      <c r="E9659" s="216"/>
      <c r="F9659" s="260"/>
      <c r="I9659"/>
      <c r="J9659" s="149"/>
      <c r="K9659" s="149"/>
      <c r="L9659" s="149"/>
    </row>
    <row r="9660" spans="1:12" s="234" customFormat="1" x14ac:dyDescent="0.25">
      <c r="A9660" s="296"/>
      <c r="B9660" s="269"/>
      <c r="C9660" s="268"/>
      <c r="D9660" s="311"/>
      <c r="E9660" s="216"/>
      <c r="F9660" s="260"/>
      <c r="I9660"/>
      <c r="J9660" s="149"/>
      <c r="K9660" s="149"/>
      <c r="L9660" s="149"/>
    </row>
    <row r="9661" spans="1:12" s="234" customFormat="1" x14ac:dyDescent="0.25">
      <c r="A9661" s="296"/>
      <c r="B9661" s="269"/>
      <c r="C9661" s="268"/>
      <c r="D9661" s="311"/>
      <c r="E9661" s="216"/>
      <c r="F9661" s="260"/>
      <c r="I9661"/>
      <c r="J9661" s="149"/>
      <c r="K9661" s="149"/>
      <c r="L9661" s="149"/>
    </row>
    <row r="9662" spans="1:12" s="234" customFormat="1" x14ac:dyDescent="0.25">
      <c r="A9662" s="296"/>
      <c r="B9662" s="269"/>
      <c r="C9662" s="268"/>
      <c r="D9662" s="311"/>
      <c r="E9662" s="216"/>
      <c r="F9662" s="260"/>
      <c r="I9662"/>
      <c r="J9662" s="149"/>
      <c r="K9662" s="149"/>
      <c r="L9662" s="149"/>
    </row>
    <row r="9663" spans="1:12" s="234" customFormat="1" x14ac:dyDescent="0.25">
      <c r="A9663" s="296"/>
      <c r="B9663" s="269"/>
      <c r="C9663" s="268"/>
      <c r="D9663" s="311"/>
      <c r="E9663" s="216"/>
      <c r="F9663" s="260"/>
      <c r="I9663"/>
      <c r="J9663" s="149"/>
      <c r="K9663" s="149"/>
      <c r="L9663" s="149"/>
    </row>
    <row r="9664" spans="1:12" s="234" customFormat="1" x14ac:dyDescent="0.25">
      <c r="A9664" s="296"/>
      <c r="B9664" s="269"/>
      <c r="C9664" s="268"/>
      <c r="D9664" s="311"/>
      <c r="E9664" s="216"/>
      <c r="F9664" s="260"/>
      <c r="I9664"/>
      <c r="J9664" s="149"/>
      <c r="K9664" s="149"/>
      <c r="L9664" s="149"/>
    </row>
    <row r="9665" spans="1:12" s="234" customFormat="1" x14ac:dyDescent="0.25">
      <c r="A9665" s="296"/>
      <c r="B9665" s="269"/>
      <c r="C9665" s="268"/>
      <c r="D9665" s="311"/>
      <c r="E9665" s="216"/>
      <c r="F9665" s="260"/>
      <c r="I9665"/>
      <c r="J9665" s="149"/>
      <c r="K9665" s="149"/>
      <c r="L9665" s="149"/>
    </row>
    <row r="9666" spans="1:12" s="234" customFormat="1" x14ac:dyDescent="0.25">
      <c r="A9666" s="296"/>
      <c r="B9666" s="269"/>
      <c r="C9666" s="268"/>
      <c r="D9666" s="311"/>
      <c r="E9666" s="216"/>
      <c r="F9666" s="260"/>
      <c r="I9666"/>
      <c r="J9666" s="149"/>
      <c r="K9666" s="149"/>
      <c r="L9666" s="149"/>
    </row>
    <row r="9667" spans="1:12" s="234" customFormat="1" x14ac:dyDescent="0.25">
      <c r="A9667" s="296"/>
      <c r="B9667" s="269"/>
      <c r="C9667" s="268"/>
      <c r="D9667" s="311"/>
      <c r="E9667" s="216"/>
      <c r="F9667" s="260"/>
      <c r="I9667"/>
      <c r="J9667" s="149"/>
      <c r="K9667" s="149"/>
      <c r="L9667" s="149"/>
    </row>
    <row r="9668" spans="1:12" s="234" customFormat="1" x14ac:dyDescent="0.25">
      <c r="A9668" s="296"/>
      <c r="B9668" s="269"/>
      <c r="C9668" s="268"/>
      <c r="D9668" s="311"/>
      <c r="E9668" s="216"/>
      <c r="F9668" s="260"/>
      <c r="I9668"/>
      <c r="J9668" s="149"/>
      <c r="K9668" s="149"/>
      <c r="L9668" s="149"/>
    </row>
    <row r="9669" spans="1:12" s="234" customFormat="1" x14ac:dyDescent="0.25">
      <c r="A9669" s="296"/>
      <c r="B9669" s="269"/>
      <c r="C9669" s="268"/>
      <c r="D9669" s="311"/>
      <c r="E9669" s="216"/>
      <c r="F9669" s="260"/>
      <c r="I9669"/>
      <c r="J9669" s="149"/>
      <c r="K9669" s="149"/>
      <c r="L9669" s="149"/>
    </row>
    <row r="9670" spans="1:12" s="234" customFormat="1" x14ac:dyDescent="0.25">
      <c r="A9670" s="296"/>
      <c r="B9670" s="269"/>
      <c r="C9670" s="268"/>
      <c r="D9670" s="311"/>
      <c r="E9670" s="216"/>
      <c r="F9670" s="260"/>
      <c r="I9670"/>
      <c r="J9670" s="149"/>
      <c r="K9670" s="149"/>
      <c r="L9670" s="149"/>
    </row>
    <row r="9671" spans="1:12" s="234" customFormat="1" x14ac:dyDescent="0.25">
      <c r="A9671" s="296"/>
      <c r="B9671" s="269"/>
      <c r="C9671" s="268"/>
      <c r="D9671" s="311"/>
      <c r="E9671" s="216"/>
      <c r="F9671" s="260"/>
      <c r="I9671"/>
      <c r="J9671" s="149"/>
      <c r="K9671" s="149"/>
      <c r="L9671" s="149"/>
    </row>
    <row r="9672" spans="1:12" s="234" customFormat="1" x14ac:dyDescent="0.25">
      <c r="A9672" s="296"/>
      <c r="B9672" s="269"/>
      <c r="C9672" s="268"/>
      <c r="D9672" s="311"/>
      <c r="E9672" s="216"/>
      <c r="F9672" s="260"/>
      <c r="I9672"/>
      <c r="J9672" s="149"/>
      <c r="K9672" s="149"/>
      <c r="L9672" s="149"/>
    </row>
    <row r="9673" spans="1:12" s="234" customFormat="1" x14ac:dyDescent="0.25">
      <c r="A9673" s="296"/>
      <c r="B9673" s="269"/>
      <c r="C9673" s="268"/>
      <c r="D9673" s="311"/>
      <c r="E9673" s="216"/>
      <c r="F9673" s="260"/>
      <c r="I9673"/>
      <c r="J9673" s="149"/>
      <c r="K9673" s="149"/>
      <c r="L9673" s="149"/>
    </row>
    <row r="9674" spans="1:12" s="234" customFormat="1" x14ac:dyDescent="0.25">
      <c r="A9674" s="296"/>
      <c r="B9674" s="269"/>
      <c r="C9674" s="268"/>
      <c r="D9674" s="311"/>
      <c r="E9674" s="216"/>
      <c r="F9674" s="260"/>
      <c r="I9674"/>
      <c r="J9674" s="149"/>
      <c r="K9674" s="149"/>
      <c r="L9674" s="149"/>
    </row>
    <row r="9675" spans="1:12" s="234" customFormat="1" ht="13" x14ac:dyDescent="0.25">
      <c r="A9675" s="261"/>
      <c r="B9675" s="264" t="s">
        <v>2187</v>
      </c>
      <c r="C9675" s="226"/>
      <c r="D9675" s="304"/>
      <c r="E9675" s="255"/>
      <c r="F9675" s="266"/>
      <c r="I9675"/>
      <c r="J9675" s="149"/>
      <c r="K9675" s="149"/>
      <c r="L9675" s="149"/>
    </row>
    <row r="9676" spans="1:12" s="234" customFormat="1" ht="13" x14ac:dyDescent="0.25">
      <c r="A9676" s="261"/>
      <c r="B9676" s="245" t="str">
        <f>B9613</f>
        <v>SECTION 8</v>
      </c>
      <c r="C9676" s="226"/>
      <c r="D9676" s="304"/>
      <c r="E9676" s="255"/>
      <c r="F9676" s="260"/>
      <c r="I9676"/>
      <c r="J9676" s="149"/>
      <c r="K9676" s="149"/>
      <c r="L9676" s="149"/>
    </row>
    <row r="9677" spans="1:12" s="234" customFormat="1" ht="13" x14ac:dyDescent="0.25">
      <c r="A9677" s="261"/>
      <c r="B9677" s="245" t="s">
        <v>2812</v>
      </c>
      <c r="C9677" s="226"/>
      <c r="D9677" s="304"/>
      <c r="E9677" s="255"/>
      <c r="F9677" s="260"/>
      <c r="I9677"/>
      <c r="J9677" s="149"/>
      <c r="K9677" s="149"/>
      <c r="L9677" s="149"/>
    </row>
    <row r="9678" spans="1:12" s="234" customFormat="1" ht="13" x14ac:dyDescent="0.25">
      <c r="A9678" s="261"/>
      <c r="B9678" s="253"/>
      <c r="C9678" s="252"/>
      <c r="D9678" s="308"/>
      <c r="E9678" s="257"/>
      <c r="F9678" s="260"/>
      <c r="I9678"/>
      <c r="J9678" s="149"/>
      <c r="K9678" s="149"/>
      <c r="L9678" s="149"/>
    </row>
    <row r="9679" spans="1:12" s="234" customFormat="1" ht="13" x14ac:dyDescent="0.25">
      <c r="A9679" s="261"/>
      <c r="B9679" s="270" t="str">
        <f>B9676</f>
        <v>SECTION 8</v>
      </c>
      <c r="C9679" s="252"/>
      <c r="D9679" s="308"/>
      <c r="E9679" s="257"/>
      <c r="F9679" s="260"/>
      <c r="I9679"/>
      <c r="J9679" s="149"/>
      <c r="K9679" s="149"/>
      <c r="L9679" s="149"/>
    </row>
    <row r="9680" spans="1:12" s="234" customFormat="1" ht="13" x14ac:dyDescent="0.25">
      <c r="A9680" s="261"/>
      <c r="B9680" s="270" t="str">
        <f>B9677</f>
        <v>Ablution Block 4: 8.3 - Carpentry and Joinery</v>
      </c>
      <c r="C9680" s="252"/>
      <c r="D9680" s="308"/>
      <c r="E9680" s="257"/>
      <c r="F9680" s="260"/>
      <c r="I9680"/>
      <c r="J9680" s="149"/>
      <c r="K9680" s="149"/>
      <c r="L9680" s="149"/>
    </row>
    <row r="9681" spans="1:12" s="234" customFormat="1" ht="13" x14ac:dyDescent="0.25">
      <c r="A9681" s="261"/>
      <c r="B9681" s="251" t="s">
        <v>2200</v>
      </c>
      <c r="C9681" s="252" t="s">
        <v>2192</v>
      </c>
      <c r="D9681" s="308"/>
      <c r="E9681" s="257"/>
      <c r="F9681" s="260"/>
      <c r="I9681"/>
      <c r="J9681" s="149"/>
      <c r="K9681" s="149"/>
      <c r="L9681" s="149"/>
    </row>
    <row r="9682" spans="1:12" s="234" customFormat="1" ht="13" x14ac:dyDescent="0.25">
      <c r="A9682" s="261"/>
      <c r="B9682" s="253"/>
      <c r="C9682" s="252"/>
      <c r="D9682" s="308"/>
      <c r="E9682" s="257"/>
      <c r="F9682" s="260"/>
      <c r="I9682"/>
      <c r="J9682" s="149"/>
      <c r="K9682" s="149"/>
      <c r="L9682" s="149"/>
    </row>
    <row r="9683" spans="1:12" s="234" customFormat="1" ht="13" x14ac:dyDescent="0.25">
      <c r="A9683" s="261"/>
      <c r="B9683" s="265" t="s">
        <v>2191</v>
      </c>
      <c r="C9683" s="252">
        <v>143</v>
      </c>
      <c r="D9683" s="308"/>
      <c r="E9683" s="257"/>
      <c r="F9683" s="260"/>
      <c r="I9683"/>
      <c r="J9683" s="149"/>
      <c r="K9683" s="149"/>
      <c r="L9683" s="149"/>
    </row>
    <row r="9684" spans="1:12" s="234" customFormat="1" ht="13" x14ac:dyDescent="0.25">
      <c r="A9684" s="261"/>
      <c r="B9684" s="265"/>
      <c r="C9684" s="252"/>
      <c r="D9684" s="308"/>
      <c r="E9684" s="257"/>
      <c r="F9684" s="260"/>
      <c r="I9684"/>
      <c r="J9684" s="149"/>
      <c r="K9684" s="149"/>
      <c r="L9684" s="149"/>
    </row>
    <row r="9685" spans="1:12" s="234" customFormat="1" ht="13" x14ac:dyDescent="0.25">
      <c r="A9685" s="261"/>
      <c r="B9685" s="253"/>
      <c r="C9685" s="252"/>
      <c r="D9685" s="308"/>
      <c r="E9685" s="257"/>
      <c r="F9685" s="260"/>
      <c r="I9685"/>
      <c r="J9685" s="149"/>
      <c r="K9685" s="149"/>
      <c r="L9685" s="149"/>
    </row>
    <row r="9686" spans="1:12" s="234" customFormat="1" ht="13" x14ac:dyDescent="0.25">
      <c r="A9686" s="261"/>
      <c r="B9686" s="253"/>
      <c r="C9686" s="252"/>
      <c r="D9686" s="308"/>
      <c r="E9686" s="257"/>
      <c r="F9686" s="260"/>
      <c r="I9686"/>
      <c r="J9686" s="149"/>
      <c r="K9686" s="149"/>
      <c r="L9686" s="149"/>
    </row>
    <row r="9687" spans="1:12" s="234" customFormat="1" ht="13" x14ac:dyDescent="0.25">
      <c r="A9687" s="261"/>
      <c r="B9687" s="253"/>
      <c r="C9687" s="252"/>
      <c r="D9687" s="308"/>
      <c r="E9687" s="257"/>
      <c r="F9687" s="260"/>
      <c r="I9687"/>
      <c r="J9687" s="149"/>
      <c r="K9687" s="149"/>
      <c r="L9687" s="149"/>
    </row>
    <row r="9688" spans="1:12" s="234" customFormat="1" ht="13" x14ac:dyDescent="0.25">
      <c r="A9688" s="261"/>
      <c r="B9688" s="253"/>
      <c r="C9688" s="252"/>
      <c r="D9688" s="308"/>
      <c r="E9688" s="257"/>
      <c r="F9688" s="260"/>
      <c r="I9688"/>
      <c r="J9688" s="149"/>
      <c r="K9688" s="149"/>
      <c r="L9688" s="149"/>
    </row>
    <row r="9689" spans="1:12" s="234" customFormat="1" ht="13" x14ac:dyDescent="0.25">
      <c r="A9689" s="261"/>
      <c r="B9689" s="253"/>
      <c r="C9689" s="252"/>
      <c r="D9689" s="308"/>
      <c r="E9689" s="257"/>
      <c r="F9689" s="260"/>
      <c r="I9689"/>
      <c r="J9689" s="149"/>
      <c r="K9689" s="149"/>
      <c r="L9689" s="149"/>
    </row>
    <row r="9690" spans="1:12" s="234" customFormat="1" ht="13" x14ac:dyDescent="0.25">
      <c r="A9690" s="261"/>
      <c r="B9690" s="253"/>
      <c r="C9690" s="252"/>
      <c r="D9690" s="308"/>
      <c r="E9690" s="257"/>
      <c r="F9690" s="260"/>
      <c r="I9690"/>
      <c r="J9690" s="149"/>
      <c r="K9690" s="149"/>
      <c r="L9690" s="149"/>
    </row>
    <row r="9691" spans="1:12" s="234" customFormat="1" ht="13" x14ac:dyDescent="0.25">
      <c r="A9691" s="261"/>
      <c r="B9691" s="253"/>
      <c r="C9691" s="252"/>
      <c r="D9691" s="308"/>
      <c r="E9691" s="257"/>
      <c r="F9691" s="260"/>
      <c r="I9691"/>
      <c r="J9691" s="149"/>
      <c r="K9691" s="149"/>
      <c r="L9691" s="149"/>
    </row>
    <row r="9692" spans="1:12" s="234" customFormat="1" ht="13" x14ac:dyDescent="0.25">
      <c r="A9692" s="261"/>
      <c r="B9692" s="253"/>
      <c r="C9692" s="252"/>
      <c r="D9692" s="308"/>
      <c r="E9692" s="257"/>
      <c r="F9692" s="260"/>
      <c r="I9692"/>
      <c r="J9692" s="149"/>
      <c r="K9692" s="149"/>
      <c r="L9692" s="149"/>
    </row>
    <row r="9693" spans="1:12" s="234" customFormat="1" ht="13" x14ac:dyDescent="0.25">
      <c r="A9693" s="261"/>
      <c r="B9693" s="253"/>
      <c r="C9693" s="252"/>
      <c r="D9693" s="308"/>
      <c r="E9693" s="257"/>
      <c r="F9693" s="260"/>
      <c r="I9693"/>
      <c r="J9693" s="149"/>
      <c r="K9693" s="149"/>
      <c r="L9693" s="149"/>
    </row>
    <row r="9694" spans="1:12" s="234" customFormat="1" ht="13" x14ac:dyDescent="0.25">
      <c r="A9694" s="261"/>
      <c r="B9694" s="253"/>
      <c r="C9694" s="252"/>
      <c r="D9694" s="308"/>
      <c r="E9694" s="257"/>
      <c r="F9694" s="260"/>
      <c r="I9694"/>
      <c r="J9694" s="149"/>
      <c r="K9694" s="149"/>
      <c r="L9694" s="149"/>
    </row>
    <row r="9695" spans="1:12" s="234" customFormat="1" ht="13" x14ac:dyDescent="0.25">
      <c r="A9695" s="261"/>
      <c r="B9695" s="253"/>
      <c r="C9695" s="252"/>
      <c r="D9695" s="308"/>
      <c r="E9695" s="257"/>
      <c r="F9695" s="260"/>
      <c r="I9695"/>
      <c r="J9695" s="149"/>
      <c r="K9695" s="149"/>
      <c r="L9695" s="149"/>
    </row>
    <row r="9696" spans="1:12" s="234" customFormat="1" ht="13" x14ac:dyDescent="0.25">
      <c r="A9696" s="261"/>
      <c r="B9696" s="253"/>
      <c r="C9696" s="252"/>
      <c r="D9696" s="308"/>
      <c r="E9696" s="257"/>
      <c r="F9696" s="260"/>
      <c r="I9696"/>
      <c r="J9696" s="149"/>
      <c r="K9696" s="149"/>
      <c r="L9696" s="149"/>
    </row>
    <row r="9697" spans="1:12" s="234" customFormat="1" ht="13" x14ac:dyDescent="0.25">
      <c r="A9697" s="261"/>
      <c r="B9697" s="253"/>
      <c r="C9697" s="252"/>
      <c r="D9697" s="308"/>
      <c r="E9697" s="257"/>
      <c r="F9697" s="260"/>
      <c r="I9697"/>
      <c r="J9697" s="149"/>
      <c r="K9697" s="149"/>
      <c r="L9697" s="149"/>
    </row>
    <row r="9698" spans="1:12" s="234" customFormat="1" ht="13" x14ac:dyDescent="0.25">
      <c r="A9698" s="261"/>
      <c r="B9698" s="253"/>
      <c r="C9698" s="252"/>
      <c r="D9698" s="308"/>
      <c r="E9698" s="257"/>
      <c r="F9698" s="260"/>
      <c r="I9698"/>
      <c r="J9698" s="149"/>
      <c r="K9698" s="149"/>
      <c r="L9698" s="149"/>
    </row>
    <row r="9699" spans="1:12" s="234" customFormat="1" ht="13" x14ac:dyDescent="0.25">
      <c r="A9699" s="261"/>
      <c r="B9699" s="253"/>
      <c r="C9699" s="252"/>
      <c r="D9699" s="308"/>
      <c r="E9699" s="257"/>
      <c r="F9699" s="260"/>
      <c r="I9699"/>
      <c r="J9699" s="149"/>
      <c r="K9699" s="149"/>
      <c r="L9699" s="149"/>
    </row>
    <row r="9700" spans="1:12" s="234" customFormat="1" ht="13" x14ac:dyDescent="0.25">
      <c r="A9700" s="261"/>
      <c r="B9700" s="253"/>
      <c r="C9700" s="252"/>
      <c r="D9700" s="308"/>
      <c r="E9700" s="257"/>
      <c r="F9700" s="260"/>
      <c r="I9700"/>
      <c r="J9700" s="149"/>
      <c r="K9700" s="149"/>
      <c r="L9700" s="149"/>
    </row>
    <row r="9701" spans="1:12" s="234" customFormat="1" ht="13" x14ac:dyDescent="0.25">
      <c r="A9701" s="261"/>
      <c r="B9701" s="253"/>
      <c r="C9701" s="252"/>
      <c r="D9701" s="308"/>
      <c r="E9701" s="257"/>
      <c r="F9701" s="260"/>
      <c r="I9701"/>
      <c r="J9701" s="149"/>
      <c r="K9701" s="149"/>
      <c r="L9701" s="149"/>
    </row>
    <row r="9702" spans="1:12" s="234" customFormat="1" ht="13" x14ac:dyDescent="0.25">
      <c r="A9702" s="261"/>
      <c r="B9702" s="253"/>
      <c r="C9702" s="252"/>
      <c r="D9702" s="308"/>
      <c r="E9702" s="257"/>
      <c r="F9702" s="260"/>
      <c r="I9702"/>
      <c r="J9702" s="149"/>
      <c r="K9702" s="149"/>
      <c r="L9702" s="149"/>
    </row>
    <row r="9703" spans="1:12" s="234" customFormat="1" ht="13" x14ac:dyDescent="0.25">
      <c r="A9703" s="261"/>
      <c r="B9703" s="253"/>
      <c r="C9703" s="252"/>
      <c r="D9703" s="308"/>
      <c r="E9703" s="257"/>
      <c r="F9703" s="260"/>
      <c r="I9703"/>
      <c r="J9703" s="149"/>
      <c r="K9703" s="149"/>
      <c r="L9703" s="149"/>
    </row>
    <row r="9704" spans="1:12" s="234" customFormat="1" ht="13" x14ac:dyDescent="0.25">
      <c r="A9704" s="261"/>
      <c r="B9704" s="253"/>
      <c r="C9704" s="252"/>
      <c r="D9704" s="308"/>
      <c r="E9704" s="257"/>
      <c r="F9704" s="260"/>
      <c r="I9704"/>
      <c r="J9704" s="149"/>
      <c r="K9704" s="149"/>
      <c r="L9704" s="149"/>
    </row>
    <row r="9705" spans="1:12" s="234" customFormat="1" ht="13" x14ac:dyDescent="0.25">
      <c r="A9705" s="261"/>
      <c r="B9705" s="253"/>
      <c r="C9705" s="252"/>
      <c r="D9705" s="308"/>
      <c r="E9705" s="257"/>
      <c r="F9705" s="260"/>
      <c r="I9705"/>
      <c r="J9705" s="149"/>
      <c r="K9705" s="149"/>
      <c r="L9705" s="149"/>
    </row>
    <row r="9706" spans="1:12" s="234" customFormat="1" ht="13" x14ac:dyDescent="0.25">
      <c r="A9706" s="261"/>
      <c r="B9706" s="253"/>
      <c r="C9706" s="252"/>
      <c r="D9706" s="308"/>
      <c r="E9706" s="257"/>
      <c r="F9706" s="260"/>
      <c r="I9706"/>
      <c r="J9706" s="149"/>
      <c r="K9706" s="149"/>
      <c r="L9706" s="149"/>
    </row>
    <row r="9707" spans="1:12" s="234" customFormat="1" ht="13" x14ac:dyDescent="0.25">
      <c r="A9707" s="261"/>
      <c r="B9707" s="253"/>
      <c r="C9707" s="252"/>
      <c r="D9707" s="308"/>
      <c r="E9707" s="257"/>
      <c r="F9707" s="260"/>
      <c r="I9707"/>
      <c r="J9707" s="149"/>
      <c r="K9707" s="149"/>
      <c r="L9707" s="149"/>
    </row>
    <row r="9708" spans="1:12" s="234" customFormat="1" ht="13" x14ac:dyDescent="0.25">
      <c r="A9708" s="261"/>
      <c r="B9708" s="253"/>
      <c r="C9708" s="252"/>
      <c r="D9708" s="308"/>
      <c r="E9708" s="257"/>
      <c r="F9708" s="260"/>
      <c r="I9708"/>
      <c r="J9708" s="149"/>
      <c r="K9708" s="149"/>
      <c r="L9708" s="149"/>
    </row>
    <row r="9709" spans="1:12" s="234" customFormat="1" ht="13" x14ac:dyDescent="0.25">
      <c r="A9709" s="261"/>
      <c r="B9709" s="253"/>
      <c r="C9709" s="252"/>
      <c r="D9709" s="308"/>
      <c r="E9709" s="257"/>
      <c r="F9709" s="260"/>
      <c r="I9709"/>
      <c r="J9709" s="149"/>
      <c r="K9709" s="149"/>
      <c r="L9709" s="149"/>
    </row>
    <row r="9710" spans="1:12" s="234" customFormat="1" ht="13" x14ac:dyDescent="0.25">
      <c r="A9710" s="261"/>
      <c r="B9710" s="253"/>
      <c r="C9710" s="252"/>
      <c r="D9710" s="308"/>
      <c r="E9710" s="257"/>
      <c r="F9710" s="260"/>
      <c r="I9710"/>
      <c r="J9710" s="149"/>
      <c r="K9710" s="149"/>
      <c r="L9710" s="149"/>
    </row>
    <row r="9711" spans="1:12" s="234" customFormat="1" ht="13" x14ac:dyDescent="0.25">
      <c r="A9711" s="261"/>
      <c r="B9711" s="253"/>
      <c r="C9711" s="252"/>
      <c r="D9711" s="308"/>
      <c r="E9711" s="257"/>
      <c r="F9711" s="260"/>
      <c r="I9711"/>
      <c r="J9711" s="149"/>
      <c r="K9711" s="149"/>
      <c r="L9711" s="149"/>
    </row>
    <row r="9712" spans="1:12" s="234" customFormat="1" ht="13" x14ac:dyDescent="0.25">
      <c r="A9712" s="261"/>
      <c r="B9712" s="253"/>
      <c r="C9712" s="252"/>
      <c r="D9712" s="308"/>
      <c r="E9712" s="257"/>
      <c r="F9712" s="260"/>
      <c r="I9712"/>
      <c r="J9712" s="149"/>
      <c r="K9712" s="149"/>
      <c r="L9712" s="149"/>
    </row>
    <row r="9713" spans="1:12" s="234" customFormat="1" ht="13" x14ac:dyDescent="0.25">
      <c r="A9713" s="261"/>
      <c r="B9713" s="253"/>
      <c r="C9713" s="252"/>
      <c r="D9713" s="308"/>
      <c r="E9713" s="257"/>
      <c r="F9713" s="260"/>
      <c r="I9713"/>
      <c r="J9713" s="149"/>
      <c r="K9713" s="149"/>
      <c r="L9713" s="149"/>
    </row>
    <row r="9714" spans="1:12" s="234" customFormat="1" ht="13" x14ac:dyDescent="0.25">
      <c r="A9714" s="261"/>
      <c r="B9714" s="253"/>
      <c r="C9714" s="252"/>
      <c r="D9714" s="308"/>
      <c r="E9714" s="257"/>
      <c r="F9714" s="260"/>
      <c r="I9714"/>
      <c r="J9714" s="149"/>
      <c r="K9714" s="149"/>
      <c r="L9714" s="149"/>
    </row>
    <row r="9715" spans="1:12" s="234" customFormat="1" ht="13" x14ac:dyDescent="0.25">
      <c r="A9715" s="261"/>
      <c r="B9715" s="253"/>
      <c r="C9715" s="252"/>
      <c r="D9715" s="308"/>
      <c r="E9715" s="257"/>
      <c r="F9715" s="260"/>
      <c r="I9715"/>
      <c r="J9715" s="149"/>
      <c r="K9715" s="149"/>
      <c r="L9715" s="149"/>
    </row>
    <row r="9716" spans="1:12" s="234" customFormat="1" ht="13" x14ac:dyDescent="0.25">
      <c r="A9716" s="261"/>
      <c r="B9716" s="253"/>
      <c r="C9716" s="252"/>
      <c r="D9716" s="308"/>
      <c r="E9716" s="257"/>
      <c r="F9716" s="260"/>
      <c r="I9716"/>
      <c r="J9716" s="149"/>
      <c r="K9716" s="149"/>
      <c r="L9716" s="149"/>
    </row>
    <row r="9717" spans="1:12" s="234" customFormat="1" ht="13" x14ac:dyDescent="0.25">
      <c r="A9717" s="261"/>
      <c r="B9717" s="253"/>
      <c r="C9717" s="252"/>
      <c r="D9717" s="308"/>
      <c r="E9717" s="257"/>
      <c r="F9717" s="260"/>
      <c r="I9717"/>
      <c r="J9717" s="149"/>
      <c r="K9717" s="149"/>
      <c r="L9717" s="149"/>
    </row>
    <row r="9718" spans="1:12" s="234" customFormat="1" ht="13" x14ac:dyDescent="0.25">
      <c r="A9718" s="261"/>
      <c r="B9718" s="253"/>
      <c r="C9718" s="252"/>
      <c r="D9718" s="308"/>
      <c r="E9718" s="257"/>
      <c r="F9718" s="260"/>
      <c r="I9718"/>
      <c r="J9718" s="149"/>
      <c r="K9718" s="149"/>
      <c r="L9718" s="149"/>
    </row>
    <row r="9719" spans="1:12" s="234" customFormat="1" ht="13" x14ac:dyDescent="0.25">
      <c r="A9719" s="261"/>
      <c r="B9719" s="253"/>
      <c r="C9719" s="252"/>
      <c r="D9719" s="308"/>
      <c r="E9719" s="257"/>
      <c r="F9719" s="260"/>
      <c r="I9719"/>
      <c r="J9719" s="149"/>
      <c r="K9719" s="149"/>
      <c r="L9719" s="149"/>
    </row>
    <row r="9720" spans="1:12" s="234" customFormat="1" ht="13" x14ac:dyDescent="0.25">
      <c r="A9720" s="261"/>
      <c r="B9720" s="253"/>
      <c r="C9720" s="252"/>
      <c r="D9720" s="308"/>
      <c r="E9720" s="257"/>
      <c r="F9720" s="260"/>
      <c r="I9720"/>
      <c r="J9720" s="149"/>
      <c r="K9720" s="149"/>
      <c r="L9720" s="149"/>
    </row>
    <row r="9721" spans="1:12" s="234" customFormat="1" ht="13" x14ac:dyDescent="0.25">
      <c r="A9721" s="261"/>
      <c r="B9721" s="253"/>
      <c r="C9721" s="252"/>
      <c r="D9721" s="308"/>
      <c r="E9721" s="257"/>
      <c r="F9721" s="260"/>
      <c r="I9721"/>
      <c r="J9721" s="149"/>
      <c r="K9721" s="149"/>
      <c r="L9721" s="149"/>
    </row>
    <row r="9722" spans="1:12" s="234" customFormat="1" ht="13" x14ac:dyDescent="0.25">
      <c r="A9722" s="261"/>
      <c r="B9722" s="253"/>
      <c r="C9722" s="252"/>
      <c r="D9722" s="308"/>
      <c r="E9722" s="257"/>
      <c r="F9722" s="260"/>
      <c r="I9722"/>
      <c r="J9722" s="149"/>
      <c r="K9722" s="149"/>
      <c r="L9722" s="149"/>
    </row>
    <row r="9723" spans="1:12" s="234" customFormat="1" ht="13" x14ac:dyDescent="0.25">
      <c r="A9723" s="261"/>
      <c r="B9723" s="253"/>
      <c r="C9723" s="252"/>
      <c r="D9723" s="308"/>
      <c r="E9723" s="257"/>
      <c r="F9723" s="260"/>
      <c r="I9723"/>
      <c r="J9723" s="149"/>
      <c r="K9723" s="149"/>
      <c r="L9723" s="149"/>
    </row>
    <row r="9724" spans="1:12" s="234" customFormat="1" ht="13" x14ac:dyDescent="0.25">
      <c r="A9724" s="261"/>
      <c r="B9724" s="253"/>
      <c r="C9724" s="252"/>
      <c r="D9724" s="308"/>
      <c r="E9724" s="257"/>
      <c r="F9724" s="260"/>
      <c r="I9724"/>
      <c r="J9724" s="149"/>
      <c r="K9724" s="149"/>
      <c r="L9724" s="149"/>
    </row>
    <row r="9725" spans="1:12" s="234" customFormat="1" ht="13" x14ac:dyDescent="0.25">
      <c r="A9725" s="261"/>
      <c r="B9725" s="253"/>
      <c r="C9725" s="252"/>
      <c r="D9725" s="308"/>
      <c r="E9725" s="257"/>
      <c r="F9725" s="260"/>
      <c r="I9725"/>
      <c r="J9725" s="149"/>
      <c r="K9725" s="149"/>
      <c r="L9725" s="149"/>
    </row>
    <row r="9726" spans="1:12" s="234" customFormat="1" ht="13" x14ac:dyDescent="0.25">
      <c r="A9726" s="261"/>
      <c r="B9726" s="253"/>
      <c r="C9726" s="252"/>
      <c r="D9726" s="308"/>
      <c r="E9726" s="257"/>
      <c r="F9726" s="260"/>
      <c r="I9726"/>
      <c r="J9726" s="149"/>
      <c r="K9726" s="149"/>
      <c r="L9726" s="149"/>
    </row>
    <row r="9727" spans="1:12" s="234" customFormat="1" ht="13" x14ac:dyDescent="0.25">
      <c r="A9727" s="261"/>
      <c r="B9727" s="253"/>
      <c r="C9727" s="252"/>
      <c r="D9727" s="308"/>
      <c r="E9727" s="257"/>
      <c r="F9727" s="260"/>
      <c r="I9727"/>
      <c r="J9727" s="149"/>
      <c r="K9727" s="149"/>
      <c r="L9727" s="149"/>
    </row>
    <row r="9728" spans="1:12" s="234" customFormat="1" ht="13" x14ac:dyDescent="0.25">
      <c r="A9728" s="261"/>
      <c r="B9728" s="253"/>
      <c r="C9728" s="252"/>
      <c r="D9728" s="308"/>
      <c r="E9728" s="257"/>
      <c r="F9728" s="260"/>
      <c r="I9728"/>
      <c r="J9728" s="149"/>
      <c r="K9728" s="149"/>
      <c r="L9728" s="149"/>
    </row>
    <row r="9729" spans="1:12" s="234" customFormat="1" ht="13" x14ac:dyDescent="0.25">
      <c r="A9729" s="261"/>
      <c r="B9729" s="253"/>
      <c r="C9729" s="252"/>
      <c r="D9729" s="308"/>
      <c r="E9729" s="257"/>
      <c r="F9729" s="260"/>
      <c r="I9729"/>
      <c r="J9729" s="149"/>
      <c r="K9729" s="149"/>
      <c r="L9729" s="149"/>
    </row>
    <row r="9730" spans="1:12" s="234" customFormat="1" ht="13" x14ac:dyDescent="0.25">
      <c r="A9730" s="261"/>
      <c r="B9730" s="253"/>
      <c r="C9730" s="252"/>
      <c r="D9730" s="308"/>
      <c r="E9730" s="257"/>
      <c r="F9730" s="260"/>
      <c r="I9730"/>
      <c r="J9730" s="149"/>
      <c r="K9730" s="149"/>
      <c r="L9730" s="149"/>
    </row>
    <row r="9731" spans="1:12" s="234" customFormat="1" ht="13" x14ac:dyDescent="0.25">
      <c r="A9731" s="261"/>
      <c r="B9731" s="253"/>
      <c r="C9731" s="252"/>
      <c r="D9731" s="308"/>
      <c r="E9731" s="257"/>
      <c r="F9731" s="260"/>
      <c r="I9731"/>
      <c r="J9731" s="149"/>
      <c r="K9731" s="149"/>
      <c r="L9731" s="149"/>
    </row>
    <row r="9732" spans="1:12" s="234" customFormat="1" ht="13" x14ac:dyDescent="0.25">
      <c r="A9732" s="261"/>
      <c r="B9732" s="253"/>
      <c r="C9732" s="252"/>
      <c r="D9732" s="308"/>
      <c r="E9732" s="257"/>
      <c r="F9732" s="260"/>
      <c r="I9732"/>
      <c r="J9732" s="149"/>
      <c r="K9732" s="149"/>
      <c r="L9732" s="149"/>
    </row>
    <row r="9733" spans="1:12" s="234" customFormat="1" ht="13" x14ac:dyDescent="0.25">
      <c r="A9733" s="261"/>
      <c r="B9733" s="253"/>
      <c r="C9733" s="252"/>
      <c r="D9733" s="308"/>
      <c r="E9733" s="257"/>
      <c r="F9733" s="260"/>
      <c r="I9733"/>
      <c r="J9733" s="149"/>
      <c r="K9733" s="149"/>
      <c r="L9733" s="149"/>
    </row>
    <row r="9734" spans="1:12" s="234" customFormat="1" ht="13" x14ac:dyDescent="0.25">
      <c r="A9734" s="261"/>
      <c r="B9734" s="253"/>
      <c r="C9734" s="252"/>
      <c r="D9734" s="308"/>
      <c r="E9734" s="257"/>
      <c r="F9734" s="260"/>
      <c r="I9734"/>
      <c r="J9734" s="149"/>
      <c r="K9734" s="149"/>
      <c r="L9734" s="149"/>
    </row>
    <row r="9735" spans="1:12" s="234" customFormat="1" ht="13" x14ac:dyDescent="0.25">
      <c r="A9735" s="261"/>
      <c r="B9735" s="253"/>
      <c r="C9735" s="252"/>
      <c r="D9735" s="308"/>
      <c r="E9735" s="257"/>
      <c r="F9735" s="260"/>
      <c r="I9735"/>
      <c r="J9735" s="149"/>
      <c r="K9735" s="149"/>
      <c r="L9735" s="149"/>
    </row>
    <row r="9736" spans="1:12" s="234" customFormat="1" ht="13" x14ac:dyDescent="0.25">
      <c r="A9736" s="261"/>
      <c r="B9736" s="253"/>
      <c r="C9736" s="252"/>
      <c r="D9736" s="308"/>
      <c r="E9736" s="257"/>
      <c r="F9736" s="260"/>
      <c r="I9736"/>
      <c r="J9736" s="149"/>
      <c r="K9736" s="149"/>
      <c r="L9736" s="149"/>
    </row>
    <row r="9737" spans="1:12" s="234" customFormat="1" ht="13" x14ac:dyDescent="0.25">
      <c r="A9737" s="261"/>
      <c r="B9737" s="253"/>
      <c r="C9737" s="252"/>
      <c r="D9737" s="308"/>
      <c r="E9737" s="257"/>
      <c r="F9737" s="260"/>
      <c r="I9737"/>
      <c r="J9737" s="149"/>
      <c r="K9737" s="149"/>
      <c r="L9737" s="149"/>
    </row>
    <row r="9738" spans="1:12" s="234" customFormat="1" ht="13" x14ac:dyDescent="0.25">
      <c r="A9738" s="261"/>
      <c r="B9738" s="253"/>
      <c r="C9738" s="252"/>
      <c r="D9738" s="308"/>
      <c r="E9738" s="257"/>
      <c r="F9738" s="260"/>
      <c r="I9738"/>
      <c r="J9738" s="149"/>
      <c r="K9738" s="149"/>
      <c r="L9738" s="149"/>
    </row>
    <row r="9739" spans="1:12" s="234" customFormat="1" ht="13" x14ac:dyDescent="0.25">
      <c r="A9739" s="261"/>
      <c r="B9739" s="253"/>
      <c r="C9739" s="252"/>
      <c r="D9739" s="308"/>
      <c r="E9739" s="257"/>
      <c r="F9739" s="260"/>
      <c r="I9739"/>
      <c r="J9739" s="149"/>
      <c r="K9739" s="149"/>
      <c r="L9739" s="149"/>
    </row>
    <row r="9740" spans="1:12" s="234" customFormat="1" ht="13" x14ac:dyDescent="0.25">
      <c r="A9740" s="261"/>
      <c r="B9740" s="253"/>
      <c r="C9740" s="252"/>
      <c r="D9740" s="308"/>
      <c r="E9740" s="257"/>
      <c r="F9740" s="260"/>
      <c r="I9740"/>
      <c r="J9740" s="149"/>
      <c r="K9740" s="149"/>
      <c r="L9740" s="149"/>
    </row>
    <row r="9741" spans="1:12" s="234" customFormat="1" ht="13" x14ac:dyDescent="0.25">
      <c r="A9741" s="261"/>
      <c r="B9741" s="253"/>
      <c r="C9741" s="252"/>
      <c r="D9741" s="308"/>
      <c r="E9741" s="257"/>
      <c r="F9741" s="260"/>
      <c r="I9741"/>
      <c r="J9741" s="149"/>
      <c r="K9741" s="149"/>
      <c r="L9741" s="149"/>
    </row>
    <row r="9742" spans="1:12" s="234" customFormat="1" ht="13" x14ac:dyDescent="0.25">
      <c r="A9742" s="261"/>
      <c r="B9742" s="253"/>
      <c r="C9742" s="252"/>
      <c r="D9742" s="308"/>
      <c r="E9742" s="257"/>
      <c r="F9742" s="260"/>
      <c r="I9742"/>
      <c r="J9742" s="149"/>
      <c r="K9742" s="149"/>
      <c r="L9742" s="149"/>
    </row>
    <row r="9743" spans="1:12" s="234" customFormat="1" ht="13" x14ac:dyDescent="0.25">
      <c r="A9743" s="261"/>
      <c r="B9743" s="253"/>
      <c r="C9743" s="252"/>
      <c r="D9743" s="308"/>
      <c r="E9743" s="257"/>
      <c r="F9743" s="260"/>
      <c r="I9743"/>
      <c r="J9743" s="149"/>
      <c r="K9743" s="149"/>
      <c r="L9743" s="149"/>
    </row>
    <row r="9744" spans="1:12" s="234" customFormat="1" ht="13" x14ac:dyDescent="0.25">
      <c r="A9744" s="261"/>
      <c r="B9744" s="253"/>
      <c r="C9744" s="252"/>
      <c r="D9744" s="308"/>
      <c r="E9744" s="257"/>
      <c r="F9744" s="260"/>
      <c r="I9744"/>
      <c r="J9744" s="149"/>
      <c r="K9744" s="149"/>
      <c r="L9744" s="149"/>
    </row>
    <row r="9745" spans="1:12" s="234" customFormat="1" ht="13" x14ac:dyDescent="0.25">
      <c r="A9745" s="261"/>
      <c r="B9745" s="253"/>
      <c r="C9745" s="252"/>
      <c r="D9745" s="308"/>
      <c r="E9745" s="257"/>
      <c r="F9745" s="260"/>
      <c r="I9745"/>
      <c r="J9745" s="149"/>
      <c r="K9745" s="149"/>
      <c r="L9745" s="149"/>
    </row>
    <row r="9746" spans="1:12" s="234" customFormat="1" ht="13" x14ac:dyDescent="0.25">
      <c r="A9746" s="261"/>
      <c r="B9746" s="253"/>
      <c r="C9746" s="252"/>
      <c r="D9746" s="308"/>
      <c r="E9746" s="257"/>
      <c r="F9746" s="260"/>
      <c r="I9746"/>
      <c r="J9746" s="149"/>
      <c r="K9746" s="149"/>
      <c r="L9746" s="149"/>
    </row>
    <row r="9747" spans="1:12" s="234" customFormat="1" ht="13" x14ac:dyDescent="0.25">
      <c r="A9747" s="261"/>
      <c r="B9747" s="253"/>
      <c r="C9747" s="252"/>
      <c r="D9747" s="308"/>
      <c r="E9747" s="257"/>
      <c r="F9747" s="260"/>
      <c r="I9747"/>
      <c r="J9747" s="149"/>
      <c r="K9747" s="149"/>
      <c r="L9747" s="149"/>
    </row>
    <row r="9748" spans="1:12" s="234" customFormat="1" ht="13" x14ac:dyDescent="0.25">
      <c r="A9748" s="261"/>
      <c r="B9748" s="264" t="s">
        <v>1019</v>
      </c>
      <c r="C9748" s="226"/>
      <c r="D9748" s="304"/>
      <c r="E9748" s="255"/>
      <c r="F9748" s="266"/>
      <c r="I9748"/>
      <c r="J9748" s="149"/>
      <c r="K9748" s="149"/>
      <c r="L9748" s="149"/>
    </row>
    <row r="9749" spans="1:12" s="234" customFormat="1" ht="13" x14ac:dyDescent="0.25">
      <c r="A9749" s="261"/>
      <c r="B9749" s="245" t="str">
        <f>B9676</f>
        <v>SECTION 8</v>
      </c>
      <c r="C9749" s="226"/>
      <c r="D9749" s="304"/>
      <c r="E9749" s="255"/>
      <c r="F9749" s="260"/>
      <c r="I9749"/>
      <c r="J9749" s="149"/>
      <c r="K9749" s="149"/>
      <c r="L9749" s="149"/>
    </row>
    <row r="9750" spans="1:12" s="234" customFormat="1" ht="13" x14ac:dyDescent="0.25">
      <c r="A9750" s="261"/>
      <c r="B9750" s="245" t="str">
        <f>B9677</f>
        <v>Ablution Block 4: 8.3 - Carpentry and Joinery</v>
      </c>
      <c r="C9750" s="226"/>
      <c r="D9750" s="304"/>
      <c r="E9750" s="255"/>
      <c r="F9750" s="260"/>
      <c r="I9750"/>
      <c r="J9750" s="149"/>
      <c r="K9750" s="149"/>
      <c r="L9750" s="149"/>
    </row>
    <row r="9751" spans="1:12" s="234" customFormat="1" ht="13" x14ac:dyDescent="0.25">
      <c r="A9751" s="261"/>
      <c r="B9751" s="245"/>
      <c r="C9751" s="226"/>
      <c r="D9751" s="304"/>
      <c r="E9751" s="255"/>
      <c r="F9751" s="260"/>
      <c r="I9751"/>
      <c r="J9751" s="149"/>
      <c r="K9751" s="149"/>
      <c r="L9751" s="149"/>
    </row>
    <row r="9752" spans="1:12" s="234" customFormat="1" ht="13" x14ac:dyDescent="0.25">
      <c r="A9752" s="297">
        <v>8.4</v>
      </c>
      <c r="B9752" s="227" t="s">
        <v>63</v>
      </c>
      <c r="C9752" s="268"/>
      <c r="D9752" s="311"/>
      <c r="E9752" s="216"/>
      <c r="F9752" s="277"/>
      <c r="I9752"/>
      <c r="J9752" s="149"/>
      <c r="K9752" s="149"/>
      <c r="L9752" s="149"/>
    </row>
    <row r="9753" spans="1:12" s="234" customFormat="1" x14ac:dyDescent="0.25">
      <c r="A9753" s="296"/>
      <c r="B9753" s="269"/>
      <c r="C9753" s="268"/>
      <c r="D9753" s="311"/>
      <c r="E9753" s="216"/>
      <c r="F9753" s="277"/>
      <c r="I9753"/>
      <c r="J9753" s="149"/>
      <c r="K9753" s="149"/>
      <c r="L9753" s="149"/>
    </row>
    <row r="9754" spans="1:12" s="234" customFormat="1" ht="13" x14ac:dyDescent="0.25">
      <c r="A9754" s="296"/>
      <c r="B9754" s="227" t="s">
        <v>62</v>
      </c>
      <c r="C9754" s="268"/>
      <c r="D9754" s="311"/>
      <c r="E9754" s="216"/>
      <c r="F9754" s="277"/>
      <c r="I9754"/>
      <c r="J9754" s="149"/>
      <c r="K9754" s="149"/>
      <c r="L9754" s="149"/>
    </row>
    <row r="9755" spans="1:12" s="234" customFormat="1" x14ac:dyDescent="0.25">
      <c r="A9755" s="296"/>
      <c r="B9755" s="269"/>
      <c r="C9755" s="268"/>
      <c r="D9755" s="311"/>
      <c r="E9755" s="216"/>
      <c r="F9755" s="277"/>
      <c r="I9755"/>
      <c r="J9755" s="149"/>
      <c r="K9755" s="149"/>
      <c r="L9755" s="149"/>
    </row>
    <row r="9756" spans="1:12" s="234" customFormat="1" x14ac:dyDescent="0.25">
      <c r="A9756" s="296" t="s">
        <v>2775</v>
      </c>
      <c r="B9756" s="269" t="s">
        <v>2082</v>
      </c>
      <c r="C9756" s="268" t="s">
        <v>2</v>
      </c>
      <c r="D9756" s="311">
        <v>4</v>
      </c>
      <c r="E9756" s="216"/>
      <c r="F9756" s="277"/>
      <c r="I9756"/>
      <c r="J9756" s="149"/>
      <c r="K9756" s="149"/>
      <c r="L9756" s="149"/>
    </row>
    <row r="9757" spans="1:12" s="234" customFormat="1" x14ac:dyDescent="0.25">
      <c r="A9757" s="296"/>
      <c r="B9757" s="269"/>
      <c r="C9757" s="268"/>
      <c r="D9757" s="311"/>
      <c r="E9757" s="216"/>
      <c r="F9757" s="277"/>
      <c r="I9757"/>
      <c r="J9757" s="149"/>
      <c r="K9757" s="149"/>
      <c r="L9757" s="149"/>
    </row>
    <row r="9758" spans="1:12" s="234" customFormat="1" x14ac:dyDescent="0.25">
      <c r="A9758" s="296" t="s">
        <v>2776</v>
      </c>
      <c r="B9758" s="269" t="s">
        <v>519</v>
      </c>
      <c r="C9758" s="268" t="s">
        <v>2</v>
      </c>
      <c r="D9758" s="311">
        <v>4</v>
      </c>
      <c r="E9758" s="216"/>
      <c r="F9758" s="277"/>
      <c r="I9758"/>
      <c r="J9758" s="149"/>
      <c r="K9758" s="149"/>
      <c r="L9758" s="149"/>
    </row>
    <row r="9759" spans="1:12" s="234" customFormat="1" ht="13" x14ac:dyDescent="0.25">
      <c r="A9759" s="297"/>
      <c r="B9759" s="269"/>
      <c r="C9759" s="268"/>
      <c r="D9759" s="311"/>
      <c r="E9759" s="216"/>
      <c r="F9759" s="277"/>
      <c r="I9759"/>
      <c r="J9759" s="149"/>
      <c r="K9759" s="149"/>
      <c r="L9759" s="149"/>
    </row>
    <row r="9760" spans="1:12" s="234" customFormat="1" ht="13" x14ac:dyDescent="0.25">
      <c r="A9760" s="296"/>
      <c r="B9760" s="227" t="s">
        <v>55</v>
      </c>
      <c r="C9760" s="268"/>
      <c r="D9760" s="311"/>
      <c r="E9760" s="216"/>
      <c r="F9760" s="277"/>
      <c r="I9760"/>
      <c r="J9760" s="149"/>
      <c r="K9760" s="149"/>
      <c r="L9760" s="149"/>
    </row>
    <row r="9761" spans="1:12" s="234" customFormat="1" x14ac:dyDescent="0.25">
      <c r="A9761" s="296"/>
      <c r="B9761" s="269"/>
      <c r="C9761" s="268"/>
      <c r="D9761" s="311"/>
      <c r="E9761" s="216"/>
      <c r="F9761" s="277"/>
      <c r="I9761"/>
      <c r="J9761" s="149"/>
      <c r="K9761" s="149"/>
      <c r="L9761" s="149"/>
    </row>
    <row r="9762" spans="1:12" s="234" customFormat="1" ht="26" x14ac:dyDescent="0.25">
      <c r="A9762" s="296"/>
      <c r="B9762" s="227" t="s">
        <v>2083</v>
      </c>
      <c r="C9762" s="268"/>
      <c r="D9762" s="311"/>
      <c r="E9762" s="216"/>
      <c r="F9762" s="277"/>
      <c r="I9762"/>
      <c r="J9762" s="149"/>
      <c r="K9762" s="149"/>
      <c r="L9762" s="149"/>
    </row>
    <row r="9763" spans="1:12" s="234" customFormat="1" x14ac:dyDescent="0.25">
      <c r="A9763" s="296"/>
      <c r="B9763" s="269"/>
      <c r="C9763" s="268"/>
      <c r="D9763" s="311"/>
      <c r="E9763" s="216"/>
      <c r="F9763" s="277"/>
      <c r="I9763"/>
      <c r="J9763" s="149"/>
      <c r="K9763" s="149"/>
      <c r="L9763" s="149"/>
    </row>
    <row r="9764" spans="1:12" s="234" customFormat="1" x14ac:dyDescent="0.25">
      <c r="A9764" s="296" t="s">
        <v>2777</v>
      </c>
      <c r="B9764" s="269" t="s">
        <v>49</v>
      </c>
      <c r="C9764" s="268" t="s">
        <v>2</v>
      </c>
      <c r="D9764" s="311">
        <v>4</v>
      </c>
      <c r="E9764" s="216"/>
      <c r="F9764" s="277"/>
      <c r="I9764"/>
      <c r="J9764" s="149"/>
      <c r="K9764" s="149"/>
      <c r="L9764" s="149"/>
    </row>
    <row r="9765" spans="1:12" s="234" customFormat="1" x14ac:dyDescent="0.25">
      <c r="A9765" s="296"/>
      <c r="B9765" s="269"/>
      <c r="C9765" s="268"/>
      <c r="D9765" s="311"/>
      <c r="E9765" s="216"/>
      <c r="F9765" s="277"/>
      <c r="I9765"/>
      <c r="J9765" s="149"/>
      <c r="K9765" s="149"/>
      <c r="L9765" s="149"/>
    </row>
    <row r="9766" spans="1:12" s="234" customFormat="1" ht="13" x14ac:dyDescent="0.25">
      <c r="A9766" s="298"/>
      <c r="B9766" s="228" t="s">
        <v>2692</v>
      </c>
      <c r="C9766" s="219"/>
      <c r="D9766" s="310"/>
      <c r="E9766" s="257"/>
      <c r="F9766" s="260"/>
      <c r="I9766"/>
      <c r="J9766" s="149"/>
      <c r="K9766" s="149"/>
      <c r="L9766" s="149"/>
    </row>
    <row r="9767" spans="1:12" s="234" customFormat="1" x14ac:dyDescent="0.25">
      <c r="A9767" s="296"/>
      <c r="B9767" s="269"/>
      <c r="C9767" s="268"/>
      <c r="D9767" s="311"/>
      <c r="E9767" s="216"/>
      <c r="F9767" s="260"/>
      <c r="I9767"/>
      <c r="J9767" s="149"/>
      <c r="K9767" s="149"/>
      <c r="L9767" s="149"/>
    </row>
    <row r="9768" spans="1:12" s="234" customFormat="1" ht="13" x14ac:dyDescent="0.25">
      <c r="A9768" s="296"/>
      <c r="B9768" s="227" t="s">
        <v>2693</v>
      </c>
      <c r="C9768" s="268"/>
      <c r="D9768" s="311"/>
      <c r="E9768" s="216"/>
      <c r="F9768" s="260"/>
      <c r="I9768"/>
      <c r="J9768" s="149"/>
      <c r="K9768" s="149"/>
      <c r="L9768" s="149"/>
    </row>
    <row r="9769" spans="1:12" s="234" customFormat="1" x14ac:dyDescent="0.25">
      <c r="A9769" s="296"/>
      <c r="B9769" s="269"/>
      <c r="C9769" s="268"/>
      <c r="D9769" s="311"/>
      <c r="E9769" s="216"/>
      <c r="F9769" s="260"/>
      <c r="I9769"/>
      <c r="J9769" s="149"/>
      <c r="K9769" s="149"/>
      <c r="L9769" s="149"/>
    </row>
    <row r="9770" spans="1:12" s="234" customFormat="1" ht="37.5" x14ac:dyDescent="0.25">
      <c r="A9770" s="296" t="s">
        <v>2778</v>
      </c>
      <c r="B9770" s="269" t="s">
        <v>2694</v>
      </c>
      <c r="C9770" s="268" t="s">
        <v>2</v>
      </c>
      <c r="D9770" s="311">
        <v>4</v>
      </c>
      <c r="E9770" s="216"/>
      <c r="F9770" s="277"/>
      <c r="I9770"/>
      <c r="J9770" s="149"/>
      <c r="K9770" s="149"/>
      <c r="L9770" s="149"/>
    </row>
    <row r="9771" spans="1:12" s="234" customFormat="1" x14ac:dyDescent="0.25">
      <c r="A9771" s="296"/>
      <c r="B9771" s="269"/>
      <c r="C9771" s="268"/>
      <c r="D9771" s="311"/>
      <c r="E9771" s="216"/>
      <c r="F9771" s="260"/>
      <c r="I9771"/>
      <c r="J9771" s="149"/>
      <c r="K9771" s="149"/>
      <c r="L9771" s="149"/>
    </row>
    <row r="9772" spans="1:12" s="234" customFormat="1" ht="13" x14ac:dyDescent="0.25">
      <c r="A9772" s="296"/>
      <c r="B9772" s="227" t="s">
        <v>55</v>
      </c>
      <c r="C9772" s="268"/>
      <c r="D9772" s="311"/>
      <c r="E9772" s="216"/>
      <c r="F9772" s="260"/>
      <c r="I9772"/>
      <c r="J9772" s="149"/>
      <c r="K9772" s="149"/>
      <c r="L9772" s="149"/>
    </row>
    <row r="9773" spans="1:12" s="234" customFormat="1" x14ac:dyDescent="0.25">
      <c r="A9773" s="296"/>
      <c r="B9773" s="269"/>
      <c r="C9773" s="268"/>
      <c r="D9773" s="311"/>
      <c r="E9773" s="216"/>
      <c r="F9773" s="260"/>
      <c r="I9773"/>
      <c r="J9773" s="149"/>
      <c r="K9773" s="149"/>
      <c r="L9773" s="149"/>
    </row>
    <row r="9774" spans="1:12" s="234" customFormat="1" ht="26" x14ac:dyDescent="0.25">
      <c r="A9774" s="296"/>
      <c r="B9774" s="227" t="s">
        <v>2695</v>
      </c>
      <c r="C9774" s="268"/>
      <c r="D9774" s="311"/>
      <c r="E9774" s="216"/>
      <c r="F9774" s="260"/>
      <c r="I9774"/>
      <c r="J9774" s="149"/>
      <c r="K9774" s="149"/>
      <c r="L9774" s="149"/>
    </row>
    <row r="9775" spans="1:12" s="234" customFormat="1" x14ac:dyDescent="0.25">
      <c r="A9775" s="296"/>
      <c r="B9775" s="269"/>
      <c r="C9775" s="268"/>
      <c r="D9775" s="311"/>
      <c r="E9775" s="216"/>
      <c r="F9775" s="260"/>
      <c r="I9775"/>
      <c r="J9775" s="149"/>
      <c r="K9775" s="149"/>
      <c r="L9775" s="149"/>
    </row>
    <row r="9776" spans="1:12" s="234" customFormat="1" ht="26" x14ac:dyDescent="0.25">
      <c r="A9776" s="296"/>
      <c r="B9776" s="227" t="s">
        <v>2083</v>
      </c>
      <c r="C9776" s="268"/>
      <c r="D9776" s="311"/>
      <c r="E9776" s="216"/>
      <c r="F9776" s="260"/>
      <c r="I9776"/>
      <c r="J9776" s="149"/>
      <c r="K9776" s="149"/>
      <c r="L9776" s="149"/>
    </row>
    <row r="9777" spans="1:12" s="234" customFormat="1" x14ac:dyDescent="0.25">
      <c r="A9777" s="296"/>
      <c r="B9777" s="269"/>
      <c r="C9777" s="268"/>
      <c r="D9777" s="311"/>
      <c r="E9777" s="216"/>
      <c r="F9777" s="260"/>
      <c r="I9777"/>
      <c r="J9777" s="149"/>
      <c r="K9777" s="149"/>
      <c r="L9777" s="149"/>
    </row>
    <row r="9778" spans="1:12" s="234" customFormat="1" x14ac:dyDescent="0.25">
      <c r="A9778" s="296" t="s">
        <v>2779</v>
      </c>
      <c r="B9778" s="269" t="s">
        <v>2696</v>
      </c>
      <c r="C9778" s="268" t="s">
        <v>2</v>
      </c>
      <c r="D9778" s="311">
        <v>4</v>
      </c>
      <c r="E9778" s="216"/>
      <c r="F9778" s="277"/>
      <c r="I9778"/>
      <c r="J9778" s="149"/>
      <c r="K9778" s="149"/>
      <c r="L9778" s="149"/>
    </row>
    <row r="9779" spans="1:12" s="234" customFormat="1" x14ac:dyDescent="0.25">
      <c r="A9779" s="296"/>
      <c r="B9779" s="269"/>
      <c r="C9779" s="268"/>
      <c r="D9779" s="311"/>
      <c r="E9779" s="216"/>
      <c r="F9779" s="260"/>
      <c r="I9779"/>
      <c r="J9779" s="149"/>
      <c r="K9779" s="149"/>
      <c r="L9779" s="149"/>
    </row>
    <row r="9780" spans="1:12" s="234" customFormat="1" x14ac:dyDescent="0.25">
      <c r="A9780" s="296"/>
      <c r="B9780" s="269"/>
      <c r="C9780" s="268"/>
      <c r="D9780" s="311"/>
      <c r="E9780" s="216"/>
      <c r="F9780" s="260"/>
      <c r="I9780"/>
      <c r="J9780" s="149"/>
      <c r="K9780" s="149"/>
      <c r="L9780" s="149"/>
    </row>
    <row r="9781" spans="1:12" s="234" customFormat="1" x14ac:dyDescent="0.25">
      <c r="A9781" s="296"/>
      <c r="B9781" s="269"/>
      <c r="C9781" s="268"/>
      <c r="D9781" s="311"/>
      <c r="E9781" s="216"/>
      <c r="F9781" s="260"/>
      <c r="I9781"/>
      <c r="J9781" s="149"/>
      <c r="K9781" s="149"/>
      <c r="L9781" s="149"/>
    </row>
    <row r="9782" spans="1:12" s="234" customFormat="1" x14ac:dyDescent="0.25">
      <c r="A9782" s="296"/>
      <c r="B9782" s="269"/>
      <c r="C9782" s="268"/>
      <c r="D9782" s="311"/>
      <c r="E9782" s="216"/>
      <c r="F9782" s="260"/>
      <c r="I9782"/>
      <c r="J9782" s="149"/>
      <c r="K9782" s="149"/>
      <c r="L9782" s="149"/>
    </row>
    <row r="9783" spans="1:12" s="234" customFormat="1" x14ac:dyDescent="0.25">
      <c r="A9783" s="296"/>
      <c r="B9783" s="269"/>
      <c r="C9783" s="268"/>
      <c r="D9783" s="311"/>
      <c r="E9783" s="216"/>
      <c r="F9783" s="260"/>
      <c r="I9783"/>
      <c r="J9783" s="149"/>
      <c r="K9783" s="149"/>
      <c r="L9783" s="149"/>
    </row>
    <row r="9784" spans="1:12" s="234" customFormat="1" x14ac:dyDescent="0.25">
      <c r="A9784" s="296"/>
      <c r="B9784" s="269"/>
      <c r="C9784" s="268"/>
      <c r="D9784" s="311"/>
      <c r="E9784" s="216"/>
      <c r="F9784" s="260"/>
      <c r="I9784"/>
      <c r="J9784" s="149"/>
      <c r="K9784" s="149"/>
      <c r="L9784" s="149"/>
    </row>
    <row r="9785" spans="1:12" s="234" customFormat="1" x14ac:dyDescent="0.25">
      <c r="A9785" s="296"/>
      <c r="B9785" s="269"/>
      <c r="C9785" s="268"/>
      <c r="D9785" s="311"/>
      <c r="E9785" s="216"/>
      <c r="F9785" s="260"/>
      <c r="I9785"/>
      <c r="J9785" s="149"/>
      <c r="K9785" s="149"/>
      <c r="L9785" s="149"/>
    </row>
    <row r="9786" spans="1:12" s="234" customFormat="1" x14ac:dyDescent="0.25">
      <c r="A9786" s="296"/>
      <c r="B9786" s="269"/>
      <c r="C9786" s="268"/>
      <c r="D9786" s="311"/>
      <c r="E9786" s="216"/>
      <c r="F9786" s="260"/>
      <c r="I9786"/>
      <c r="J9786" s="149"/>
      <c r="K9786" s="149"/>
      <c r="L9786" s="149"/>
    </row>
    <row r="9787" spans="1:12" s="234" customFormat="1" x14ac:dyDescent="0.25">
      <c r="A9787" s="296"/>
      <c r="B9787" s="269"/>
      <c r="C9787" s="268"/>
      <c r="D9787" s="311"/>
      <c r="E9787" s="216"/>
      <c r="F9787" s="260"/>
      <c r="I9787"/>
      <c r="J9787" s="149"/>
      <c r="K9787" s="149"/>
      <c r="L9787" s="149"/>
    </row>
    <row r="9788" spans="1:12" s="234" customFormat="1" x14ac:dyDescent="0.25">
      <c r="A9788" s="296"/>
      <c r="B9788" s="269"/>
      <c r="C9788" s="268"/>
      <c r="D9788" s="311"/>
      <c r="E9788" s="216"/>
      <c r="F9788" s="260"/>
      <c r="I9788"/>
      <c r="J9788" s="149"/>
      <c r="K9788" s="149"/>
      <c r="L9788" s="149"/>
    </row>
    <row r="9789" spans="1:12" s="234" customFormat="1" x14ac:dyDescent="0.25">
      <c r="A9789" s="296"/>
      <c r="B9789" s="269"/>
      <c r="C9789" s="268"/>
      <c r="D9789" s="311"/>
      <c r="E9789" s="216"/>
      <c r="F9789" s="260"/>
      <c r="I9789"/>
      <c r="J9789" s="149"/>
      <c r="K9789" s="149"/>
      <c r="L9789" s="149"/>
    </row>
    <row r="9790" spans="1:12" s="234" customFormat="1" x14ac:dyDescent="0.25">
      <c r="A9790" s="296"/>
      <c r="B9790" s="269"/>
      <c r="C9790" s="268"/>
      <c r="D9790" s="311"/>
      <c r="E9790" s="216"/>
      <c r="F9790" s="260"/>
      <c r="I9790"/>
      <c r="J9790" s="149"/>
      <c r="K9790" s="149"/>
      <c r="L9790" s="149"/>
    </row>
    <row r="9791" spans="1:12" s="234" customFormat="1" x14ac:dyDescent="0.25">
      <c r="A9791" s="296"/>
      <c r="B9791" s="269"/>
      <c r="C9791" s="268"/>
      <c r="D9791" s="311"/>
      <c r="E9791" s="216"/>
      <c r="F9791" s="260"/>
      <c r="I9791"/>
      <c r="J9791" s="149"/>
      <c r="K9791" s="149"/>
      <c r="L9791" s="149"/>
    </row>
    <row r="9792" spans="1:12" s="234" customFormat="1" x14ac:dyDescent="0.25">
      <c r="A9792" s="296"/>
      <c r="B9792" s="269"/>
      <c r="C9792" s="268"/>
      <c r="D9792" s="311"/>
      <c r="E9792" s="216"/>
      <c r="F9792" s="260"/>
      <c r="I9792"/>
      <c r="J9792" s="149"/>
      <c r="K9792" s="149"/>
      <c r="L9792" s="149"/>
    </row>
    <row r="9793" spans="1:12" s="234" customFormat="1" x14ac:dyDescent="0.25">
      <c r="A9793" s="296"/>
      <c r="B9793" s="269"/>
      <c r="C9793" s="268"/>
      <c r="D9793" s="311"/>
      <c r="E9793" s="216"/>
      <c r="F9793" s="260"/>
      <c r="I9793"/>
      <c r="J9793" s="149"/>
      <c r="K9793" s="149"/>
      <c r="L9793" s="149"/>
    </row>
    <row r="9794" spans="1:12" s="234" customFormat="1" x14ac:dyDescent="0.25">
      <c r="A9794" s="296"/>
      <c r="B9794" s="269"/>
      <c r="C9794" s="268"/>
      <c r="D9794" s="311"/>
      <c r="E9794" s="216"/>
      <c r="F9794" s="260"/>
      <c r="I9794"/>
      <c r="J9794" s="149"/>
      <c r="K9794" s="149"/>
      <c r="L9794" s="149"/>
    </row>
    <row r="9795" spans="1:12" s="234" customFormat="1" x14ac:dyDescent="0.25">
      <c r="A9795" s="296"/>
      <c r="B9795" s="269"/>
      <c r="C9795" s="268"/>
      <c r="D9795" s="311"/>
      <c r="E9795" s="216"/>
      <c r="F9795" s="260"/>
      <c r="I9795"/>
      <c r="J9795" s="149"/>
      <c r="K9795" s="149"/>
      <c r="L9795" s="149"/>
    </row>
    <row r="9796" spans="1:12" s="234" customFormat="1" x14ac:dyDescent="0.25">
      <c r="A9796" s="296"/>
      <c r="B9796" s="269"/>
      <c r="C9796" s="268"/>
      <c r="D9796" s="311"/>
      <c r="E9796" s="216"/>
      <c r="F9796" s="260"/>
      <c r="I9796"/>
      <c r="J9796" s="149"/>
      <c r="K9796" s="149"/>
      <c r="L9796" s="149"/>
    </row>
    <row r="9797" spans="1:12" s="234" customFormat="1" x14ac:dyDescent="0.25">
      <c r="A9797" s="296"/>
      <c r="B9797" s="269"/>
      <c r="C9797" s="268"/>
      <c r="D9797" s="311"/>
      <c r="E9797" s="216"/>
      <c r="F9797" s="260"/>
      <c r="I9797"/>
      <c r="J9797" s="149"/>
      <c r="K9797" s="149"/>
      <c r="L9797" s="149"/>
    </row>
    <row r="9798" spans="1:12" s="234" customFormat="1" x14ac:dyDescent="0.25">
      <c r="A9798" s="296"/>
      <c r="B9798" s="269"/>
      <c r="C9798" s="268"/>
      <c r="D9798" s="311"/>
      <c r="E9798" s="216"/>
      <c r="F9798" s="260"/>
      <c r="I9798"/>
      <c r="J9798" s="149"/>
      <c r="K9798" s="149"/>
      <c r="L9798" s="149"/>
    </row>
    <row r="9799" spans="1:12" s="234" customFormat="1" x14ac:dyDescent="0.25">
      <c r="A9799" s="296"/>
      <c r="B9799" s="269"/>
      <c r="C9799" s="268"/>
      <c r="D9799" s="311"/>
      <c r="E9799" s="216"/>
      <c r="F9799" s="260"/>
      <c r="I9799"/>
      <c r="J9799" s="149"/>
      <c r="K9799" s="149"/>
      <c r="L9799" s="149"/>
    </row>
    <row r="9800" spans="1:12" s="234" customFormat="1" x14ac:dyDescent="0.25">
      <c r="A9800" s="296"/>
      <c r="B9800" s="269"/>
      <c r="C9800" s="268"/>
      <c r="D9800" s="311"/>
      <c r="E9800" s="216"/>
      <c r="F9800" s="260"/>
      <c r="I9800"/>
      <c r="J9800" s="149"/>
      <c r="K9800" s="149"/>
      <c r="L9800" s="149"/>
    </row>
    <row r="9801" spans="1:12" s="234" customFormat="1" x14ac:dyDescent="0.25">
      <c r="A9801" s="296"/>
      <c r="B9801" s="269"/>
      <c r="C9801" s="268"/>
      <c r="D9801" s="311"/>
      <c r="E9801" s="216"/>
      <c r="F9801" s="260"/>
      <c r="I9801"/>
      <c r="J9801" s="149"/>
      <c r="K9801" s="149"/>
      <c r="L9801" s="149"/>
    </row>
    <row r="9802" spans="1:12" s="234" customFormat="1" x14ac:dyDescent="0.25">
      <c r="A9802" s="296"/>
      <c r="B9802" s="269"/>
      <c r="C9802" s="268"/>
      <c r="D9802" s="311"/>
      <c r="E9802" s="216"/>
      <c r="F9802" s="260"/>
      <c r="I9802"/>
      <c r="J9802" s="149"/>
      <c r="K9802" s="149"/>
      <c r="L9802" s="149"/>
    </row>
    <row r="9803" spans="1:12" s="234" customFormat="1" x14ac:dyDescent="0.25">
      <c r="A9803" s="296"/>
      <c r="B9803" s="269"/>
      <c r="C9803" s="268"/>
      <c r="D9803" s="311"/>
      <c r="E9803" s="216"/>
      <c r="F9803" s="260"/>
      <c r="I9803"/>
      <c r="J9803" s="149"/>
      <c r="K9803" s="149"/>
      <c r="L9803" s="149"/>
    </row>
    <row r="9804" spans="1:12" s="234" customFormat="1" x14ac:dyDescent="0.25">
      <c r="A9804" s="296"/>
      <c r="B9804" s="269"/>
      <c r="C9804" s="268"/>
      <c r="D9804" s="311"/>
      <c r="E9804" s="216"/>
      <c r="F9804" s="260"/>
      <c r="I9804"/>
      <c r="J9804" s="149"/>
      <c r="K9804" s="149"/>
      <c r="L9804" s="149"/>
    </row>
    <row r="9805" spans="1:12" s="234" customFormat="1" x14ac:dyDescent="0.25">
      <c r="A9805" s="296"/>
      <c r="B9805" s="269"/>
      <c r="C9805" s="268"/>
      <c r="D9805" s="311"/>
      <c r="E9805" s="216"/>
      <c r="F9805" s="260"/>
      <c r="I9805"/>
      <c r="J9805" s="149"/>
      <c r="K9805" s="149"/>
      <c r="L9805" s="149"/>
    </row>
    <row r="9806" spans="1:12" s="234" customFormat="1" x14ac:dyDescent="0.25">
      <c r="A9806" s="296"/>
      <c r="B9806" s="269"/>
      <c r="C9806" s="268"/>
      <c r="D9806" s="311"/>
      <c r="E9806" s="216"/>
      <c r="F9806" s="260"/>
      <c r="I9806"/>
      <c r="J9806" s="149"/>
      <c r="K9806" s="149"/>
      <c r="L9806" s="149"/>
    </row>
    <row r="9807" spans="1:12" s="234" customFormat="1" x14ac:dyDescent="0.25">
      <c r="A9807" s="296"/>
      <c r="B9807" s="269"/>
      <c r="C9807" s="268"/>
      <c r="D9807" s="311"/>
      <c r="E9807" s="216"/>
      <c r="F9807" s="260"/>
      <c r="I9807"/>
      <c r="J9807" s="149"/>
      <c r="K9807" s="149"/>
      <c r="L9807" s="149"/>
    </row>
    <row r="9808" spans="1:12" s="234" customFormat="1" x14ac:dyDescent="0.25">
      <c r="A9808" s="296"/>
      <c r="B9808" s="269"/>
      <c r="C9808" s="268"/>
      <c r="D9808" s="311"/>
      <c r="E9808" s="216"/>
      <c r="F9808" s="260"/>
      <c r="I9808"/>
      <c r="J9808" s="149"/>
      <c r="K9808" s="149"/>
      <c r="L9808" s="149"/>
    </row>
    <row r="9809" spans="1:12" s="234" customFormat="1" x14ac:dyDescent="0.25">
      <c r="A9809" s="296"/>
      <c r="B9809" s="269"/>
      <c r="C9809" s="268"/>
      <c r="D9809" s="311"/>
      <c r="E9809" s="216"/>
      <c r="F9809" s="260"/>
      <c r="I9809"/>
      <c r="J9809" s="149"/>
      <c r="K9809" s="149"/>
      <c r="L9809" s="149"/>
    </row>
    <row r="9810" spans="1:12" s="234" customFormat="1" x14ac:dyDescent="0.25">
      <c r="A9810" s="296"/>
      <c r="B9810" s="269"/>
      <c r="C9810" s="268"/>
      <c r="D9810" s="311"/>
      <c r="E9810" s="216"/>
      <c r="F9810" s="260"/>
      <c r="I9810"/>
      <c r="J9810" s="149"/>
      <c r="K9810" s="149"/>
      <c r="L9810" s="149"/>
    </row>
    <row r="9811" spans="1:12" s="234" customFormat="1" x14ac:dyDescent="0.25">
      <c r="A9811" s="296"/>
      <c r="B9811" s="269"/>
      <c r="C9811" s="268"/>
      <c r="D9811" s="311"/>
      <c r="E9811" s="216"/>
      <c r="F9811" s="260"/>
      <c r="I9811"/>
      <c r="J9811" s="149"/>
      <c r="K9811" s="149"/>
      <c r="L9811" s="149"/>
    </row>
    <row r="9812" spans="1:12" s="234" customFormat="1" x14ac:dyDescent="0.25">
      <c r="A9812" s="296"/>
      <c r="B9812" s="269"/>
      <c r="C9812" s="268"/>
      <c r="D9812" s="311"/>
      <c r="E9812" s="216"/>
      <c r="F9812" s="260"/>
      <c r="I9812"/>
      <c r="J9812" s="149"/>
      <c r="K9812" s="149"/>
      <c r="L9812" s="149"/>
    </row>
    <row r="9813" spans="1:12" s="234" customFormat="1" x14ac:dyDescent="0.25">
      <c r="A9813" s="296"/>
      <c r="B9813" s="269"/>
      <c r="C9813" s="268"/>
      <c r="D9813" s="311"/>
      <c r="E9813" s="216"/>
      <c r="F9813" s="260"/>
      <c r="I9813"/>
      <c r="J9813" s="149"/>
      <c r="K9813" s="149"/>
      <c r="L9813" s="149"/>
    </row>
    <row r="9814" spans="1:12" s="234" customFormat="1" x14ac:dyDescent="0.25">
      <c r="A9814" s="296"/>
      <c r="B9814" s="269"/>
      <c r="C9814" s="268"/>
      <c r="D9814" s="311"/>
      <c r="E9814" s="216"/>
      <c r="F9814" s="260"/>
      <c r="I9814"/>
      <c r="J9814" s="149"/>
      <c r="K9814" s="149"/>
      <c r="L9814" s="149"/>
    </row>
    <row r="9815" spans="1:12" s="234" customFormat="1" ht="13" x14ac:dyDescent="0.25">
      <c r="A9815" s="261"/>
      <c r="B9815" s="264" t="s">
        <v>2187</v>
      </c>
      <c r="C9815" s="226"/>
      <c r="D9815" s="304"/>
      <c r="E9815" s="255"/>
      <c r="F9815" s="266"/>
      <c r="I9815"/>
      <c r="J9815" s="149"/>
      <c r="K9815" s="149"/>
      <c r="L9815" s="149"/>
    </row>
    <row r="9816" spans="1:12" s="234" customFormat="1" ht="13" x14ac:dyDescent="0.25">
      <c r="A9816" s="261"/>
      <c r="B9816" s="245" t="str">
        <f>B9749</f>
        <v>SECTION 8</v>
      </c>
      <c r="C9816" s="226"/>
      <c r="D9816" s="304"/>
      <c r="E9816" s="255"/>
      <c r="F9816" s="260"/>
      <c r="I9816"/>
      <c r="J9816" s="149"/>
      <c r="K9816" s="149"/>
      <c r="L9816" s="149"/>
    </row>
    <row r="9817" spans="1:12" s="234" customFormat="1" ht="13" x14ac:dyDescent="0.25">
      <c r="A9817" s="261"/>
      <c r="B9817" s="245" t="s">
        <v>2813</v>
      </c>
      <c r="C9817" s="226"/>
      <c r="D9817" s="304"/>
      <c r="E9817" s="255"/>
      <c r="F9817" s="260"/>
      <c r="I9817"/>
      <c r="J9817" s="149"/>
      <c r="K9817" s="149"/>
      <c r="L9817" s="149"/>
    </row>
    <row r="9818" spans="1:12" s="234" customFormat="1" ht="13" x14ac:dyDescent="0.25">
      <c r="A9818" s="261"/>
      <c r="B9818" s="253"/>
      <c r="C9818" s="252"/>
      <c r="D9818" s="308"/>
      <c r="E9818" s="257"/>
      <c r="F9818" s="260"/>
      <c r="I9818"/>
      <c r="J9818" s="149"/>
      <c r="K9818" s="149"/>
      <c r="L9818" s="149"/>
    </row>
    <row r="9819" spans="1:12" s="234" customFormat="1" ht="13" x14ac:dyDescent="0.25">
      <c r="A9819" s="261"/>
      <c r="B9819" s="270" t="str">
        <f>B9816</f>
        <v>SECTION 8</v>
      </c>
      <c r="C9819" s="252"/>
      <c r="D9819" s="308"/>
      <c r="E9819" s="257"/>
      <c r="F9819" s="260"/>
      <c r="I9819"/>
      <c r="J9819" s="149"/>
      <c r="K9819" s="149"/>
      <c r="L9819" s="149"/>
    </row>
    <row r="9820" spans="1:12" s="234" customFormat="1" ht="13" x14ac:dyDescent="0.25">
      <c r="A9820" s="261"/>
      <c r="B9820" s="270" t="str">
        <f>B9817</f>
        <v>Ablution Block 4: 8.4 - Ironmongery</v>
      </c>
      <c r="C9820" s="252"/>
      <c r="D9820" s="308"/>
      <c r="E9820" s="257"/>
      <c r="F9820" s="260"/>
      <c r="I9820"/>
      <c r="J9820" s="149"/>
      <c r="K9820" s="149"/>
      <c r="L9820" s="149"/>
    </row>
    <row r="9821" spans="1:12" s="234" customFormat="1" ht="13" x14ac:dyDescent="0.25">
      <c r="A9821" s="261"/>
      <c r="B9821" s="251" t="s">
        <v>2200</v>
      </c>
      <c r="C9821" s="252" t="s">
        <v>2192</v>
      </c>
      <c r="D9821" s="308"/>
      <c r="E9821" s="257"/>
      <c r="F9821" s="260"/>
      <c r="I9821"/>
      <c r="J9821" s="149"/>
      <c r="K9821" s="149"/>
      <c r="L9821" s="149"/>
    </row>
    <row r="9822" spans="1:12" s="234" customFormat="1" ht="13" x14ac:dyDescent="0.25">
      <c r="A9822" s="261"/>
      <c r="B9822" s="253"/>
      <c r="C9822" s="252"/>
      <c r="D9822" s="308"/>
      <c r="E9822" s="257"/>
      <c r="F9822" s="260"/>
      <c r="I9822"/>
      <c r="J9822" s="149"/>
      <c r="K9822" s="149"/>
      <c r="L9822" s="149"/>
    </row>
    <row r="9823" spans="1:12" s="234" customFormat="1" ht="13" x14ac:dyDescent="0.25">
      <c r="A9823" s="261"/>
      <c r="B9823" s="265" t="s">
        <v>2191</v>
      </c>
      <c r="C9823" s="252">
        <v>145</v>
      </c>
      <c r="D9823" s="308"/>
      <c r="E9823" s="257"/>
      <c r="F9823" s="260"/>
      <c r="I9823"/>
      <c r="J9823" s="149"/>
      <c r="K9823" s="149"/>
      <c r="L9823" s="149"/>
    </row>
    <row r="9824" spans="1:12" s="234" customFormat="1" ht="13" x14ac:dyDescent="0.25">
      <c r="A9824" s="261"/>
      <c r="B9824" s="265"/>
      <c r="C9824" s="252"/>
      <c r="D9824" s="308"/>
      <c r="E9824" s="257"/>
      <c r="F9824" s="260"/>
      <c r="I9824"/>
      <c r="J9824" s="149"/>
      <c r="K9824" s="149"/>
      <c r="L9824" s="149"/>
    </row>
    <row r="9825" spans="1:12" s="234" customFormat="1" ht="13" x14ac:dyDescent="0.25">
      <c r="A9825" s="261"/>
      <c r="B9825" s="253"/>
      <c r="C9825" s="252"/>
      <c r="D9825" s="308"/>
      <c r="E9825" s="257"/>
      <c r="F9825" s="260"/>
      <c r="I9825"/>
      <c r="J9825" s="149"/>
      <c r="K9825" s="149"/>
      <c r="L9825" s="149"/>
    </row>
    <row r="9826" spans="1:12" s="234" customFormat="1" ht="13" x14ac:dyDescent="0.25">
      <c r="A9826" s="261"/>
      <c r="B9826" s="253"/>
      <c r="C9826" s="252"/>
      <c r="D9826" s="308"/>
      <c r="E9826" s="257"/>
      <c r="F9826" s="260"/>
      <c r="I9826"/>
      <c r="J9826" s="149"/>
      <c r="K9826" s="149"/>
      <c r="L9826" s="149"/>
    </row>
    <row r="9827" spans="1:12" s="234" customFormat="1" ht="13" x14ac:dyDescent="0.25">
      <c r="A9827" s="261"/>
      <c r="B9827" s="253"/>
      <c r="C9827" s="252"/>
      <c r="D9827" s="308"/>
      <c r="E9827" s="257"/>
      <c r="F9827" s="260"/>
      <c r="I9827"/>
      <c r="J9827" s="149"/>
      <c r="K9827" s="149"/>
      <c r="L9827" s="149"/>
    </row>
    <row r="9828" spans="1:12" s="234" customFormat="1" ht="13" x14ac:dyDescent="0.25">
      <c r="A9828" s="261"/>
      <c r="B9828" s="253"/>
      <c r="C9828" s="252"/>
      <c r="D9828" s="308"/>
      <c r="E9828" s="257"/>
      <c r="F9828" s="260"/>
      <c r="I9828"/>
      <c r="J9828" s="149"/>
      <c r="K9828" s="149"/>
      <c r="L9828" s="149"/>
    </row>
    <row r="9829" spans="1:12" s="234" customFormat="1" ht="13" x14ac:dyDescent="0.25">
      <c r="A9829" s="261"/>
      <c r="B9829" s="253"/>
      <c r="C9829" s="252"/>
      <c r="D9829" s="308"/>
      <c r="E9829" s="257"/>
      <c r="F9829" s="260"/>
      <c r="I9829"/>
      <c r="J9829" s="149"/>
      <c r="K9829" s="149"/>
      <c r="L9829" s="149"/>
    </row>
    <row r="9830" spans="1:12" s="234" customFormat="1" ht="13" x14ac:dyDescent="0.25">
      <c r="A9830" s="261"/>
      <c r="B9830" s="253"/>
      <c r="C9830" s="252"/>
      <c r="D9830" s="308"/>
      <c r="E9830" s="257"/>
      <c r="F9830" s="260"/>
      <c r="I9830"/>
      <c r="J9830" s="149"/>
      <c r="K9830" s="149"/>
      <c r="L9830" s="149"/>
    </row>
    <row r="9831" spans="1:12" s="234" customFormat="1" ht="13" x14ac:dyDescent="0.25">
      <c r="A9831" s="261"/>
      <c r="B9831" s="253"/>
      <c r="C9831" s="252"/>
      <c r="D9831" s="308"/>
      <c r="E9831" s="257"/>
      <c r="F9831" s="260"/>
      <c r="I9831"/>
      <c r="J9831" s="149"/>
      <c r="K9831" s="149"/>
      <c r="L9831" s="149"/>
    </row>
    <row r="9832" spans="1:12" s="234" customFormat="1" ht="13" x14ac:dyDescent="0.25">
      <c r="A9832" s="261"/>
      <c r="B9832" s="253"/>
      <c r="C9832" s="252"/>
      <c r="D9832" s="308"/>
      <c r="E9832" s="257"/>
      <c r="F9832" s="260"/>
      <c r="I9832"/>
      <c r="J9832" s="149"/>
      <c r="K9832" s="149"/>
      <c r="L9832" s="149"/>
    </row>
    <row r="9833" spans="1:12" s="234" customFormat="1" ht="13" x14ac:dyDescent="0.25">
      <c r="A9833" s="261"/>
      <c r="B9833" s="253"/>
      <c r="C9833" s="252"/>
      <c r="D9833" s="308"/>
      <c r="E9833" s="257"/>
      <c r="F9833" s="260"/>
      <c r="I9833"/>
      <c r="J9833" s="149"/>
      <c r="K9833" s="149"/>
      <c r="L9833" s="149"/>
    </row>
    <row r="9834" spans="1:12" s="234" customFormat="1" ht="13" x14ac:dyDescent="0.25">
      <c r="A9834" s="261"/>
      <c r="B9834" s="253"/>
      <c r="C9834" s="252"/>
      <c r="D9834" s="308"/>
      <c r="E9834" s="257"/>
      <c r="F9834" s="260"/>
      <c r="I9834"/>
      <c r="J9834" s="149"/>
      <c r="K9834" s="149"/>
      <c r="L9834" s="149"/>
    </row>
    <row r="9835" spans="1:12" s="234" customFormat="1" ht="13" x14ac:dyDescent="0.25">
      <c r="A9835" s="261"/>
      <c r="B9835" s="253"/>
      <c r="C9835" s="252"/>
      <c r="D9835" s="308"/>
      <c r="E9835" s="257"/>
      <c r="F9835" s="260"/>
      <c r="I9835"/>
      <c r="J9835" s="149"/>
      <c r="K9835" s="149"/>
      <c r="L9835" s="149"/>
    </row>
    <row r="9836" spans="1:12" s="234" customFormat="1" ht="13" x14ac:dyDescent="0.25">
      <c r="A9836" s="261"/>
      <c r="B9836" s="253"/>
      <c r="C9836" s="252"/>
      <c r="D9836" s="308"/>
      <c r="E9836" s="257"/>
      <c r="F9836" s="260"/>
      <c r="I9836"/>
      <c r="J9836" s="149"/>
      <c r="K9836" s="149"/>
      <c r="L9836" s="149"/>
    </row>
    <row r="9837" spans="1:12" s="234" customFormat="1" ht="13" x14ac:dyDescent="0.25">
      <c r="A9837" s="261"/>
      <c r="B9837" s="253"/>
      <c r="C9837" s="252"/>
      <c r="D9837" s="308"/>
      <c r="E9837" s="257"/>
      <c r="F9837" s="260"/>
      <c r="I9837"/>
      <c r="J9837" s="149"/>
      <c r="K9837" s="149"/>
      <c r="L9837" s="149"/>
    </row>
    <row r="9838" spans="1:12" s="234" customFormat="1" ht="13" x14ac:dyDescent="0.25">
      <c r="A9838" s="261"/>
      <c r="B9838" s="253"/>
      <c r="C9838" s="252"/>
      <c r="D9838" s="308"/>
      <c r="E9838" s="257"/>
      <c r="F9838" s="260"/>
      <c r="I9838"/>
      <c r="J9838" s="149"/>
      <c r="K9838" s="149"/>
      <c r="L9838" s="149"/>
    </row>
    <row r="9839" spans="1:12" s="234" customFormat="1" ht="13" x14ac:dyDescent="0.25">
      <c r="A9839" s="261"/>
      <c r="B9839" s="253"/>
      <c r="C9839" s="252"/>
      <c r="D9839" s="308"/>
      <c r="E9839" s="257"/>
      <c r="F9839" s="260"/>
      <c r="I9839"/>
      <c r="J9839" s="149"/>
      <c r="K9839" s="149"/>
      <c r="L9839" s="149"/>
    </row>
    <row r="9840" spans="1:12" s="234" customFormat="1" ht="13" x14ac:dyDescent="0.25">
      <c r="A9840" s="261"/>
      <c r="B9840" s="253"/>
      <c r="C9840" s="252"/>
      <c r="D9840" s="308"/>
      <c r="E9840" s="257"/>
      <c r="F9840" s="260"/>
      <c r="I9840"/>
      <c r="J9840" s="149"/>
      <c r="K9840" s="149"/>
      <c r="L9840" s="149"/>
    </row>
    <row r="9841" spans="1:12" s="234" customFormat="1" ht="13" x14ac:dyDescent="0.25">
      <c r="A9841" s="261"/>
      <c r="B9841" s="253"/>
      <c r="C9841" s="252"/>
      <c r="D9841" s="308"/>
      <c r="E9841" s="257"/>
      <c r="F9841" s="260"/>
      <c r="I9841"/>
      <c r="J9841" s="149"/>
      <c r="K9841" s="149"/>
      <c r="L9841" s="149"/>
    </row>
    <row r="9842" spans="1:12" s="234" customFormat="1" ht="13" x14ac:dyDescent="0.25">
      <c r="A9842" s="261"/>
      <c r="B9842" s="253"/>
      <c r="C9842" s="252"/>
      <c r="D9842" s="308"/>
      <c r="E9842" s="257"/>
      <c r="F9842" s="260"/>
      <c r="I9842"/>
      <c r="J9842" s="149"/>
      <c r="K9842" s="149"/>
      <c r="L9842" s="149"/>
    </row>
    <row r="9843" spans="1:12" s="234" customFormat="1" ht="13" x14ac:dyDescent="0.25">
      <c r="A9843" s="261"/>
      <c r="B9843" s="253"/>
      <c r="C9843" s="252"/>
      <c r="D9843" s="308"/>
      <c r="E9843" s="257"/>
      <c r="F9843" s="260"/>
      <c r="I9843"/>
      <c r="J9843" s="149"/>
      <c r="K9843" s="149"/>
      <c r="L9843" s="149"/>
    </row>
    <row r="9844" spans="1:12" s="234" customFormat="1" ht="13" x14ac:dyDescent="0.25">
      <c r="A9844" s="261"/>
      <c r="B9844" s="253"/>
      <c r="C9844" s="252"/>
      <c r="D9844" s="308"/>
      <c r="E9844" s="257"/>
      <c r="F9844" s="260"/>
      <c r="I9844"/>
      <c r="J9844" s="149"/>
      <c r="K9844" s="149"/>
      <c r="L9844" s="149"/>
    </row>
    <row r="9845" spans="1:12" s="234" customFormat="1" ht="13" x14ac:dyDescent="0.25">
      <c r="A9845" s="261"/>
      <c r="B9845" s="253"/>
      <c r="C9845" s="252"/>
      <c r="D9845" s="308"/>
      <c r="E9845" s="257"/>
      <c r="F9845" s="260"/>
      <c r="I9845"/>
      <c r="J9845" s="149"/>
      <c r="K9845" s="149"/>
      <c r="L9845" s="149"/>
    </row>
    <row r="9846" spans="1:12" s="234" customFormat="1" ht="13" x14ac:dyDescent="0.25">
      <c r="A9846" s="261"/>
      <c r="B9846" s="253"/>
      <c r="C9846" s="252"/>
      <c r="D9846" s="308"/>
      <c r="E9846" s="257"/>
      <c r="F9846" s="260"/>
      <c r="I9846"/>
      <c r="J9846" s="149"/>
      <c r="K9846" s="149"/>
      <c r="L9846" s="149"/>
    </row>
    <row r="9847" spans="1:12" s="234" customFormat="1" ht="13" x14ac:dyDescent="0.25">
      <c r="A9847" s="261"/>
      <c r="B9847" s="253"/>
      <c r="C9847" s="252"/>
      <c r="D9847" s="308"/>
      <c r="E9847" s="257"/>
      <c r="F9847" s="260"/>
      <c r="I9847"/>
      <c r="J9847" s="149"/>
      <c r="K9847" s="149"/>
      <c r="L9847" s="149"/>
    </row>
    <row r="9848" spans="1:12" s="234" customFormat="1" ht="13" x14ac:dyDescent="0.25">
      <c r="A9848" s="261"/>
      <c r="B9848" s="253"/>
      <c r="C9848" s="252"/>
      <c r="D9848" s="308"/>
      <c r="E9848" s="257"/>
      <c r="F9848" s="260"/>
      <c r="I9848"/>
      <c r="J9848" s="149"/>
      <c r="K9848" s="149"/>
      <c r="L9848" s="149"/>
    </row>
    <row r="9849" spans="1:12" s="234" customFormat="1" ht="13" x14ac:dyDescent="0.25">
      <c r="A9849" s="261"/>
      <c r="B9849" s="253"/>
      <c r="C9849" s="252"/>
      <c r="D9849" s="308"/>
      <c r="E9849" s="257"/>
      <c r="F9849" s="260"/>
      <c r="I9849"/>
      <c r="J9849" s="149"/>
      <c r="K9849" s="149"/>
      <c r="L9849" s="149"/>
    </row>
    <row r="9850" spans="1:12" s="234" customFormat="1" ht="13" x14ac:dyDescent="0.25">
      <c r="A9850" s="261"/>
      <c r="B9850" s="253"/>
      <c r="C9850" s="252"/>
      <c r="D9850" s="308"/>
      <c r="E9850" s="257"/>
      <c r="F9850" s="260"/>
      <c r="I9850"/>
      <c r="J9850" s="149"/>
      <c r="K9850" s="149"/>
      <c r="L9850" s="149"/>
    </row>
    <row r="9851" spans="1:12" s="234" customFormat="1" ht="13" x14ac:dyDescent="0.25">
      <c r="A9851" s="261"/>
      <c r="B9851" s="253"/>
      <c r="C9851" s="252"/>
      <c r="D9851" s="308"/>
      <c r="E9851" s="257"/>
      <c r="F9851" s="260"/>
      <c r="I9851"/>
      <c r="J9851" s="149"/>
      <c r="K9851" s="149"/>
      <c r="L9851" s="149"/>
    </row>
    <row r="9852" spans="1:12" s="234" customFormat="1" ht="13" x14ac:dyDescent="0.25">
      <c r="A9852" s="261"/>
      <c r="B9852" s="253"/>
      <c r="C9852" s="252"/>
      <c r="D9852" s="308"/>
      <c r="E9852" s="257"/>
      <c r="F9852" s="260"/>
      <c r="I9852"/>
      <c r="J9852" s="149"/>
      <c r="K9852" s="149"/>
      <c r="L9852" s="149"/>
    </row>
    <row r="9853" spans="1:12" s="234" customFormat="1" ht="13" x14ac:dyDescent="0.25">
      <c r="A9853" s="261"/>
      <c r="B9853" s="253"/>
      <c r="C9853" s="252"/>
      <c r="D9853" s="308"/>
      <c r="E9853" s="257"/>
      <c r="F9853" s="260"/>
      <c r="I9853"/>
      <c r="J9853" s="149"/>
      <c r="K9853" s="149"/>
      <c r="L9853" s="149"/>
    </row>
    <row r="9854" spans="1:12" s="234" customFormat="1" ht="13" x14ac:dyDescent="0.25">
      <c r="A9854" s="261"/>
      <c r="B9854" s="253"/>
      <c r="C9854" s="252"/>
      <c r="D9854" s="308"/>
      <c r="E9854" s="257"/>
      <c r="F9854" s="260"/>
      <c r="I9854"/>
      <c r="J9854" s="149"/>
      <c r="K9854" s="149"/>
      <c r="L9854" s="149"/>
    </row>
    <row r="9855" spans="1:12" s="234" customFormat="1" ht="13" x14ac:dyDescent="0.25">
      <c r="A9855" s="261"/>
      <c r="B9855" s="253"/>
      <c r="C9855" s="252"/>
      <c r="D9855" s="308"/>
      <c r="E9855" s="257"/>
      <c r="F9855" s="260"/>
      <c r="I9855"/>
      <c r="J9855" s="149"/>
      <c r="K9855" s="149"/>
      <c r="L9855" s="149"/>
    </row>
    <row r="9856" spans="1:12" s="234" customFormat="1" ht="13" x14ac:dyDescent="0.25">
      <c r="A9856" s="261"/>
      <c r="B9856" s="253"/>
      <c r="C9856" s="252"/>
      <c r="D9856" s="308"/>
      <c r="E9856" s="257"/>
      <c r="F9856" s="260"/>
      <c r="I9856"/>
      <c r="J9856" s="149"/>
      <c r="K9856" s="149"/>
      <c r="L9856" s="149"/>
    </row>
    <row r="9857" spans="1:12" s="234" customFormat="1" ht="13" x14ac:dyDescent="0.25">
      <c r="A9857" s="261"/>
      <c r="B9857" s="253"/>
      <c r="C9857" s="252"/>
      <c r="D9857" s="308"/>
      <c r="E9857" s="257"/>
      <c r="F9857" s="260"/>
      <c r="I9857"/>
      <c r="J9857" s="149"/>
      <c r="K9857" s="149"/>
      <c r="L9857" s="149"/>
    </row>
    <row r="9858" spans="1:12" s="234" customFormat="1" ht="13" x14ac:dyDescent="0.25">
      <c r="A9858" s="261"/>
      <c r="B9858" s="253"/>
      <c r="C9858" s="252"/>
      <c r="D9858" s="308"/>
      <c r="E9858" s="257"/>
      <c r="F9858" s="260"/>
      <c r="I9858"/>
      <c r="J9858" s="149"/>
      <c r="K9858" s="149"/>
      <c r="L9858" s="149"/>
    </row>
    <row r="9859" spans="1:12" s="234" customFormat="1" ht="13" x14ac:dyDescent="0.25">
      <c r="A9859" s="261"/>
      <c r="B9859" s="253"/>
      <c r="C9859" s="252"/>
      <c r="D9859" s="308"/>
      <c r="E9859" s="257"/>
      <c r="F9859" s="260"/>
      <c r="I9859"/>
      <c r="J9859" s="149"/>
      <c r="K9859" s="149"/>
      <c r="L9859" s="149"/>
    </row>
    <row r="9860" spans="1:12" s="234" customFormat="1" ht="13" x14ac:dyDescent="0.25">
      <c r="A9860" s="261"/>
      <c r="B9860" s="253"/>
      <c r="C9860" s="252"/>
      <c r="D9860" s="308"/>
      <c r="E9860" s="257"/>
      <c r="F9860" s="260"/>
      <c r="I9860"/>
      <c r="J9860" s="149"/>
      <c r="K9860" s="149"/>
      <c r="L9860" s="149"/>
    </row>
    <row r="9861" spans="1:12" s="234" customFormat="1" ht="13" x14ac:dyDescent="0.25">
      <c r="A9861" s="261"/>
      <c r="B9861" s="253"/>
      <c r="C9861" s="252"/>
      <c r="D9861" s="308"/>
      <c r="E9861" s="257"/>
      <c r="F9861" s="260"/>
      <c r="I9861"/>
      <c r="J9861" s="149"/>
      <c r="K9861" s="149"/>
      <c r="L9861" s="149"/>
    </row>
    <row r="9862" spans="1:12" s="234" customFormat="1" ht="13" x14ac:dyDescent="0.25">
      <c r="A9862" s="261"/>
      <c r="B9862" s="253"/>
      <c r="C9862" s="252"/>
      <c r="D9862" s="308"/>
      <c r="E9862" s="257"/>
      <c r="F9862" s="260"/>
      <c r="I9862"/>
      <c r="J9862" s="149"/>
      <c r="K9862" s="149"/>
      <c r="L9862" s="149"/>
    </row>
    <row r="9863" spans="1:12" s="234" customFormat="1" ht="13" x14ac:dyDescent="0.25">
      <c r="A9863" s="261"/>
      <c r="B9863" s="253"/>
      <c r="C9863" s="252"/>
      <c r="D9863" s="308"/>
      <c r="E9863" s="257"/>
      <c r="F9863" s="260"/>
      <c r="I9863"/>
      <c r="J9863" s="149"/>
      <c r="K9863" s="149"/>
      <c r="L9863" s="149"/>
    </row>
    <row r="9864" spans="1:12" s="234" customFormat="1" ht="13" x14ac:dyDescent="0.25">
      <c r="A9864" s="261"/>
      <c r="B9864" s="253"/>
      <c r="C9864" s="252"/>
      <c r="D9864" s="308"/>
      <c r="E9864" s="257"/>
      <c r="F9864" s="260"/>
      <c r="I9864"/>
      <c r="J9864" s="149"/>
      <c r="K9864" s="149"/>
      <c r="L9864" s="149"/>
    </row>
    <row r="9865" spans="1:12" s="234" customFormat="1" ht="13" x14ac:dyDescent="0.25">
      <c r="A9865" s="261"/>
      <c r="B9865" s="253"/>
      <c r="C9865" s="252"/>
      <c r="D9865" s="308"/>
      <c r="E9865" s="257"/>
      <c r="F9865" s="260"/>
      <c r="I9865"/>
      <c r="J9865" s="149"/>
      <c r="K9865" s="149"/>
      <c r="L9865" s="149"/>
    </row>
    <row r="9866" spans="1:12" s="234" customFormat="1" ht="13" x14ac:dyDescent="0.25">
      <c r="A9866" s="261"/>
      <c r="B9866" s="253"/>
      <c r="C9866" s="252"/>
      <c r="D9866" s="308"/>
      <c r="E9866" s="257"/>
      <c r="F9866" s="260"/>
      <c r="I9866"/>
      <c r="J9866" s="149"/>
      <c r="K9866" s="149"/>
      <c r="L9866" s="149"/>
    </row>
    <row r="9867" spans="1:12" s="234" customFormat="1" ht="13" x14ac:dyDescent="0.25">
      <c r="A9867" s="261"/>
      <c r="B9867" s="253"/>
      <c r="C9867" s="252"/>
      <c r="D9867" s="308"/>
      <c r="E9867" s="257"/>
      <c r="F9867" s="260"/>
      <c r="I9867"/>
      <c r="J9867" s="149"/>
      <c r="K9867" s="149"/>
      <c r="L9867" s="149"/>
    </row>
    <row r="9868" spans="1:12" s="234" customFormat="1" ht="13" x14ac:dyDescent="0.25">
      <c r="A9868" s="261"/>
      <c r="B9868" s="253"/>
      <c r="C9868" s="252"/>
      <c r="D9868" s="308"/>
      <c r="E9868" s="257"/>
      <c r="F9868" s="260"/>
      <c r="I9868"/>
      <c r="J9868" s="149"/>
      <c r="K9868" s="149"/>
      <c r="L9868" s="149"/>
    </row>
    <row r="9869" spans="1:12" s="234" customFormat="1" ht="13" x14ac:dyDescent="0.25">
      <c r="A9869" s="261"/>
      <c r="B9869" s="253"/>
      <c r="C9869" s="252"/>
      <c r="D9869" s="308"/>
      <c r="E9869" s="257"/>
      <c r="F9869" s="260"/>
      <c r="I9869"/>
      <c r="J9869" s="149"/>
      <c r="K9869" s="149"/>
      <c r="L9869" s="149"/>
    </row>
    <row r="9870" spans="1:12" s="234" customFormat="1" ht="13" x14ac:dyDescent="0.25">
      <c r="A9870" s="261"/>
      <c r="B9870" s="253"/>
      <c r="C9870" s="252"/>
      <c r="D9870" s="308"/>
      <c r="E9870" s="257"/>
      <c r="F9870" s="260"/>
      <c r="I9870"/>
      <c r="J9870" s="149"/>
      <c r="K9870" s="149"/>
      <c r="L9870" s="149"/>
    </row>
    <row r="9871" spans="1:12" s="234" customFormat="1" ht="13" x14ac:dyDescent="0.25">
      <c r="A9871" s="261"/>
      <c r="B9871" s="253"/>
      <c r="C9871" s="252"/>
      <c r="D9871" s="308"/>
      <c r="E9871" s="257"/>
      <c r="F9871" s="260"/>
      <c r="I9871"/>
      <c r="J9871" s="149"/>
      <c r="K9871" s="149"/>
      <c r="L9871" s="149"/>
    </row>
    <row r="9872" spans="1:12" s="234" customFormat="1" ht="13" x14ac:dyDescent="0.25">
      <c r="A9872" s="261"/>
      <c r="B9872" s="253"/>
      <c r="C9872" s="252"/>
      <c r="D9872" s="308"/>
      <c r="E9872" s="257"/>
      <c r="F9872" s="260"/>
      <c r="I9872"/>
      <c r="J9872" s="149"/>
      <c r="K9872" s="149"/>
      <c r="L9872" s="149"/>
    </row>
    <row r="9873" spans="1:12" s="234" customFormat="1" ht="13" x14ac:dyDescent="0.25">
      <c r="A9873" s="261"/>
      <c r="B9873" s="253"/>
      <c r="C9873" s="252"/>
      <c r="D9873" s="308"/>
      <c r="E9873" s="257"/>
      <c r="F9873" s="260"/>
      <c r="I9873"/>
      <c r="J9873" s="149"/>
      <c r="K9873" s="149"/>
      <c r="L9873" s="149"/>
    </row>
    <row r="9874" spans="1:12" s="234" customFormat="1" ht="13" x14ac:dyDescent="0.25">
      <c r="A9874" s="261"/>
      <c r="B9874" s="253"/>
      <c r="C9874" s="252"/>
      <c r="D9874" s="308"/>
      <c r="E9874" s="257"/>
      <c r="F9874" s="260"/>
      <c r="I9874"/>
      <c r="J9874" s="149"/>
      <c r="K9874" s="149"/>
      <c r="L9874" s="149"/>
    </row>
    <row r="9875" spans="1:12" s="234" customFormat="1" ht="13" x14ac:dyDescent="0.25">
      <c r="A9875" s="261"/>
      <c r="B9875" s="253"/>
      <c r="C9875" s="252"/>
      <c r="D9875" s="308"/>
      <c r="E9875" s="257"/>
      <c r="F9875" s="260"/>
      <c r="I9875"/>
      <c r="J9875" s="149"/>
      <c r="K9875" s="149"/>
      <c r="L9875" s="149"/>
    </row>
    <row r="9876" spans="1:12" s="234" customFormat="1" ht="13" x14ac:dyDescent="0.25">
      <c r="A9876" s="261"/>
      <c r="B9876" s="253"/>
      <c r="C9876" s="252"/>
      <c r="D9876" s="308"/>
      <c r="E9876" s="257"/>
      <c r="F9876" s="260"/>
      <c r="I9876"/>
      <c r="J9876" s="149"/>
      <c r="K9876" s="149"/>
      <c r="L9876" s="149"/>
    </row>
    <row r="9877" spans="1:12" s="234" customFormat="1" ht="13" x14ac:dyDescent="0.25">
      <c r="A9877" s="261"/>
      <c r="B9877" s="253"/>
      <c r="C9877" s="252"/>
      <c r="D9877" s="308"/>
      <c r="E9877" s="257"/>
      <c r="F9877" s="260"/>
      <c r="I9877"/>
      <c r="J9877" s="149"/>
      <c r="K9877" s="149"/>
      <c r="L9877" s="149"/>
    </row>
    <row r="9878" spans="1:12" s="234" customFormat="1" ht="13" x14ac:dyDescent="0.25">
      <c r="A9878" s="261"/>
      <c r="B9878" s="253"/>
      <c r="C9878" s="252"/>
      <c r="D9878" s="308"/>
      <c r="E9878" s="257"/>
      <c r="F9878" s="260"/>
      <c r="I9878"/>
      <c r="J9878" s="149"/>
      <c r="K9878" s="149"/>
      <c r="L9878" s="149"/>
    </row>
    <row r="9879" spans="1:12" s="234" customFormat="1" ht="13" x14ac:dyDescent="0.25">
      <c r="A9879" s="261"/>
      <c r="B9879" s="253"/>
      <c r="C9879" s="252"/>
      <c r="D9879" s="308"/>
      <c r="E9879" s="257"/>
      <c r="F9879" s="260"/>
      <c r="I9879"/>
      <c r="J9879" s="149"/>
      <c r="K9879" s="149"/>
      <c r="L9879" s="149"/>
    </row>
    <row r="9880" spans="1:12" s="234" customFormat="1" ht="13" x14ac:dyDescent="0.25">
      <c r="A9880" s="261"/>
      <c r="B9880" s="253"/>
      <c r="C9880" s="252"/>
      <c r="D9880" s="308"/>
      <c r="E9880" s="257"/>
      <c r="F9880" s="260"/>
      <c r="I9880"/>
      <c r="J9880" s="149"/>
      <c r="K9880" s="149"/>
      <c r="L9880" s="149"/>
    </row>
    <row r="9881" spans="1:12" s="234" customFormat="1" ht="13" x14ac:dyDescent="0.25">
      <c r="A9881" s="261"/>
      <c r="B9881" s="253"/>
      <c r="C9881" s="252"/>
      <c r="D9881" s="308"/>
      <c r="E9881" s="257"/>
      <c r="F9881" s="260"/>
      <c r="I9881"/>
      <c r="J9881" s="149"/>
      <c r="K9881" s="149"/>
      <c r="L9881" s="149"/>
    </row>
    <row r="9882" spans="1:12" s="234" customFormat="1" ht="13" x14ac:dyDescent="0.25">
      <c r="A9882" s="261"/>
      <c r="B9882" s="253"/>
      <c r="C9882" s="252"/>
      <c r="D9882" s="308"/>
      <c r="E9882" s="257"/>
      <c r="F9882" s="260"/>
      <c r="I9882"/>
      <c r="J9882" s="149"/>
      <c r="K9882" s="149"/>
      <c r="L9882" s="149"/>
    </row>
    <row r="9883" spans="1:12" s="234" customFormat="1" ht="13" x14ac:dyDescent="0.25">
      <c r="A9883" s="261"/>
      <c r="B9883" s="253"/>
      <c r="C9883" s="252"/>
      <c r="D9883" s="308"/>
      <c r="E9883" s="257"/>
      <c r="F9883" s="260"/>
      <c r="I9883"/>
      <c r="J9883" s="149"/>
      <c r="K9883" s="149"/>
      <c r="L9883" s="149"/>
    </row>
    <row r="9884" spans="1:12" s="234" customFormat="1" ht="13" x14ac:dyDescent="0.25">
      <c r="A9884" s="261"/>
      <c r="B9884" s="253"/>
      <c r="C9884" s="252"/>
      <c r="D9884" s="308"/>
      <c r="E9884" s="257"/>
      <c r="F9884" s="260"/>
      <c r="I9884"/>
      <c r="J9884" s="149"/>
      <c r="K9884" s="149"/>
      <c r="L9884" s="149"/>
    </row>
    <row r="9885" spans="1:12" s="234" customFormat="1" ht="13" x14ac:dyDescent="0.25">
      <c r="A9885" s="261"/>
      <c r="B9885" s="253"/>
      <c r="C9885" s="252"/>
      <c r="D9885" s="308"/>
      <c r="E9885" s="257"/>
      <c r="F9885" s="260"/>
      <c r="I9885"/>
      <c r="J9885" s="149"/>
      <c r="K9885" s="149"/>
      <c r="L9885" s="149"/>
    </row>
    <row r="9886" spans="1:12" s="234" customFormat="1" ht="13" x14ac:dyDescent="0.25">
      <c r="A9886" s="261"/>
      <c r="B9886" s="253"/>
      <c r="C9886" s="252"/>
      <c r="D9886" s="308"/>
      <c r="E9886" s="257"/>
      <c r="F9886" s="260"/>
      <c r="I9886"/>
      <c r="J9886" s="149"/>
      <c r="K9886" s="149"/>
      <c r="L9886" s="149"/>
    </row>
    <row r="9887" spans="1:12" s="234" customFormat="1" ht="13" x14ac:dyDescent="0.25">
      <c r="A9887" s="261"/>
      <c r="B9887" s="253"/>
      <c r="C9887" s="252"/>
      <c r="D9887" s="308"/>
      <c r="E9887" s="257"/>
      <c r="F9887" s="260"/>
      <c r="I9887"/>
      <c r="J9887" s="149"/>
      <c r="K9887" s="149"/>
      <c r="L9887" s="149"/>
    </row>
    <row r="9888" spans="1:12" s="234" customFormat="1" ht="13" x14ac:dyDescent="0.25">
      <c r="A9888" s="261"/>
      <c r="B9888" s="264" t="s">
        <v>1019</v>
      </c>
      <c r="C9888" s="226"/>
      <c r="D9888" s="304"/>
      <c r="E9888" s="255"/>
      <c r="F9888" s="266"/>
      <c r="I9888"/>
      <c r="J9888" s="149"/>
      <c r="K9888" s="149"/>
      <c r="L9888" s="149"/>
    </row>
    <row r="9889" spans="1:12" s="234" customFormat="1" ht="13" x14ac:dyDescent="0.25">
      <c r="A9889" s="261"/>
      <c r="B9889" s="245" t="str">
        <f>B9816</f>
        <v>SECTION 8</v>
      </c>
      <c r="C9889" s="226"/>
      <c r="D9889" s="304"/>
      <c r="E9889" s="255"/>
      <c r="F9889" s="260"/>
      <c r="I9889"/>
      <c r="J9889" s="149"/>
      <c r="K9889" s="149"/>
      <c r="L9889" s="149"/>
    </row>
    <row r="9890" spans="1:12" s="234" customFormat="1" ht="13" x14ac:dyDescent="0.25">
      <c r="A9890" s="261"/>
      <c r="B9890" s="245" t="str">
        <f>B9817</f>
        <v>Ablution Block 4: 8.4 - Ironmongery</v>
      </c>
      <c r="C9890" s="226"/>
      <c r="D9890" s="304"/>
      <c r="E9890" s="255"/>
      <c r="F9890" s="260"/>
      <c r="I9890"/>
      <c r="J9890" s="149"/>
      <c r="K9890" s="149"/>
      <c r="L9890" s="149"/>
    </row>
    <row r="9891" spans="1:12" s="234" customFormat="1" x14ac:dyDescent="0.25">
      <c r="A9891" s="298"/>
      <c r="B9891" s="231"/>
      <c r="C9891" s="219"/>
      <c r="D9891" s="310"/>
      <c r="E9891" s="257"/>
      <c r="F9891" s="260"/>
      <c r="I9891"/>
      <c r="J9891" s="149"/>
      <c r="K9891" s="149"/>
      <c r="L9891" s="149"/>
    </row>
    <row r="9892" spans="1:12" s="234" customFormat="1" ht="13" x14ac:dyDescent="0.25">
      <c r="A9892" s="297">
        <v>8.5</v>
      </c>
      <c r="B9892" s="227" t="s">
        <v>20</v>
      </c>
      <c r="C9892" s="268"/>
      <c r="D9892" s="311"/>
      <c r="E9892" s="216"/>
      <c r="F9892" s="277"/>
      <c r="I9892"/>
      <c r="J9892" s="149"/>
      <c r="K9892" s="149"/>
      <c r="L9892" s="149"/>
    </row>
    <row r="9893" spans="1:12" s="234" customFormat="1" x14ac:dyDescent="0.25">
      <c r="A9893" s="296"/>
      <c r="B9893" s="269"/>
      <c r="C9893" s="268"/>
      <c r="D9893" s="311"/>
      <c r="E9893" s="216"/>
      <c r="F9893" s="277"/>
      <c r="I9893"/>
      <c r="J9893" s="149"/>
      <c r="K9893" s="149"/>
      <c r="L9893" s="149"/>
    </row>
    <row r="9894" spans="1:12" s="234" customFormat="1" ht="13" x14ac:dyDescent="0.25">
      <c r="A9894" s="296"/>
      <c r="B9894" s="227" t="s">
        <v>19</v>
      </c>
      <c r="C9894" s="268"/>
      <c r="D9894" s="311"/>
      <c r="E9894" s="216"/>
      <c r="F9894" s="277"/>
      <c r="I9894"/>
      <c r="J9894" s="149"/>
      <c r="K9894" s="149"/>
      <c r="L9894" s="149"/>
    </row>
    <row r="9895" spans="1:12" s="234" customFormat="1" x14ac:dyDescent="0.25">
      <c r="A9895" s="296"/>
      <c r="B9895" s="269"/>
      <c r="C9895" s="268"/>
      <c r="D9895" s="311"/>
      <c r="E9895" s="216"/>
      <c r="F9895" s="277"/>
      <c r="I9895"/>
      <c r="J9895" s="149"/>
      <c r="K9895" s="149"/>
      <c r="L9895" s="149"/>
    </row>
    <row r="9896" spans="1:12" s="234" customFormat="1" ht="13" x14ac:dyDescent="0.25">
      <c r="A9896" s="296"/>
      <c r="B9896" s="227" t="s">
        <v>18</v>
      </c>
      <c r="C9896" s="268"/>
      <c r="D9896" s="311"/>
      <c r="E9896" s="216"/>
      <c r="F9896" s="277"/>
      <c r="I9896"/>
      <c r="J9896" s="149"/>
      <c r="K9896" s="149"/>
      <c r="L9896" s="149"/>
    </row>
    <row r="9897" spans="1:12" s="234" customFormat="1" x14ac:dyDescent="0.25">
      <c r="A9897" s="296"/>
      <c r="B9897" s="269"/>
      <c r="C9897" s="268"/>
      <c r="D9897" s="311"/>
      <c r="E9897" s="216"/>
      <c r="F9897" s="277"/>
      <c r="I9897"/>
      <c r="J9897" s="149"/>
      <c r="K9897" s="149"/>
      <c r="L9897" s="149"/>
    </row>
    <row r="9898" spans="1:12" s="234" customFormat="1" ht="14.5" x14ac:dyDescent="0.25">
      <c r="A9898" s="296" t="s">
        <v>2780</v>
      </c>
      <c r="B9898" s="269" t="s">
        <v>2700</v>
      </c>
      <c r="C9898" s="268" t="s">
        <v>621</v>
      </c>
      <c r="D9898" s="311">
        <f>D9361</f>
        <v>11</v>
      </c>
      <c r="E9898" s="216"/>
      <c r="F9898" s="277"/>
      <c r="I9898"/>
      <c r="J9898" s="149"/>
      <c r="K9898" s="149"/>
      <c r="L9898" s="149"/>
    </row>
    <row r="9899" spans="1:12" s="234" customFormat="1" x14ac:dyDescent="0.25">
      <c r="A9899" s="296"/>
      <c r="B9899" s="269"/>
      <c r="C9899" s="268"/>
      <c r="D9899" s="311"/>
      <c r="E9899" s="216"/>
      <c r="F9899" s="277"/>
      <c r="I9899"/>
      <c r="J9899" s="149"/>
      <c r="K9899" s="149"/>
      <c r="L9899" s="149"/>
    </row>
    <row r="9900" spans="1:12" s="234" customFormat="1" ht="25" x14ac:dyDescent="0.25">
      <c r="A9900" s="296" t="s">
        <v>2781</v>
      </c>
      <c r="B9900" s="269" t="s">
        <v>2701</v>
      </c>
      <c r="C9900" s="268" t="s">
        <v>11</v>
      </c>
      <c r="D9900" s="311">
        <f>D9646</f>
        <v>19</v>
      </c>
      <c r="E9900" s="216"/>
      <c r="F9900" s="277"/>
      <c r="I9900"/>
      <c r="J9900" s="149"/>
      <c r="K9900" s="149"/>
      <c r="L9900" s="149"/>
    </row>
    <row r="9901" spans="1:12" s="234" customFormat="1" x14ac:dyDescent="0.25">
      <c r="A9901" s="296"/>
      <c r="B9901" s="269"/>
      <c r="C9901" s="268"/>
      <c r="D9901" s="311"/>
      <c r="E9901" s="216"/>
      <c r="F9901" s="277"/>
      <c r="I9901"/>
      <c r="J9901" s="149"/>
      <c r="K9901" s="149"/>
      <c r="L9901" s="149"/>
    </row>
    <row r="9902" spans="1:12" s="234" customFormat="1" ht="13" x14ac:dyDescent="0.25">
      <c r="A9902" s="296"/>
      <c r="B9902" s="227" t="s">
        <v>17</v>
      </c>
      <c r="C9902" s="268"/>
      <c r="D9902" s="311"/>
      <c r="E9902" s="216"/>
      <c r="F9902" s="277"/>
      <c r="I9902"/>
      <c r="J9902" s="149"/>
      <c r="K9902" s="149"/>
      <c r="L9902" s="149"/>
    </row>
    <row r="9903" spans="1:12" s="234" customFormat="1" x14ac:dyDescent="0.25">
      <c r="A9903" s="296"/>
      <c r="B9903" s="269"/>
      <c r="C9903" s="268"/>
      <c r="D9903" s="311"/>
      <c r="E9903" s="216"/>
      <c r="F9903" s="277"/>
      <c r="I9903"/>
      <c r="J9903" s="149"/>
      <c r="K9903" s="149"/>
      <c r="L9903" s="149"/>
    </row>
    <row r="9904" spans="1:12" s="234" customFormat="1" ht="13" x14ac:dyDescent="0.25">
      <c r="A9904" s="296"/>
      <c r="B9904" s="227" t="s">
        <v>16</v>
      </c>
      <c r="C9904" s="268"/>
      <c r="D9904" s="311"/>
      <c r="E9904" s="216"/>
      <c r="F9904" s="277"/>
      <c r="I9904"/>
      <c r="J9904" s="149"/>
      <c r="K9904" s="149"/>
      <c r="L9904" s="149"/>
    </row>
    <row r="9905" spans="1:12" s="234" customFormat="1" x14ac:dyDescent="0.25">
      <c r="A9905" s="296"/>
      <c r="B9905" s="269"/>
      <c r="C9905" s="268"/>
      <c r="D9905" s="311"/>
      <c r="E9905" s="216"/>
      <c r="F9905" s="277"/>
      <c r="I9905"/>
      <c r="J9905" s="149"/>
      <c r="K9905" s="149"/>
      <c r="L9905" s="149"/>
    </row>
    <row r="9906" spans="1:12" s="234" customFormat="1" ht="14.5" x14ac:dyDescent="0.25">
      <c r="A9906" s="296" t="s">
        <v>2782</v>
      </c>
      <c r="B9906" s="269" t="s">
        <v>525</v>
      </c>
      <c r="C9906" s="268" t="s">
        <v>621</v>
      </c>
      <c r="D9906" s="311">
        <f>D9362</f>
        <v>48</v>
      </c>
      <c r="E9906" s="216"/>
      <c r="F9906" s="277"/>
      <c r="I9906"/>
      <c r="J9906" s="149"/>
      <c r="K9906" s="149"/>
      <c r="L9906" s="149"/>
    </row>
    <row r="9907" spans="1:12" s="234" customFormat="1" x14ac:dyDescent="0.25">
      <c r="A9907" s="296"/>
      <c r="B9907" s="269"/>
      <c r="C9907" s="268"/>
      <c r="D9907" s="311"/>
      <c r="E9907" s="216"/>
      <c r="F9907" s="277"/>
      <c r="I9907"/>
      <c r="J9907" s="149"/>
      <c r="K9907" s="149"/>
      <c r="L9907" s="149"/>
    </row>
    <row r="9908" spans="1:12" s="234" customFormat="1" ht="14.5" x14ac:dyDescent="0.25">
      <c r="A9908" s="296" t="s">
        <v>2783</v>
      </c>
      <c r="B9908" s="269" t="s">
        <v>295</v>
      </c>
      <c r="C9908" s="268" t="s">
        <v>621</v>
      </c>
      <c r="D9908" s="311">
        <v>7</v>
      </c>
      <c r="E9908" s="216"/>
      <c r="F9908" s="277"/>
      <c r="I9908"/>
      <c r="J9908" s="149"/>
      <c r="K9908" s="149"/>
      <c r="L9908" s="149"/>
    </row>
    <row r="9909" spans="1:12" s="234" customFormat="1" x14ac:dyDescent="0.25">
      <c r="A9909" s="296"/>
      <c r="B9909" s="269"/>
      <c r="C9909" s="268"/>
      <c r="D9909" s="311"/>
      <c r="E9909" s="216"/>
      <c r="F9909" s="277"/>
      <c r="I9909"/>
      <c r="J9909" s="149"/>
      <c r="K9909" s="149"/>
      <c r="L9909" s="149"/>
    </row>
    <row r="9910" spans="1:12" s="234" customFormat="1" ht="13" x14ac:dyDescent="0.25">
      <c r="A9910" s="296"/>
      <c r="B9910" s="227" t="s">
        <v>1028</v>
      </c>
      <c r="C9910" s="268"/>
      <c r="D9910" s="311"/>
      <c r="E9910" s="216"/>
      <c r="F9910" s="277"/>
      <c r="I9910"/>
      <c r="J9910" s="149"/>
      <c r="K9910" s="149"/>
      <c r="L9910" s="149"/>
    </row>
    <row r="9911" spans="1:12" s="234" customFormat="1" x14ac:dyDescent="0.25">
      <c r="A9911" s="296"/>
      <c r="B9911" s="269"/>
      <c r="C9911" s="268"/>
      <c r="D9911" s="311"/>
      <c r="E9911" s="216"/>
      <c r="F9911" s="277"/>
      <c r="I9911"/>
      <c r="J9911" s="149"/>
      <c r="K9911" s="149"/>
      <c r="L9911" s="149"/>
    </row>
    <row r="9912" spans="1:12" s="234" customFormat="1" ht="13" x14ac:dyDescent="0.25">
      <c r="A9912" s="296"/>
      <c r="B9912" s="227" t="s">
        <v>16</v>
      </c>
      <c r="C9912" s="268"/>
      <c r="D9912" s="311"/>
      <c r="E9912" s="216"/>
      <c r="F9912" s="277"/>
      <c r="I9912"/>
      <c r="J9912" s="149"/>
      <c r="K9912" s="149"/>
      <c r="L9912" s="149"/>
    </row>
    <row r="9913" spans="1:12" s="234" customFormat="1" x14ac:dyDescent="0.25">
      <c r="A9913" s="296"/>
      <c r="B9913" s="269"/>
      <c r="C9913" s="268"/>
      <c r="D9913" s="311"/>
      <c r="E9913" s="216"/>
      <c r="F9913" s="277"/>
      <c r="I9913"/>
      <c r="J9913" s="149"/>
      <c r="K9913" s="149"/>
      <c r="L9913" s="149"/>
    </row>
    <row r="9914" spans="1:12" s="234" customFormat="1" ht="14.5" x14ac:dyDescent="0.25">
      <c r="A9914" s="296" t="s">
        <v>2784</v>
      </c>
      <c r="B9914" s="269" t="s">
        <v>525</v>
      </c>
      <c r="C9914" s="268" t="s">
        <v>621</v>
      </c>
      <c r="D9914" s="311">
        <f>D9363</f>
        <v>37</v>
      </c>
      <c r="E9914" s="216"/>
      <c r="F9914" s="277"/>
      <c r="I9914"/>
      <c r="J9914" s="149"/>
      <c r="K9914" s="149"/>
      <c r="L9914" s="149"/>
    </row>
    <row r="9915" spans="1:12" s="234" customFormat="1" x14ac:dyDescent="0.25">
      <c r="A9915" s="296"/>
      <c r="B9915" s="269"/>
      <c r="C9915" s="268"/>
      <c r="D9915" s="311"/>
      <c r="E9915" s="216"/>
      <c r="F9915" s="277"/>
      <c r="I9915"/>
      <c r="J9915" s="149"/>
      <c r="K9915" s="149"/>
      <c r="L9915" s="149"/>
    </row>
    <row r="9916" spans="1:12" s="234" customFormat="1" ht="14.5" x14ac:dyDescent="0.25">
      <c r="A9916" s="296" t="s">
        <v>2785</v>
      </c>
      <c r="B9916" s="269" t="s">
        <v>295</v>
      </c>
      <c r="C9916" s="268" t="s">
        <v>621</v>
      </c>
      <c r="D9916" s="311">
        <v>9</v>
      </c>
      <c r="E9916" s="216"/>
      <c r="F9916" s="277"/>
      <c r="I9916"/>
      <c r="J9916" s="149"/>
      <c r="K9916" s="149"/>
      <c r="L9916" s="149"/>
    </row>
    <row r="9917" spans="1:12" s="234" customFormat="1" x14ac:dyDescent="0.25">
      <c r="A9917" s="296"/>
      <c r="B9917" s="269"/>
      <c r="C9917" s="268"/>
      <c r="D9917" s="311"/>
      <c r="E9917" s="216"/>
      <c r="F9917" s="277"/>
      <c r="I9917"/>
      <c r="J9917" s="149"/>
      <c r="K9917" s="149"/>
      <c r="L9917" s="149"/>
    </row>
    <row r="9918" spans="1:12" s="234" customFormat="1" ht="13" x14ac:dyDescent="0.25">
      <c r="A9918" s="296"/>
      <c r="B9918" s="224" t="s">
        <v>2087</v>
      </c>
      <c r="C9918" s="268"/>
      <c r="D9918" s="311"/>
      <c r="E9918" s="216"/>
      <c r="F9918" s="277"/>
      <c r="I9918"/>
      <c r="J9918" s="149"/>
      <c r="K9918" s="149"/>
      <c r="L9918" s="149"/>
    </row>
    <row r="9919" spans="1:12" s="234" customFormat="1" ht="13" x14ac:dyDescent="0.25">
      <c r="A9919" s="296"/>
      <c r="B9919" s="224"/>
      <c r="C9919" s="268"/>
      <c r="D9919" s="311"/>
      <c r="E9919" s="216"/>
      <c r="F9919" s="277"/>
      <c r="I9919"/>
      <c r="J9919" s="149"/>
      <c r="K9919" s="149"/>
      <c r="L9919" s="149"/>
    </row>
    <row r="9920" spans="1:12" s="234" customFormat="1" ht="39" x14ac:dyDescent="0.25">
      <c r="A9920" s="296"/>
      <c r="B9920" s="224" t="s">
        <v>2088</v>
      </c>
      <c r="C9920" s="268"/>
      <c r="D9920" s="311"/>
      <c r="E9920" s="216"/>
      <c r="F9920" s="277"/>
      <c r="I9920"/>
      <c r="J9920" s="149"/>
      <c r="K9920" s="149"/>
      <c r="L9920" s="149"/>
    </row>
    <row r="9921" spans="1:12" s="234" customFormat="1" ht="13" x14ac:dyDescent="0.25">
      <c r="A9921" s="296"/>
      <c r="B9921" s="224"/>
      <c r="C9921" s="268"/>
      <c r="D9921" s="311"/>
      <c r="E9921" s="216"/>
      <c r="F9921" s="277"/>
      <c r="I9921"/>
      <c r="J9921" s="149"/>
      <c r="K9921" s="149"/>
      <c r="L9921" s="149"/>
    </row>
    <row r="9922" spans="1:12" s="234" customFormat="1" ht="13" x14ac:dyDescent="0.25">
      <c r="A9922" s="296"/>
      <c r="B9922" s="224" t="s">
        <v>2089</v>
      </c>
      <c r="C9922" s="268"/>
      <c r="D9922" s="311"/>
      <c r="E9922" s="216"/>
      <c r="F9922" s="277"/>
      <c r="I9922"/>
      <c r="J9922" s="149"/>
      <c r="K9922" s="149"/>
      <c r="L9922" s="149"/>
    </row>
    <row r="9923" spans="1:12" s="234" customFormat="1" ht="13" x14ac:dyDescent="0.25">
      <c r="A9923" s="296"/>
      <c r="B9923" s="224"/>
      <c r="C9923" s="268"/>
      <c r="D9923" s="311"/>
      <c r="E9923" s="216"/>
      <c r="F9923" s="277"/>
      <c r="I9923"/>
      <c r="J9923" s="149"/>
      <c r="K9923" s="149"/>
      <c r="L9923" s="149"/>
    </row>
    <row r="9924" spans="1:12" s="234" customFormat="1" ht="25" x14ac:dyDescent="0.25">
      <c r="A9924" s="296"/>
      <c r="B9924" s="225" t="s">
        <v>2090</v>
      </c>
      <c r="C9924" s="268"/>
      <c r="D9924" s="311"/>
      <c r="E9924" s="216"/>
      <c r="F9924" s="277"/>
      <c r="I9924"/>
      <c r="J9924" s="149"/>
      <c r="K9924" s="149"/>
      <c r="L9924" s="149"/>
    </row>
    <row r="9925" spans="1:12" s="234" customFormat="1" x14ac:dyDescent="0.25">
      <c r="A9925" s="296"/>
      <c r="B9925" s="225" t="s">
        <v>2091</v>
      </c>
      <c r="C9925" s="268"/>
      <c r="D9925" s="311"/>
      <c r="E9925" s="216"/>
      <c r="F9925" s="277"/>
      <c r="I9925"/>
      <c r="J9925" s="149"/>
      <c r="K9925" s="149"/>
      <c r="L9925" s="149"/>
    </row>
    <row r="9926" spans="1:12" s="234" customFormat="1" x14ac:dyDescent="0.25">
      <c r="A9926" s="296"/>
      <c r="B9926" s="225" t="s">
        <v>2092</v>
      </c>
      <c r="C9926" s="268"/>
      <c r="D9926" s="311"/>
      <c r="E9926" s="216"/>
      <c r="F9926" s="277"/>
      <c r="I9926"/>
      <c r="J9926" s="149"/>
      <c r="K9926" s="149"/>
      <c r="L9926" s="149"/>
    </row>
    <row r="9927" spans="1:12" s="234" customFormat="1" ht="25" x14ac:dyDescent="0.25">
      <c r="A9927" s="296"/>
      <c r="B9927" s="225" t="s">
        <v>2093</v>
      </c>
      <c r="C9927" s="268"/>
      <c r="D9927" s="311"/>
      <c r="E9927" s="216"/>
      <c r="F9927" s="277"/>
      <c r="I9927"/>
      <c r="J9927" s="149"/>
      <c r="K9927" s="149"/>
      <c r="L9927" s="149"/>
    </row>
    <row r="9928" spans="1:12" s="234" customFormat="1" x14ac:dyDescent="0.25">
      <c r="A9928" s="296"/>
      <c r="B9928" s="225" t="s">
        <v>2123</v>
      </c>
      <c r="C9928" s="268"/>
      <c r="D9928" s="311"/>
      <c r="E9928" s="216"/>
      <c r="F9928" s="277"/>
      <c r="I9928"/>
      <c r="J9928" s="149"/>
      <c r="K9928" s="149"/>
      <c r="L9928" s="149"/>
    </row>
    <row r="9929" spans="1:12" s="234" customFormat="1" ht="13" x14ac:dyDescent="0.25">
      <c r="A9929" s="296"/>
      <c r="B9929" s="224"/>
      <c r="C9929" s="268"/>
      <c r="D9929" s="311"/>
      <c r="E9929" s="216"/>
      <c r="F9929" s="277"/>
      <c r="I9929"/>
      <c r="J9929" s="149"/>
      <c r="K9929" s="149"/>
      <c r="L9929" s="149"/>
    </row>
    <row r="9930" spans="1:12" s="234" customFormat="1" ht="14.5" x14ac:dyDescent="0.25">
      <c r="A9930" s="296" t="s">
        <v>2785</v>
      </c>
      <c r="B9930" s="225" t="s">
        <v>2094</v>
      </c>
      <c r="C9930" s="268" t="s">
        <v>621</v>
      </c>
      <c r="D9930" s="311">
        <f>D9898</f>
        <v>11</v>
      </c>
      <c r="E9930" s="216"/>
      <c r="F9930" s="277"/>
      <c r="I9930"/>
      <c r="J9930" s="149"/>
      <c r="K9930" s="149"/>
      <c r="L9930" s="149"/>
    </row>
    <row r="9931" spans="1:12" s="234" customFormat="1" x14ac:dyDescent="0.25">
      <c r="A9931" s="298"/>
      <c r="B9931" s="253"/>
      <c r="C9931" s="219"/>
      <c r="D9931" s="310"/>
      <c r="E9931" s="257"/>
      <c r="F9931" s="260"/>
      <c r="I9931"/>
      <c r="J9931" s="149"/>
      <c r="K9931" s="149"/>
      <c r="L9931" s="149"/>
    </row>
    <row r="9932" spans="1:12" s="234" customFormat="1" x14ac:dyDescent="0.25">
      <c r="A9932" s="296"/>
      <c r="B9932" s="269"/>
      <c r="C9932" s="268"/>
      <c r="D9932" s="311"/>
      <c r="E9932" s="216"/>
      <c r="F9932" s="260"/>
      <c r="I9932"/>
      <c r="J9932" s="149"/>
      <c r="K9932" s="149"/>
      <c r="L9932" s="149"/>
    </row>
    <row r="9933" spans="1:12" s="234" customFormat="1" x14ac:dyDescent="0.25">
      <c r="A9933" s="296"/>
      <c r="B9933" s="269"/>
      <c r="C9933" s="268"/>
      <c r="D9933" s="311"/>
      <c r="E9933" s="216"/>
      <c r="F9933" s="260"/>
      <c r="I9933"/>
      <c r="J9933" s="149"/>
      <c r="K9933" s="149"/>
      <c r="L9933" s="149"/>
    </row>
    <row r="9934" spans="1:12" s="234" customFormat="1" x14ac:dyDescent="0.25">
      <c r="A9934" s="296"/>
      <c r="B9934" s="269"/>
      <c r="C9934" s="268"/>
      <c r="D9934" s="311"/>
      <c r="E9934" s="216"/>
      <c r="F9934" s="260"/>
      <c r="I9934"/>
      <c r="J9934" s="149"/>
      <c r="K9934" s="149"/>
      <c r="L9934" s="149"/>
    </row>
    <row r="9935" spans="1:12" s="234" customFormat="1" x14ac:dyDescent="0.25">
      <c r="A9935" s="296"/>
      <c r="B9935" s="269"/>
      <c r="C9935" s="268"/>
      <c r="D9935" s="311"/>
      <c r="E9935" s="216"/>
      <c r="F9935" s="260"/>
      <c r="I9935"/>
      <c r="J9935" s="149"/>
      <c r="K9935" s="149"/>
      <c r="L9935" s="149"/>
    </row>
    <row r="9936" spans="1:12" s="234" customFormat="1" x14ac:dyDescent="0.25">
      <c r="A9936" s="296"/>
      <c r="B9936" s="269"/>
      <c r="C9936" s="268"/>
      <c r="D9936" s="311"/>
      <c r="E9936" s="216"/>
      <c r="F9936" s="260"/>
      <c r="I9936"/>
      <c r="J9936" s="149"/>
      <c r="K9936" s="149"/>
      <c r="L9936" s="149"/>
    </row>
    <row r="9937" spans="1:12" s="234" customFormat="1" x14ac:dyDescent="0.25">
      <c r="A9937" s="296"/>
      <c r="B9937" s="269"/>
      <c r="C9937" s="268"/>
      <c r="D9937" s="311"/>
      <c r="E9937" s="216"/>
      <c r="F9937" s="260"/>
      <c r="I9937"/>
      <c r="J9937" s="149"/>
      <c r="K9937" s="149"/>
      <c r="L9937" s="149"/>
    </row>
    <row r="9938" spans="1:12" s="234" customFormat="1" x14ac:dyDescent="0.25">
      <c r="A9938" s="296"/>
      <c r="B9938" s="269"/>
      <c r="C9938" s="268"/>
      <c r="D9938" s="311"/>
      <c r="E9938" s="216"/>
      <c r="F9938" s="260"/>
      <c r="I9938"/>
      <c r="J9938" s="149"/>
      <c r="K9938" s="149"/>
      <c r="L9938" s="149"/>
    </row>
    <row r="9939" spans="1:12" s="234" customFormat="1" x14ac:dyDescent="0.25">
      <c r="A9939" s="296"/>
      <c r="B9939" s="269"/>
      <c r="C9939" s="268"/>
      <c r="D9939" s="311"/>
      <c r="E9939" s="216"/>
      <c r="F9939" s="260"/>
      <c r="I9939"/>
      <c r="J9939" s="149"/>
      <c r="K9939" s="149"/>
      <c r="L9939" s="149"/>
    </row>
    <row r="9940" spans="1:12" s="234" customFormat="1" x14ac:dyDescent="0.25">
      <c r="A9940" s="296"/>
      <c r="B9940" s="269"/>
      <c r="C9940" s="268"/>
      <c r="D9940" s="311"/>
      <c r="E9940" s="216"/>
      <c r="F9940" s="260"/>
      <c r="I9940"/>
      <c r="J9940" s="149"/>
      <c r="K9940" s="149"/>
      <c r="L9940" s="149"/>
    </row>
    <row r="9941" spans="1:12" s="234" customFormat="1" x14ac:dyDescent="0.25">
      <c r="A9941" s="296"/>
      <c r="B9941" s="269"/>
      <c r="C9941" s="268"/>
      <c r="D9941" s="311"/>
      <c r="E9941" s="216"/>
      <c r="F9941" s="260"/>
      <c r="I9941"/>
      <c r="J9941" s="149"/>
      <c r="K9941" s="149"/>
      <c r="L9941" s="149"/>
    </row>
    <row r="9942" spans="1:12" s="234" customFormat="1" x14ac:dyDescent="0.25">
      <c r="A9942" s="296"/>
      <c r="B9942" s="269"/>
      <c r="C9942" s="268"/>
      <c r="D9942" s="311"/>
      <c r="E9942" s="216"/>
      <c r="F9942" s="260"/>
      <c r="I9942"/>
      <c r="J9942" s="149"/>
      <c r="K9942" s="149"/>
      <c r="L9942" s="149"/>
    </row>
    <row r="9943" spans="1:12" s="234" customFormat="1" x14ac:dyDescent="0.25">
      <c r="A9943" s="296"/>
      <c r="B9943" s="269"/>
      <c r="C9943" s="268"/>
      <c r="D9943" s="311"/>
      <c r="E9943" s="216"/>
      <c r="F9943" s="260"/>
      <c r="I9943"/>
      <c r="J9943" s="149"/>
      <c r="K9943" s="149"/>
      <c r="L9943" s="149"/>
    </row>
    <row r="9944" spans="1:12" s="234" customFormat="1" x14ac:dyDescent="0.25">
      <c r="A9944" s="296"/>
      <c r="B9944" s="269"/>
      <c r="C9944" s="268"/>
      <c r="D9944" s="311"/>
      <c r="E9944" s="216"/>
      <c r="F9944" s="260"/>
      <c r="I9944"/>
      <c r="J9944" s="149"/>
      <c r="K9944" s="149"/>
      <c r="L9944" s="149"/>
    </row>
    <row r="9945" spans="1:12" s="234" customFormat="1" x14ac:dyDescent="0.25">
      <c r="A9945" s="296"/>
      <c r="B9945" s="269"/>
      <c r="C9945" s="268"/>
      <c r="D9945" s="311"/>
      <c r="E9945" s="216"/>
      <c r="F9945" s="260"/>
      <c r="I9945"/>
      <c r="J9945" s="149"/>
      <c r="K9945" s="149"/>
      <c r="L9945" s="149"/>
    </row>
    <row r="9946" spans="1:12" s="234" customFormat="1" x14ac:dyDescent="0.25">
      <c r="A9946" s="296"/>
      <c r="B9946" s="269"/>
      <c r="C9946" s="268"/>
      <c r="D9946" s="311"/>
      <c r="E9946" s="216"/>
      <c r="F9946" s="260"/>
      <c r="I9946"/>
      <c r="J9946" s="149"/>
      <c r="K9946" s="149"/>
      <c r="L9946" s="149"/>
    </row>
    <row r="9947" spans="1:12" s="234" customFormat="1" x14ac:dyDescent="0.25">
      <c r="A9947" s="296"/>
      <c r="B9947" s="269"/>
      <c r="C9947" s="268"/>
      <c r="D9947" s="311"/>
      <c r="E9947" s="216"/>
      <c r="F9947" s="260"/>
      <c r="I9947"/>
      <c r="J9947" s="149"/>
      <c r="K9947" s="149"/>
      <c r="L9947" s="149"/>
    </row>
    <row r="9948" spans="1:12" s="234" customFormat="1" x14ac:dyDescent="0.25">
      <c r="A9948" s="296"/>
      <c r="B9948" s="269"/>
      <c r="C9948" s="268"/>
      <c r="D9948" s="311"/>
      <c r="E9948" s="216"/>
      <c r="F9948" s="260"/>
      <c r="I9948"/>
      <c r="J9948" s="149"/>
      <c r="K9948" s="149"/>
      <c r="L9948" s="149"/>
    </row>
    <row r="9949" spans="1:12" s="234" customFormat="1" x14ac:dyDescent="0.25">
      <c r="A9949" s="296"/>
      <c r="B9949" s="269"/>
      <c r="C9949" s="268"/>
      <c r="D9949" s="311"/>
      <c r="E9949" s="216"/>
      <c r="F9949" s="260"/>
      <c r="I9949"/>
      <c r="J9949" s="149"/>
      <c r="K9949" s="149"/>
      <c r="L9949" s="149"/>
    </row>
    <row r="9950" spans="1:12" s="234" customFormat="1" x14ac:dyDescent="0.25">
      <c r="A9950" s="296"/>
      <c r="B9950" s="269"/>
      <c r="C9950" s="268"/>
      <c r="D9950" s="311"/>
      <c r="E9950" s="216"/>
      <c r="F9950" s="260"/>
      <c r="I9950"/>
      <c r="J9950" s="149"/>
      <c r="K9950" s="149"/>
      <c r="L9950" s="149"/>
    </row>
    <row r="9951" spans="1:12" s="234" customFormat="1" x14ac:dyDescent="0.25">
      <c r="A9951" s="296"/>
      <c r="B9951" s="269"/>
      <c r="C9951" s="268"/>
      <c r="D9951" s="311"/>
      <c r="E9951" s="216"/>
      <c r="F9951" s="260"/>
      <c r="I9951"/>
      <c r="J9951" s="149"/>
      <c r="K9951" s="149"/>
      <c r="L9951" s="149"/>
    </row>
    <row r="9952" spans="1:12" s="234" customFormat="1" x14ac:dyDescent="0.25">
      <c r="A9952" s="296"/>
      <c r="B9952" s="269"/>
      <c r="C9952" s="268"/>
      <c r="D9952" s="311"/>
      <c r="E9952" s="216"/>
      <c r="F9952" s="260"/>
      <c r="I9952"/>
      <c r="J9952" s="149"/>
      <c r="K9952" s="149"/>
      <c r="L9952" s="149"/>
    </row>
    <row r="9953" spans="1:12" s="234" customFormat="1" x14ac:dyDescent="0.25">
      <c r="A9953" s="296"/>
      <c r="B9953" s="269"/>
      <c r="C9953" s="268"/>
      <c r="D9953" s="311"/>
      <c r="E9953" s="216"/>
      <c r="F9953" s="260"/>
      <c r="I9953"/>
      <c r="J9953" s="149"/>
      <c r="K9953" s="149"/>
      <c r="L9953" s="149"/>
    </row>
    <row r="9954" spans="1:12" s="234" customFormat="1" x14ac:dyDescent="0.25">
      <c r="A9954" s="296"/>
      <c r="B9954" s="269"/>
      <c r="C9954" s="268"/>
      <c r="D9954" s="311"/>
      <c r="E9954" s="216"/>
      <c r="F9954" s="260"/>
      <c r="I9954"/>
      <c r="J9954" s="149"/>
      <c r="K9954" s="149"/>
      <c r="L9954" s="149"/>
    </row>
    <row r="9955" spans="1:12" s="234" customFormat="1" x14ac:dyDescent="0.25">
      <c r="A9955" s="296"/>
      <c r="B9955" s="269"/>
      <c r="C9955" s="268"/>
      <c r="D9955" s="311"/>
      <c r="E9955" s="216"/>
      <c r="F9955" s="260"/>
      <c r="I9955"/>
      <c r="J9955" s="149"/>
      <c r="K9955" s="149"/>
      <c r="L9955" s="149"/>
    </row>
    <row r="9956" spans="1:12" s="234" customFormat="1" ht="13" x14ac:dyDescent="0.25">
      <c r="A9956" s="261"/>
      <c r="B9956" s="264" t="s">
        <v>2187</v>
      </c>
      <c r="C9956" s="226"/>
      <c r="D9956" s="304"/>
      <c r="E9956" s="255"/>
      <c r="F9956" s="266"/>
      <c r="I9956"/>
      <c r="J9956" s="149"/>
      <c r="K9956" s="149"/>
      <c r="L9956" s="149"/>
    </row>
    <row r="9957" spans="1:12" s="234" customFormat="1" ht="13" x14ac:dyDescent="0.25">
      <c r="A9957" s="261"/>
      <c r="B9957" s="245" t="str">
        <f>B9889</f>
        <v>SECTION 8</v>
      </c>
      <c r="C9957" s="226"/>
      <c r="D9957" s="304"/>
      <c r="E9957" s="255"/>
      <c r="F9957" s="260"/>
      <c r="I9957"/>
      <c r="J9957" s="149"/>
      <c r="K9957" s="149"/>
      <c r="L9957" s="149"/>
    </row>
    <row r="9958" spans="1:12" s="234" customFormat="1" ht="13" x14ac:dyDescent="0.25">
      <c r="A9958" s="261"/>
      <c r="B9958" s="245" t="s">
        <v>2814</v>
      </c>
      <c r="C9958" s="226"/>
      <c r="D9958" s="304"/>
      <c r="E9958" s="255"/>
      <c r="F9958" s="260"/>
      <c r="I9958"/>
      <c r="J9958" s="149"/>
      <c r="K9958" s="149"/>
      <c r="L9958" s="149"/>
    </row>
    <row r="9959" spans="1:12" s="234" customFormat="1" ht="13" x14ac:dyDescent="0.25">
      <c r="A9959" s="261"/>
      <c r="B9959" s="253"/>
      <c r="C9959" s="252"/>
      <c r="D9959" s="308"/>
      <c r="E9959" s="257"/>
      <c r="F9959" s="260"/>
      <c r="I9959"/>
      <c r="J9959" s="149"/>
      <c r="K9959" s="149"/>
      <c r="L9959" s="149"/>
    </row>
    <row r="9960" spans="1:12" s="234" customFormat="1" ht="13" x14ac:dyDescent="0.25">
      <c r="A9960" s="261"/>
      <c r="B9960" s="270" t="str">
        <f>B9957</f>
        <v>SECTION 8</v>
      </c>
      <c r="C9960" s="252"/>
      <c r="D9960" s="308"/>
      <c r="E9960" s="257"/>
      <c r="F9960" s="260"/>
      <c r="I9960"/>
      <c r="J9960" s="149"/>
      <c r="K9960" s="149"/>
      <c r="L9960" s="149"/>
    </row>
    <row r="9961" spans="1:12" s="234" customFormat="1" ht="13" x14ac:dyDescent="0.25">
      <c r="A9961" s="261"/>
      <c r="B9961" s="270" t="str">
        <f>B9958</f>
        <v>Ablution Block 4: 8.5 -Plastering</v>
      </c>
      <c r="C9961" s="252"/>
      <c r="D9961" s="308"/>
      <c r="E9961" s="257"/>
      <c r="F9961" s="260"/>
      <c r="I9961"/>
      <c r="J9961" s="149"/>
      <c r="K9961" s="149"/>
      <c r="L9961" s="149"/>
    </row>
    <row r="9962" spans="1:12" s="234" customFormat="1" ht="13" x14ac:dyDescent="0.25">
      <c r="A9962" s="261"/>
      <c r="B9962" s="251" t="s">
        <v>2200</v>
      </c>
      <c r="C9962" s="252" t="s">
        <v>2192</v>
      </c>
      <c r="D9962" s="308"/>
      <c r="E9962" s="257"/>
      <c r="F9962" s="260"/>
      <c r="I9962"/>
      <c r="J9962" s="149"/>
      <c r="K9962" s="149"/>
      <c r="L9962" s="149"/>
    </row>
    <row r="9963" spans="1:12" s="234" customFormat="1" ht="13" x14ac:dyDescent="0.25">
      <c r="A9963" s="261"/>
      <c r="B9963" s="253"/>
      <c r="C9963" s="252"/>
      <c r="D9963" s="308"/>
      <c r="E9963" s="257"/>
      <c r="F9963" s="260"/>
      <c r="I9963"/>
      <c r="J9963" s="149"/>
      <c r="K9963" s="149"/>
      <c r="L9963" s="149"/>
    </row>
    <row r="9964" spans="1:12" s="234" customFormat="1" ht="13" x14ac:dyDescent="0.25">
      <c r="A9964" s="261"/>
      <c r="B9964" s="265" t="s">
        <v>2191</v>
      </c>
      <c r="C9964" s="252">
        <v>147</v>
      </c>
      <c r="D9964" s="308"/>
      <c r="E9964" s="257"/>
      <c r="F9964" s="260"/>
      <c r="I9964"/>
      <c r="J9964" s="149"/>
      <c r="K9964" s="149"/>
      <c r="L9964" s="149"/>
    </row>
    <row r="9965" spans="1:12" s="234" customFormat="1" ht="13" x14ac:dyDescent="0.25">
      <c r="A9965" s="261"/>
      <c r="B9965" s="265"/>
      <c r="C9965" s="252"/>
      <c r="D9965" s="308"/>
      <c r="E9965" s="257"/>
      <c r="F9965" s="260"/>
      <c r="I9965"/>
      <c r="J9965" s="149"/>
      <c r="K9965" s="149"/>
      <c r="L9965" s="149"/>
    </row>
    <row r="9966" spans="1:12" s="234" customFormat="1" ht="13" x14ac:dyDescent="0.25">
      <c r="A9966" s="261"/>
      <c r="B9966" s="253"/>
      <c r="C9966" s="252"/>
      <c r="D9966" s="308"/>
      <c r="E9966" s="257"/>
      <c r="F9966" s="260"/>
      <c r="I9966"/>
      <c r="J9966" s="149"/>
      <c r="K9966" s="149"/>
      <c r="L9966" s="149"/>
    </row>
    <row r="9967" spans="1:12" s="234" customFormat="1" ht="13" x14ac:dyDescent="0.25">
      <c r="A9967" s="261"/>
      <c r="B9967" s="253"/>
      <c r="C9967" s="252"/>
      <c r="D9967" s="308"/>
      <c r="E9967" s="257"/>
      <c r="F9967" s="260"/>
      <c r="I9967"/>
      <c r="J9967" s="149"/>
      <c r="K9967" s="149"/>
      <c r="L9967" s="149"/>
    </row>
    <row r="9968" spans="1:12" s="234" customFormat="1" ht="13" x14ac:dyDescent="0.25">
      <c r="A9968" s="261"/>
      <c r="B9968" s="253"/>
      <c r="C9968" s="252"/>
      <c r="D9968" s="308"/>
      <c r="E9968" s="257"/>
      <c r="F9968" s="260"/>
      <c r="I9968"/>
      <c r="J9968" s="149"/>
      <c r="K9968" s="149"/>
      <c r="L9968" s="149"/>
    </row>
    <row r="9969" spans="1:12" s="234" customFormat="1" ht="13" x14ac:dyDescent="0.25">
      <c r="A9969" s="261"/>
      <c r="B9969" s="253"/>
      <c r="C9969" s="252"/>
      <c r="D9969" s="308"/>
      <c r="E9969" s="257"/>
      <c r="F9969" s="260"/>
      <c r="I9969"/>
      <c r="J9969" s="149"/>
      <c r="K9969" s="149"/>
      <c r="L9969" s="149"/>
    </row>
    <row r="9970" spans="1:12" s="234" customFormat="1" ht="13" x14ac:dyDescent="0.25">
      <c r="A9970" s="261"/>
      <c r="B9970" s="253"/>
      <c r="C9970" s="252"/>
      <c r="D9970" s="308"/>
      <c r="E9970" s="257"/>
      <c r="F9970" s="260"/>
      <c r="I9970"/>
      <c r="J9970" s="149"/>
      <c r="K9970" s="149"/>
      <c r="L9970" s="149"/>
    </row>
    <row r="9971" spans="1:12" s="234" customFormat="1" ht="13" x14ac:dyDescent="0.25">
      <c r="A9971" s="261"/>
      <c r="B9971" s="253"/>
      <c r="C9971" s="252"/>
      <c r="D9971" s="308"/>
      <c r="E9971" s="257"/>
      <c r="F9971" s="260"/>
      <c r="I9971"/>
      <c r="J9971" s="149"/>
      <c r="K9971" s="149"/>
      <c r="L9971" s="149"/>
    </row>
    <row r="9972" spans="1:12" s="234" customFormat="1" ht="13" x14ac:dyDescent="0.25">
      <c r="A9972" s="261"/>
      <c r="B9972" s="253"/>
      <c r="C9972" s="252"/>
      <c r="D9972" s="308"/>
      <c r="E9972" s="257"/>
      <c r="F9972" s="260"/>
      <c r="I9972"/>
      <c r="J9972" s="149"/>
      <c r="K9972" s="149"/>
      <c r="L9972" s="149"/>
    </row>
    <row r="9973" spans="1:12" s="234" customFormat="1" ht="13" x14ac:dyDescent="0.25">
      <c r="A9973" s="261"/>
      <c r="B9973" s="253"/>
      <c r="C9973" s="252"/>
      <c r="D9973" s="308"/>
      <c r="E9973" s="257"/>
      <c r="F9973" s="260"/>
      <c r="I9973"/>
      <c r="J9973" s="149"/>
      <c r="K9973" s="149"/>
      <c r="L9973" s="149"/>
    </row>
    <row r="9974" spans="1:12" s="234" customFormat="1" ht="13" x14ac:dyDescent="0.25">
      <c r="A9974" s="261"/>
      <c r="B9974" s="253"/>
      <c r="C9974" s="252"/>
      <c r="D9974" s="308"/>
      <c r="E9974" s="257"/>
      <c r="F9974" s="260"/>
      <c r="I9974"/>
      <c r="J9974" s="149"/>
      <c r="K9974" s="149"/>
      <c r="L9974" s="149"/>
    </row>
    <row r="9975" spans="1:12" s="234" customFormat="1" ht="13" x14ac:dyDescent="0.25">
      <c r="A9975" s="261"/>
      <c r="B9975" s="253"/>
      <c r="C9975" s="252"/>
      <c r="D9975" s="308"/>
      <c r="E9975" s="257"/>
      <c r="F9975" s="260"/>
      <c r="I9975"/>
      <c r="J9975" s="149"/>
      <c r="K9975" s="149"/>
      <c r="L9975" s="149"/>
    </row>
    <row r="9976" spans="1:12" s="234" customFormat="1" ht="13" x14ac:dyDescent="0.25">
      <c r="A9976" s="261"/>
      <c r="B9976" s="253"/>
      <c r="C9976" s="252"/>
      <c r="D9976" s="308"/>
      <c r="E9976" s="257"/>
      <c r="F9976" s="260"/>
      <c r="I9976"/>
      <c r="J9976" s="149"/>
      <c r="K9976" s="149"/>
      <c r="L9976" s="149"/>
    </row>
    <row r="9977" spans="1:12" s="234" customFormat="1" ht="13" x14ac:dyDescent="0.25">
      <c r="A9977" s="261"/>
      <c r="B9977" s="253"/>
      <c r="C9977" s="252"/>
      <c r="D9977" s="308"/>
      <c r="E9977" s="257"/>
      <c r="F9977" s="260"/>
      <c r="I9977"/>
      <c r="J9977" s="149"/>
      <c r="K9977" s="149"/>
      <c r="L9977" s="149"/>
    </row>
    <row r="9978" spans="1:12" s="234" customFormat="1" ht="13" x14ac:dyDescent="0.25">
      <c r="A9978" s="261"/>
      <c r="B9978" s="253"/>
      <c r="C9978" s="252"/>
      <c r="D9978" s="308"/>
      <c r="E9978" s="257"/>
      <c r="F9978" s="260"/>
      <c r="I9978"/>
      <c r="J9978" s="149"/>
      <c r="K9978" s="149"/>
      <c r="L9978" s="149"/>
    </row>
    <row r="9979" spans="1:12" s="234" customFormat="1" ht="13" x14ac:dyDescent="0.25">
      <c r="A9979" s="261"/>
      <c r="B9979" s="253"/>
      <c r="C9979" s="252"/>
      <c r="D9979" s="308"/>
      <c r="E9979" s="257"/>
      <c r="F9979" s="260"/>
      <c r="I9979"/>
      <c r="J9979" s="149"/>
      <c r="K9979" s="149"/>
      <c r="L9979" s="149"/>
    </row>
    <row r="9980" spans="1:12" s="234" customFormat="1" ht="13" x14ac:dyDescent="0.25">
      <c r="A9980" s="261"/>
      <c r="B9980" s="253"/>
      <c r="C9980" s="252"/>
      <c r="D9980" s="308"/>
      <c r="E9980" s="257"/>
      <c r="F9980" s="260"/>
      <c r="I9980"/>
      <c r="J9980" s="149"/>
      <c r="K9980" s="149"/>
      <c r="L9980" s="149"/>
    </row>
    <row r="9981" spans="1:12" s="234" customFormat="1" ht="13" x14ac:dyDescent="0.25">
      <c r="A9981" s="261"/>
      <c r="B9981" s="253"/>
      <c r="C9981" s="252"/>
      <c r="D9981" s="308"/>
      <c r="E9981" s="257"/>
      <c r="F9981" s="260"/>
      <c r="I9981"/>
      <c r="J9981" s="149"/>
      <c r="K9981" s="149"/>
      <c r="L9981" s="149"/>
    </row>
    <row r="9982" spans="1:12" s="234" customFormat="1" ht="13" x14ac:dyDescent="0.25">
      <c r="A9982" s="261"/>
      <c r="B9982" s="253"/>
      <c r="C9982" s="252"/>
      <c r="D9982" s="308"/>
      <c r="E9982" s="257"/>
      <c r="F9982" s="260"/>
      <c r="I9982"/>
      <c r="J9982" s="149"/>
      <c r="K9982" s="149"/>
      <c r="L9982" s="149"/>
    </row>
    <row r="9983" spans="1:12" s="234" customFormat="1" ht="13" x14ac:dyDescent="0.25">
      <c r="A9983" s="261"/>
      <c r="B9983" s="253"/>
      <c r="C9983" s="252"/>
      <c r="D9983" s="308"/>
      <c r="E9983" s="257"/>
      <c r="F9983" s="260"/>
      <c r="I9983"/>
      <c r="J9983" s="149"/>
      <c r="K9983" s="149"/>
      <c r="L9983" s="149"/>
    </row>
    <row r="9984" spans="1:12" s="234" customFormat="1" ht="13" x14ac:dyDescent="0.25">
      <c r="A9984" s="261"/>
      <c r="B9984" s="253"/>
      <c r="C9984" s="252"/>
      <c r="D9984" s="308"/>
      <c r="E9984" s="257"/>
      <c r="F9984" s="260"/>
      <c r="I9984"/>
      <c r="J9984" s="149"/>
      <c r="K9984" s="149"/>
      <c r="L9984" s="149"/>
    </row>
    <row r="9985" spans="1:12" s="234" customFormat="1" ht="13" x14ac:dyDescent="0.25">
      <c r="A9985" s="261"/>
      <c r="B9985" s="253"/>
      <c r="C9985" s="252"/>
      <c r="D9985" s="308"/>
      <c r="E9985" s="257"/>
      <c r="F9985" s="260"/>
      <c r="I9985"/>
      <c r="J9985" s="149"/>
      <c r="K9985" s="149"/>
      <c r="L9985" s="149"/>
    </row>
    <row r="9986" spans="1:12" s="234" customFormat="1" ht="13" x14ac:dyDescent="0.25">
      <c r="A9986" s="261"/>
      <c r="B9986" s="253"/>
      <c r="C9986" s="252"/>
      <c r="D9986" s="308"/>
      <c r="E9986" s="257"/>
      <c r="F9986" s="260"/>
      <c r="I9986"/>
      <c r="J9986" s="149"/>
      <c r="K9986" s="149"/>
      <c r="L9986" s="149"/>
    </row>
    <row r="9987" spans="1:12" s="234" customFormat="1" ht="13" x14ac:dyDescent="0.25">
      <c r="A9987" s="261"/>
      <c r="B9987" s="253"/>
      <c r="C9987" s="252"/>
      <c r="D9987" s="308"/>
      <c r="E9987" s="257"/>
      <c r="F9987" s="260"/>
      <c r="I9987"/>
      <c r="J9987" s="149"/>
      <c r="K9987" s="149"/>
      <c r="L9987" s="149"/>
    </row>
    <row r="9988" spans="1:12" s="234" customFormat="1" ht="13" x14ac:dyDescent="0.25">
      <c r="A9988" s="261"/>
      <c r="B9988" s="253"/>
      <c r="C9988" s="252"/>
      <c r="D9988" s="308"/>
      <c r="E9988" s="257"/>
      <c r="F9988" s="260"/>
      <c r="I9988"/>
      <c r="J9988" s="149"/>
      <c r="K9988" s="149"/>
      <c r="L9988" s="149"/>
    </row>
    <row r="9989" spans="1:12" s="234" customFormat="1" ht="13" x14ac:dyDescent="0.25">
      <c r="A9989" s="261"/>
      <c r="B9989" s="253"/>
      <c r="C9989" s="252"/>
      <c r="D9989" s="308"/>
      <c r="E9989" s="257"/>
      <c r="F9989" s="260"/>
      <c r="I9989"/>
      <c r="J9989" s="149"/>
      <c r="K9989" s="149"/>
      <c r="L9989" s="149"/>
    </row>
    <row r="9990" spans="1:12" s="234" customFormat="1" ht="13" x14ac:dyDescent="0.25">
      <c r="A9990" s="261"/>
      <c r="B9990" s="253"/>
      <c r="C9990" s="252"/>
      <c r="D9990" s="308"/>
      <c r="E9990" s="257"/>
      <c r="F9990" s="260"/>
      <c r="I9990"/>
      <c r="J9990" s="149"/>
      <c r="K9990" s="149"/>
      <c r="L9990" s="149"/>
    </row>
    <row r="9991" spans="1:12" s="234" customFormat="1" ht="13" x14ac:dyDescent="0.25">
      <c r="A9991" s="261"/>
      <c r="B9991" s="253"/>
      <c r="C9991" s="252"/>
      <c r="D9991" s="308"/>
      <c r="E9991" s="257"/>
      <c r="F9991" s="260"/>
      <c r="I9991"/>
      <c r="J9991" s="149"/>
      <c r="K9991" s="149"/>
      <c r="L9991" s="149"/>
    </row>
    <row r="9992" spans="1:12" s="234" customFormat="1" ht="13" x14ac:dyDescent="0.25">
      <c r="A9992" s="261"/>
      <c r="B9992" s="253"/>
      <c r="C9992" s="252"/>
      <c r="D9992" s="308"/>
      <c r="E9992" s="257"/>
      <c r="F9992" s="260"/>
      <c r="I9992"/>
      <c r="J9992" s="149"/>
      <c r="K9992" s="149"/>
      <c r="L9992" s="149"/>
    </row>
    <row r="9993" spans="1:12" s="234" customFormat="1" ht="13" x14ac:dyDescent="0.25">
      <c r="A9993" s="261"/>
      <c r="B9993" s="253"/>
      <c r="C9993" s="252"/>
      <c r="D9993" s="308"/>
      <c r="E9993" s="257"/>
      <c r="F9993" s="260"/>
      <c r="I9993"/>
      <c r="J9993" s="149"/>
      <c r="K9993" s="149"/>
      <c r="L9993" s="149"/>
    </row>
    <row r="9994" spans="1:12" s="234" customFormat="1" ht="13" x14ac:dyDescent="0.25">
      <c r="A9994" s="261"/>
      <c r="B9994" s="253"/>
      <c r="C9994" s="252"/>
      <c r="D9994" s="308"/>
      <c r="E9994" s="257"/>
      <c r="F9994" s="260"/>
      <c r="I9994"/>
      <c r="J9994" s="149"/>
      <c r="K9994" s="149"/>
      <c r="L9994" s="149"/>
    </row>
    <row r="9995" spans="1:12" s="234" customFormat="1" ht="13" x14ac:dyDescent="0.25">
      <c r="A9995" s="261"/>
      <c r="B9995" s="253"/>
      <c r="C9995" s="252"/>
      <c r="D9995" s="308"/>
      <c r="E9995" s="257"/>
      <c r="F9995" s="260"/>
      <c r="I9995"/>
      <c r="J9995" s="149"/>
      <c r="K9995" s="149"/>
      <c r="L9995" s="149"/>
    </row>
    <row r="9996" spans="1:12" s="234" customFormat="1" ht="13" x14ac:dyDescent="0.25">
      <c r="A9996" s="261"/>
      <c r="B9996" s="253"/>
      <c r="C9996" s="252"/>
      <c r="D9996" s="308"/>
      <c r="E9996" s="257"/>
      <c r="F9996" s="260"/>
      <c r="I9996"/>
      <c r="J9996" s="149"/>
      <c r="K9996" s="149"/>
      <c r="L9996" s="149"/>
    </row>
    <row r="9997" spans="1:12" s="234" customFormat="1" ht="13" x14ac:dyDescent="0.25">
      <c r="A9997" s="261"/>
      <c r="B9997" s="253"/>
      <c r="C9997" s="252"/>
      <c r="D9997" s="308"/>
      <c r="E9997" s="257"/>
      <c r="F9997" s="260"/>
      <c r="I9997"/>
      <c r="J9997" s="149"/>
      <c r="K9997" s="149"/>
      <c r="L9997" s="149"/>
    </row>
    <row r="9998" spans="1:12" s="234" customFormat="1" ht="13" x14ac:dyDescent="0.25">
      <c r="A9998" s="261"/>
      <c r="B9998" s="253"/>
      <c r="C9998" s="252"/>
      <c r="D9998" s="308"/>
      <c r="E9998" s="257"/>
      <c r="F9998" s="260"/>
      <c r="I9998"/>
      <c r="J9998" s="149"/>
      <c r="K9998" s="149"/>
      <c r="L9998" s="149"/>
    </row>
    <row r="9999" spans="1:12" s="234" customFormat="1" ht="13" x14ac:dyDescent="0.25">
      <c r="A9999" s="261"/>
      <c r="B9999" s="253"/>
      <c r="C9999" s="252"/>
      <c r="D9999" s="308"/>
      <c r="E9999" s="257"/>
      <c r="F9999" s="260"/>
      <c r="I9999"/>
      <c r="J9999" s="149"/>
      <c r="K9999" s="149"/>
      <c r="L9999" s="149"/>
    </row>
    <row r="10000" spans="1:12" s="234" customFormat="1" ht="13" x14ac:dyDescent="0.25">
      <c r="A10000" s="261"/>
      <c r="B10000" s="253"/>
      <c r="C10000" s="252"/>
      <c r="D10000" s="308"/>
      <c r="E10000" s="257"/>
      <c r="F10000" s="260"/>
      <c r="I10000"/>
      <c r="J10000" s="149"/>
      <c r="K10000" s="149"/>
      <c r="L10000" s="149"/>
    </row>
    <row r="10001" spans="1:12" s="234" customFormat="1" ht="13" x14ac:dyDescent="0.25">
      <c r="A10001" s="261"/>
      <c r="B10001" s="253"/>
      <c r="C10001" s="252"/>
      <c r="D10001" s="308"/>
      <c r="E10001" s="257"/>
      <c r="F10001" s="260"/>
      <c r="I10001"/>
      <c r="J10001" s="149"/>
      <c r="K10001" s="149"/>
      <c r="L10001" s="149"/>
    </row>
    <row r="10002" spans="1:12" s="234" customFormat="1" ht="13" x14ac:dyDescent="0.25">
      <c r="A10002" s="261"/>
      <c r="B10002" s="253"/>
      <c r="C10002" s="252"/>
      <c r="D10002" s="308"/>
      <c r="E10002" s="257"/>
      <c r="F10002" s="260"/>
      <c r="I10002"/>
      <c r="J10002" s="149"/>
      <c r="K10002" s="149"/>
      <c r="L10002" s="149"/>
    </row>
    <row r="10003" spans="1:12" s="234" customFormat="1" ht="13" x14ac:dyDescent="0.25">
      <c r="A10003" s="261"/>
      <c r="B10003" s="253"/>
      <c r="C10003" s="252"/>
      <c r="D10003" s="308"/>
      <c r="E10003" s="257"/>
      <c r="F10003" s="260"/>
      <c r="I10003"/>
      <c r="J10003" s="149"/>
      <c r="K10003" s="149"/>
      <c r="L10003" s="149"/>
    </row>
    <row r="10004" spans="1:12" s="234" customFormat="1" ht="13" x14ac:dyDescent="0.25">
      <c r="A10004" s="261"/>
      <c r="B10004" s="253"/>
      <c r="C10004" s="252"/>
      <c r="D10004" s="308"/>
      <c r="E10004" s="257"/>
      <c r="F10004" s="260"/>
      <c r="I10004"/>
      <c r="J10004" s="149"/>
      <c r="K10004" s="149"/>
      <c r="L10004" s="149"/>
    </row>
    <row r="10005" spans="1:12" s="234" customFormat="1" ht="13" x14ac:dyDescent="0.25">
      <c r="A10005" s="261"/>
      <c r="B10005" s="253"/>
      <c r="C10005" s="252"/>
      <c r="D10005" s="308"/>
      <c r="E10005" s="257"/>
      <c r="F10005" s="260"/>
      <c r="I10005"/>
      <c r="J10005" s="149"/>
      <c r="K10005" s="149"/>
      <c r="L10005" s="149"/>
    </row>
    <row r="10006" spans="1:12" s="234" customFormat="1" ht="13" x14ac:dyDescent="0.25">
      <c r="A10006" s="261"/>
      <c r="B10006" s="253"/>
      <c r="C10006" s="252"/>
      <c r="D10006" s="308"/>
      <c r="E10006" s="257"/>
      <c r="F10006" s="260"/>
      <c r="I10006"/>
      <c r="J10006" s="149"/>
      <c r="K10006" s="149"/>
      <c r="L10006" s="149"/>
    </row>
    <row r="10007" spans="1:12" s="234" customFormat="1" ht="13" x14ac:dyDescent="0.25">
      <c r="A10007" s="261"/>
      <c r="B10007" s="253"/>
      <c r="C10007" s="252"/>
      <c r="D10007" s="308"/>
      <c r="E10007" s="257"/>
      <c r="F10007" s="260"/>
      <c r="I10007"/>
      <c r="J10007" s="149"/>
      <c r="K10007" s="149"/>
      <c r="L10007" s="149"/>
    </row>
    <row r="10008" spans="1:12" s="234" customFormat="1" ht="13" x14ac:dyDescent="0.25">
      <c r="A10008" s="261"/>
      <c r="B10008" s="253"/>
      <c r="C10008" s="252"/>
      <c r="D10008" s="308"/>
      <c r="E10008" s="257"/>
      <c r="F10008" s="260"/>
      <c r="I10008"/>
      <c r="J10008" s="149"/>
      <c r="K10008" s="149"/>
      <c r="L10008" s="149"/>
    </row>
    <row r="10009" spans="1:12" s="234" customFormat="1" ht="13" x14ac:dyDescent="0.25">
      <c r="A10009" s="261"/>
      <c r="B10009" s="253"/>
      <c r="C10009" s="252"/>
      <c r="D10009" s="308"/>
      <c r="E10009" s="257"/>
      <c r="F10009" s="260"/>
      <c r="I10009"/>
      <c r="J10009" s="149"/>
      <c r="K10009" s="149"/>
      <c r="L10009" s="149"/>
    </row>
    <row r="10010" spans="1:12" s="234" customFormat="1" ht="13" x14ac:dyDescent="0.25">
      <c r="A10010" s="261"/>
      <c r="B10010" s="253"/>
      <c r="C10010" s="252"/>
      <c r="D10010" s="308"/>
      <c r="E10010" s="257"/>
      <c r="F10010" s="260"/>
      <c r="I10010"/>
      <c r="J10010" s="149"/>
      <c r="K10010" s="149"/>
      <c r="L10010" s="149"/>
    </row>
    <row r="10011" spans="1:12" s="234" customFormat="1" ht="13" x14ac:dyDescent="0.25">
      <c r="A10011" s="261"/>
      <c r="B10011" s="253"/>
      <c r="C10011" s="252"/>
      <c r="D10011" s="308"/>
      <c r="E10011" s="257"/>
      <c r="F10011" s="260"/>
      <c r="I10011"/>
      <c r="J10011" s="149"/>
      <c r="K10011" s="149"/>
      <c r="L10011" s="149"/>
    </row>
    <row r="10012" spans="1:12" s="234" customFormat="1" ht="13" x14ac:dyDescent="0.25">
      <c r="A10012" s="261"/>
      <c r="B10012" s="253"/>
      <c r="C10012" s="252"/>
      <c r="D10012" s="308"/>
      <c r="E10012" s="257"/>
      <c r="F10012" s="260"/>
      <c r="I10012"/>
      <c r="J10012" s="149"/>
      <c r="K10012" s="149"/>
      <c r="L10012" s="149"/>
    </row>
    <row r="10013" spans="1:12" s="234" customFormat="1" ht="13" x14ac:dyDescent="0.25">
      <c r="A10013" s="261"/>
      <c r="B10013" s="253"/>
      <c r="C10013" s="252"/>
      <c r="D10013" s="308"/>
      <c r="E10013" s="257"/>
      <c r="F10013" s="260"/>
      <c r="I10013"/>
      <c r="J10013" s="149"/>
      <c r="K10013" s="149"/>
      <c r="L10013" s="149"/>
    </row>
    <row r="10014" spans="1:12" s="234" customFormat="1" ht="13" x14ac:dyDescent="0.25">
      <c r="A10014" s="261"/>
      <c r="B10014" s="253"/>
      <c r="C10014" s="252"/>
      <c r="D10014" s="308"/>
      <c r="E10014" s="257"/>
      <c r="F10014" s="260"/>
      <c r="I10014"/>
      <c r="J10014" s="149"/>
      <c r="K10014" s="149"/>
      <c r="L10014" s="149"/>
    </row>
    <row r="10015" spans="1:12" s="234" customFormat="1" ht="13" x14ac:dyDescent="0.25">
      <c r="A10015" s="261"/>
      <c r="B10015" s="253"/>
      <c r="C10015" s="252"/>
      <c r="D10015" s="308"/>
      <c r="E10015" s="257"/>
      <c r="F10015" s="260"/>
      <c r="I10015"/>
      <c r="J10015" s="149"/>
      <c r="K10015" s="149"/>
      <c r="L10015" s="149"/>
    </row>
    <row r="10016" spans="1:12" s="234" customFormat="1" ht="13" x14ac:dyDescent="0.25">
      <c r="A10016" s="261"/>
      <c r="B10016" s="253"/>
      <c r="C10016" s="252"/>
      <c r="D10016" s="308"/>
      <c r="E10016" s="257"/>
      <c r="F10016" s="260"/>
      <c r="I10016"/>
      <c r="J10016" s="149"/>
      <c r="K10016" s="149"/>
      <c r="L10016" s="149"/>
    </row>
    <row r="10017" spans="1:12" s="234" customFormat="1" ht="13" x14ac:dyDescent="0.25">
      <c r="A10017" s="261"/>
      <c r="B10017" s="253"/>
      <c r="C10017" s="252"/>
      <c r="D10017" s="308"/>
      <c r="E10017" s="257"/>
      <c r="F10017" s="260"/>
      <c r="I10017"/>
      <c r="J10017" s="149"/>
      <c r="K10017" s="149"/>
      <c r="L10017" s="149"/>
    </row>
    <row r="10018" spans="1:12" s="234" customFormat="1" ht="13" x14ac:dyDescent="0.25">
      <c r="A10018" s="261"/>
      <c r="B10018" s="253"/>
      <c r="C10018" s="252"/>
      <c r="D10018" s="308"/>
      <c r="E10018" s="257"/>
      <c r="F10018" s="260"/>
      <c r="I10018"/>
      <c r="J10018" s="149"/>
      <c r="K10018" s="149"/>
      <c r="L10018" s="149"/>
    </row>
    <row r="10019" spans="1:12" s="234" customFormat="1" ht="13" x14ac:dyDescent="0.25">
      <c r="A10019" s="261"/>
      <c r="B10019" s="253"/>
      <c r="C10019" s="252"/>
      <c r="D10019" s="308"/>
      <c r="E10019" s="257"/>
      <c r="F10019" s="260"/>
      <c r="I10019"/>
      <c r="J10019" s="149"/>
      <c r="K10019" s="149"/>
      <c r="L10019" s="149"/>
    </row>
    <row r="10020" spans="1:12" s="234" customFormat="1" ht="13" x14ac:dyDescent="0.25">
      <c r="A10020" s="261"/>
      <c r="B10020" s="253"/>
      <c r="C10020" s="252"/>
      <c r="D10020" s="308"/>
      <c r="E10020" s="257"/>
      <c r="F10020" s="260"/>
      <c r="I10020"/>
      <c r="J10020" s="149"/>
      <c r="K10020" s="149"/>
      <c r="L10020" s="149"/>
    </row>
    <row r="10021" spans="1:12" s="234" customFormat="1" ht="13" x14ac:dyDescent="0.25">
      <c r="A10021" s="261"/>
      <c r="B10021" s="253"/>
      <c r="C10021" s="252"/>
      <c r="D10021" s="308"/>
      <c r="E10021" s="257"/>
      <c r="F10021" s="260"/>
      <c r="I10021"/>
      <c r="J10021" s="149"/>
      <c r="K10021" s="149"/>
      <c r="L10021" s="149"/>
    </row>
    <row r="10022" spans="1:12" s="234" customFormat="1" ht="13" x14ac:dyDescent="0.25">
      <c r="A10022" s="261"/>
      <c r="B10022" s="253"/>
      <c r="C10022" s="252"/>
      <c r="D10022" s="308"/>
      <c r="E10022" s="257"/>
      <c r="F10022" s="260"/>
      <c r="I10022"/>
      <c r="J10022" s="149"/>
      <c r="K10022" s="149"/>
      <c r="L10022" s="149"/>
    </row>
    <row r="10023" spans="1:12" s="234" customFormat="1" ht="13" x14ac:dyDescent="0.25">
      <c r="A10023" s="261"/>
      <c r="B10023" s="253"/>
      <c r="C10023" s="252"/>
      <c r="D10023" s="308"/>
      <c r="E10023" s="257"/>
      <c r="F10023" s="260"/>
      <c r="I10023"/>
      <c r="J10023" s="149"/>
      <c r="K10023" s="149"/>
      <c r="L10023" s="149"/>
    </row>
    <row r="10024" spans="1:12" s="234" customFormat="1" ht="13" x14ac:dyDescent="0.25">
      <c r="A10024" s="261"/>
      <c r="B10024" s="253"/>
      <c r="C10024" s="252"/>
      <c r="D10024" s="308"/>
      <c r="E10024" s="257"/>
      <c r="F10024" s="260"/>
      <c r="I10024"/>
      <c r="J10024" s="149"/>
      <c r="K10024" s="149"/>
      <c r="L10024" s="149"/>
    </row>
    <row r="10025" spans="1:12" s="234" customFormat="1" ht="13" x14ac:dyDescent="0.25">
      <c r="A10025" s="261"/>
      <c r="B10025" s="253"/>
      <c r="C10025" s="252"/>
      <c r="D10025" s="308"/>
      <c r="E10025" s="257"/>
      <c r="F10025" s="260"/>
      <c r="I10025"/>
      <c r="J10025" s="149"/>
      <c r="K10025" s="149"/>
      <c r="L10025" s="149"/>
    </row>
    <row r="10026" spans="1:12" s="234" customFormat="1" ht="13" x14ac:dyDescent="0.25">
      <c r="A10026" s="261"/>
      <c r="B10026" s="253"/>
      <c r="C10026" s="252"/>
      <c r="D10026" s="308"/>
      <c r="E10026" s="257"/>
      <c r="F10026" s="260"/>
      <c r="I10026"/>
      <c r="J10026" s="149"/>
      <c r="K10026" s="149"/>
      <c r="L10026" s="149"/>
    </row>
    <row r="10027" spans="1:12" s="234" customFormat="1" ht="13" x14ac:dyDescent="0.25">
      <c r="A10027" s="261"/>
      <c r="B10027" s="253"/>
      <c r="C10027" s="252"/>
      <c r="D10027" s="308"/>
      <c r="E10027" s="257"/>
      <c r="F10027" s="260"/>
      <c r="I10027"/>
      <c r="J10027" s="149"/>
      <c r="K10027" s="149"/>
      <c r="L10027" s="149"/>
    </row>
    <row r="10028" spans="1:12" s="234" customFormat="1" ht="13" x14ac:dyDescent="0.25">
      <c r="A10028" s="261"/>
      <c r="B10028" s="253"/>
      <c r="C10028" s="252"/>
      <c r="D10028" s="308"/>
      <c r="E10028" s="257"/>
      <c r="F10028" s="260"/>
      <c r="I10028"/>
      <c r="J10028" s="149"/>
      <c r="K10028" s="149"/>
      <c r="L10028" s="149"/>
    </row>
    <row r="10029" spans="1:12" s="234" customFormat="1" ht="13" x14ac:dyDescent="0.25">
      <c r="A10029" s="261"/>
      <c r="B10029" s="264" t="s">
        <v>1019</v>
      </c>
      <c r="C10029" s="226"/>
      <c r="D10029" s="304"/>
      <c r="E10029" s="255"/>
      <c r="F10029" s="266"/>
      <c r="I10029"/>
      <c r="J10029" s="149"/>
      <c r="K10029" s="149"/>
      <c r="L10029" s="149"/>
    </row>
    <row r="10030" spans="1:12" s="234" customFormat="1" ht="13" x14ac:dyDescent="0.25">
      <c r="A10030" s="261"/>
      <c r="B10030" s="245" t="str">
        <f>B9957</f>
        <v>SECTION 8</v>
      </c>
      <c r="C10030" s="226"/>
      <c r="D10030" s="304"/>
      <c r="E10030" s="255"/>
      <c r="F10030" s="260"/>
      <c r="I10030"/>
      <c r="J10030" s="149"/>
      <c r="K10030" s="149"/>
      <c r="L10030" s="149"/>
    </row>
    <row r="10031" spans="1:12" s="234" customFormat="1" ht="13" x14ac:dyDescent="0.25">
      <c r="A10031" s="261"/>
      <c r="B10031" s="245" t="str">
        <f>B9958</f>
        <v>Ablution Block 4: 8.5 -Plastering</v>
      </c>
      <c r="C10031" s="226"/>
      <c r="D10031" s="304"/>
      <c r="E10031" s="255"/>
      <c r="F10031" s="260"/>
      <c r="I10031"/>
      <c r="J10031" s="149"/>
      <c r="K10031" s="149"/>
      <c r="L10031" s="149"/>
    </row>
    <row r="10032" spans="1:12" s="234" customFormat="1" x14ac:dyDescent="0.25">
      <c r="A10032" s="298"/>
      <c r="B10032" s="231"/>
      <c r="C10032" s="219"/>
      <c r="D10032" s="310"/>
      <c r="E10032" s="257"/>
      <c r="F10032" s="260"/>
      <c r="I10032"/>
      <c r="J10032" s="149"/>
      <c r="K10032" s="149"/>
      <c r="L10032" s="149"/>
    </row>
    <row r="10033" spans="1:12" s="234" customFormat="1" ht="13" x14ac:dyDescent="0.25">
      <c r="A10033" s="297">
        <v>8.6</v>
      </c>
      <c r="B10033" s="227" t="s">
        <v>296</v>
      </c>
      <c r="C10033" s="268"/>
      <c r="D10033" s="311"/>
      <c r="E10033" s="216"/>
      <c r="F10033" s="277"/>
      <c r="I10033"/>
      <c r="J10033" s="149"/>
      <c r="K10033" s="149"/>
      <c r="L10033" s="149"/>
    </row>
    <row r="10034" spans="1:12" s="234" customFormat="1" x14ac:dyDescent="0.25">
      <c r="A10034" s="296"/>
      <c r="B10034" s="269"/>
      <c r="C10034" s="268"/>
      <c r="D10034" s="311"/>
      <c r="E10034" s="216"/>
      <c r="F10034" s="277"/>
      <c r="I10034"/>
      <c r="J10034" s="149"/>
      <c r="K10034" s="149"/>
      <c r="L10034" s="149"/>
    </row>
    <row r="10035" spans="1:12" s="234" customFormat="1" ht="13" x14ac:dyDescent="0.25">
      <c r="A10035" s="296"/>
      <c r="B10035" s="227" t="s">
        <v>297</v>
      </c>
      <c r="C10035" s="268"/>
      <c r="D10035" s="311"/>
      <c r="E10035" s="216"/>
      <c r="F10035" s="277"/>
      <c r="I10035"/>
      <c r="J10035" s="149"/>
      <c r="K10035" s="149"/>
      <c r="L10035" s="149"/>
    </row>
    <row r="10036" spans="1:12" s="234" customFormat="1" x14ac:dyDescent="0.25">
      <c r="A10036" s="296"/>
      <c r="B10036" s="269"/>
      <c r="C10036" s="268"/>
      <c r="D10036" s="311"/>
      <c r="E10036" s="216"/>
      <c r="F10036" s="277"/>
      <c r="I10036"/>
      <c r="J10036" s="149"/>
      <c r="K10036" s="149"/>
      <c r="L10036" s="149"/>
    </row>
    <row r="10037" spans="1:12" s="234" customFormat="1" ht="13" x14ac:dyDescent="0.25">
      <c r="A10037" s="296"/>
      <c r="B10037" s="227" t="s">
        <v>298</v>
      </c>
      <c r="C10037" s="268"/>
      <c r="D10037" s="311"/>
      <c r="E10037" s="216"/>
      <c r="F10037" s="277"/>
      <c r="I10037"/>
      <c r="J10037" s="149"/>
      <c r="K10037" s="149"/>
      <c r="L10037" s="149"/>
    </row>
    <row r="10038" spans="1:12" s="234" customFormat="1" x14ac:dyDescent="0.25">
      <c r="A10038" s="296"/>
      <c r="B10038" s="269"/>
      <c r="C10038" s="268"/>
      <c r="D10038" s="311"/>
      <c r="E10038" s="216"/>
      <c r="F10038" s="277"/>
      <c r="I10038"/>
      <c r="J10038" s="149"/>
      <c r="K10038" s="149"/>
      <c r="L10038" s="149"/>
    </row>
    <row r="10039" spans="1:12" s="234" customFormat="1" ht="25" x14ac:dyDescent="0.25">
      <c r="A10039" s="296" t="s">
        <v>2786</v>
      </c>
      <c r="B10039" s="269" t="s">
        <v>2085</v>
      </c>
      <c r="C10039" s="268" t="s">
        <v>11</v>
      </c>
      <c r="D10039" s="311">
        <v>10</v>
      </c>
      <c r="E10039" s="216"/>
      <c r="F10039" s="277"/>
      <c r="I10039"/>
      <c r="J10039" s="149"/>
      <c r="K10039" s="149"/>
      <c r="L10039" s="149"/>
    </row>
    <row r="10040" spans="1:12" s="234" customFormat="1" x14ac:dyDescent="0.25">
      <c r="A10040" s="296"/>
      <c r="B10040" s="269"/>
      <c r="C10040" s="268"/>
      <c r="D10040" s="311"/>
      <c r="E10040" s="216"/>
      <c r="F10040" s="277"/>
      <c r="I10040"/>
      <c r="J10040" s="149"/>
      <c r="K10040" s="149"/>
      <c r="L10040" s="149"/>
    </row>
    <row r="10041" spans="1:12" s="234" customFormat="1" ht="25" x14ac:dyDescent="0.25">
      <c r="A10041" s="296" t="s">
        <v>2787</v>
      </c>
      <c r="B10041" s="269" t="s">
        <v>2086</v>
      </c>
      <c r="C10041" s="268" t="s">
        <v>11</v>
      </c>
      <c r="D10041" s="311">
        <v>5</v>
      </c>
      <c r="E10041" s="216"/>
      <c r="F10041" s="277"/>
      <c r="I10041"/>
      <c r="J10041" s="149"/>
      <c r="K10041" s="149"/>
      <c r="L10041" s="149"/>
    </row>
    <row r="10042" spans="1:12" s="234" customFormat="1" x14ac:dyDescent="0.25">
      <c r="A10042" s="296"/>
      <c r="B10042" s="269"/>
      <c r="C10042" s="268"/>
      <c r="D10042" s="311"/>
      <c r="E10042" s="216"/>
      <c r="F10042" s="277"/>
      <c r="I10042"/>
      <c r="J10042" s="149"/>
      <c r="K10042" s="149"/>
      <c r="L10042" s="149"/>
    </row>
    <row r="10043" spans="1:12" s="234" customFormat="1" x14ac:dyDescent="0.25">
      <c r="A10043" s="296" t="s">
        <v>2788</v>
      </c>
      <c r="B10043" s="269" t="s">
        <v>303</v>
      </c>
      <c r="C10043" s="268" t="s">
        <v>2</v>
      </c>
      <c r="D10043" s="311">
        <v>2</v>
      </c>
      <c r="E10043" s="216"/>
      <c r="F10043" s="277"/>
      <c r="I10043"/>
      <c r="J10043" s="149"/>
      <c r="K10043" s="149"/>
      <c r="L10043" s="149"/>
    </row>
    <row r="10044" spans="1:12" s="234" customFormat="1" x14ac:dyDescent="0.25">
      <c r="A10044" s="296"/>
      <c r="B10044" s="269"/>
      <c r="C10044" s="268"/>
      <c r="D10044" s="311"/>
      <c r="E10044" s="216"/>
      <c r="F10044" s="277"/>
      <c r="I10044"/>
      <c r="J10044" s="149"/>
      <c r="K10044" s="149"/>
      <c r="L10044" s="149"/>
    </row>
    <row r="10045" spans="1:12" s="234" customFormat="1" x14ac:dyDescent="0.25">
      <c r="A10045" s="296" t="s">
        <v>2789</v>
      </c>
      <c r="B10045" s="269" t="s">
        <v>304</v>
      </c>
      <c r="C10045" s="268" t="s">
        <v>2</v>
      </c>
      <c r="D10045" s="311">
        <v>2</v>
      </c>
      <c r="E10045" s="216"/>
      <c r="F10045" s="277"/>
      <c r="I10045"/>
      <c r="J10045" s="149"/>
      <c r="K10045" s="149"/>
      <c r="L10045" s="149"/>
    </row>
    <row r="10046" spans="1:12" s="234" customFormat="1" x14ac:dyDescent="0.25">
      <c r="A10046" s="296"/>
      <c r="B10046" s="269"/>
      <c r="C10046" s="268"/>
      <c r="D10046" s="311"/>
      <c r="E10046" s="216"/>
      <c r="F10046" s="277"/>
      <c r="I10046"/>
      <c r="J10046" s="149"/>
      <c r="K10046" s="149"/>
      <c r="L10046" s="149"/>
    </row>
    <row r="10047" spans="1:12" s="234" customFormat="1" x14ac:dyDescent="0.25">
      <c r="A10047" s="296" t="s">
        <v>2790</v>
      </c>
      <c r="B10047" s="269" t="s">
        <v>305</v>
      </c>
      <c r="C10047" s="268" t="s">
        <v>2</v>
      </c>
      <c r="D10047" s="311">
        <v>2</v>
      </c>
      <c r="E10047" s="216"/>
      <c r="F10047" s="277"/>
      <c r="I10047"/>
      <c r="J10047" s="149"/>
      <c r="K10047" s="149"/>
      <c r="L10047" s="149"/>
    </row>
    <row r="10048" spans="1:12" s="234" customFormat="1" x14ac:dyDescent="0.25">
      <c r="A10048" s="296"/>
      <c r="B10048" s="269"/>
      <c r="C10048" s="268"/>
      <c r="D10048" s="311"/>
      <c r="E10048" s="216"/>
      <c r="F10048" s="277"/>
      <c r="I10048"/>
      <c r="J10048" s="149"/>
      <c r="K10048" s="149"/>
      <c r="L10048" s="149"/>
    </row>
    <row r="10049" spans="1:12" s="234" customFormat="1" x14ac:dyDescent="0.25">
      <c r="A10049" s="296" t="s">
        <v>2791</v>
      </c>
      <c r="B10049" s="269" t="s">
        <v>306</v>
      </c>
      <c r="C10049" s="268" t="s">
        <v>2</v>
      </c>
      <c r="D10049" s="311">
        <v>2</v>
      </c>
      <c r="E10049" s="216"/>
      <c r="F10049" s="277"/>
      <c r="I10049"/>
      <c r="J10049" s="149"/>
      <c r="K10049" s="149"/>
      <c r="L10049" s="149"/>
    </row>
    <row r="10050" spans="1:12" s="234" customFormat="1" x14ac:dyDescent="0.25">
      <c r="A10050" s="296"/>
      <c r="B10050" s="269"/>
      <c r="C10050" s="268"/>
      <c r="D10050" s="311"/>
      <c r="E10050" s="216"/>
      <c r="F10050" s="277"/>
      <c r="I10050"/>
      <c r="J10050" s="149"/>
      <c r="K10050" s="149"/>
      <c r="L10050" s="149"/>
    </row>
    <row r="10051" spans="1:12" s="234" customFormat="1" ht="13" x14ac:dyDescent="0.25">
      <c r="A10051" s="296"/>
      <c r="B10051" s="227" t="s">
        <v>307</v>
      </c>
      <c r="C10051" s="268"/>
      <c r="D10051" s="311"/>
      <c r="E10051" s="216"/>
      <c r="F10051" s="277"/>
      <c r="I10051"/>
      <c r="J10051" s="149"/>
      <c r="K10051" s="149"/>
      <c r="L10051" s="149"/>
    </row>
    <row r="10052" spans="1:12" s="234" customFormat="1" ht="13" x14ac:dyDescent="0.25">
      <c r="A10052" s="296"/>
      <c r="B10052" s="227"/>
      <c r="C10052" s="268"/>
      <c r="D10052" s="311"/>
      <c r="E10052" s="216"/>
      <c r="F10052" s="277"/>
      <c r="I10052"/>
      <c r="J10052" s="149"/>
      <c r="K10052" s="149"/>
      <c r="L10052" s="149"/>
    </row>
    <row r="10053" spans="1:12" s="234" customFormat="1" x14ac:dyDescent="0.25">
      <c r="A10053" s="296" t="s">
        <v>2792</v>
      </c>
      <c r="B10053" s="269" t="s">
        <v>311</v>
      </c>
      <c r="C10053" s="268" t="s">
        <v>2</v>
      </c>
      <c r="D10053" s="311">
        <v>1</v>
      </c>
      <c r="E10053" s="216"/>
      <c r="F10053" s="277"/>
      <c r="I10053"/>
      <c r="J10053" s="149"/>
      <c r="K10053" s="149"/>
      <c r="L10053" s="149"/>
    </row>
    <row r="10054" spans="1:12" s="234" customFormat="1" x14ac:dyDescent="0.25">
      <c r="A10054" s="296"/>
      <c r="B10054" s="269"/>
      <c r="C10054" s="268"/>
      <c r="D10054" s="311"/>
      <c r="E10054" s="216"/>
      <c r="F10054" s="277"/>
      <c r="I10054"/>
      <c r="J10054" s="149"/>
      <c r="K10054" s="149"/>
      <c r="L10054" s="149"/>
    </row>
    <row r="10055" spans="1:12" s="234" customFormat="1" ht="13" x14ac:dyDescent="0.25">
      <c r="A10055" s="296"/>
      <c r="B10055" s="227" t="s">
        <v>476</v>
      </c>
      <c r="C10055" s="268"/>
      <c r="D10055" s="311"/>
      <c r="E10055" s="216"/>
      <c r="F10055" s="277"/>
      <c r="I10055"/>
      <c r="J10055" s="149"/>
      <c r="K10055" s="149"/>
      <c r="L10055" s="149"/>
    </row>
    <row r="10056" spans="1:12" s="234" customFormat="1" x14ac:dyDescent="0.25">
      <c r="A10056" s="296"/>
      <c r="B10056" s="269"/>
      <c r="C10056" s="268"/>
      <c r="D10056" s="311"/>
      <c r="E10056" s="216"/>
      <c r="F10056" s="277"/>
      <c r="I10056"/>
      <c r="J10056" s="149"/>
      <c r="K10056" s="149"/>
      <c r="L10056" s="149"/>
    </row>
    <row r="10057" spans="1:12" s="234" customFormat="1" ht="13" x14ac:dyDescent="0.25">
      <c r="A10057" s="296"/>
      <c r="B10057" s="227" t="s">
        <v>2709</v>
      </c>
      <c r="C10057" s="268"/>
      <c r="D10057" s="311"/>
      <c r="E10057" s="216"/>
      <c r="F10057" s="277"/>
      <c r="I10057"/>
      <c r="J10057" s="149"/>
      <c r="K10057" s="149"/>
      <c r="L10057" s="149"/>
    </row>
    <row r="10058" spans="1:12" s="234" customFormat="1" x14ac:dyDescent="0.25">
      <c r="A10058" s="296"/>
      <c r="B10058" s="269"/>
      <c r="C10058" s="268"/>
      <c r="D10058" s="311"/>
      <c r="E10058" s="216"/>
      <c r="F10058" s="277"/>
      <c r="I10058"/>
      <c r="J10058" s="149"/>
      <c r="K10058" s="149"/>
      <c r="L10058" s="149"/>
    </row>
    <row r="10059" spans="1:12" s="234" customFormat="1" x14ac:dyDescent="0.25">
      <c r="A10059" s="296" t="s">
        <v>2793</v>
      </c>
      <c r="B10059" s="269" t="s">
        <v>2710</v>
      </c>
      <c r="C10059" s="268" t="s">
        <v>2</v>
      </c>
      <c r="D10059" s="311">
        <v>4</v>
      </c>
      <c r="E10059" s="216"/>
      <c r="F10059" s="277"/>
      <c r="I10059"/>
      <c r="J10059" s="149"/>
      <c r="K10059" s="149"/>
      <c r="L10059" s="149"/>
    </row>
    <row r="10060" spans="1:12" s="234" customFormat="1" x14ac:dyDescent="0.25">
      <c r="A10060" s="296"/>
      <c r="B10060" s="269"/>
      <c r="C10060" s="268"/>
      <c r="D10060" s="311"/>
      <c r="E10060" s="216"/>
      <c r="F10060" s="277"/>
      <c r="I10060"/>
      <c r="J10060" s="149"/>
      <c r="K10060" s="149"/>
      <c r="L10060" s="149"/>
    </row>
    <row r="10061" spans="1:12" s="234" customFormat="1" x14ac:dyDescent="0.25">
      <c r="A10061" s="296" t="s">
        <v>2794</v>
      </c>
      <c r="B10061" s="269" t="s">
        <v>2711</v>
      </c>
      <c r="C10061" s="268" t="s">
        <v>2</v>
      </c>
      <c r="D10061" s="311">
        <v>2</v>
      </c>
      <c r="E10061" s="216"/>
      <c r="F10061" s="277"/>
      <c r="I10061"/>
      <c r="J10061" s="149"/>
      <c r="K10061" s="149"/>
      <c r="L10061" s="149"/>
    </row>
    <row r="10062" spans="1:12" s="234" customFormat="1" x14ac:dyDescent="0.25">
      <c r="A10062" s="296"/>
      <c r="B10062" s="269"/>
      <c r="C10062" s="268"/>
      <c r="D10062" s="311"/>
      <c r="E10062" s="216"/>
      <c r="F10062" s="277"/>
      <c r="I10062"/>
      <c r="J10062" s="149"/>
      <c r="K10062" s="149"/>
      <c r="L10062" s="149"/>
    </row>
    <row r="10063" spans="1:12" s="234" customFormat="1" ht="13" x14ac:dyDescent="0.25">
      <c r="A10063" s="296"/>
      <c r="B10063" s="227" t="s">
        <v>2712</v>
      </c>
      <c r="C10063" s="268"/>
      <c r="D10063" s="311"/>
      <c r="E10063" s="216"/>
      <c r="F10063" s="277"/>
      <c r="I10063"/>
      <c r="J10063" s="149"/>
      <c r="K10063" s="149"/>
      <c r="L10063" s="149"/>
    </row>
    <row r="10064" spans="1:12" s="234" customFormat="1" x14ac:dyDescent="0.25">
      <c r="A10064" s="296"/>
      <c r="B10064" s="269"/>
      <c r="C10064" s="268"/>
      <c r="D10064" s="311"/>
      <c r="E10064" s="216"/>
      <c r="F10064" s="277"/>
      <c r="I10064"/>
      <c r="J10064" s="149"/>
      <c r="K10064" s="149"/>
      <c r="L10064" s="149"/>
    </row>
    <row r="10065" spans="1:12" s="234" customFormat="1" ht="25" x14ac:dyDescent="0.25">
      <c r="A10065" s="296" t="s">
        <v>2795</v>
      </c>
      <c r="B10065" s="269" t="s">
        <v>2713</v>
      </c>
      <c r="C10065" s="268" t="s">
        <v>2</v>
      </c>
      <c r="D10065" s="311">
        <v>4</v>
      </c>
      <c r="E10065" s="216"/>
      <c r="F10065" s="277"/>
      <c r="I10065"/>
      <c r="J10065" s="149"/>
      <c r="K10065" s="149"/>
      <c r="L10065" s="149"/>
    </row>
    <row r="10066" spans="1:12" s="234" customFormat="1" x14ac:dyDescent="0.25">
      <c r="A10066" s="296"/>
      <c r="B10066" s="269"/>
      <c r="C10066" s="268"/>
      <c r="D10066" s="311"/>
      <c r="E10066" s="216"/>
      <c r="F10066" s="277"/>
      <c r="I10066"/>
      <c r="J10066" s="149"/>
      <c r="K10066" s="149"/>
      <c r="L10066" s="149"/>
    </row>
    <row r="10067" spans="1:12" s="234" customFormat="1" ht="13" x14ac:dyDescent="0.25">
      <c r="A10067" s="296"/>
      <c r="B10067" s="227" t="s">
        <v>2714</v>
      </c>
      <c r="C10067" s="268"/>
      <c r="D10067" s="311"/>
      <c r="E10067" s="216"/>
      <c r="F10067" s="277"/>
      <c r="I10067"/>
      <c r="J10067" s="149"/>
      <c r="K10067" s="149"/>
      <c r="L10067" s="149"/>
    </row>
    <row r="10068" spans="1:12" s="234" customFormat="1" x14ac:dyDescent="0.25">
      <c r="A10068" s="296"/>
      <c r="B10068" s="269"/>
      <c r="C10068" s="268"/>
      <c r="D10068" s="311"/>
      <c r="E10068" s="216"/>
      <c r="F10068" s="277"/>
      <c r="I10068"/>
      <c r="J10068" s="149"/>
      <c r="K10068" s="149"/>
      <c r="L10068" s="149"/>
    </row>
    <row r="10069" spans="1:12" s="234" customFormat="1" x14ac:dyDescent="0.25">
      <c r="A10069" s="296" t="s">
        <v>2796</v>
      </c>
      <c r="B10069" s="269" t="s">
        <v>2715</v>
      </c>
      <c r="C10069" s="268" t="s">
        <v>2</v>
      </c>
      <c r="D10069" s="311">
        <v>2</v>
      </c>
      <c r="E10069" s="216"/>
      <c r="F10069" s="277"/>
      <c r="I10069"/>
      <c r="J10069" s="149"/>
      <c r="K10069" s="149"/>
      <c r="L10069" s="149"/>
    </row>
    <row r="10070" spans="1:12" s="234" customFormat="1" x14ac:dyDescent="0.25">
      <c r="A10070" s="296"/>
      <c r="B10070" s="269"/>
      <c r="C10070" s="268"/>
      <c r="D10070" s="311"/>
      <c r="E10070" s="216"/>
      <c r="F10070" s="277"/>
      <c r="I10070"/>
      <c r="J10070" s="149"/>
      <c r="K10070" s="149"/>
      <c r="L10070" s="149"/>
    </row>
    <row r="10071" spans="1:12" s="234" customFormat="1" x14ac:dyDescent="0.25">
      <c r="A10071" s="296" t="s">
        <v>2797</v>
      </c>
      <c r="B10071" s="269" t="s">
        <v>1523</v>
      </c>
      <c r="C10071" s="268" t="s">
        <v>2</v>
      </c>
      <c r="D10071" s="311">
        <v>2</v>
      </c>
      <c r="E10071" s="216"/>
      <c r="F10071" s="277"/>
      <c r="I10071"/>
      <c r="J10071" s="149"/>
      <c r="K10071" s="149"/>
      <c r="L10071" s="149"/>
    </row>
    <row r="10072" spans="1:12" s="234" customFormat="1" x14ac:dyDescent="0.25">
      <c r="A10072" s="296"/>
      <c r="B10072" s="269"/>
      <c r="C10072" s="268"/>
      <c r="D10072" s="311"/>
      <c r="E10072" s="216"/>
      <c r="F10072" s="277"/>
      <c r="I10072"/>
      <c r="J10072" s="149"/>
      <c r="K10072" s="149"/>
      <c r="L10072" s="149"/>
    </row>
    <row r="10073" spans="1:12" s="234" customFormat="1" ht="13" x14ac:dyDescent="0.25">
      <c r="A10073" s="296"/>
      <c r="B10073" s="227" t="s">
        <v>2716</v>
      </c>
      <c r="C10073" s="268"/>
      <c r="D10073" s="311"/>
      <c r="E10073" s="216"/>
      <c r="F10073" s="277"/>
      <c r="I10073"/>
      <c r="J10073" s="149"/>
      <c r="K10073" s="149"/>
      <c r="L10073" s="149"/>
    </row>
    <row r="10074" spans="1:12" s="234" customFormat="1" x14ac:dyDescent="0.25">
      <c r="A10074" s="296"/>
      <c r="B10074" s="269"/>
      <c r="C10074" s="268"/>
      <c r="D10074" s="311"/>
      <c r="E10074" s="216"/>
      <c r="F10074" s="277"/>
      <c r="I10074"/>
      <c r="J10074" s="149"/>
      <c r="K10074" s="149"/>
      <c r="L10074" s="149"/>
    </row>
    <row r="10075" spans="1:12" s="234" customFormat="1" ht="13" x14ac:dyDescent="0.25">
      <c r="A10075" s="296"/>
      <c r="B10075" s="227" t="s">
        <v>2717</v>
      </c>
      <c r="C10075" s="268"/>
      <c r="D10075" s="311"/>
      <c r="E10075" s="216"/>
      <c r="F10075" s="277"/>
      <c r="I10075"/>
      <c r="J10075" s="149"/>
      <c r="K10075" s="149"/>
      <c r="L10075" s="149"/>
    </row>
    <row r="10076" spans="1:12" s="234" customFormat="1" x14ac:dyDescent="0.25">
      <c r="A10076" s="296"/>
      <c r="B10076" s="269"/>
      <c r="C10076" s="268"/>
      <c r="D10076" s="311"/>
      <c r="E10076" s="216"/>
      <c r="F10076" s="277"/>
      <c r="I10076"/>
      <c r="J10076" s="149"/>
      <c r="K10076" s="149"/>
      <c r="L10076" s="149"/>
    </row>
    <row r="10077" spans="1:12" s="234" customFormat="1" ht="25" x14ac:dyDescent="0.25">
      <c r="A10077" s="296" t="s">
        <v>2798</v>
      </c>
      <c r="B10077" s="269" t="s">
        <v>2718</v>
      </c>
      <c r="C10077" s="268" t="s">
        <v>2</v>
      </c>
      <c r="D10077" s="311">
        <v>2</v>
      </c>
      <c r="E10077" s="216"/>
      <c r="F10077" s="277"/>
      <c r="I10077"/>
      <c r="J10077" s="149"/>
      <c r="K10077" s="149"/>
      <c r="L10077" s="149"/>
    </row>
    <row r="10078" spans="1:12" s="234" customFormat="1" x14ac:dyDescent="0.25">
      <c r="A10078" s="296"/>
      <c r="B10078" s="269"/>
      <c r="C10078" s="268"/>
      <c r="D10078" s="311"/>
      <c r="E10078" s="216"/>
      <c r="F10078" s="277"/>
      <c r="I10078"/>
      <c r="J10078" s="149"/>
      <c r="K10078" s="149"/>
      <c r="L10078" s="149"/>
    </row>
    <row r="10079" spans="1:12" s="234" customFormat="1" ht="13" x14ac:dyDescent="0.25">
      <c r="A10079" s="296"/>
      <c r="B10079" s="227" t="s">
        <v>312</v>
      </c>
      <c r="C10079" s="268"/>
      <c r="D10079" s="311"/>
      <c r="E10079" s="216"/>
      <c r="F10079" s="277"/>
      <c r="I10079"/>
      <c r="J10079" s="149"/>
      <c r="K10079" s="149"/>
      <c r="L10079" s="149"/>
    </row>
    <row r="10080" spans="1:12" s="234" customFormat="1" ht="13" x14ac:dyDescent="0.25">
      <c r="A10080" s="296"/>
      <c r="B10080" s="227"/>
      <c r="C10080" s="268"/>
      <c r="D10080" s="311"/>
      <c r="E10080" s="216"/>
      <c r="F10080" s="277"/>
      <c r="I10080"/>
      <c r="J10080" s="149"/>
      <c r="K10080" s="149"/>
      <c r="L10080" s="149"/>
    </row>
    <row r="10081" spans="1:12" s="234" customFormat="1" ht="13" x14ac:dyDescent="0.25">
      <c r="A10081" s="296"/>
      <c r="B10081" s="227" t="s">
        <v>2124</v>
      </c>
      <c r="C10081" s="268"/>
      <c r="D10081" s="311"/>
      <c r="E10081" s="216"/>
      <c r="F10081" s="277"/>
      <c r="I10081"/>
      <c r="J10081" s="149"/>
      <c r="K10081" s="149"/>
      <c r="L10081" s="149"/>
    </row>
    <row r="10082" spans="1:12" s="234" customFormat="1" x14ac:dyDescent="0.25">
      <c r="A10082" s="296"/>
      <c r="B10082" s="269"/>
      <c r="C10082" s="268"/>
      <c r="D10082" s="311"/>
      <c r="E10082" s="216"/>
      <c r="F10082" s="277"/>
      <c r="I10082"/>
      <c r="J10082" s="149"/>
      <c r="K10082" s="149"/>
      <c r="L10082" s="149"/>
    </row>
    <row r="10083" spans="1:12" s="234" customFormat="1" ht="75" x14ac:dyDescent="0.25">
      <c r="A10083" s="296" t="s">
        <v>2799</v>
      </c>
      <c r="B10083" s="269" t="s">
        <v>2125</v>
      </c>
      <c r="C10083" s="268" t="s">
        <v>2</v>
      </c>
      <c r="D10083" s="311">
        <v>1</v>
      </c>
      <c r="E10083" s="216"/>
      <c r="F10083" s="277"/>
      <c r="I10083"/>
      <c r="J10083" s="149"/>
      <c r="K10083" s="149"/>
      <c r="L10083" s="149"/>
    </row>
    <row r="10084" spans="1:12" s="234" customFormat="1" x14ac:dyDescent="0.25">
      <c r="A10084" s="296"/>
      <c r="B10084" s="269"/>
      <c r="C10084" s="268"/>
      <c r="D10084" s="311"/>
      <c r="E10084" s="216"/>
      <c r="F10084" s="260"/>
      <c r="I10084"/>
      <c r="J10084" s="149"/>
      <c r="K10084" s="149"/>
      <c r="L10084" s="149"/>
    </row>
    <row r="10085" spans="1:12" s="234" customFormat="1" x14ac:dyDescent="0.25">
      <c r="A10085" s="296"/>
      <c r="B10085" s="269"/>
      <c r="C10085" s="268"/>
      <c r="D10085" s="311"/>
      <c r="E10085" s="216"/>
      <c r="F10085" s="260"/>
      <c r="I10085"/>
      <c r="J10085" s="149"/>
      <c r="K10085" s="149"/>
      <c r="L10085" s="149"/>
    </row>
    <row r="10086" spans="1:12" s="234" customFormat="1" x14ac:dyDescent="0.25">
      <c r="A10086" s="296"/>
      <c r="B10086" s="269"/>
      <c r="C10086" s="268"/>
      <c r="D10086" s="311"/>
      <c r="E10086" s="216"/>
      <c r="F10086" s="260"/>
      <c r="I10086"/>
      <c r="J10086" s="149"/>
      <c r="K10086" s="149"/>
      <c r="L10086" s="149"/>
    </row>
    <row r="10087" spans="1:12" s="234" customFormat="1" x14ac:dyDescent="0.25">
      <c r="A10087" s="296"/>
      <c r="B10087" s="269"/>
      <c r="C10087" s="268"/>
      <c r="D10087" s="311"/>
      <c r="E10087" s="216"/>
      <c r="F10087" s="260"/>
      <c r="I10087"/>
      <c r="J10087" s="149"/>
      <c r="K10087" s="149"/>
      <c r="L10087" s="149"/>
    </row>
    <row r="10088" spans="1:12" s="234" customFormat="1" x14ac:dyDescent="0.25">
      <c r="A10088" s="296"/>
      <c r="B10088" s="269"/>
      <c r="C10088" s="268"/>
      <c r="D10088" s="311"/>
      <c r="E10088" s="216"/>
      <c r="F10088" s="260"/>
      <c r="I10088"/>
      <c r="J10088" s="149"/>
      <c r="K10088" s="149"/>
      <c r="L10088" s="149"/>
    </row>
    <row r="10089" spans="1:12" s="234" customFormat="1" x14ac:dyDescent="0.25">
      <c r="A10089" s="296"/>
      <c r="B10089" s="269"/>
      <c r="C10089" s="268"/>
      <c r="D10089" s="311"/>
      <c r="E10089" s="216"/>
      <c r="F10089" s="260"/>
      <c r="I10089"/>
      <c r="J10089" s="149"/>
      <c r="K10089" s="149"/>
      <c r="L10089" s="149"/>
    </row>
    <row r="10090" spans="1:12" s="234" customFormat="1" x14ac:dyDescent="0.25">
      <c r="A10090" s="296"/>
      <c r="B10090" s="269"/>
      <c r="C10090" s="268"/>
      <c r="D10090" s="311"/>
      <c r="E10090" s="216"/>
      <c r="F10090" s="260"/>
      <c r="I10090"/>
      <c r="J10090" s="149"/>
      <c r="K10090" s="149"/>
      <c r="L10090" s="149"/>
    </row>
    <row r="10091" spans="1:12" s="234" customFormat="1" x14ac:dyDescent="0.25">
      <c r="A10091" s="296"/>
      <c r="B10091" s="269"/>
      <c r="C10091" s="268"/>
      <c r="D10091" s="311"/>
      <c r="E10091" s="216"/>
      <c r="F10091" s="260"/>
      <c r="I10091"/>
      <c r="J10091" s="149"/>
      <c r="K10091" s="149"/>
      <c r="L10091" s="149"/>
    </row>
    <row r="10092" spans="1:12" s="234" customFormat="1" x14ac:dyDescent="0.25">
      <c r="A10092" s="296"/>
      <c r="B10092" s="269"/>
      <c r="C10092" s="268"/>
      <c r="D10092" s="311"/>
      <c r="E10092" s="216"/>
      <c r="F10092" s="260"/>
      <c r="I10092"/>
      <c r="J10092" s="149"/>
      <c r="K10092" s="149"/>
      <c r="L10092" s="149"/>
    </row>
    <row r="10093" spans="1:12" s="234" customFormat="1" ht="13" x14ac:dyDescent="0.25">
      <c r="A10093" s="261"/>
      <c r="B10093" s="264" t="s">
        <v>2187</v>
      </c>
      <c r="C10093" s="226"/>
      <c r="D10093" s="304"/>
      <c r="E10093" s="255"/>
      <c r="F10093" s="266"/>
      <c r="I10093"/>
      <c r="J10093" s="149"/>
      <c r="K10093" s="149"/>
      <c r="L10093" s="149"/>
    </row>
    <row r="10094" spans="1:12" s="234" customFormat="1" ht="13" x14ac:dyDescent="0.25">
      <c r="A10094" s="261"/>
      <c r="B10094" s="245" t="str">
        <f>B10030</f>
        <v>SECTION 8</v>
      </c>
      <c r="C10094" s="226"/>
      <c r="D10094" s="304"/>
      <c r="E10094" s="255"/>
      <c r="F10094" s="260"/>
      <c r="I10094"/>
      <c r="J10094" s="149"/>
      <c r="K10094" s="149"/>
      <c r="L10094" s="149"/>
    </row>
    <row r="10095" spans="1:12" s="234" customFormat="1" ht="13" x14ac:dyDescent="0.25">
      <c r="A10095" s="261"/>
      <c r="B10095" s="245" t="s">
        <v>2815</v>
      </c>
      <c r="C10095" s="226"/>
      <c r="D10095" s="304"/>
      <c r="E10095" s="255"/>
      <c r="F10095" s="260"/>
      <c r="I10095"/>
      <c r="J10095" s="149"/>
      <c r="K10095" s="149"/>
      <c r="L10095" s="149"/>
    </row>
    <row r="10096" spans="1:12" s="234" customFormat="1" ht="13" x14ac:dyDescent="0.25">
      <c r="A10096" s="261"/>
      <c r="B10096" s="253"/>
      <c r="C10096" s="252"/>
      <c r="D10096" s="308"/>
      <c r="E10096" s="257"/>
      <c r="F10096" s="260"/>
      <c r="I10096"/>
      <c r="J10096" s="149"/>
      <c r="K10096" s="149"/>
      <c r="L10096" s="149"/>
    </row>
    <row r="10097" spans="1:12" s="234" customFormat="1" ht="13" x14ac:dyDescent="0.25">
      <c r="A10097" s="261"/>
      <c r="B10097" s="270" t="str">
        <f>B10094</f>
        <v>SECTION 8</v>
      </c>
      <c r="C10097" s="252"/>
      <c r="D10097" s="308"/>
      <c r="E10097" s="257"/>
      <c r="F10097" s="260"/>
      <c r="I10097"/>
      <c r="J10097" s="149"/>
      <c r="K10097" s="149"/>
      <c r="L10097" s="149"/>
    </row>
    <row r="10098" spans="1:12" s="234" customFormat="1" ht="13" x14ac:dyDescent="0.25">
      <c r="A10098" s="261"/>
      <c r="B10098" s="270" t="str">
        <f>B10095</f>
        <v>Ablution Block 4: 8.6 - Plumbing and Drainage</v>
      </c>
      <c r="C10098" s="252"/>
      <c r="D10098" s="308"/>
      <c r="E10098" s="257"/>
      <c r="F10098" s="260"/>
      <c r="I10098"/>
      <c r="J10098" s="149"/>
      <c r="K10098" s="149"/>
      <c r="L10098" s="149"/>
    </row>
    <row r="10099" spans="1:12" s="234" customFormat="1" ht="13" x14ac:dyDescent="0.25">
      <c r="A10099" s="261"/>
      <c r="B10099" s="251" t="s">
        <v>2200</v>
      </c>
      <c r="C10099" s="252" t="s">
        <v>2192</v>
      </c>
      <c r="D10099" s="308"/>
      <c r="E10099" s="257"/>
      <c r="F10099" s="260"/>
      <c r="I10099"/>
      <c r="J10099" s="149"/>
      <c r="K10099" s="149"/>
      <c r="L10099" s="149"/>
    </row>
    <row r="10100" spans="1:12" s="234" customFormat="1" ht="13" x14ac:dyDescent="0.25">
      <c r="A10100" s="261"/>
      <c r="B10100" s="253"/>
      <c r="C10100" s="252"/>
      <c r="D10100" s="308"/>
      <c r="E10100" s="257"/>
      <c r="F10100" s="260"/>
      <c r="I10100"/>
      <c r="J10100" s="149"/>
      <c r="K10100" s="149"/>
      <c r="L10100" s="149"/>
    </row>
    <row r="10101" spans="1:12" s="234" customFormat="1" ht="13" x14ac:dyDescent="0.25">
      <c r="A10101" s="261"/>
      <c r="B10101" s="265" t="s">
        <v>2191</v>
      </c>
      <c r="C10101" s="252">
        <v>149</v>
      </c>
      <c r="D10101" s="308"/>
      <c r="E10101" s="257"/>
      <c r="F10101" s="260"/>
      <c r="I10101"/>
      <c r="J10101" s="149"/>
      <c r="K10101" s="149"/>
      <c r="L10101" s="149"/>
    </row>
    <row r="10102" spans="1:12" s="234" customFormat="1" ht="13" x14ac:dyDescent="0.25">
      <c r="A10102" s="261"/>
      <c r="B10102" s="265"/>
      <c r="C10102" s="252"/>
      <c r="D10102" s="308"/>
      <c r="E10102" s="257"/>
      <c r="F10102" s="260"/>
      <c r="I10102"/>
      <c r="J10102" s="149"/>
      <c r="K10102" s="149"/>
      <c r="L10102" s="149"/>
    </row>
    <row r="10103" spans="1:12" s="234" customFormat="1" ht="13" x14ac:dyDescent="0.25">
      <c r="A10103" s="261"/>
      <c r="B10103" s="253"/>
      <c r="C10103" s="252"/>
      <c r="D10103" s="308"/>
      <c r="E10103" s="257"/>
      <c r="F10103" s="260"/>
      <c r="I10103"/>
      <c r="J10103" s="149"/>
      <c r="K10103" s="149"/>
      <c r="L10103" s="149"/>
    </row>
    <row r="10104" spans="1:12" s="234" customFormat="1" ht="13" x14ac:dyDescent="0.25">
      <c r="A10104" s="261"/>
      <c r="B10104" s="253"/>
      <c r="C10104" s="252"/>
      <c r="D10104" s="308"/>
      <c r="E10104" s="257"/>
      <c r="F10104" s="260"/>
      <c r="I10104"/>
      <c r="J10104" s="149"/>
      <c r="K10104" s="149"/>
      <c r="L10104" s="149"/>
    </row>
    <row r="10105" spans="1:12" s="234" customFormat="1" ht="13" x14ac:dyDescent="0.25">
      <c r="A10105" s="261"/>
      <c r="B10105" s="253"/>
      <c r="C10105" s="252"/>
      <c r="D10105" s="308"/>
      <c r="E10105" s="257"/>
      <c r="F10105" s="260"/>
      <c r="I10105"/>
      <c r="J10105" s="149"/>
      <c r="K10105" s="149"/>
      <c r="L10105" s="149"/>
    </row>
    <row r="10106" spans="1:12" s="234" customFormat="1" ht="13" x14ac:dyDescent="0.25">
      <c r="A10106" s="261"/>
      <c r="B10106" s="253"/>
      <c r="C10106" s="252"/>
      <c r="D10106" s="308"/>
      <c r="E10106" s="257"/>
      <c r="F10106" s="260"/>
      <c r="I10106"/>
      <c r="J10106" s="149"/>
      <c r="K10106" s="149"/>
      <c r="L10106" s="149"/>
    </row>
    <row r="10107" spans="1:12" s="234" customFormat="1" ht="13" x14ac:dyDescent="0.25">
      <c r="A10107" s="261"/>
      <c r="B10107" s="253"/>
      <c r="C10107" s="252"/>
      <c r="D10107" s="308"/>
      <c r="E10107" s="257"/>
      <c r="F10107" s="260"/>
      <c r="I10107"/>
      <c r="J10107" s="149"/>
      <c r="K10107" s="149"/>
      <c r="L10107" s="149"/>
    </row>
    <row r="10108" spans="1:12" s="234" customFormat="1" ht="13" x14ac:dyDescent="0.25">
      <c r="A10108" s="261"/>
      <c r="B10108" s="253"/>
      <c r="C10108" s="252"/>
      <c r="D10108" s="308"/>
      <c r="E10108" s="257"/>
      <c r="F10108" s="260"/>
      <c r="I10108"/>
      <c r="J10108" s="149"/>
      <c r="K10108" s="149"/>
      <c r="L10108" s="149"/>
    </row>
    <row r="10109" spans="1:12" s="234" customFormat="1" ht="13" x14ac:dyDescent="0.25">
      <c r="A10109" s="261"/>
      <c r="B10109" s="253"/>
      <c r="C10109" s="252"/>
      <c r="D10109" s="308"/>
      <c r="E10109" s="257"/>
      <c r="F10109" s="260"/>
      <c r="I10109"/>
      <c r="J10109" s="149"/>
      <c r="K10109" s="149"/>
      <c r="L10109" s="149"/>
    </row>
    <row r="10110" spans="1:12" s="234" customFormat="1" ht="13" x14ac:dyDescent="0.25">
      <c r="A10110" s="261"/>
      <c r="B10110" s="253"/>
      <c r="C10110" s="252"/>
      <c r="D10110" s="308"/>
      <c r="E10110" s="257"/>
      <c r="F10110" s="260"/>
      <c r="I10110"/>
      <c r="J10110" s="149"/>
      <c r="K10110" s="149"/>
      <c r="L10110" s="149"/>
    </row>
    <row r="10111" spans="1:12" s="234" customFormat="1" ht="13" x14ac:dyDescent="0.25">
      <c r="A10111" s="261"/>
      <c r="B10111" s="253"/>
      <c r="C10111" s="252"/>
      <c r="D10111" s="308"/>
      <c r="E10111" s="257"/>
      <c r="F10111" s="260"/>
      <c r="I10111"/>
      <c r="J10111" s="149"/>
      <c r="K10111" s="149"/>
      <c r="L10111" s="149"/>
    </row>
    <row r="10112" spans="1:12" s="234" customFormat="1" ht="13" x14ac:dyDescent="0.25">
      <c r="A10112" s="261"/>
      <c r="B10112" s="253"/>
      <c r="C10112" s="252"/>
      <c r="D10112" s="308"/>
      <c r="E10112" s="257"/>
      <c r="F10112" s="260"/>
      <c r="I10112"/>
      <c r="J10112" s="149"/>
      <c r="K10112" s="149"/>
      <c r="L10112" s="149"/>
    </row>
    <row r="10113" spans="1:12" s="234" customFormat="1" ht="13" x14ac:dyDescent="0.25">
      <c r="A10113" s="261"/>
      <c r="B10113" s="253"/>
      <c r="C10113" s="252"/>
      <c r="D10113" s="308"/>
      <c r="E10113" s="257"/>
      <c r="F10113" s="260"/>
      <c r="I10113"/>
      <c r="J10113" s="149"/>
      <c r="K10113" s="149"/>
      <c r="L10113" s="149"/>
    </row>
    <row r="10114" spans="1:12" s="234" customFormat="1" ht="13" x14ac:dyDescent="0.25">
      <c r="A10114" s="261"/>
      <c r="B10114" s="253"/>
      <c r="C10114" s="252"/>
      <c r="D10114" s="308"/>
      <c r="E10114" s="257"/>
      <c r="F10114" s="260"/>
      <c r="I10114"/>
      <c r="J10114" s="149"/>
      <c r="K10114" s="149"/>
      <c r="L10114" s="149"/>
    </row>
    <row r="10115" spans="1:12" s="234" customFormat="1" ht="13" x14ac:dyDescent="0.25">
      <c r="A10115" s="261"/>
      <c r="B10115" s="253"/>
      <c r="C10115" s="252"/>
      <c r="D10115" s="308"/>
      <c r="E10115" s="257"/>
      <c r="F10115" s="260"/>
      <c r="I10115"/>
      <c r="J10115" s="149"/>
      <c r="K10115" s="149"/>
      <c r="L10115" s="149"/>
    </row>
    <row r="10116" spans="1:12" s="234" customFormat="1" ht="13" x14ac:dyDescent="0.25">
      <c r="A10116" s="261"/>
      <c r="B10116" s="253"/>
      <c r="C10116" s="252"/>
      <c r="D10116" s="308"/>
      <c r="E10116" s="257"/>
      <c r="F10116" s="260"/>
      <c r="I10116"/>
      <c r="J10116" s="149"/>
      <c r="K10116" s="149"/>
      <c r="L10116" s="149"/>
    </row>
    <row r="10117" spans="1:12" s="234" customFormat="1" ht="13" x14ac:dyDescent="0.25">
      <c r="A10117" s="261"/>
      <c r="B10117" s="253"/>
      <c r="C10117" s="252"/>
      <c r="D10117" s="308"/>
      <c r="E10117" s="257"/>
      <c r="F10117" s="260"/>
      <c r="I10117"/>
      <c r="J10117" s="149"/>
      <c r="K10117" s="149"/>
      <c r="L10117" s="149"/>
    </row>
    <row r="10118" spans="1:12" s="234" customFormat="1" ht="13" x14ac:dyDescent="0.25">
      <c r="A10118" s="261"/>
      <c r="B10118" s="253"/>
      <c r="C10118" s="252"/>
      <c r="D10118" s="308"/>
      <c r="E10118" s="257"/>
      <c r="F10118" s="260"/>
      <c r="I10118"/>
      <c r="J10118" s="149"/>
      <c r="K10118" s="149"/>
      <c r="L10118" s="149"/>
    </row>
    <row r="10119" spans="1:12" s="234" customFormat="1" ht="13" x14ac:dyDescent="0.25">
      <c r="A10119" s="261"/>
      <c r="B10119" s="253"/>
      <c r="C10119" s="252"/>
      <c r="D10119" s="308"/>
      <c r="E10119" s="257"/>
      <c r="F10119" s="260"/>
      <c r="I10119"/>
      <c r="J10119" s="149"/>
      <c r="K10119" s="149"/>
      <c r="L10119" s="149"/>
    </row>
    <row r="10120" spans="1:12" s="234" customFormat="1" ht="13" x14ac:dyDescent="0.25">
      <c r="A10120" s="261"/>
      <c r="B10120" s="253"/>
      <c r="C10120" s="252"/>
      <c r="D10120" s="308"/>
      <c r="E10120" s="257"/>
      <c r="F10120" s="260"/>
      <c r="I10120"/>
      <c r="J10120" s="149"/>
      <c r="K10120" s="149"/>
      <c r="L10120" s="149"/>
    </row>
    <row r="10121" spans="1:12" s="234" customFormat="1" ht="13" x14ac:dyDescent="0.25">
      <c r="A10121" s="261"/>
      <c r="B10121" s="253"/>
      <c r="C10121" s="252"/>
      <c r="D10121" s="308"/>
      <c r="E10121" s="257"/>
      <c r="F10121" s="260"/>
      <c r="I10121"/>
      <c r="J10121" s="149"/>
      <c r="K10121" s="149"/>
      <c r="L10121" s="149"/>
    </row>
    <row r="10122" spans="1:12" s="234" customFormat="1" ht="13" x14ac:dyDescent="0.25">
      <c r="A10122" s="261"/>
      <c r="B10122" s="253"/>
      <c r="C10122" s="252"/>
      <c r="D10122" s="308"/>
      <c r="E10122" s="257"/>
      <c r="F10122" s="260"/>
      <c r="I10122"/>
      <c r="J10122" s="149"/>
      <c r="K10122" s="149"/>
      <c r="L10122" s="149"/>
    </row>
    <row r="10123" spans="1:12" s="234" customFormat="1" ht="13" x14ac:dyDescent="0.25">
      <c r="A10123" s="261"/>
      <c r="B10123" s="253"/>
      <c r="C10123" s="252"/>
      <c r="D10123" s="308"/>
      <c r="E10123" s="257"/>
      <c r="F10123" s="260"/>
      <c r="I10123"/>
      <c r="J10123" s="149"/>
      <c r="K10123" s="149"/>
      <c r="L10123" s="149"/>
    </row>
    <row r="10124" spans="1:12" s="234" customFormat="1" ht="13" x14ac:dyDescent="0.25">
      <c r="A10124" s="261"/>
      <c r="B10124" s="253"/>
      <c r="C10124" s="252"/>
      <c r="D10124" s="308"/>
      <c r="E10124" s="257"/>
      <c r="F10124" s="260"/>
      <c r="I10124"/>
      <c r="J10124" s="149"/>
      <c r="K10124" s="149"/>
      <c r="L10124" s="149"/>
    </row>
    <row r="10125" spans="1:12" s="234" customFormat="1" ht="13" x14ac:dyDescent="0.25">
      <c r="A10125" s="261"/>
      <c r="B10125" s="253"/>
      <c r="C10125" s="252"/>
      <c r="D10125" s="308"/>
      <c r="E10125" s="257"/>
      <c r="F10125" s="260"/>
      <c r="I10125"/>
      <c r="J10125" s="149"/>
      <c r="K10125" s="149"/>
      <c r="L10125" s="149"/>
    </row>
    <row r="10126" spans="1:12" s="234" customFormat="1" ht="13" x14ac:dyDescent="0.25">
      <c r="A10126" s="261"/>
      <c r="B10126" s="253"/>
      <c r="C10126" s="252"/>
      <c r="D10126" s="308"/>
      <c r="E10126" s="257"/>
      <c r="F10126" s="260"/>
      <c r="I10126"/>
      <c r="J10126" s="149"/>
      <c r="K10126" s="149"/>
      <c r="L10126" s="149"/>
    </row>
    <row r="10127" spans="1:12" s="234" customFormat="1" ht="13" x14ac:dyDescent="0.25">
      <c r="A10127" s="261"/>
      <c r="B10127" s="253"/>
      <c r="C10127" s="252"/>
      <c r="D10127" s="308"/>
      <c r="E10127" s="257"/>
      <c r="F10127" s="260"/>
      <c r="I10127"/>
      <c r="J10127" s="149"/>
      <c r="K10127" s="149"/>
      <c r="L10127" s="149"/>
    </row>
    <row r="10128" spans="1:12" s="234" customFormat="1" ht="13" x14ac:dyDescent="0.25">
      <c r="A10128" s="261"/>
      <c r="B10128" s="253"/>
      <c r="C10128" s="252"/>
      <c r="D10128" s="308"/>
      <c r="E10128" s="257"/>
      <c r="F10128" s="260"/>
      <c r="I10128"/>
      <c r="J10128" s="149"/>
      <c r="K10128" s="149"/>
      <c r="L10128" s="149"/>
    </row>
    <row r="10129" spans="1:12" s="234" customFormat="1" ht="13" x14ac:dyDescent="0.25">
      <c r="A10129" s="261"/>
      <c r="B10129" s="253"/>
      <c r="C10129" s="252"/>
      <c r="D10129" s="308"/>
      <c r="E10129" s="257"/>
      <c r="F10129" s="260"/>
      <c r="I10129"/>
      <c r="J10129" s="149"/>
      <c r="K10129" s="149"/>
      <c r="L10129" s="149"/>
    </row>
    <row r="10130" spans="1:12" s="234" customFormat="1" ht="13" x14ac:dyDescent="0.25">
      <c r="A10130" s="261"/>
      <c r="B10130" s="253"/>
      <c r="C10130" s="252"/>
      <c r="D10130" s="308"/>
      <c r="E10130" s="257"/>
      <c r="F10130" s="260"/>
      <c r="I10130"/>
      <c r="J10130" s="149"/>
      <c r="K10130" s="149"/>
      <c r="L10130" s="149"/>
    </row>
    <row r="10131" spans="1:12" s="234" customFormat="1" ht="13" x14ac:dyDescent="0.25">
      <c r="A10131" s="261"/>
      <c r="B10131" s="253"/>
      <c r="C10131" s="252"/>
      <c r="D10131" s="308"/>
      <c r="E10131" s="257"/>
      <c r="F10131" s="260"/>
      <c r="I10131"/>
      <c r="J10131" s="149"/>
      <c r="K10131" s="149"/>
      <c r="L10131" s="149"/>
    </row>
    <row r="10132" spans="1:12" s="234" customFormat="1" ht="13" x14ac:dyDescent="0.25">
      <c r="A10132" s="261"/>
      <c r="B10132" s="253"/>
      <c r="C10132" s="252"/>
      <c r="D10132" s="308"/>
      <c r="E10132" s="257"/>
      <c r="F10132" s="260"/>
      <c r="I10132"/>
      <c r="J10132" s="149"/>
      <c r="K10132" s="149"/>
      <c r="L10132" s="149"/>
    </row>
    <row r="10133" spans="1:12" s="234" customFormat="1" ht="13" x14ac:dyDescent="0.25">
      <c r="A10133" s="261"/>
      <c r="B10133" s="253"/>
      <c r="C10133" s="252"/>
      <c r="D10133" s="308"/>
      <c r="E10133" s="257"/>
      <c r="F10133" s="260"/>
      <c r="I10133"/>
      <c r="J10133" s="149"/>
      <c r="K10133" s="149"/>
      <c r="L10133" s="149"/>
    </row>
    <row r="10134" spans="1:12" s="234" customFormat="1" ht="13" x14ac:dyDescent="0.25">
      <c r="A10134" s="261"/>
      <c r="B10134" s="253"/>
      <c r="C10134" s="252"/>
      <c r="D10134" s="308"/>
      <c r="E10134" s="257"/>
      <c r="F10134" s="260"/>
      <c r="I10134"/>
      <c r="J10134" s="149"/>
      <c r="K10134" s="149"/>
      <c r="L10134" s="149"/>
    </row>
    <row r="10135" spans="1:12" s="234" customFormat="1" ht="13" x14ac:dyDescent="0.25">
      <c r="A10135" s="261"/>
      <c r="B10135" s="253"/>
      <c r="C10135" s="252"/>
      <c r="D10135" s="308"/>
      <c r="E10135" s="257"/>
      <c r="F10135" s="260"/>
      <c r="I10135"/>
      <c r="J10135" s="149"/>
      <c r="K10135" s="149"/>
      <c r="L10135" s="149"/>
    </row>
    <row r="10136" spans="1:12" s="234" customFormat="1" ht="13" x14ac:dyDescent="0.25">
      <c r="A10136" s="261"/>
      <c r="B10136" s="253"/>
      <c r="C10136" s="252"/>
      <c r="D10136" s="308"/>
      <c r="E10136" s="257"/>
      <c r="F10136" s="260"/>
      <c r="I10136"/>
      <c r="J10136" s="149"/>
      <c r="K10136" s="149"/>
      <c r="L10136" s="149"/>
    </row>
    <row r="10137" spans="1:12" s="234" customFormat="1" ht="13" x14ac:dyDescent="0.25">
      <c r="A10137" s="261"/>
      <c r="B10137" s="253"/>
      <c r="C10137" s="252"/>
      <c r="D10137" s="308"/>
      <c r="E10137" s="257"/>
      <c r="F10137" s="260"/>
      <c r="I10137"/>
      <c r="J10137" s="149"/>
      <c r="K10137" s="149"/>
      <c r="L10137" s="149"/>
    </row>
    <row r="10138" spans="1:12" s="234" customFormat="1" ht="13" x14ac:dyDescent="0.25">
      <c r="A10138" s="261"/>
      <c r="B10138" s="253"/>
      <c r="C10138" s="252"/>
      <c r="D10138" s="308"/>
      <c r="E10138" s="257"/>
      <c r="F10138" s="260"/>
      <c r="I10138"/>
      <c r="J10138" s="149"/>
      <c r="K10138" s="149"/>
      <c r="L10138" s="149"/>
    </row>
    <row r="10139" spans="1:12" s="234" customFormat="1" ht="13" x14ac:dyDescent="0.25">
      <c r="A10139" s="261"/>
      <c r="B10139" s="253"/>
      <c r="C10139" s="252"/>
      <c r="D10139" s="308"/>
      <c r="E10139" s="257"/>
      <c r="F10139" s="260"/>
      <c r="I10139"/>
      <c r="J10139" s="149"/>
      <c r="K10139" s="149"/>
      <c r="L10139" s="149"/>
    </row>
    <row r="10140" spans="1:12" s="234" customFormat="1" ht="13" x14ac:dyDescent="0.25">
      <c r="A10140" s="261"/>
      <c r="B10140" s="253"/>
      <c r="C10140" s="252"/>
      <c r="D10140" s="308"/>
      <c r="E10140" s="257"/>
      <c r="F10140" s="260"/>
      <c r="I10140"/>
      <c r="J10140" s="149"/>
      <c r="K10140" s="149"/>
      <c r="L10140" s="149"/>
    </row>
    <row r="10141" spans="1:12" s="234" customFormat="1" ht="13" x14ac:dyDescent="0.25">
      <c r="A10141" s="261"/>
      <c r="B10141" s="253"/>
      <c r="C10141" s="252"/>
      <c r="D10141" s="308"/>
      <c r="E10141" s="257"/>
      <c r="F10141" s="260"/>
      <c r="I10141"/>
      <c r="J10141" s="149"/>
      <c r="K10141" s="149"/>
      <c r="L10141" s="149"/>
    </row>
    <row r="10142" spans="1:12" s="234" customFormat="1" ht="13" x14ac:dyDescent="0.25">
      <c r="A10142" s="261"/>
      <c r="B10142" s="253"/>
      <c r="C10142" s="252"/>
      <c r="D10142" s="308"/>
      <c r="E10142" s="257"/>
      <c r="F10142" s="260"/>
      <c r="I10142"/>
      <c r="J10142" s="149"/>
      <c r="K10142" s="149"/>
      <c r="L10142" s="149"/>
    </row>
    <row r="10143" spans="1:12" s="234" customFormat="1" ht="13" x14ac:dyDescent="0.25">
      <c r="A10143" s="261"/>
      <c r="B10143" s="253"/>
      <c r="C10143" s="252"/>
      <c r="D10143" s="308"/>
      <c r="E10143" s="257"/>
      <c r="F10143" s="260"/>
      <c r="I10143"/>
      <c r="J10143" s="149"/>
      <c r="K10143" s="149"/>
      <c r="L10143" s="149"/>
    </row>
    <row r="10144" spans="1:12" s="234" customFormat="1" ht="13" x14ac:dyDescent="0.25">
      <c r="A10144" s="261"/>
      <c r="B10144" s="253"/>
      <c r="C10144" s="252"/>
      <c r="D10144" s="308"/>
      <c r="E10144" s="257"/>
      <c r="F10144" s="260"/>
      <c r="I10144"/>
      <c r="J10144" s="149"/>
      <c r="K10144" s="149"/>
      <c r="L10144" s="149"/>
    </row>
    <row r="10145" spans="1:12" s="234" customFormat="1" ht="13" x14ac:dyDescent="0.25">
      <c r="A10145" s="261"/>
      <c r="B10145" s="253"/>
      <c r="C10145" s="252"/>
      <c r="D10145" s="308"/>
      <c r="E10145" s="257"/>
      <c r="F10145" s="260"/>
      <c r="I10145"/>
      <c r="J10145" s="149"/>
      <c r="K10145" s="149"/>
      <c r="L10145" s="149"/>
    </row>
    <row r="10146" spans="1:12" s="234" customFormat="1" ht="13" x14ac:dyDescent="0.25">
      <c r="A10146" s="261"/>
      <c r="B10146" s="253"/>
      <c r="C10146" s="252"/>
      <c r="D10146" s="308"/>
      <c r="E10146" s="257"/>
      <c r="F10146" s="260"/>
      <c r="I10146"/>
      <c r="J10146" s="149"/>
      <c r="K10146" s="149"/>
      <c r="L10146" s="149"/>
    </row>
    <row r="10147" spans="1:12" s="234" customFormat="1" ht="13" x14ac:dyDescent="0.25">
      <c r="A10147" s="261"/>
      <c r="B10147" s="253"/>
      <c r="C10147" s="252"/>
      <c r="D10147" s="308"/>
      <c r="E10147" s="257"/>
      <c r="F10147" s="260"/>
      <c r="I10147"/>
      <c r="J10147" s="149"/>
      <c r="K10147" s="149"/>
      <c r="L10147" s="149"/>
    </row>
    <row r="10148" spans="1:12" s="234" customFormat="1" ht="13" x14ac:dyDescent="0.25">
      <c r="A10148" s="261"/>
      <c r="B10148" s="253"/>
      <c r="C10148" s="252"/>
      <c r="D10148" s="308"/>
      <c r="E10148" s="257"/>
      <c r="F10148" s="260"/>
      <c r="I10148"/>
      <c r="J10148" s="149"/>
      <c r="K10148" s="149"/>
      <c r="L10148" s="149"/>
    </row>
    <row r="10149" spans="1:12" s="234" customFormat="1" ht="13" x14ac:dyDescent="0.25">
      <c r="A10149" s="261"/>
      <c r="B10149" s="253"/>
      <c r="C10149" s="252"/>
      <c r="D10149" s="308"/>
      <c r="E10149" s="257"/>
      <c r="F10149" s="260"/>
      <c r="I10149"/>
      <c r="J10149" s="149"/>
      <c r="K10149" s="149"/>
      <c r="L10149" s="149"/>
    </row>
    <row r="10150" spans="1:12" s="234" customFormat="1" ht="13" x14ac:dyDescent="0.25">
      <c r="A10150" s="261"/>
      <c r="B10150" s="253"/>
      <c r="C10150" s="252"/>
      <c r="D10150" s="308"/>
      <c r="E10150" s="257"/>
      <c r="F10150" s="260"/>
      <c r="I10150"/>
      <c r="J10150" s="149"/>
      <c r="K10150" s="149"/>
      <c r="L10150" s="149"/>
    </row>
    <row r="10151" spans="1:12" s="234" customFormat="1" ht="13" x14ac:dyDescent="0.25">
      <c r="A10151" s="261"/>
      <c r="B10151" s="253"/>
      <c r="C10151" s="252"/>
      <c r="D10151" s="308"/>
      <c r="E10151" s="257"/>
      <c r="F10151" s="260"/>
      <c r="I10151"/>
      <c r="J10151" s="149"/>
      <c r="K10151" s="149"/>
      <c r="L10151" s="149"/>
    </row>
    <row r="10152" spans="1:12" s="234" customFormat="1" ht="13" x14ac:dyDescent="0.25">
      <c r="A10152" s="261"/>
      <c r="B10152" s="253"/>
      <c r="C10152" s="252"/>
      <c r="D10152" s="308"/>
      <c r="E10152" s="257"/>
      <c r="F10152" s="260"/>
      <c r="I10152"/>
      <c r="J10152" s="149"/>
      <c r="K10152" s="149"/>
      <c r="L10152" s="149"/>
    </row>
    <row r="10153" spans="1:12" s="234" customFormat="1" ht="13" x14ac:dyDescent="0.25">
      <c r="A10153" s="261"/>
      <c r="B10153" s="253"/>
      <c r="C10153" s="252"/>
      <c r="D10153" s="308"/>
      <c r="E10153" s="257"/>
      <c r="F10153" s="260"/>
      <c r="I10153"/>
      <c r="J10153" s="149"/>
      <c r="K10153" s="149"/>
      <c r="L10153" s="149"/>
    </row>
    <row r="10154" spans="1:12" s="234" customFormat="1" ht="13" x14ac:dyDescent="0.25">
      <c r="A10154" s="261"/>
      <c r="B10154" s="253"/>
      <c r="C10154" s="252"/>
      <c r="D10154" s="308"/>
      <c r="E10154" s="257"/>
      <c r="F10154" s="260"/>
      <c r="I10154"/>
      <c r="J10154" s="149"/>
      <c r="K10154" s="149"/>
      <c r="L10154" s="149"/>
    </row>
    <row r="10155" spans="1:12" s="234" customFormat="1" ht="13" x14ac:dyDescent="0.25">
      <c r="A10155" s="261"/>
      <c r="B10155" s="253"/>
      <c r="C10155" s="252"/>
      <c r="D10155" s="308"/>
      <c r="E10155" s="257"/>
      <c r="F10155" s="260"/>
      <c r="I10155"/>
      <c r="J10155" s="149"/>
      <c r="K10155" s="149"/>
      <c r="L10155" s="149"/>
    </row>
    <row r="10156" spans="1:12" s="234" customFormat="1" ht="13" x14ac:dyDescent="0.25">
      <c r="A10156" s="261"/>
      <c r="B10156" s="253"/>
      <c r="C10156" s="252"/>
      <c r="D10156" s="308"/>
      <c r="E10156" s="257"/>
      <c r="F10156" s="260"/>
      <c r="I10156"/>
      <c r="J10156" s="149"/>
      <c r="K10156" s="149"/>
      <c r="L10156" s="149"/>
    </row>
    <row r="10157" spans="1:12" s="234" customFormat="1" ht="13" x14ac:dyDescent="0.25">
      <c r="A10157" s="261"/>
      <c r="B10157" s="253"/>
      <c r="C10157" s="252"/>
      <c r="D10157" s="308"/>
      <c r="E10157" s="257"/>
      <c r="F10157" s="260"/>
      <c r="I10157"/>
      <c r="J10157" s="149"/>
      <c r="K10157" s="149"/>
      <c r="L10157" s="149"/>
    </row>
    <row r="10158" spans="1:12" s="234" customFormat="1" ht="13" x14ac:dyDescent="0.25">
      <c r="A10158" s="261"/>
      <c r="B10158" s="253"/>
      <c r="C10158" s="252"/>
      <c r="D10158" s="308"/>
      <c r="E10158" s="257"/>
      <c r="F10158" s="260"/>
      <c r="I10158"/>
      <c r="J10158" s="149"/>
      <c r="K10158" s="149"/>
      <c r="L10158" s="149"/>
    </row>
    <row r="10159" spans="1:12" s="234" customFormat="1" ht="13" x14ac:dyDescent="0.25">
      <c r="A10159" s="261"/>
      <c r="B10159" s="253"/>
      <c r="C10159" s="252"/>
      <c r="D10159" s="308"/>
      <c r="E10159" s="257"/>
      <c r="F10159" s="260"/>
      <c r="I10159"/>
      <c r="J10159" s="149"/>
      <c r="K10159" s="149"/>
      <c r="L10159" s="149"/>
    </row>
    <row r="10160" spans="1:12" s="234" customFormat="1" ht="13" x14ac:dyDescent="0.25">
      <c r="A10160" s="261"/>
      <c r="B10160" s="253"/>
      <c r="C10160" s="252"/>
      <c r="D10160" s="308"/>
      <c r="E10160" s="257"/>
      <c r="F10160" s="260"/>
      <c r="I10160"/>
      <c r="J10160" s="149"/>
      <c r="K10160" s="149"/>
      <c r="L10160" s="149"/>
    </row>
    <row r="10161" spans="1:12" s="234" customFormat="1" ht="13" x14ac:dyDescent="0.25">
      <c r="A10161" s="261"/>
      <c r="B10161" s="253"/>
      <c r="C10161" s="252"/>
      <c r="D10161" s="308"/>
      <c r="E10161" s="257"/>
      <c r="F10161" s="260"/>
      <c r="I10161"/>
      <c r="J10161" s="149"/>
      <c r="K10161" s="149"/>
      <c r="L10161" s="149"/>
    </row>
    <row r="10162" spans="1:12" s="234" customFormat="1" ht="13" x14ac:dyDescent="0.25">
      <c r="A10162" s="261"/>
      <c r="B10162" s="253"/>
      <c r="C10162" s="252"/>
      <c r="D10162" s="308"/>
      <c r="E10162" s="257"/>
      <c r="F10162" s="260"/>
      <c r="I10162"/>
      <c r="J10162" s="149"/>
      <c r="K10162" s="149"/>
      <c r="L10162" s="149"/>
    </row>
    <row r="10163" spans="1:12" s="234" customFormat="1" ht="13" x14ac:dyDescent="0.25">
      <c r="A10163" s="261"/>
      <c r="B10163" s="253"/>
      <c r="C10163" s="252"/>
      <c r="D10163" s="308"/>
      <c r="E10163" s="257"/>
      <c r="F10163" s="260"/>
      <c r="I10163"/>
      <c r="J10163" s="149"/>
      <c r="K10163" s="149"/>
      <c r="L10163" s="149"/>
    </row>
    <row r="10164" spans="1:12" s="234" customFormat="1" ht="13" x14ac:dyDescent="0.25">
      <c r="A10164" s="261"/>
      <c r="B10164" s="253"/>
      <c r="C10164" s="252"/>
      <c r="D10164" s="308"/>
      <c r="E10164" s="257"/>
      <c r="F10164" s="260"/>
      <c r="I10164"/>
      <c r="J10164" s="149"/>
      <c r="K10164" s="149"/>
      <c r="L10164" s="149"/>
    </row>
    <row r="10165" spans="1:12" s="234" customFormat="1" ht="13" x14ac:dyDescent="0.25">
      <c r="A10165" s="261"/>
      <c r="B10165" s="253"/>
      <c r="C10165" s="252"/>
      <c r="D10165" s="308"/>
      <c r="E10165" s="257"/>
      <c r="F10165" s="260"/>
      <c r="I10165"/>
      <c r="J10165" s="149"/>
      <c r="K10165" s="149"/>
      <c r="L10165" s="149"/>
    </row>
    <row r="10166" spans="1:12" s="234" customFormat="1" ht="13" x14ac:dyDescent="0.25">
      <c r="A10166" s="261"/>
      <c r="B10166" s="264" t="s">
        <v>1019</v>
      </c>
      <c r="C10166" s="226"/>
      <c r="D10166" s="304"/>
      <c r="E10166" s="255"/>
      <c r="F10166" s="266"/>
      <c r="I10166"/>
      <c r="J10166" s="149"/>
      <c r="K10166" s="149"/>
      <c r="L10166" s="149"/>
    </row>
    <row r="10167" spans="1:12" s="234" customFormat="1" ht="13" x14ac:dyDescent="0.25">
      <c r="A10167" s="261"/>
      <c r="B10167" s="245" t="str">
        <f>B10094</f>
        <v>SECTION 8</v>
      </c>
      <c r="C10167" s="226"/>
      <c r="D10167" s="304"/>
      <c r="E10167" s="255"/>
      <c r="F10167" s="260"/>
      <c r="I10167"/>
      <c r="J10167" s="149"/>
      <c r="K10167" s="149"/>
      <c r="L10167" s="149"/>
    </row>
    <row r="10168" spans="1:12" s="234" customFormat="1" ht="13" x14ac:dyDescent="0.25">
      <c r="A10168" s="261"/>
      <c r="B10168" s="245" t="str">
        <f>B10095</f>
        <v>Ablution Block 4: 8.6 - Plumbing and Drainage</v>
      </c>
      <c r="C10168" s="226"/>
      <c r="D10168" s="304"/>
      <c r="E10168" s="255"/>
      <c r="F10168" s="260"/>
      <c r="I10168"/>
      <c r="J10168" s="149"/>
      <c r="K10168" s="149"/>
      <c r="L10168" s="149"/>
    </row>
    <row r="10169" spans="1:12" s="234" customFormat="1" ht="13" x14ac:dyDescent="0.25">
      <c r="A10169" s="261"/>
      <c r="B10169" s="245"/>
      <c r="C10169" s="226"/>
      <c r="D10169" s="304"/>
      <c r="E10169" s="255"/>
      <c r="F10169" s="260"/>
      <c r="I10169"/>
      <c r="J10169" s="149"/>
      <c r="K10169" s="149"/>
      <c r="L10169" s="149"/>
    </row>
    <row r="10170" spans="1:12" s="234" customFormat="1" ht="13" x14ac:dyDescent="0.25">
      <c r="A10170" s="297">
        <v>8.6999999999999993</v>
      </c>
      <c r="B10170" s="227" t="s">
        <v>320</v>
      </c>
      <c r="C10170" s="268"/>
      <c r="D10170" s="311"/>
      <c r="E10170" s="216"/>
      <c r="F10170" s="277"/>
      <c r="I10170"/>
      <c r="J10170" s="149"/>
      <c r="K10170" s="149"/>
      <c r="L10170" s="149"/>
    </row>
    <row r="10171" spans="1:12" s="234" customFormat="1" ht="13" x14ac:dyDescent="0.25">
      <c r="A10171" s="296"/>
      <c r="B10171" s="230"/>
      <c r="C10171" s="275"/>
      <c r="D10171" s="311"/>
      <c r="E10171" s="216"/>
      <c r="F10171" s="277"/>
      <c r="I10171"/>
      <c r="J10171" s="149"/>
      <c r="K10171" s="149"/>
      <c r="L10171" s="149"/>
    </row>
    <row r="10172" spans="1:12" s="234" customFormat="1" ht="13" x14ac:dyDescent="0.25">
      <c r="A10172" s="296"/>
      <c r="B10172" s="227" t="s">
        <v>321</v>
      </c>
      <c r="C10172" s="268"/>
      <c r="D10172" s="311"/>
      <c r="E10172" s="216"/>
      <c r="F10172" s="277"/>
      <c r="I10172"/>
      <c r="J10172" s="149"/>
      <c r="K10172" s="149"/>
      <c r="L10172" s="149"/>
    </row>
    <row r="10173" spans="1:12" s="234" customFormat="1" ht="13" x14ac:dyDescent="0.25">
      <c r="A10173" s="296"/>
      <c r="B10173" s="227"/>
      <c r="C10173" s="268"/>
      <c r="D10173" s="311"/>
      <c r="E10173" s="216"/>
      <c r="F10173" s="277"/>
      <c r="I10173"/>
      <c r="J10173" s="149"/>
      <c r="K10173" s="149"/>
      <c r="L10173" s="149"/>
    </row>
    <row r="10174" spans="1:12" s="234" customFormat="1" ht="13" x14ac:dyDescent="0.25">
      <c r="A10174" s="296"/>
      <c r="B10174" s="227" t="s">
        <v>322</v>
      </c>
      <c r="C10174" s="268"/>
      <c r="D10174" s="311"/>
      <c r="E10174" s="216"/>
      <c r="F10174" s="277"/>
      <c r="I10174"/>
      <c r="J10174" s="149"/>
      <c r="K10174" s="149"/>
      <c r="L10174" s="149"/>
    </row>
    <row r="10175" spans="1:12" s="234" customFormat="1" ht="13" x14ac:dyDescent="0.25">
      <c r="A10175" s="296"/>
      <c r="B10175" s="227"/>
      <c r="C10175" s="268"/>
      <c r="D10175" s="311"/>
      <c r="E10175" s="216"/>
      <c r="F10175" s="277"/>
      <c r="I10175"/>
      <c r="J10175" s="149"/>
      <c r="K10175" s="149"/>
      <c r="L10175" s="149"/>
    </row>
    <row r="10176" spans="1:12" s="234" customFormat="1" ht="14.5" x14ac:dyDescent="0.25">
      <c r="A10176" s="296" t="s">
        <v>2809</v>
      </c>
      <c r="B10176" s="269" t="s">
        <v>2135</v>
      </c>
      <c r="C10176" s="268" t="s">
        <v>621</v>
      </c>
      <c r="D10176" s="311">
        <v>2</v>
      </c>
      <c r="E10176" s="216"/>
      <c r="F10176" s="277"/>
      <c r="I10176"/>
      <c r="J10176" s="149"/>
      <c r="K10176" s="149"/>
      <c r="L10176" s="149"/>
    </row>
    <row r="10177" spans="1:12" s="234" customFormat="1" x14ac:dyDescent="0.25">
      <c r="A10177" s="298"/>
      <c r="B10177" s="231"/>
      <c r="C10177" s="219"/>
      <c r="D10177" s="310"/>
      <c r="E10177" s="257"/>
      <c r="F10177" s="260"/>
      <c r="I10177"/>
      <c r="J10177" s="149"/>
      <c r="K10177" s="149"/>
      <c r="L10177" s="149"/>
    </row>
    <row r="10178" spans="1:12" s="234" customFormat="1" x14ac:dyDescent="0.25">
      <c r="A10178" s="298"/>
      <c r="B10178" s="231"/>
      <c r="C10178" s="219"/>
      <c r="D10178" s="310"/>
      <c r="E10178" s="257"/>
      <c r="F10178" s="260"/>
      <c r="I10178"/>
      <c r="J10178" s="149"/>
      <c r="K10178" s="149"/>
      <c r="L10178" s="149"/>
    </row>
    <row r="10179" spans="1:12" s="234" customFormat="1" x14ac:dyDescent="0.25">
      <c r="A10179" s="298"/>
      <c r="B10179" s="231"/>
      <c r="C10179" s="219"/>
      <c r="D10179" s="310"/>
      <c r="E10179" s="257"/>
      <c r="F10179" s="260"/>
      <c r="I10179"/>
      <c r="J10179" s="149"/>
      <c r="K10179" s="149"/>
      <c r="L10179" s="149"/>
    </row>
    <row r="10180" spans="1:12" s="234" customFormat="1" x14ac:dyDescent="0.25">
      <c r="A10180" s="298"/>
      <c r="B10180" s="231"/>
      <c r="C10180" s="219"/>
      <c r="D10180" s="310"/>
      <c r="E10180" s="257"/>
      <c r="F10180" s="260"/>
      <c r="I10180"/>
      <c r="J10180" s="149"/>
      <c r="K10180" s="149"/>
      <c r="L10180" s="149"/>
    </row>
    <row r="10181" spans="1:12" s="234" customFormat="1" x14ac:dyDescent="0.25">
      <c r="A10181" s="298"/>
      <c r="B10181" s="231"/>
      <c r="C10181" s="219"/>
      <c r="D10181" s="310"/>
      <c r="E10181" s="257"/>
      <c r="F10181" s="260"/>
      <c r="I10181"/>
      <c r="J10181" s="149"/>
      <c r="K10181" s="149"/>
      <c r="L10181" s="149"/>
    </row>
    <row r="10182" spans="1:12" s="234" customFormat="1" x14ac:dyDescent="0.25">
      <c r="A10182" s="298"/>
      <c r="B10182" s="231"/>
      <c r="C10182" s="219"/>
      <c r="D10182" s="310"/>
      <c r="E10182" s="257"/>
      <c r="F10182" s="260"/>
      <c r="I10182"/>
      <c r="J10182" s="149"/>
      <c r="K10182" s="149"/>
      <c r="L10182" s="149"/>
    </row>
    <row r="10183" spans="1:12" s="234" customFormat="1" x14ac:dyDescent="0.25">
      <c r="A10183" s="298"/>
      <c r="B10183" s="231"/>
      <c r="C10183" s="219"/>
      <c r="D10183" s="310"/>
      <c r="E10183" s="257"/>
      <c r="F10183" s="260"/>
      <c r="I10183"/>
      <c r="J10183" s="149"/>
      <c r="K10183" s="149"/>
      <c r="L10183" s="149"/>
    </row>
    <row r="10184" spans="1:12" s="234" customFormat="1" x14ac:dyDescent="0.25">
      <c r="A10184" s="298"/>
      <c r="B10184" s="231"/>
      <c r="C10184" s="219"/>
      <c r="D10184" s="310"/>
      <c r="E10184" s="257"/>
      <c r="F10184" s="260"/>
      <c r="I10184"/>
      <c r="J10184" s="149"/>
      <c r="K10184" s="149"/>
      <c r="L10184" s="149"/>
    </row>
    <row r="10185" spans="1:12" s="234" customFormat="1" ht="13" x14ac:dyDescent="0.25">
      <c r="A10185" s="298"/>
      <c r="B10185" s="228"/>
      <c r="C10185" s="219"/>
      <c r="D10185" s="310"/>
      <c r="E10185" s="257"/>
      <c r="F10185" s="260"/>
      <c r="I10185"/>
      <c r="J10185" s="149"/>
      <c r="K10185" s="149"/>
      <c r="L10185" s="149"/>
    </row>
    <row r="10186" spans="1:12" s="234" customFormat="1" ht="13" x14ac:dyDescent="0.25">
      <c r="A10186" s="298"/>
      <c r="B10186" s="228"/>
      <c r="C10186" s="219"/>
      <c r="D10186" s="310"/>
      <c r="E10186" s="257"/>
      <c r="F10186" s="260"/>
      <c r="I10186"/>
      <c r="J10186" s="149"/>
      <c r="K10186" s="149"/>
      <c r="L10186" s="149"/>
    </row>
    <row r="10187" spans="1:12" s="234" customFormat="1" ht="13" x14ac:dyDescent="0.25">
      <c r="A10187" s="298"/>
      <c r="B10187" s="228"/>
      <c r="C10187" s="219"/>
      <c r="D10187" s="310"/>
      <c r="E10187" s="257"/>
      <c r="F10187" s="260"/>
      <c r="I10187"/>
      <c r="J10187" s="149"/>
      <c r="K10187" s="149"/>
      <c r="L10187" s="149"/>
    </row>
    <row r="10188" spans="1:12" s="234" customFormat="1" x14ac:dyDescent="0.25">
      <c r="A10188" s="298"/>
      <c r="B10188" s="231"/>
      <c r="C10188" s="219"/>
      <c r="D10188" s="310"/>
      <c r="E10188" s="257"/>
      <c r="F10188" s="260"/>
      <c r="I10188"/>
      <c r="J10188" s="149"/>
      <c r="K10188" s="149"/>
      <c r="L10188" s="149"/>
    </row>
    <row r="10189" spans="1:12" s="234" customFormat="1" x14ac:dyDescent="0.25">
      <c r="A10189" s="298"/>
      <c r="B10189" s="231"/>
      <c r="C10189" s="219"/>
      <c r="D10189" s="310"/>
      <c r="E10189" s="257"/>
      <c r="F10189" s="260"/>
      <c r="I10189"/>
      <c r="J10189" s="149"/>
      <c r="K10189" s="149"/>
      <c r="L10189" s="149"/>
    </row>
    <row r="10190" spans="1:12" s="234" customFormat="1" x14ac:dyDescent="0.25">
      <c r="A10190" s="298"/>
      <c r="B10190" s="231"/>
      <c r="C10190" s="219"/>
      <c r="D10190" s="310"/>
      <c r="E10190" s="257"/>
      <c r="F10190" s="260"/>
      <c r="I10190"/>
      <c r="J10190" s="149"/>
      <c r="K10190" s="149"/>
      <c r="L10190" s="149"/>
    </row>
    <row r="10191" spans="1:12" s="234" customFormat="1" x14ac:dyDescent="0.25">
      <c r="A10191" s="296"/>
      <c r="B10191" s="269"/>
      <c r="C10191" s="268"/>
      <c r="D10191" s="311"/>
      <c r="E10191" s="216"/>
      <c r="F10191" s="260"/>
      <c r="I10191"/>
      <c r="J10191" s="149"/>
      <c r="K10191" s="149"/>
      <c r="L10191" s="149"/>
    </row>
    <row r="10192" spans="1:12" s="234" customFormat="1" x14ac:dyDescent="0.25">
      <c r="A10192" s="296"/>
      <c r="B10192" s="269"/>
      <c r="C10192" s="268"/>
      <c r="D10192" s="311"/>
      <c r="E10192" s="216"/>
      <c r="F10192" s="260"/>
      <c r="I10192"/>
      <c r="J10192" s="149"/>
      <c r="K10192" s="149"/>
      <c r="L10192" s="149"/>
    </row>
    <row r="10193" spans="1:12" s="234" customFormat="1" x14ac:dyDescent="0.25">
      <c r="A10193" s="296"/>
      <c r="B10193" s="269"/>
      <c r="C10193" s="268"/>
      <c r="D10193" s="311"/>
      <c r="E10193" s="216"/>
      <c r="F10193" s="260"/>
      <c r="I10193"/>
      <c r="J10193" s="149"/>
      <c r="K10193" s="149"/>
      <c r="L10193" s="149"/>
    </row>
    <row r="10194" spans="1:12" s="234" customFormat="1" x14ac:dyDescent="0.25">
      <c r="A10194" s="296"/>
      <c r="B10194" s="269"/>
      <c r="C10194" s="268"/>
      <c r="D10194" s="311"/>
      <c r="E10194" s="216"/>
      <c r="F10194" s="260"/>
      <c r="I10194"/>
      <c r="J10194" s="149"/>
      <c r="K10194" s="149"/>
      <c r="L10194" s="149"/>
    </row>
    <row r="10195" spans="1:12" s="234" customFormat="1" x14ac:dyDescent="0.25">
      <c r="A10195" s="296"/>
      <c r="B10195" s="269"/>
      <c r="C10195" s="268"/>
      <c r="D10195" s="311"/>
      <c r="E10195" s="216"/>
      <c r="F10195" s="260"/>
      <c r="I10195"/>
      <c r="J10195" s="149"/>
      <c r="K10195" s="149"/>
      <c r="L10195" s="149"/>
    </row>
    <row r="10196" spans="1:12" s="234" customFormat="1" x14ac:dyDescent="0.25">
      <c r="A10196" s="296"/>
      <c r="B10196" s="269"/>
      <c r="C10196" s="268"/>
      <c r="D10196" s="311"/>
      <c r="E10196" s="216"/>
      <c r="F10196" s="260"/>
      <c r="I10196"/>
      <c r="J10196" s="149"/>
      <c r="K10196" s="149"/>
      <c r="L10196" s="149"/>
    </row>
    <row r="10197" spans="1:12" s="234" customFormat="1" x14ac:dyDescent="0.25">
      <c r="A10197" s="296"/>
      <c r="B10197" s="269"/>
      <c r="C10197" s="268"/>
      <c r="D10197" s="311"/>
      <c r="E10197" s="216"/>
      <c r="F10197" s="260"/>
      <c r="I10197"/>
      <c r="J10197" s="149"/>
      <c r="K10197" s="149"/>
      <c r="L10197" s="149"/>
    </row>
    <row r="10198" spans="1:12" s="234" customFormat="1" x14ac:dyDescent="0.25">
      <c r="A10198" s="296"/>
      <c r="B10198" s="269"/>
      <c r="C10198" s="268"/>
      <c r="D10198" s="311"/>
      <c r="E10198" s="216"/>
      <c r="F10198" s="260"/>
      <c r="I10198"/>
      <c r="J10198" s="149"/>
      <c r="K10198" s="149"/>
      <c r="L10198" s="149"/>
    </row>
    <row r="10199" spans="1:12" s="234" customFormat="1" x14ac:dyDescent="0.25">
      <c r="A10199" s="296"/>
      <c r="B10199" s="269"/>
      <c r="C10199" s="268"/>
      <c r="D10199" s="311"/>
      <c r="E10199" s="216"/>
      <c r="F10199" s="260"/>
      <c r="I10199"/>
      <c r="J10199" s="149"/>
      <c r="K10199" s="149"/>
      <c r="L10199" s="149"/>
    </row>
    <row r="10200" spans="1:12" s="234" customFormat="1" x14ac:dyDescent="0.25">
      <c r="A10200" s="296"/>
      <c r="B10200" s="269"/>
      <c r="C10200" s="268"/>
      <c r="D10200" s="311"/>
      <c r="E10200" s="216"/>
      <c r="F10200" s="260"/>
      <c r="I10200"/>
      <c r="J10200" s="149"/>
      <c r="K10200" s="149"/>
      <c r="L10200" s="149"/>
    </row>
    <row r="10201" spans="1:12" s="234" customFormat="1" x14ac:dyDescent="0.25">
      <c r="A10201" s="296"/>
      <c r="B10201" s="269"/>
      <c r="C10201" s="268"/>
      <c r="D10201" s="311"/>
      <c r="E10201" s="216"/>
      <c r="F10201" s="260"/>
      <c r="I10201"/>
      <c r="J10201" s="149"/>
      <c r="K10201" s="149"/>
      <c r="L10201" s="149"/>
    </row>
    <row r="10202" spans="1:12" s="234" customFormat="1" x14ac:dyDescent="0.25">
      <c r="A10202" s="296"/>
      <c r="B10202" s="269"/>
      <c r="C10202" s="268"/>
      <c r="D10202" s="311"/>
      <c r="E10202" s="216"/>
      <c r="F10202" s="260"/>
      <c r="I10202"/>
      <c r="J10202" s="149"/>
      <c r="K10202" s="149"/>
      <c r="L10202" s="149"/>
    </row>
    <row r="10203" spans="1:12" s="234" customFormat="1" x14ac:dyDescent="0.25">
      <c r="A10203" s="296"/>
      <c r="B10203" s="269"/>
      <c r="C10203" s="268"/>
      <c r="D10203" s="311"/>
      <c r="E10203" s="216"/>
      <c r="F10203" s="260"/>
      <c r="I10203"/>
      <c r="J10203" s="149"/>
      <c r="K10203" s="149"/>
      <c r="L10203" s="149"/>
    </row>
    <row r="10204" spans="1:12" s="234" customFormat="1" x14ac:dyDescent="0.25">
      <c r="A10204" s="296"/>
      <c r="B10204" s="269"/>
      <c r="C10204" s="268"/>
      <c r="D10204" s="311"/>
      <c r="E10204" s="216"/>
      <c r="F10204" s="260"/>
      <c r="I10204"/>
      <c r="J10204" s="149"/>
      <c r="K10204" s="149"/>
      <c r="L10204" s="149"/>
    </row>
    <row r="10205" spans="1:12" s="234" customFormat="1" x14ac:dyDescent="0.25">
      <c r="A10205" s="296"/>
      <c r="B10205" s="269"/>
      <c r="C10205" s="268"/>
      <c r="D10205" s="311"/>
      <c r="E10205" s="216"/>
      <c r="F10205" s="260"/>
      <c r="I10205"/>
      <c r="J10205" s="149"/>
      <c r="K10205" s="149"/>
      <c r="L10205" s="149"/>
    </row>
    <row r="10206" spans="1:12" s="234" customFormat="1" x14ac:dyDescent="0.25">
      <c r="A10206" s="296"/>
      <c r="B10206" s="269"/>
      <c r="C10206" s="268"/>
      <c r="D10206" s="311"/>
      <c r="E10206" s="216"/>
      <c r="F10206" s="260"/>
      <c r="I10206"/>
      <c r="J10206" s="149"/>
      <c r="K10206" s="149"/>
      <c r="L10206" s="149"/>
    </row>
    <row r="10207" spans="1:12" s="234" customFormat="1" x14ac:dyDescent="0.25">
      <c r="A10207" s="296"/>
      <c r="B10207" s="269"/>
      <c r="C10207" s="268"/>
      <c r="D10207" s="311"/>
      <c r="E10207" s="216"/>
      <c r="F10207" s="260"/>
      <c r="I10207"/>
      <c r="J10207" s="149"/>
      <c r="K10207" s="149"/>
      <c r="L10207" s="149"/>
    </row>
    <row r="10208" spans="1:12" s="234" customFormat="1" x14ac:dyDescent="0.25">
      <c r="A10208" s="296"/>
      <c r="B10208" s="269"/>
      <c r="C10208" s="268"/>
      <c r="D10208" s="311"/>
      <c r="E10208" s="216"/>
      <c r="F10208" s="260"/>
      <c r="I10208"/>
      <c r="J10208" s="149"/>
      <c r="K10208" s="149"/>
      <c r="L10208" s="149"/>
    </row>
    <row r="10209" spans="1:12" s="234" customFormat="1" x14ac:dyDescent="0.25">
      <c r="A10209" s="296"/>
      <c r="B10209" s="269"/>
      <c r="C10209" s="268"/>
      <c r="D10209" s="311"/>
      <c r="E10209" s="216"/>
      <c r="F10209" s="260"/>
      <c r="I10209"/>
      <c r="J10209" s="149"/>
      <c r="K10209" s="149"/>
      <c r="L10209" s="149"/>
    </row>
    <row r="10210" spans="1:12" s="234" customFormat="1" x14ac:dyDescent="0.25">
      <c r="A10210" s="296"/>
      <c r="B10210" s="269"/>
      <c r="C10210" s="268"/>
      <c r="D10210" s="311"/>
      <c r="E10210" s="216"/>
      <c r="F10210" s="260"/>
      <c r="I10210"/>
      <c r="J10210" s="149"/>
      <c r="K10210" s="149"/>
      <c r="L10210" s="149"/>
    </row>
    <row r="10211" spans="1:12" s="234" customFormat="1" x14ac:dyDescent="0.25">
      <c r="A10211" s="296"/>
      <c r="B10211" s="269"/>
      <c r="C10211" s="268"/>
      <c r="D10211" s="311"/>
      <c r="E10211" s="216"/>
      <c r="F10211" s="260"/>
      <c r="I10211"/>
      <c r="J10211" s="149"/>
      <c r="K10211" s="149"/>
      <c r="L10211" s="149"/>
    </row>
    <row r="10212" spans="1:12" s="234" customFormat="1" x14ac:dyDescent="0.25">
      <c r="A10212" s="296"/>
      <c r="B10212" s="269"/>
      <c r="C10212" s="268"/>
      <c r="D10212" s="311"/>
      <c r="E10212" s="216"/>
      <c r="F10212" s="260"/>
      <c r="I10212"/>
      <c r="J10212" s="149"/>
      <c r="K10212" s="149"/>
      <c r="L10212" s="149"/>
    </row>
    <row r="10213" spans="1:12" s="234" customFormat="1" x14ac:dyDescent="0.25">
      <c r="A10213" s="296"/>
      <c r="B10213" s="269"/>
      <c r="C10213" s="268"/>
      <c r="D10213" s="311"/>
      <c r="E10213" s="216"/>
      <c r="F10213" s="260"/>
      <c r="I10213"/>
      <c r="J10213" s="149"/>
      <c r="K10213" s="149"/>
      <c r="L10213" s="149"/>
    </row>
    <row r="10214" spans="1:12" s="234" customFormat="1" x14ac:dyDescent="0.25">
      <c r="A10214" s="296"/>
      <c r="B10214" s="269"/>
      <c r="C10214" s="268"/>
      <c r="D10214" s="311"/>
      <c r="E10214" s="216"/>
      <c r="F10214" s="260"/>
      <c r="I10214"/>
      <c r="J10214" s="149"/>
      <c r="K10214" s="149"/>
      <c r="L10214" s="149"/>
    </row>
    <row r="10215" spans="1:12" s="234" customFormat="1" x14ac:dyDescent="0.25">
      <c r="A10215" s="296"/>
      <c r="B10215" s="269"/>
      <c r="C10215" s="268"/>
      <c r="D10215" s="311"/>
      <c r="E10215" s="216"/>
      <c r="F10215" s="260"/>
      <c r="I10215"/>
      <c r="J10215" s="149"/>
      <c r="K10215" s="149"/>
      <c r="L10215" s="149"/>
    </row>
    <row r="10216" spans="1:12" s="234" customFormat="1" x14ac:dyDescent="0.25">
      <c r="A10216" s="296"/>
      <c r="B10216" s="269"/>
      <c r="C10216" s="268"/>
      <c r="D10216" s="311"/>
      <c r="E10216" s="216"/>
      <c r="F10216" s="260"/>
      <c r="I10216"/>
      <c r="J10216" s="149"/>
      <c r="K10216" s="149"/>
      <c r="L10216" s="149"/>
    </row>
    <row r="10217" spans="1:12" s="234" customFormat="1" x14ac:dyDescent="0.25">
      <c r="A10217" s="296"/>
      <c r="B10217" s="269"/>
      <c r="C10217" s="268"/>
      <c r="D10217" s="311"/>
      <c r="E10217" s="216"/>
      <c r="F10217" s="260"/>
      <c r="I10217"/>
      <c r="J10217" s="149"/>
      <c r="K10217" s="149"/>
      <c r="L10217" s="149"/>
    </row>
    <row r="10218" spans="1:12" s="234" customFormat="1" x14ac:dyDescent="0.25">
      <c r="A10218" s="296"/>
      <c r="B10218" s="269"/>
      <c r="C10218" s="268"/>
      <c r="D10218" s="311"/>
      <c r="E10218" s="216"/>
      <c r="F10218" s="260"/>
      <c r="I10218"/>
      <c r="J10218" s="149"/>
      <c r="K10218" s="149"/>
      <c r="L10218" s="149"/>
    </row>
    <row r="10219" spans="1:12" s="234" customFormat="1" x14ac:dyDescent="0.25">
      <c r="A10219" s="296"/>
      <c r="B10219" s="269"/>
      <c r="C10219" s="268"/>
      <c r="D10219" s="311"/>
      <c r="E10219" s="216"/>
      <c r="F10219" s="260"/>
      <c r="I10219"/>
      <c r="J10219" s="149"/>
      <c r="K10219" s="149"/>
      <c r="L10219" s="149"/>
    </row>
    <row r="10220" spans="1:12" s="234" customFormat="1" x14ac:dyDescent="0.25">
      <c r="A10220" s="296"/>
      <c r="B10220" s="269"/>
      <c r="C10220" s="268"/>
      <c r="D10220" s="311"/>
      <c r="E10220" s="216"/>
      <c r="F10220" s="260"/>
      <c r="I10220"/>
      <c r="J10220" s="149"/>
      <c r="K10220" s="149"/>
      <c r="L10220" s="149"/>
    </row>
    <row r="10221" spans="1:12" s="234" customFormat="1" x14ac:dyDescent="0.25">
      <c r="A10221" s="296"/>
      <c r="B10221" s="269"/>
      <c r="C10221" s="268"/>
      <c r="D10221" s="311"/>
      <c r="E10221" s="216"/>
      <c r="F10221" s="260"/>
      <c r="I10221"/>
      <c r="J10221" s="149"/>
      <c r="K10221" s="149"/>
      <c r="L10221" s="149"/>
    </row>
    <row r="10222" spans="1:12" s="234" customFormat="1" x14ac:dyDescent="0.25">
      <c r="A10222" s="296"/>
      <c r="B10222" s="269"/>
      <c r="C10222" s="268"/>
      <c r="D10222" s="311"/>
      <c r="E10222" s="216"/>
      <c r="F10222" s="260"/>
      <c r="I10222"/>
      <c r="J10222" s="149"/>
      <c r="K10222" s="149"/>
      <c r="L10222" s="149"/>
    </row>
    <row r="10223" spans="1:12" s="234" customFormat="1" x14ac:dyDescent="0.25">
      <c r="A10223" s="296"/>
      <c r="B10223" s="269"/>
      <c r="C10223" s="268"/>
      <c r="D10223" s="311"/>
      <c r="E10223" s="216"/>
      <c r="F10223" s="260"/>
      <c r="I10223"/>
      <c r="J10223" s="149"/>
      <c r="K10223" s="149"/>
      <c r="L10223" s="149"/>
    </row>
    <row r="10224" spans="1:12" s="234" customFormat="1" x14ac:dyDescent="0.25">
      <c r="A10224" s="296"/>
      <c r="B10224" s="269"/>
      <c r="C10224" s="268"/>
      <c r="D10224" s="311"/>
      <c r="E10224" s="216"/>
      <c r="F10224" s="260"/>
      <c r="I10224"/>
      <c r="J10224" s="149"/>
      <c r="K10224" s="149"/>
      <c r="L10224" s="149"/>
    </row>
    <row r="10225" spans="1:12" s="234" customFormat="1" x14ac:dyDescent="0.25">
      <c r="A10225" s="296"/>
      <c r="B10225" s="269"/>
      <c r="C10225" s="268"/>
      <c r="D10225" s="311"/>
      <c r="E10225" s="216"/>
      <c r="F10225" s="260"/>
      <c r="I10225"/>
      <c r="J10225" s="149"/>
      <c r="K10225" s="149"/>
      <c r="L10225" s="149"/>
    </row>
    <row r="10226" spans="1:12" s="234" customFormat="1" x14ac:dyDescent="0.25">
      <c r="A10226" s="296"/>
      <c r="B10226" s="269"/>
      <c r="C10226" s="268"/>
      <c r="D10226" s="311"/>
      <c r="E10226" s="216"/>
      <c r="F10226" s="260"/>
      <c r="I10226"/>
      <c r="J10226" s="149"/>
      <c r="K10226" s="149"/>
      <c r="L10226" s="149"/>
    </row>
    <row r="10227" spans="1:12" s="234" customFormat="1" x14ac:dyDescent="0.25">
      <c r="A10227" s="296"/>
      <c r="B10227" s="269"/>
      <c r="C10227" s="268"/>
      <c r="D10227" s="311"/>
      <c r="E10227" s="216"/>
      <c r="F10227" s="260"/>
      <c r="I10227"/>
      <c r="J10227" s="149"/>
      <c r="K10227" s="149"/>
      <c r="L10227" s="149"/>
    </row>
    <row r="10228" spans="1:12" s="234" customFormat="1" x14ac:dyDescent="0.25">
      <c r="A10228" s="296"/>
      <c r="B10228" s="269"/>
      <c r="C10228" s="268"/>
      <c r="D10228" s="311"/>
      <c r="E10228" s="216"/>
      <c r="F10228" s="260"/>
      <c r="I10228"/>
      <c r="J10228" s="149"/>
      <c r="K10228" s="149"/>
      <c r="L10228" s="149"/>
    </row>
    <row r="10229" spans="1:12" s="234" customFormat="1" x14ac:dyDescent="0.25">
      <c r="A10229" s="296"/>
      <c r="B10229" s="269"/>
      <c r="C10229" s="268"/>
      <c r="D10229" s="311"/>
      <c r="E10229" s="216"/>
      <c r="F10229" s="260"/>
      <c r="I10229"/>
      <c r="J10229" s="149"/>
      <c r="K10229" s="149"/>
      <c r="L10229" s="149"/>
    </row>
    <row r="10230" spans="1:12" s="234" customFormat="1" x14ac:dyDescent="0.25">
      <c r="A10230" s="296"/>
      <c r="B10230" s="269"/>
      <c r="C10230" s="268"/>
      <c r="D10230" s="311"/>
      <c r="E10230" s="216"/>
      <c r="F10230" s="260"/>
      <c r="I10230"/>
      <c r="J10230" s="149"/>
      <c r="K10230" s="149"/>
      <c r="L10230" s="149"/>
    </row>
    <row r="10231" spans="1:12" s="234" customFormat="1" x14ac:dyDescent="0.25">
      <c r="A10231" s="296"/>
      <c r="B10231" s="269"/>
      <c r="C10231" s="268"/>
      <c r="D10231" s="311"/>
      <c r="E10231" s="216"/>
      <c r="F10231" s="260"/>
      <c r="I10231"/>
      <c r="J10231" s="149"/>
      <c r="K10231" s="149"/>
      <c r="L10231" s="149"/>
    </row>
    <row r="10232" spans="1:12" s="234" customFormat="1" x14ac:dyDescent="0.25">
      <c r="A10232" s="296"/>
      <c r="B10232" s="269"/>
      <c r="C10232" s="268"/>
      <c r="D10232" s="311"/>
      <c r="E10232" s="216"/>
      <c r="F10232" s="260"/>
      <c r="I10232"/>
      <c r="J10232" s="149"/>
      <c r="K10232" s="149"/>
      <c r="L10232" s="149"/>
    </row>
    <row r="10233" spans="1:12" s="234" customFormat="1" x14ac:dyDescent="0.25">
      <c r="A10233" s="296"/>
      <c r="B10233" s="269"/>
      <c r="C10233" s="268"/>
      <c r="D10233" s="311"/>
      <c r="E10233" s="216"/>
      <c r="F10233" s="260"/>
      <c r="I10233"/>
      <c r="J10233" s="149"/>
      <c r="K10233" s="149"/>
      <c r="L10233" s="149"/>
    </row>
    <row r="10234" spans="1:12" s="234" customFormat="1" x14ac:dyDescent="0.25">
      <c r="A10234" s="296"/>
      <c r="B10234" s="269"/>
      <c r="C10234" s="268"/>
      <c r="D10234" s="311"/>
      <c r="E10234" s="216"/>
      <c r="F10234" s="260"/>
      <c r="I10234"/>
      <c r="J10234" s="149"/>
      <c r="K10234" s="149"/>
      <c r="L10234" s="149"/>
    </row>
    <row r="10235" spans="1:12" s="234" customFormat="1" x14ac:dyDescent="0.25">
      <c r="A10235" s="296"/>
      <c r="B10235" s="269"/>
      <c r="C10235" s="268"/>
      <c r="D10235" s="311"/>
      <c r="E10235" s="216"/>
      <c r="F10235" s="260"/>
      <c r="I10235"/>
      <c r="J10235" s="149"/>
      <c r="K10235" s="149"/>
      <c r="L10235" s="149"/>
    </row>
    <row r="10236" spans="1:12" s="234" customFormat="1" x14ac:dyDescent="0.25">
      <c r="A10236" s="296"/>
      <c r="B10236" s="269"/>
      <c r="C10236" s="268"/>
      <c r="D10236" s="311"/>
      <c r="E10236" s="216"/>
      <c r="F10236" s="260"/>
      <c r="I10236"/>
      <c r="J10236" s="149"/>
      <c r="K10236" s="149"/>
      <c r="L10236" s="149"/>
    </row>
    <row r="10237" spans="1:12" s="234" customFormat="1" x14ac:dyDescent="0.25">
      <c r="A10237" s="296"/>
      <c r="B10237" s="269"/>
      <c r="C10237" s="268"/>
      <c r="D10237" s="311"/>
      <c r="E10237" s="216"/>
      <c r="F10237" s="260"/>
      <c r="I10237"/>
      <c r="J10237" s="149"/>
      <c r="K10237" s="149"/>
      <c r="L10237" s="149"/>
    </row>
    <row r="10238" spans="1:12" s="234" customFormat="1" x14ac:dyDescent="0.25">
      <c r="A10238" s="296"/>
      <c r="B10238" s="269"/>
      <c r="C10238" s="268"/>
      <c r="D10238" s="311"/>
      <c r="E10238" s="216"/>
      <c r="F10238" s="260"/>
      <c r="I10238"/>
      <c r="J10238" s="149"/>
      <c r="K10238" s="149"/>
      <c r="L10238" s="149"/>
    </row>
    <row r="10239" spans="1:12" s="234" customFormat="1" ht="13" x14ac:dyDescent="0.25">
      <c r="A10239" s="261"/>
      <c r="B10239" s="264" t="s">
        <v>2187</v>
      </c>
      <c r="C10239" s="226"/>
      <c r="D10239" s="304"/>
      <c r="E10239" s="255"/>
      <c r="F10239" s="266"/>
      <c r="I10239"/>
      <c r="J10239" s="149"/>
      <c r="K10239" s="149"/>
      <c r="L10239" s="149"/>
    </row>
    <row r="10240" spans="1:12" s="234" customFormat="1" ht="13" x14ac:dyDescent="0.25">
      <c r="A10240" s="261"/>
      <c r="B10240" s="245" t="str">
        <f>B10167</f>
        <v>SECTION 8</v>
      </c>
      <c r="C10240" s="226"/>
      <c r="D10240" s="304"/>
      <c r="E10240" s="255"/>
      <c r="F10240" s="260"/>
      <c r="I10240"/>
      <c r="J10240" s="149"/>
      <c r="K10240" s="149"/>
      <c r="L10240" s="149"/>
    </row>
    <row r="10241" spans="1:12" s="234" customFormat="1" ht="13" x14ac:dyDescent="0.25">
      <c r="A10241" s="261"/>
      <c r="B10241" s="245" t="s">
        <v>2816</v>
      </c>
      <c r="C10241" s="226"/>
      <c r="D10241" s="304"/>
      <c r="E10241" s="255"/>
      <c r="F10241" s="260"/>
      <c r="I10241"/>
      <c r="J10241" s="149"/>
      <c r="K10241" s="149"/>
      <c r="L10241" s="149"/>
    </row>
    <row r="10242" spans="1:12" s="234" customFormat="1" ht="13" x14ac:dyDescent="0.25">
      <c r="A10242" s="261"/>
      <c r="B10242" s="253"/>
      <c r="C10242" s="252"/>
      <c r="D10242" s="308"/>
      <c r="E10242" s="257"/>
      <c r="F10242" s="260"/>
      <c r="I10242"/>
      <c r="J10242" s="149"/>
      <c r="K10242" s="149"/>
      <c r="L10242" s="149"/>
    </row>
    <row r="10243" spans="1:12" s="234" customFormat="1" ht="13" x14ac:dyDescent="0.25">
      <c r="A10243" s="261"/>
      <c r="B10243" s="270" t="str">
        <f>B10240</f>
        <v>SECTION 8</v>
      </c>
      <c r="C10243" s="252"/>
      <c r="D10243" s="308"/>
      <c r="E10243" s="257"/>
      <c r="F10243" s="260"/>
      <c r="I10243"/>
      <c r="J10243" s="149"/>
      <c r="K10243" s="149"/>
      <c r="L10243" s="149"/>
    </row>
    <row r="10244" spans="1:12" s="234" customFormat="1" ht="13" x14ac:dyDescent="0.25">
      <c r="A10244" s="261"/>
      <c r="B10244" s="270" t="str">
        <f>B10241</f>
        <v>Ablution Block 4: 8.7 - Glazing</v>
      </c>
      <c r="C10244" s="252"/>
      <c r="D10244" s="308"/>
      <c r="E10244" s="257"/>
      <c r="F10244" s="260"/>
      <c r="I10244"/>
      <c r="J10244" s="149"/>
      <c r="K10244" s="149"/>
      <c r="L10244" s="149"/>
    </row>
    <row r="10245" spans="1:12" s="234" customFormat="1" ht="13" x14ac:dyDescent="0.25">
      <c r="A10245" s="261"/>
      <c r="B10245" s="251" t="s">
        <v>2200</v>
      </c>
      <c r="C10245" s="252" t="s">
        <v>2192</v>
      </c>
      <c r="D10245" s="308"/>
      <c r="E10245" s="257"/>
      <c r="F10245" s="260"/>
      <c r="I10245"/>
      <c r="J10245" s="149"/>
      <c r="K10245" s="149"/>
      <c r="L10245" s="149"/>
    </row>
    <row r="10246" spans="1:12" s="234" customFormat="1" ht="13" x14ac:dyDescent="0.25">
      <c r="A10246" s="261"/>
      <c r="B10246" s="253"/>
      <c r="C10246" s="252"/>
      <c r="D10246" s="308"/>
      <c r="E10246" s="257"/>
      <c r="F10246" s="260"/>
      <c r="I10246"/>
      <c r="J10246" s="149"/>
      <c r="K10246" s="149"/>
      <c r="L10246" s="149"/>
    </row>
    <row r="10247" spans="1:12" s="234" customFormat="1" ht="13" x14ac:dyDescent="0.25">
      <c r="A10247" s="261"/>
      <c r="B10247" s="265" t="s">
        <v>2191</v>
      </c>
      <c r="C10247" s="252">
        <v>151</v>
      </c>
      <c r="D10247" s="308"/>
      <c r="E10247" s="257"/>
      <c r="F10247" s="260"/>
      <c r="I10247"/>
      <c r="J10247" s="149"/>
      <c r="K10247" s="149"/>
      <c r="L10247" s="149"/>
    </row>
    <row r="10248" spans="1:12" s="234" customFormat="1" ht="13" x14ac:dyDescent="0.25">
      <c r="A10248" s="261"/>
      <c r="B10248" s="265"/>
      <c r="C10248" s="252"/>
      <c r="D10248" s="308"/>
      <c r="E10248" s="257"/>
      <c r="F10248" s="260"/>
      <c r="I10248"/>
      <c r="J10248" s="149"/>
      <c r="K10248" s="149"/>
      <c r="L10248" s="149"/>
    </row>
    <row r="10249" spans="1:12" s="234" customFormat="1" ht="13" x14ac:dyDescent="0.25">
      <c r="A10249" s="261"/>
      <c r="B10249" s="253"/>
      <c r="C10249" s="252"/>
      <c r="D10249" s="308"/>
      <c r="E10249" s="257"/>
      <c r="F10249" s="260"/>
      <c r="I10249"/>
      <c r="J10249" s="149"/>
      <c r="K10249" s="149"/>
      <c r="L10249" s="149"/>
    </row>
    <row r="10250" spans="1:12" s="234" customFormat="1" ht="13" x14ac:dyDescent="0.25">
      <c r="A10250" s="261"/>
      <c r="B10250" s="253"/>
      <c r="C10250" s="252"/>
      <c r="D10250" s="308"/>
      <c r="E10250" s="257"/>
      <c r="F10250" s="260"/>
      <c r="I10250"/>
      <c r="J10250" s="149"/>
      <c r="K10250" s="149"/>
      <c r="L10250" s="149"/>
    </row>
    <row r="10251" spans="1:12" s="234" customFormat="1" ht="13" x14ac:dyDescent="0.25">
      <c r="A10251" s="261"/>
      <c r="B10251" s="253"/>
      <c r="C10251" s="252"/>
      <c r="D10251" s="308"/>
      <c r="E10251" s="257"/>
      <c r="F10251" s="260"/>
      <c r="I10251"/>
      <c r="J10251" s="149"/>
      <c r="K10251" s="149"/>
      <c r="L10251" s="149"/>
    </row>
    <row r="10252" spans="1:12" s="234" customFormat="1" ht="13" x14ac:dyDescent="0.25">
      <c r="A10252" s="261"/>
      <c r="B10252" s="253"/>
      <c r="C10252" s="252"/>
      <c r="D10252" s="308"/>
      <c r="E10252" s="257"/>
      <c r="F10252" s="260"/>
      <c r="I10252"/>
      <c r="J10252" s="149"/>
      <c r="K10252" s="149"/>
      <c r="L10252" s="149"/>
    </row>
    <row r="10253" spans="1:12" s="234" customFormat="1" ht="13" x14ac:dyDescent="0.25">
      <c r="A10253" s="261"/>
      <c r="B10253" s="253"/>
      <c r="C10253" s="252"/>
      <c r="D10253" s="308"/>
      <c r="E10253" s="257"/>
      <c r="F10253" s="260"/>
      <c r="I10253"/>
      <c r="J10253" s="149"/>
      <c r="K10253" s="149"/>
      <c r="L10253" s="149"/>
    </row>
    <row r="10254" spans="1:12" s="234" customFormat="1" ht="13" x14ac:dyDescent="0.25">
      <c r="A10254" s="261"/>
      <c r="B10254" s="253"/>
      <c r="C10254" s="252"/>
      <c r="D10254" s="308"/>
      <c r="E10254" s="257"/>
      <c r="F10254" s="260"/>
      <c r="I10254"/>
      <c r="J10254" s="149"/>
      <c r="K10254" s="149"/>
      <c r="L10254" s="149"/>
    </row>
    <row r="10255" spans="1:12" s="234" customFormat="1" ht="13" x14ac:dyDescent="0.25">
      <c r="A10255" s="261"/>
      <c r="B10255" s="253"/>
      <c r="C10255" s="252"/>
      <c r="D10255" s="308"/>
      <c r="E10255" s="257"/>
      <c r="F10255" s="260"/>
      <c r="I10255"/>
      <c r="J10255" s="149"/>
      <c r="K10255" s="149"/>
      <c r="L10255" s="149"/>
    </row>
    <row r="10256" spans="1:12" s="234" customFormat="1" ht="13" x14ac:dyDescent="0.25">
      <c r="A10256" s="261"/>
      <c r="B10256" s="253"/>
      <c r="C10256" s="252"/>
      <c r="D10256" s="308"/>
      <c r="E10256" s="257"/>
      <c r="F10256" s="260"/>
      <c r="I10256"/>
      <c r="J10256" s="149"/>
      <c r="K10256" s="149"/>
      <c r="L10256" s="149"/>
    </row>
    <row r="10257" spans="1:12" s="234" customFormat="1" ht="13" x14ac:dyDescent="0.25">
      <c r="A10257" s="261"/>
      <c r="B10257" s="253"/>
      <c r="C10257" s="252"/>
      <c r="D10257" s="308"/>
      <c r="E10257" s="257"/>
      <c r="F10257" s="260"/>
      <c r="I10257"/>
      <c r="J10257" s="149"/>
      <c r="K10257" s="149"/>
      <c r="L10257" s="149"/>
    </row>
    <row r="10258" spans="1:12" s="234" customFormat="1" ht="13" x14ac:dyDescent="0.25">
      <c r="A10258" s="261"/>
      <c r="B10258" s="253"/>
      <c r="C10258" s="252"/>
      <c r="D10258" s="308"/>
      <c r="E10258" s="257"/>
      <c r="F10258" s="260"/>
      <c r="I10258"/>
      <c r="J10258" s="149"/>
      <c r="K10258" s="149"/>
      <c r="L10258" s="149"/>
    </row>
    <row r="10259" spans="1:12" s="234" customFormat="1" ht="13" x14ac:dyDescent="0.25">
      <c r="A10259" s="261"/>
      <c r="B10259" s="253"/>
      <c r="C10259" s="252"/>
      <c r="D10259" s="308"/>
      <c r="E10259" s="257"/>
      <c r="F10259" s="260"/>
      <c r="I10259"/>
      <c r="J10259" s="149"/>
      <c r="K10259" s="149"/>
      <c r="L10259" s="149"/>
    </row>
    <row r="10260" spans="1:12" s="234" customFormat="1" ht="13" x14ac:dyDescent="0.25">
      <c r="A10260" s="261"/>
      <c r="B10260" s="253"/>
      <c r="C10260" s="252"/>
      <c r="D10260" s="308"/>
      <c r="E10260" s="257"/>
      <c r="F10260" s="260"/>
      <c r="I10260"/>
      <c r="J10260" s="149"/>
      <c r="K10260" s="149"/>
      <c r="L10260" s="149"/>
    </row>
    <row r="10261" spans="1:12" s="234" customFormat="1" ht="13" x14ac:dyDescent="0.25">
      <c r="A10261" s="261"/>
      <c r="B10261" s="253"/>
      <c r="C10261" s="252"/>
      <c r="D10261" s="308"/>
      <c r="E10261" s="257"/>
      <c r="F10261" s="260"/>
      <c r="I10261"/>
      <c r="J10261" s="149"/>
      <c r="K10261" s="149"/>
      <c r="L10261" s="149"/>
    </row>
    <row r="10262" spans="1:12" s="234" customFormat="1" ht="13" x14ac:dyDescent="0.25">
      <c r="A10262" s="261"/>
      <c r="B10262" s="253"/>
      <c r="C10262" s="252"/>
      <c r="D10262" s="308"/>
      <c r="E10262" s="257"/>
      <c r="F10262" s="260"/>
      <c r="I10262"/>
      <c r="J10262" s="149"/>
      <c r="K10262" s="149"/>
      <c r="L10262" s="149"/>
    </row>
    <row r="10263" spans="1:12" s="234" customFormat="1" ht="13" x14ac:dyDescent="0.25">
      <c r="A10263" s="261"/>
      <c r="B10263" s="253"/>
      <c r="C10263" s="252"/>
      <c r="D10263" s="308"/>
      <c r="E10263" s="257"/>
      <c r="F10263" s="260"/>
      <c r="I10263"/>
      <c r="J10263" s="149"/>
      <c r="K10263" s="149"/>
      <c r="L10263" s="149"/>
    </row>
    <row r="10264" spans="1:12" s="234" customFormat="1" ht="13" x14ac:dyDescent="0.25">
      <c r="A10264" s="261"/>
      <c r="B10264" s="253"/>
      <c r="C10264" s="252"/>
      <c r="D10264" s="308"/>
      <c r="E10264" s="257"/>
      <c r="F10264" s="260"/>
      <c r="I10264"/>
      <c r="J10264" s="149"/>
      <c r="K10264" s="149"/>
      <c r="L10264" s="149"/>
    </row>
    <row r="10265" spans="1:12" s="234" customFormat="1" ht="13" x14ac:dyDescent="0.25">
      <c r="A10265" s="261"/>
      <c r="B10265" s="253"/>
      <c r="C10265" s="252"/>
      <c r="D10265" s="308"/>
      <c r="E10265" s="257"/>
      <c r="F10265" s="260"/>
      <c r="I10265"/>
      <c r="J10265" s="149"/>
      <c r="K10265" s="149"/>
      <c r="L10265" s="149"/>
    </row>
    <row r="10266" spans="1:12" s="234" customFormat="1" ht="13" x14ac:dyDescent="0.25">
      <c r="A10266" s="261"/>
      <c r="B10266" s="253"/>
      <c r="C10266" s="252"/>
      <c r="D10266" s="308"/>
      <c r="E10266" s="257"/>
      <c r="F10266" s="260"/>
      <c r="I10266"/>
      <c r="J10266" s="149"/>
      <c r="K10266" s="149"/>
      <c r="L10266" s="149"/>
    </row>
    <row r="10267" spans="1:12" s="234" customFormat="1" ht="13" x14ac:dyDescent="0.25">
      <c r="A10267" s="261"/>
      <c r="B10267" s="253"/>
      <c r="C10267" s="252"/>
      <c r="D10267" s="308"/>
      <c r="E10267" s="257"/>
      <c r="F10267" s="260"/>
      <c r="I10267"/>
      <c r="J10267" s="149"/>
      <c r="K10267" s="149"/>
      <c r="L10267" s="149"/>
    </row>
    <row r="10268" spans="1:12" s="234" customFormat="1" ht="13" x14ac:dyDescent="0.25">
      <c r="A10268" s="261"/>
      <c r="B10268" s="253"/>
      <c r="C10268" s="252"/>
      <c r="D10268" s="308"/>
      <c r="E10268" s="257"/>
      <c r="F10268" s="260"/>
      <c r="I10268"/>
      <c r="J10268" s="149"/>
      <c r="K10268" s="149"/>
      <c r="L10268" s="149"/>
    </row>
    <row r="10269" spans="1:12" s="234" customFormat="1" ht="13" x14ac:dyDescent="0.25">
      <c r="A10269" s="261"/>
      <c r="B10269" s="253"/>
      <c r="C10269" s="252"/>
      <c r="D10269" s="308"/>
      <c r="E10269" s="257"/>
      <c r="F10269" s="260"/>
      <c r="I10269"/>
      <c r="J10269" s="149"/>
      <c r="K10269" s="149"/>
      <c r="L10269" s="149"/>
    </row>
    <row r="10270" spans="1:12" s="234" customFormat="1" ht="13" x14ac:dyDescent="0.25">
      <c r="A10270" s="261"/>
      <c r="B10270" s="253"/>
      <c r="C10270" s="252"/>
      <c r="D10270" s="308"/>
      <c r="E10270" s="257"/>
      <c r="F10270" s="260"/>
      <c r="I10270"/>
      <c r="J10270" s="149"/>
      <c r="K10270" s="149"/>
      <c r="L10270" s="149"/>
    </row>
    <row r="10271" spans="1:12" s="234" customFormat="1" ht="13" x14ac:dyDescent="0.25">
      <c r="A10271" s="261"/>
      <c r="B10271" s="253"/>
      <c r="C10271" s="252"/>
      <c r="D10271" s="308"/>
      <c r="E10271" s="257"/>
      <c r="F10271" s="260"/>
      <c r="I10271"/>
      <c r="J10271" s="149"/>
      <c r="K10271" s="149"/>
      <c r="L10271" s="149"/>
    </row>
    <row r="10272" spans="1:12" s="234" customFormat="1" ht="13" x14ac:dyDescent="0.25">
      <c r="A10272" s="261"/>
      <c r="B10272" s="253"/>
      <c r="C10272" s="252"/>
      <c r="D10272" s="308"/>
      <c r="E10272" s="257"/>
      <c r="F10272" s="260"/>
      <c r="I10272"/>
      <c r="J10272" s="149"/>
      <c r="K10272" s="149"/>
      <c r="L10272" s="149"/>
    </row>
    <row r="10273" spans="1:12" s="234" customFormat="1" ht="13" x14ac:dyDescent="0.25">
      <c r="A10273" s="261"/>
      <c r="B10273" s="253"/>
      <c r="C10273" s="252"/>
      <c r="D10273" s="308"/>
      <c r="E10273" s="257"/>
      <c r="F10273" s="260"/>
      <c r="I10273"/>
      <c r="J10273" s="149"/>
      <c r="K10273" s="149"/>
      <c r="L10273" s="149"/>
    </row>
    <row r="10274" spans="1:12" s="234" customFormat="1" ht="13" x14ac:dyDescent="0.25">
      <c r="A10274" s="261"/>
      <c r="B10274" s="253"/>
      <c r="C10274" s="252"/>
      <c r="D10274" s="308"/>
      <c r="E10274" s="257"/>
      <c r="F10274" s="260"/>
      <c r="I10274"/>
      <c r="J10274" s="149"/>
      <c r="K10274" s="149"/>
      <c r="L10274" s="149"/>
    </row>
    <row r="10275" spans="1:12" s="234" customFormat="1" ht="13" x14ac:dyDescent="0.25">
      <c r="A10275" s="261"/>
      <c r="B10275" s="253"/>
      <c r="C10275" s="252"/>
      <c r="D10275" s="308"/>
      <c r="E10275" s="257"/>
      <c r="F10275" s="260"/>
      <c r="I10275"/>
      <c r="J10275" s="149"/>
      <c r="K10275" s="149"/>
      <c r="L10275" s="149"/>
    </row>
    <row r="10276" spans="1:12" s="234" customFormat="1" ht="13" x14ac:dyDescent="0.25">
      <c r="A10276" s="261"/>
      <c r="B10276" s="253"/>
      <c r="C10276" s="252"/>
      <c r="D10276" s="308"/>
      <c r="E10276" s="257"/>
      <c r="F10276" s="260"/>
      <c r="I10276"/>
      <c r="J10276" s="149"/>
      <c r="K10276" s="149"/>
      <c r="L10276" s="149"/>
    </row>
    <row r="10277" spans="1:12" s="234" customFormat="1" ht="13" x14ac:dyDescent="0.25">
      <c r="A10277" s="261"/>
      <c r="B10277" s="253"/>
      <c r="C10277" s="252"/>
      <c r="D10277" s="308"/>
      <c r="E10277" s="257"/>
      <c r="F10277" s="260"/>
      <c r="I10277"/>
      <c r="J10277" s="149"/>
      <c r="K10277" s="149"/>
      <c r="L10277" s="149"/>
    </row>
    <row r="10278" spans="1:12" s="234" customFormat="1" ht="13" x14ac:dyDescent="0.25">
      <c r="A10278" s="261"/>
      <c r="B10278" s="253"/>
      <c r="C10278" s="252"/>
      <c r="D10278" s="308"/>
      <c r="E10278" s="257"/>
      <c r="F10278" s="260"/>
      <c r="I10278"/>
      <c r="J10278" s="149"/>
      <c r="K10278" s="149"/>
      <c r="L10278" s="149"/>
    </row>
    <row r="10279" spans="1:12" s="234" customFormat="1" ht="13" x14ac:dyDescent="0.25">
      <c r="A10279" s="261"/>
      <c r="B10279" s="253"/>
      <c r="C10279" s="252"/>
      <c r="D10279" s="308"/>
      <c r="E10279" s="257"/>
      <c r="F10279" s="260"/>
      <c r="I10279"/>
      <c r="J10279" s="149"/>
      <c r="K10279" s="149"/>
      <c r="L10279" s="149"/>
    </row>
    <row r="10280" spans="1:12" s="234" customFormat="1" ht="13" x14ac:dyDescent="0.25">
      <c r="A10280" s="261"/>
      <c r="B10280" s="253"/>
      <c r="C10280" s="252"/>
      <c r="D10280" s="308"/>
      <c r="E10280" s="257"/>
      <c r="F10280" s="260"/>
      <c r="I10280"/>
      <c r="J10280" s="149"/>
      <c r="K10280" s="149"/>
      <c r="L10280" s="149"/>
    </row>
    <row r="10281" spans="1:12" s="234" customFormat="1" ht="13" x14ac:dyDescent="0.25">
      <c r="A10281" s="261"/>
      <c r="B10281" s="253"/>
      <c r="C10281" s="252"/>
      <c r="D10281" s="308"/>
      <c r="E10281" s="257"/>
      <c r="F10281" s="260"/>
      <c r="I10281"/>
      <c r="J10281" s="149"/>
      <c r="K10281" s="149"/>
      <c r="L10281" s="149"/>
    </row>
    <row r="10282" spans="1:12" s="234" customFormat="1" ht="13" x14ac:dyDescent="0.25">
      <c r="A10282" s="261"/>
      <c r="B10282" s="253"/>
      <c r="C10282" s="252"/>
      <c r="D10282" s="308"/>
      <c r="E10282" s="257"/>
      <c r="F10282" s="260"/>
      <c r="I10282"/>
      <c r="J10282" s="149"/>
      <c r="K10282" s="149"/>
      <c r="L10282" s="149"/>
    </row>
    <row r="10283" spans="1:12" s="234" customFormat="1" ht="13" x14ac:dyDescent="0.25">
      <c r="A10283" s="261"/>
      <c r="B10283" s="253"/>
      <c r="C10283" s="252"/>
      <c r="D10283" s="308"/>
      <c r="E10283" s="257"/>
      <c r="F10283" s="260"/>
      <c r="I10283"/>
      <c r="J10283" s="149"/>
      <c r="K10283" s="149"/>
      <c r="L10283" s="149"/>
    </row>
    <row r="10284" spans="1:12" s="234" customFormat="1" ht="13" x14ac:dyDescent="0.25">
      <c r="A10284" s="261"/>
      <c r="B10284" s="253"/>
      <c r="C10284" s="252"/>
      <c r="D10284" s="308"/>
      <c r="E10284" s="257"/>
      <c r="F10284" s="260"/>
      <c r="I10284"/>
      <c r="J10284" s="149"/>
      <c r="K10284" s="149"/>
      <c r="L10284" s="149"/>
    </row>
    <row r="10285" spans="1:12" s="234" customFormat="1" ht="13" x14ac:dyDescent="0.25">
      <c r="A10285" s="261"/>
      <c r="B10285" s="253"/>
      <c r="C10285" s="252"/>
      <c r="D10285" s="308"/>
      <c r="E10285" s="257"/>
      <c r="F10285" s="260"/>
      <c r="I10285"/>
      <c r="J10285" s="149"/>
      <c r="K10285" s="149"/>
      <c r="L10285" s="149"/>
    </row>
    <row r="10286" spans="1:12" s="234" customFormat="1" ht="13" x14ac:dyDescent="0.25">
      <c r="A10286" s="261"/>
      <c r="B10286" s="253"/>
      <c r="C10286" s="252"/>
      <c r="D10286" s="308"/>
      <c r="E10286" s="257"/>
      <c r="F10286" s="260"/>
      <c r="I10286"/>
      <c r="J10286" s="149"/>
      <c r="K10286" s="149"/>
      <c r="L10286" s="149"/>
    </row>
    <row r="10287" spans="1:12" s="234" customFormat="1" ht="13" x14ac:dyDescent="0.25">
      <c r="A10287" s="261"/>
      <c r="B10287" s="253"/>
      <c r="C10287" s="252"/>
      <c r="D10287" s="308"/>
      <c r="E10287" s="257"/>
      <c r="F10287" s="260"/>
      <c r="I10287"/>
      <c r="J10287" s="149"/>
      <c r="K10287" s="149"/>
      <c r="L10287" s="149"/>
    </row>
    <row r="10288" spans="1:12" s="234" customFormat="1" ht="13" x14ac:dyDescent="0.25">
      <c r="A10288" s="261"/>
      <c r="B10288" s="253"/>
      <c r="C10288" s="252"/>
      <c r="D10288" s="308"/>
      <c r="E10288" s="257"/>
      <c r="F10288" s="260"/>
      <c r="I10288"/>
      <c r="J10288" s="149"/>
      <c r="K10288" s="149"/>
      <c r="L10288" s="149"/>
    </row>
    <row r="10289" spans="1:12" s="234" customFormat="1" ht="13" x14ac:dyDescent="0.25">
      <c r="A10289" s="261"/>
      <c r="B10289" s="253"/>
      <c r="C10289" s="252"/>
      <c r="D10289" s="308"/>
      <c r="E10289" s="257"/>
      <c r="F10289" s="260"/>
      <c r="I10289"/>
      <c r="J10289" s="149"/>
      <c r="K10289" s="149"/>
      <c r="L10289" s="149"/>
    </row>
    <row r="10290" spans="1:12" s="234" customFormat="1" ht="13" x14ac:dyDescent="0.25">
      <c r="A10290" s="261"/>
      <c r="B10290" s="253"/>
      <c r="C10290" s="252"/>
      <c r="D10290" s="308"/>
      <c r="E10290" s="257"/>
      <c r="F10290" s="260"/>
      <c r="I10290"/>
      <c r="J10290" s="149"/>
      <c r="K10290" s="149"/>
      <c r="L10290" s="149"/>
    </row>
    <row r="10291" spans="1:12" s="234" customFormat="1" ht="13" x14ac:dyDescent="0.25">
      <c r="A10291" s="261"/>
      <c r="B10291" s="253"/>
      <c r="C10291" s="252"/>
      <c r="D10291" s="308"/>
      <c r="E10291" s="257"/>
      <c r="F10291" s="260"/>
      <c r="I10291"/>
      <c r="J10291" s="149"/>
      <c r="K10291" s="149"/>
      <c r="L10291" s="149"/>
    </row>
    <row r="10292" spans="1:12" s="234" customFormat="1" ht="13" x14ac:dyDescent="0.25">
      <c r="A10292" s="261"/>
      <c r="B10292" s="253"/>
      <c r="C10292" s="252"/>
      <c r="D10292" s="308"/>
      <c r="E10292" s="257"/>
      <c r="F10292" s="260"/>
      <c r="I10292"/>
      <c r="J10292" s="149"/>
      <c r="K10292" s="149"/>
      <c r="L10292" s="149"/>
    </row>
    <row r="10293" spans="1:12" s="234" customFormat="1" ht="13" x14ac:dyDescent="0.25">
      <c r="A10293" s="261"/>
      <c r="B10293" s="253"/>
      <c r="C10293" s="252"/>
      <c r="D10293" s="308"/>
      <c r="E10293" s="257"/>
      <c r="F10293" s="260"/>
      <c r="I10293"/>
      <c r="J10293" s="149"/>
      <c r="K10293" s="149"/>
      <c r="L10293" s="149"/>
    </row>
    <row r="10294" spans="1:12" s="234" customFormat="1" ht="13" x14ac:dyDescent="0.25">
      <c r="A10294" s="261"/>
      <c r="B10294" s="253"/>
      <c r="C10294" s="252"/>
      <c r="D10294" s="308"/>
      <c r="E10294" s="257"/>
      <c r="F10294" s="260"/>
      <c r="I10294"/>
      <c r="J10294" s="149"/>
      <c r="K10294" s="149"/>
      <c r="L10294" s="149"/>
    </row>
    <row r="10295" spans="1:12" s="234" customFormat="1" ht="13" x14ac:dyDescent="0.25">
      <c r="A10295" s="261"/>
      <c r="B10295" s="253"/>
      <c r="C10295" s="252"/>
      <c r="D10295" s="308"/>
      <c r="E10295" s="257"/>
      <c r="F10295" s="260"/>
      <c r="I10295"/>
      <c r="J10295" s="149"/>
      <c r="K10295" s="149"/>
      <c r="L10295" s="149"/>
    </row>
    <row r="10296" spans="1:12" s="234" customFormat="1" ht="13" x14ac:dyDescent="0.25">
      <c r="A10296" s="261"/>
      <c r="B10296" s="253"/>
      <c r="C10296" s="252"/>
      <c r="D10296" s="308"/>
      <c r="E10296" s="257"/>
      <c r="F10296" s="260"/>
      <c r="I10296"/>
      <c r="J10296" s="149"/>
      <c r="K10296" s="149"/>
      <c r="L10296" s="149"/>
    </row>
    <row r="10297" spans="1:12" s="234" customFormat="1" ht="13" x14ac:dyDescent="0.25">
      <c r="A10297" s="261"/>
      <c r="B10297" s="253"/>
      <c r="C10297" s="252"/>
      <c r="D10297" s="308"/>
      <c r="E10297" s="257"/>
      <c r="F10297" s="260"/>
      <c r="I10297"/>
      <c r="J10297" s="149"/>
      <c r="K10297" s="149"/>
      <c r="L10297" s="149"/>
    </row>
    <row r="10298" spans="1:12" s="234" customFormat="1" ht="13" x14ac:dyDescent="0.25">
      <c r="A10298" s="261"/>
      <c r="B10298" s="253"/>
      <c r="C10298" s="252"/>
      <c r="D10298" s="308"/>
      <c r="E10298" s="257"/>
      <c r="F10298" s="260"/>
      <c r="I10298"/>
      <c r="J10298" s="149"/>
      <c r="K10298" s="149"/>
      <c r="L10298" s="149"/>
    </row>
    <row r="10299" spans="1:12" s="234" customFormat="1" ht="13" x14ac:dyDescent="0.25">
      <c r="A10299" s="261"/>
      <c r="B10299" s="253"/>
      <c r="C10299" s="252"/>
      <c r="D10299" s="308"/>
      <c r="E10299" s="257"/>
      <c r="F10299" s="260"/>
      <c r="I10299"/>
      <c r="J10299" s="149"/>
      <c r="K10299" s="149"/>
      <c r="L10299" s="149"/>
    </row>
    <row r="10300" spans="1:12" s="234" customFormat="1" ht="13" x14ac:dyDescent="0.25">
      <c r="A10300" s="261"/>
      <c r="B10300" s="253"/>
      <c r="C10300" s="252"/>
      <c r="D10300" s="308"/>
      <c r="E10300" s="257"/>
      <c r="F10300" s="260"/>
      <c r="I10300"/>
      <c r="J10300" s="149"/>
      <c r="K10300" s="149"/>
      <c r="L10300" s="149"/>
    </row>
    <row r="10301" spans="1:12" s="234" customFormat="1" ht="13" x14ac:dyDescent="0.25">
      <c r="A10301" s="261"/>
      <c r="B10301" s="253"/>
      <c r="C10301" s="252"/>
      <c r="D10301" s="308"/>
      <c r="E10301" s="257"/>
      <c r="F10301" s="260"/>
      <c r="I10301"/>
      <c r="J10301" s="149"/>
      <c r="K10301" s="149"/>
      <c r="L10301" s="149"/>
    </row>
    <row r="10302" spans="1:12" s="234" customFormat="1" ht="13" x14ac:dyDescent="0.25">
      <c r="A10302" s="261"/>
      <c r="B10302" s="253"/>
      <c r="C10302" s="252"/>
      <c r="D10302" s="308"/>
      <c r="E10302" s="257"/>
      <c r="F10302" s="260"/>
      <c r="I10302"/>
      <c r="J10302" s="149"/>
      <c r="K10302" s="149"/>
      <c r="L10302" s="149"/>
    </row>
    <row r="10303" spans="1:12" s="234" customFormat="1" ht="13" x14ac:dyDescent="0.25">
      <c r="A10303" s="261"/>
      <c r="B10303" s="253"/>
      <c r="C10303" s="252"/>
      <c r="D10303" s="308"/>
      <c r="E10303" s="257"/>
      <c r="F10303" s="260"/>
      <c r="I10303"/>
      <c r="J10303" s="149"/>
      <c r="K10303" s="149"/>
      <c r="L10303" s="149"/>
    </row>
    <row r="10304" spans="1:12" s="234" customFormat="1" ht="13" x14ac:dyDescent="0.25">
      <c r="A10304" s="261"/>
      <c r="B10304" s="253"/>
      <c r="C10304" s="252"/>
      <c r="D10304" s="308"/>
      <c r="E10304" s="257"/>
      <c r="F10304" s="260"/>
      <c r="I10304"/>
      <c r="J10304" s="149"/>
      <c r="K10304" s="149"/>
      <c r="L10304" s="149"/>
    </row>
    <row r="10305" spans="1:12" s="234" customFormat="1" ht="13" x14ac:dyDescent="0.25">
      <c r="A10305" s="261"/>
      <c r="B10305" s="253"/>
      <c r="C10305" s="252"/>
      <c r="D10305" s="308"/>
      <c r="E10305" s="257"/>
      <c r="F10305" s="260"/>
      <c r="I10305"/>
      <c r="J10305" s="149"/>
      <c r="K10305" s="149"/>
      <c r="L10305" s="149"/>
    </row>
    <row r="10306" spans="1:12" s="234" customFormat="1" ht="13" x14ac:dyDescent="0.25">
      <c r="A10306" s="261"/>
      <c r="B10306" s="253"/>
      <c r="C10306" s="252"/>
      <c r="D10306" s="308"/>
      <c r="E10306" s="257"/>
      <c r="F10306" s="260"/>
      <c r="I10306"/>
      <c r="J10306" s="149"/>
      <c r="K10306" s="149"/>
      <c r="L10306" s="149"/>
    </row>
    <row r="10307" spans="1:12" s="234" customFormat="1" ht="13" x14ac:dyDescent="0.25">
      <c r="A10307" s="261"/>
      <c r="B10307" s="253"/>
      <c r="C10307" s="252"/>
      <c r="D10307" s="308"/>
      <c r="E10307" s="257"/>
      <c r="F10307" s="260"/>
      <c r="I10307"/>
      <c r="J10307" s="149"/>
      <c r="K10307" s="149"/>
      <c r="L10307" s="149"/>
    </row>
    <row r="10308" spans="1:12" s="234" customFormat="1" ht="13" x14ac:dyDescent="0.25">
      <c r="A10308" s="261"/>
      <c r="B10308" s="253"/>
      <c r="C10308" s="252"/>
      <c r="D10308" s="308"/>
      <c r="E10308" s="257"/>
      <c r="F10308" s="260"/>
      <c r="I10308"/>
      <c r="J10308" s="149"/>
      <c r="K10308" s="149"/>
      <c r="L10308" s="149"/>
    </row>
    <row r="10309" spans="1:12" s="234" customFormat="1" ht="13" x14ac:dyDescent="0.25">
      <c r="A10309" s="261"/>
      <c r="B10309" s="253"/>
      <c r="C10309" s="252"/>
      <c r="D10309" s="308"/>
      <c r="E10309" s="257"/>
      <c r="F10309" s="260"/>
      <c r="I10309"/>
      <c r="J10309" s="149"/>
      <c r="K10309" s="149"/>
      <c r="L10309" s="149"/>
    </row>
    <row r="10310" spans="1:12" s="234" customFormat="1" ht="13" x14ac:dyDescent="0.25">
      <c r="A10310" s="261"/>
      <c r="B10310" s="253"/>
      <c r="C10310" s="252"/>
      <c r="D10310" s="308"/>
      <c r="E10310" s="257"/>
      <c r="F10310" s="260"/>
      <c r="I10310"/>
      <c r="J10310" s="149"/>
      <c r="K10310" s="149"/>
      <c r="L10310" s="149"/>
    </row>
    <row r="10311" spans="1:12" s="234" customFormat="1" ht="13" x14ac:dyDescent="0.25">
      <c r="A10311" s="261"/>
      <c r="B10311" s="253"/>
      <c r="C10311" s="252"/>
      <c r="D10311" s="308"/>
      <c r="E10311" s="257"/>
      <c r="F10311" s="260"/>
      <c r="I10311"/>
      <c r="J10311" s="149"/>
      <c r="K10311" s="149"/>
      <c r="L10311" s="149"/>
    </row>
    <row r="10312" spans="1:12" s="234" customFormat="1" ht="13" x14ac:dyDescent="0.25">
      <c r="A10312" s="261"/>
      <c r="B10312" s="264" t="s">
        <v>1019</v>
      </c>
      <c r="C10312" s="226"/>
      <c r="D10312" s="304"/>
      <c r="E10312" s="255"/>
      <c r="F10312" s="266"/>
      <c r="I10312"/>
      <c r="J10312" s="149"/>
      <c r="K10312" s="149"/>
      <c r="L10312" s="149"/>
    </row>
    <row r="10313" spans="1:12" s="234" customFormat="1" ht="13" x14ac:dyDescent="0.25">
      <c r="A10313" s="261"/>
      <c r="B10313" s="245" t="str">
        <f>B10240</f>
        <v>SECTION 8</v>
      </c>
      <c r="C10313" s="226"/>
      <c r="D10313" s="304"/>
      <c r="E10313" s="255"/>
      <c r="F10313" s="260"/>
      <c r="I10313"/>
      <c r="J10313" s="149"/>
      <c r="K10313" s="149"/>
      <c r="L10313" s="149"/>
    </row>
    <row r="10314" spans="1:12" s="234" customFormat="1" ht="13" x14ac:dyDescent="0.25">
      <c r="A10314" s="261"/>
      <c r="B10314" s="245" t="str">
        <f>B10241</f>
        <v>Ablution Block 4: 8.7 - Glazing</v>
      </c>
      <c r="C10314" s="226"/>
      <c r="D10314" s="304"/>
      <c r="E10314" s="255"/>
      <c r="F10314" s="260"/>
      <c r="I10314"/>
      <c r="J10314" s="149"/>
      <c r="K10314" s="149"/>
      <c r="L10314" s="149"/>
    </row>
    <row r="10315" spans="1:12" s="234" customFormat="1" x14ac:dyDescent="0.25">
      <c r="A10315" s="298"/>
      <c r="B10315" s="231"/>
      <c r="C10315" s="219"/>
      <c r="D10315" s="310"/>
      <c r="E10315" s="257"/>
      <c r="F10315" s="260"/>
      <c r="I10315"/>
      <c r="J10315" s="149"/>
      <c r="K10315" s="149"/>
      <c r="L10315" s="149"/>
    </row>
    <row r="10316" spans="1:12" s="234" customFormat="1" ht="13" x14ac:dyDescent="0.25">
      <c r="A10316" s="297">
        <v>8.8000000000000007</v>
      </c>
      <c r="B10316" s="227" t="s">
        <v>324</v>
      </c>
      <c r="C10316" s="268"/>
      <c r="D10316" s="311"/>
      <c r="E10316" s="216"/>
      <c r="F10316" s="277"/>
      <c r="I10316"/>
      <c r="J10316" s="149"/>
      <c r="K10316" s="149"/>
      <c r="L10316" s="149"/>
    </row>
    <row r="10317" spans="1:12" s="234" customFormat="1" ht="13" x14ac:dyDescent="0.25">
      <c r="A10317" s="296"/>
      <c r="B10317" s="227"/>
      <c r="C10317" s="268"/>
      <c r="D10317" s="311"/>
      <c r="E10317" s="216"/>
      <c r="F10317" s="277"/>
      <c r="I10317"/>
      <c r="J10317" s="149"/>
      <c r="K10317" s="149"/>
      <c r="L10317" s="149"/>
    </row>
    <row r="10318" spans="1:12" s="234" customFormat="1" ht="26" x14ac:dyDescent="0.25">
      <c r="A10318" s="296"/>
      <c r="B10318" s="227" t="s">
        <v>2096</v>
      </c>
      <c r="C10318" s="268"/>
      <c r="D10318" s="311"/>
      <c r="E10318" s="216"/>
      <c r="F10318" s="277"/>
      <c r="I10318"/>
      <c r="J10318" s="149"/>
      <c r="K10318" s="149"/>
      <c r="L10318" s="149"/>
    </row>
    <row r="10319" spans="1:12" s="234" customFormat="1" x14ac:dyDescent="0.25">
      <c r="A10319" s="296"/>
      <c r="B10319" s="269"/>
      <c r="C10319" s="268"/>
      <c r="D10319" s="311"/>
      <c r="E10319" s="216"/>
      <c r="F10319" s="277"/>
      <c r="I10319"/>
      <c r="J10319" s="149"/>
      <c r="K10319" s="149"/>
      <c r="L10319" s="149"/>
    </row>
    <row r="10320" spans="1:12" s="234" customFormat="1" ht="14.5" x14ac:dyDescent="0.25">
      <c r="A10320" s="296" t="s">
        <v>2800</v>
      </c>
      <c r="B10320" s="269" t="s">
        <v>526</v>
      </c>
      <c r="C10320" s="268" t="s">
        <v>621</v>
      </c>
      <c r="D10320" s="311">
        <f>D9906</f>
        <v>48</v>
      </c>
      <c r="E10320" s="216"/>
      <c r="F10320" s="277"/>
      <c r="I10320"/>
      <c r="J10320" s="149"/>
      <c r="K10320" s="149"/>
      <c r="L10320" s="149"/>
    </row>
    <row r="10321" spans="1:12" s="234" customFormat="1" x14ac:dyDescent="0.25">
      <c r="A10321" s="296"/>
      <c r="B10321" s="269"/>
      <c r="C10321" s="268"/>
      <c r="D10321" s="311"/>
      <c r="E10321" s="216"/>
      <c r="F10321" s="277"/>
      <c r="I10321"/>
      <c r="J10321" s="149"/>
      <c r="K10321" s="149"/>
      <c r="L10321" s="149"/>
    </row>
    <row r="10322" spans="1:12" s="234" customFormat="1" ht="14.5" x14ac:dyDescent="0.25">
      <c r="A10322" s="296" t="s">
        <v>2801</v>
      </c>
      <c r="B10322" s="269" t="s">
        <v>1029</v>
      </c>
      <c r="C10322" s="268" t="s">
        <v>621</v>
      </c>
      <c r="D10322" s="311">
        <f>D9908</f>
        <v>7</v>
      </c>
      <c r="E10322" s="216"/>
      <c r="F10322" s="277"/>
      <c r="I10322"/>
      <c r="J10322" s="149"/>
      <c r="K10322" s="149"/>
      <c r="L10322" s="149"/>
    </row>
    <row r="10323" spans="1:12" s="234" customFormat="1" ht="13" x14ac:dyDescent="0.25">
      <c r="A10323" s="296"/>
      <c r="B10323" s="227"/>
      <c r="C10323" s="268"/>
      <c r="D10323" s="311"/>
      <c r="E10323" s="216"/>
      <c r="F10323" s="277"/>
      <c r="I10323"/>
      <c r="J10323" s="149"/>
      <c r="K10323" s="149"/>
      <c r="L10323" s="149"/>
    </row>
    <row r="10324" spans="1:12" s="234" customFormat="1" ht="26" x14ac:dyDescent="0.25">
      <c r="A10324" s="296"/>
      <c r="B10324" s="227" t="s">
        <v>2096</v>
      </c>
      <c r="C10324" s="268"/>
      <c r="D10324" s="311"/>
      <c r="E10324" s="216"/>
      <c r="F10324" s="277"/>
      <c r="I10324"/>
      <c r="J10324" s="149"/>
      <c r="K10324" s="149"/>
      <c r="L10324" s="149"/>
    </row>
    <row r="10325" spans="1:12" s="234" customFormat="1" x14ac:dyDescent="0.25">
      <c r="A10325" s="296"/>
      <c r="B10325" s="269"/>
      <c r="C10325" s="268"/>
      <c r="D10325" s="311"/>
      <c r="E10325" s="216"/>
      <c r="F10325" s="277"/>
      <c r="I10325"/>
      <c r="J10325" s="149"/>
      <c r="K10325" s="149"/>
      <c r="L10325" s="149"/>
    </row>
    <row r="10326" spans="1:12" s="234" customFormat="1" ht="14.5" x14ac:dyDescent="0.25">
      <c r="A10326" s="296" t="s">
        <v>2802</v>
      </c>
      <c r="B10326" s="269" t="s">
        <v>527</v>
      </c>
      <c r="C10326" s="268" t="s">
        <v>621</v>
      </c>
      <c r="D10326" s="311">
        <f>D9914</f>
        <v>37</v>
      </c>
      <c r="E10326" s="216"/>
      <c r="F10326" s="277"/>
      <c r="I10326"/>
      <c r="J10326" s="149"/>
      <c r="K10326" s="149"/>
      <c r="L10326" s="149"/>
    </row>
    <row r="10327" spans="1:12" s="234" customFormat="1" x14ac:dyDescent="0.25">
      <c r="A10327" s="296"/>
      <c r="B10327" s="269"/>
      <c r="C10327" s="268"/>
      <c r="D10327" s="311"/>
      <c r="E10327" s="216"/>
      <c r="F10327" s="277"/>
      <c r="I10327"/>
      <c r="J10327" s="149"/>
      <c r="K10327" s="149"/>
      <c r="L10327" s="149"/>
    </row>
    <row r="10328" spans="1:12" s="234" customFormat="1" ht="14.5" x14ac:dyDescent="0.25">
      <c r="A10328" s="296" t="s">
        <v>2803</v>
      </c>
      <c r="B10328" s="269" t="s">
        <v>1029</v>
      </c>
      <c r="C10328" s="268" t="s">
        <v>621</v>
      </c>
      <c r="D10328" s="311">
        <f>D9916</f>
        <v>9</v>
      </c>
      <c r="E10328" s="216"/>
      <c r="F10328" s="277"/>
      <c r="I10328"/>
      <c r="J10328" s="149"/>
      <c r="K10328" s="149"/>
      <c r="L10328" s="149"/>
    </row>
    <row r="10329" spans="1:12" s="234" customFormat="1" x14ac:dyDescent="0.25">
      <c r="A10329" s="296"/>
      <c r="B10329" s="269"/>
      <c r="C10329" s="268"/>
      <c r="D10329" s="311"/>
      <c r="E10329" s="216"/>
      <c r="F10329" s="277"/>
      <c r="I10329"/>
      <c r="J10329" s="149"/>
      <c r="K10329" s="149"/>
      <c r="L10329" s="149"/>
    </row>
    <row r="10330" spans="1:12" s="234" customFormat="1" ht="26" x14ac:dyDescent="0.25">
      <c r="A10330" s="296"/>
      <c r="B10330" s="227" t="s">
        <v>2097</v>
      </c>
      <c r="C10330" s="268"/>
      <c r="D10330" s="311"/>
      <c r="E10330" s="216"/>
      <c r="F10330" s="277"/>
      <c r="I10330"/>
      <c r="J10330" s="149"/>
      <c r="K10330" s="149"/>
      <c r="L10330" s="149"/>
    </row>
    <row r="10331" spans="1:12" s="234" customFormat="1" ht="13" x14ac:dyDescent="0.25">
      <c r="A10331" s="296"/>
      <c r="B10331" s="227"/>
      <c r="C10331" s="268"/>
      <c r="D10331" s="311"/>
      <c r="E10331" s="216"/>
      <c r="F10331" s="277"/>
      <c r="I10331"/>
      <c r="J10331" s="149"/>
      <c r="K10331" s="149"/>
      <c r="L10331" s="149"/>
    </row>
    <row r="10332" spans="1:12" s="234" customFormat="1" x14ac:dyDescent="0.25">
      <c r="A10332" s="296" t="s">
        <v>2804</v>
      </c>
      <c r="B10332" s="269" t="s">
        <v>332</v>
      </c>
      <c r="C10332" s="268" t="s">
        <v>11</v>
      </c>
      <c r="D10332" s="311">
        <f>D9638+D9640</f>
        <v>17</v>
      </c>
      <c r="E10332" s="216"/>
      <c r="F10332" s="277"/>
      <c r="I10332"/>
      <c r="J10332" s="149"/>
      <c r="K10332" s="149"/>
      <c r="L10332" s="149"/>
    </row>
    <row r="10333" spans="1:12" s="234" customFormat="1" x14ac:dyDescent="0.25">
      <c r="A10333" s="296"/>
      <c r="B10333" s="269"/>
      <c r="C10333" s="268"/>
      <c r="D10333" s="311"/>
      <c r="E10333" s="216"/>
      <c r="F10333" s="277"/>
      <c r="I10333"/>
      <c r="J10333" s="149"/>
      <c r="K10333" s="149"/>
      <c r="L10333" s="149"/>
    </row>
    <row r="10334" spans="1:12" s="234" customFormat="1" ht="39" x14ac:dyDescent="0.25">
      <c r="A10334" s="296"/>
      <c r="B10334" s="227" t="s">
        <v>2098</v>
      </c>
      <c r="C10334" s="268"/>
      <c r="D10334" s="311"/>
      <c r="E10334" s="216"/>
      <c r="F10334" s="277"/>
      <c r="I10334"/>
      <c r="J10334" s="149"/>
      <c r="K10334" s="149"/>
      <c r="L10334" s="149"/>
    </row>
    <row r="10335" spans="1:12" s="234" customFormat="1" x14ac:dyDescent="0.25">
      <c r="A10335" s="296"/>
      <c r="B10335" s="269"/>
      <c r="C10335" s="268"/>
      <c r="D10335" s="311"/>
      <c r="E10335" s="216"/>
      <c r="F10335" s="277"/>
      <c r="I10335"/>
      <c r="J10335" s="149"/>
      <c r="K10335" s="149"/>
      <c r="L10335" s="149"/>
    </row>
    <row r="10336" spans="1:12" s="234" customFormat="1" ht="14.5" x14ac:dyDescent="0.25">
      <c r="A10336" s="296" t="s">
        <v>2805</v>
      </c>
      <c r="B10336" s="269" t="s">
        <v>336</v>
      </c>
      <c r="C10336" s="268" t="s">
        <v>621</v>
      </c>
      <c r="D10336" s="311">
        <v>3</v>
      </c>
      <c r="E10336" s="216"/>
      <c r="F10336" s="277"/>
      <c r="I10336"/>
      <c r="J10336" s="149"/>
      <c r="K10336" s="149"/>
      <c r="L10336" s="149"/>
    </row>
    <row r="10337" spans="1:12" s="234" customFormat="1" x14ac:dyDescent="0.25">
      <c r="A10337" s="296"/>
      <c r="B10337" s="269"/>
      <c r="C10337" s="268"/>
      <c r="D10337" s="311"/>
      <c r="E10337" s="216"/>
      <c r="F10337" s="277"/>
      <c r="I10337"/>
      <c r="J10337" s="149"/>
      <c r="K10337" s="149"/>
      <c r="L10337" s="149"/>
    </row>
    <row r="10338" spans="1:12" s="234" customFormat="1" ht="14.5" x14ac:dyDescent="0.25">
      <c r="A10338" s="296" t="s">
        <v>2806</v>
      </c>
      <c r="B10338" s="269" t="s">
        <v>287</v>
      </c>
      <c r="C10338" s="268" t="s">
        <v>621</v>
      </c>
      <c r="D10338" s="311">
        <v>2</v>
      </c>
      <c r="E10338" s="216"/>
      <c r="F10338" s="277"/>
      <c r="I10338"/>
      <c r="J10338" s="149"/>
      <c r="K10338" s="149"/>
      <c r="L10338" s="149"/>
    </row>
    <row r="10339" spans="1:12" s="234" customFormat="1" x14ac:dyDescent="0.25">
      <c r="A10339" s="296"/>
      <c r="B10339" s="269"/>
      <c r="C10339" s="268"/>
      <c r="D10339" s="311"/>
      <c r="E10339" s="216"/>
      <c r="F10339" s="277"/>
      <c r="I10339"/>
      <c r="J10339" s="149"/>
      <c r="K10339" s="149"/>
      <c r="L10339" s="149"/>
    </row>
    <row r="10340" spans="1:12" s="234" customFormat="1" ht="26" x14ac:dyDescent="0.25">
      <c r="A10340" s="296"/>
      <c r="B10340" s="227" t="s">
        <v>2099</v>
      </c>
      <c r="C10340" s="268"/>
      <c r="D10340" s="311"/>
      <c r="E10340" s="216"/>
      <c r="F10340" s="277"/>
      <c r="I10340"/>
      <c r="J10340" s="149"/>
      <c r="K10340" s="149"/>
      <c r="L10340" s="149"/>
    </row>
    <row r="10341" spans="1:12" s="234" customFormat="1" x14ac:dyDescent="0.25">
      <c r="A10341" s="296"/>
      <c r="B10341" s="269"/>
      <c r="C10341" s="268"/>
      <c r="D10341" s="311"/>
      <c r="E10341" s="216"/>
      <c r="F10341" s="277"/>
      <c r="I10341"/>
      <c r="J10341" s="149"/>
      <c r="K10341" s="149"/>
      <c r="L10341" s="149"/>
    </row>
    <row r="10342" spans="1:12" s="234" customFormat="1" ht="14.5" x14ac:dyDescent="0.25">
      <c r="A10342" s="296" t="s">
        <v>2807</v>
      </c>
      <c r="B10342" s="269" t="s">
        <v>285</v>
      </c>
      <c r="C10342" s="268" t="s">
        <v>621</v>
      </c>
      <c r="D10342" s="311">
        <v>12</v>
      </c>
      <c r="E10342" s="216"/>
      <c r="F10342" s="277"/>
      <c r="I10342"/>
      <c r="J10342" s="149"/>
      <c r="K10342" s="149"/>
      <c r="L10342" s="149"/>
    </row>
    <row r="10343" spans="1:12" s="234" customFormat="1" x14ac:dyDescent="0.25">
      <c r="A10343" s="296"/>
      <c r="B10343" s="269"/>
      <c r="C10343" s="268"/>
      <c r="D10343" s="311"/>
      <c r="E10343" s="216"/>
      <c r="F10343" s="277"/>
      <c r="I10343"/>
      <c r="J10343" s="149"/>
      <c r="K10343" s="149"/>
      <c r="L10343" s="149"/>
    </row>
    <row r="10344" spans="1:12" s="234" customFormat="1" x14ac:dyDescent="0.25">
      <c r="A10344" s="296" t="s">
        <v>2808</v>
      </c>
      <c r="B10344" s="269" t="s">
        <v>531</v>
      </c>
      <c r="C10344" s="268" t="s">
        <v>11</v>
      </c>
      <c r="D10344" s="311">
        <f>D9646</f>
        <v>19</v>
      </c>
      <c r="E10344" s="216"/>
      <c r="F10344" s="277"/>
      <c r="I10344"/>
      <c r="J10344" s="149"/>
      <c r="K10344" s="149"/>
      <c r="L10344" s="149"/>
    </row>
    <row r="10345" spans="1:12" s="234" customFormat="1" ht="13" x14ac:dyDescent="0.25">
      <c r="A10345" s="296"/>
      <c r="B10345" s="227"/>
      <c r="C10345" s="268"/>
      <c r="D10345" s="311"/>
      <c r="E10345" s="216"/>
      <c r="F10345" s="277"/>
      <c r="I10345"/>
      <c r="J10345" s="149"/>
      <c r="K10345" s="149"/>
      <c r="L10345" s="149"/>
    </row>
    <row r="10346" spans="1:12" s="234" customFormat="1" x14ac:dyDescent="0.25">
      <c r="A10346" s="296"/>
      <c r="B10346" s="269"/>
      <c r="C10346" s="268"/>
      <c r="D10346" s="311"/>
      <c r="E10346" s="216"/>
      <c r="F10346" s="260"/>
      <c r="I10346"/>
      <c r="J10346" s="149"/>
      <c r="K10346" s="149"/>
      <c r="L10346" s="149"/>
    </row>
    <row r="10347" spans="1:12" s="234" customFormat="1" x14ac:dyDescent="0.25">
      <c r="A10347" s="296"/>
      <c r="B10347" s="269"/>
      <c r="C10347" s="268"/>
      <c r="D10347" s="311"/>
      <c r="E10347" s="216"/>
      <c r="F10347" s="260"/>
      <c r="I10347"/>
      <c r="J10347" s="149"/>
      <c r="K10347" s="149"/>
      <c r="L10347" s="149"/>
    </row>
    <row r="10348" spans="1:12" s="234" customFormat="1" x14ac:dyDescent="0.25">
      <c r="A10348" s="296"/>
      <c r="B10348" s="269"/>
      <c r="C10348" s="268"/>
      <c r="D10348" s="311"/>
      <c r="E10348" s="216"/>
      <c r="F10348" s="260"/>
      <c r="I10348"/>
      <c r="J10348" s="149"/>
      <c r="K10348" s="149"/>
      <c r="L10348" s="149"/>
    </row>
    <row r="10349" spans="1:12" s="234" customFormat="1" x14ac:dyDescent="0.25">
      <c r="A10349" s="296"/>
      <c r="B10349" s="269"/>
      <c r="C10349" s="268"/>
      <c r="D10349" s="311"/>
      <c r="E10349" s="216"/>
      <c r="F10349" s="260"/>
      <c r="I10349"/>
      <c r="J10349" s="149"/>
      <c r="K10349" s="149"/>
      <c r="L10349" s="149"/>
    </row>
    <row r="10350" spans="1:12" s="234" customFormat="1" x14ac:dyDescent="0.25">
      <c r="A10350" s="296"/>
      <c r="B10350" s="269"/>
      <c r="C10350" s="268"/>
      <c r="D10350" s="311"/>
      <c r="E10350" s="216"/>
      <c r="F10350" s="260"/>
      <c r="I10350"/>
      <c r="J10350" s="149"/>
      <c r="K10350" s="149"/>
      <c r="L10350" s="149"/>
    </row>
    <row r="10351" spans="1:12" s="234" customFormat="1" x14ac:dyDescent="0.25">
      <c r="A10351" s="296"/>
      <c r="B10351" s="269"/>
      <c r="C10351" s="268"/>
      <c r="D10351" s="311"/>
      <c r="E10351" s="216"/>
      <c r="F10351" s="260"/>
      <c r="I10351"/>
      <c r="J10351" s="149"/>
      <c r="K10351" s="149"/>
      <c r="L10351" s="149"/>
    </row>
    <row r="10352" spans="1:12" s="234" customFormat="1" x14ac:dyDescent="0.25">
      <c r="A10352" s="296"/>
      <c r="B10352" s="269"/>
      <c r="C10352" s="268"/>
      <c r="D10352" s="311"/>
      <c r="E10352" s="216"/>
      <c r="F10352" s="260"/>
      <c r="I10352"/>
      <c r="J10352" s="149"/>
      <c r="K10352" s="149"/>
      <c r="L10352" s="149"/>
    </row>
    <row r="10353" spans="1:12" s="234" customFormat="1" x14ac:dyDescent="0.25">
      <c r="A10353" s="296"/>
      <c r="B10353" s="269"/>
      <c r="C10353" s="268"/>
      <c r="D10353" s="311"/>
      <c r="E10353" s="216"/>
      <c r="F10353" s="260"/>
      <c r="I10353"/>
      <c r="J10353" s="149"/>
      <c r="K10353" s="149"/>
      <c r="L10353" s="149"/>
    </row>
    <row r="10354" spans="1:12" s="234" customFormat="1" x14ac:dyDescent="0.25">
      <c r="A10354" s="296"/>
      <c r="B10354" s="269"/>
      <c r="C10354" s="268"/>
      <c r="D10354" s="311"/>
      <c r="E10354" s="216"/>
      <c r="F10354" s="260"/>
      <c r="I10354"/>
      <c r="J10354" s="149"/>
      <c r="K10354" s="149"/>
      <c r="L10354" s="149"/>
    </row>
    <row r="10355" spans="1:12" s="234" customFormat="1" x14ac:dyDescent="0.25">
      <c r="A10355" s="296"/>
      <c r="B10355" s="269"/>
      <c r="C10355" s="268"/>
      <c r="D10355" s="311"/>
      <c r="E10355" s="216"/>
      <c r="F10355" s="260"/>
      <c r="I10355"/>
      <c r="J10355" s="149"/>
      <c r="K10355" s="149"/>
      <c r="L10355" s="149"/>
    </row>
    <row r="10356" spans="1:12" s="234" customFormat="1" x14ac:dyDescent="0.25">
      <c r="A10356" s="296"/>
      <c r="B10356" s="269"/>
      <c r="C10356" s="268"/>
      <c r="D10356" s="311"/>
      <c r="E10356" s="216"/>
      <c r="F10356" s="260"/>
      <c r="I10356"/>
      <c r="J10356" s="149"/>
      <c r="K10356" s="149"/>
      <c r="L10356" s="149"/>
    </row>
    <row r="10357" spans="1:12" s="234" customFormat="1" x14ac:dyDescent="0.25">
      <c r="A10357" s="296"/>
      <c r="B10357" s="269"/>
      <c r="C10357" s="268"/>
      <c r="D10357" s="311"/>
      <c r="E10357" s="216"/>
      <c r="F10357" s="260"/>
      <c r="I10357"/>
      <c r="J10357" s="149"/>
      <c r="K10357" s="149"/>
      <c r="L10357" s="149"/>
    </row>
    <row r="10358" spans="1:12" s="234" customFormat="1" x14ac:dyDescent="0.25">
      <c r="A10358" s="296"/>
      <c r="B10358" s="269"/>
      <c r="C10358" s="268"/>
      <c r="D10358" s="311"/>
      <c r="E10358" s="216"/>
      <c r="F10358" s="260"/>
      <c r="I10358"/>
      <c r="J10358" s="149"/>
      <c r="K10358" s="149"/>
      <c r="L10358" s="149"/>
    </row>
    <row r="10359" spans="1:12" s="234" customFormat="1" x14ac:dyDescent="0.25">
      <c r="A10359" s="296"/>
      <c r="B10359" s="269"/>
      <c r="C10359" s="268"/>
      <c r="D10359" s="311"/>
      <c r="E10359" s="216"/>
      <c r="F10359" s="260"/>
      <c r="I10359"/>
      <c r="J10359" s="149"/>
      <c r="K10359" s="149"/>
      <c r="L10359" s="149"/>
    </row>
    <row r="10360" spans="1:12" s="234" customFormat="1" x14ac:dyDescent="0.25">
      <c r="A10360" s="296"/>
      <c r="B10360" s="269"/>
      <c r="C10360" s="268"/>
      <c r="D10360" s="311"/>
      <c r="E10360" s="216"/>
      <c r="F10360" s="260"/>
      <c r="I10360"/>
      <c r="J10360" s="149"/>
      <c r="K10360" s="149"/>
      <c r="L10360" s="149"/>
    </row>
    <row r="10361" spans="1:12" s="234" customFormat="1" x14ac:dyDescent="0.25">
      <c r="A10361" s="296"/>
      <c r="B10361" s="269"/>
      <c r="C10361" s="268"/>
      <c r="D10361" s="311"/>
      <c r="E10361" s="216"/>
      <c r="F10361" s="260"/>
      <c r="I10361"/>
      <c r="J10361" s="149"/>
      <c r="K10361" s="149"/>
      <c r="L10361" s="149"/>
    </row>
    <row r="10362" spans="1:12" s="234" customFormat="1" x14ac:dyDescent="0.25">
      <c r="A10362" s="296"/>
      <c r="B10362" s="269"/>
      <c r="C10362" s="268"/>
      <c r="D10362" s="311"/>
      <c r="E10362" s="216"/>
      <c r="F10362" s="260"/>
      <c r="I10362"/>
      <c r="J10362" s="149"/>
      <c r="K10362" s="149"/>
      <c r="L10362" s="149"/>
    </row>
    <row r="10363" spans="1:12" s="234" customFormat="1" x14ac:dyDescent="0.25">
      <c r="A10363" s="296"/>
      <c r="B10363" s="269"/>
      <c r="C10363" s="268"/>
      <c r="D10363" s="311"/>
      <c r="E10363" s="216"/>
      <c r="F10363" s="260"/>
      <c r="I10363"/>
      <c r="J10363" s="149"/>
      <c r="K10363" s="149"/>
      <c r="L10363" s="149"/>
    </row>
    <row r="10364" spans="1:12" s="234" customFormat="1" x14ac:dyDescent="0.25">
      <c r="A10364" s="296"/>
      <c r="B10364" s="269"/>
      <c r="C10364" s="268"/>
      <c r="D10364" s="311"/>
      <c r="E10364" s="216"/>
      <c r="F10364" s="260"/>
      <c r="I10364"/>
      <c r="J10364" s="149"/>
      <c r="K10364" s="149"/>
      <c r="L10364" s="149"/>
    </row>
    <row r="10365" spans="1:12" s="234" customFormat="1" x14ac:dyDescent="0.25">
      <c r="A10365" s="296"/>
      <c r="B10365" s="269"/>
      <c r="C10365" s="268"/>
      <c r="D10365" s="311"/>
      <c r="E10365" s="216"/>
      <c r="F10365" s="260"/>
      <c r="I10365"/>
      <c r="J10365" s="149"/>
      <c r="K10365" s="149"/>
      <c r="L10365" s="149"/>
    </row>
    <row r="10366" spans="1:12" s="234" customFormat="1" x14ac:dyDescent="0.25">
      <c r="A10366" s="296"/>
      <c r="B10366" s="269"/>
      <c r="C10366" s="268"/>
      <c r="D10366" s="311"/>
      <c r="E10366" s="216"/>
      <c r="F10366" s="260"/>
      <c r="I10366"/>
      <c r="J10366" s="149"/>
      <c r="K10366" s="149"/>
      <c r="L10366" s="149"/>
    </row>
    <row r="10367" spans="1:12" s="234" customFormat="1" x14ac:dyDescent="0.25">
      <c r="A10367" s="296"/>
      <c r="B10367" s="269"/>
      <c r="C10367" s="268"/>
      <c r="D10367" s="311"/>
      <c r="E10367" s="216"/>
      <c r="F10367" s="260"/>
      <c r="I10367"/>
      <c r="J10367" s="149"/>
      <c r="K10367" s="149"/>
      <c r="L10367" s="149"/>
    </row>
    <row r="10368" spans="1:12" s="234" customFormat="1" x14ac:dyDescent="0.25">
      <c r="A10368" s="296"/>
      <c r="B10368" s="269"/>
      <c r="C10368" s="268"/>
      <c r="D10368" s="311"/>
      <c r="E10368" s="216"/>
      <c r="F10368" s="260"/>
      <c r="I10368"/>
      <c r="J10368" s="149"/>
      <c r="K10368" s="149"/>
      <c r="L10368" s="149"/>
    </row>
    <row r="10369" spans="1:12" s="234" customFormat="1" x14ac:dyDescent="0.25">
      <c r="A10369" s="296"/>
      <c r="B10369" s="269"/>
      <c r="C10369" s="268"/>
      <c r="D10369" s="311"/>
      <c r="E10369" s="216"/>
      <c r="F10369" s="260"/>
      <c r="I10369"/>
      <c r="J10369" s="149"/>
      <c r="K10369" s="149"/>
      <c r="L10369" s="149"/>
    </row>
    <row r="10370" spans="1:12" s="234" customFormat="1" x14ac:dyDescent="0.25">
      <c r="A10370" s="296"/>
      <c r="B10370" s="269"/>
      <c r="C10370" s="268"/>
      <c r="D10370" s="311"/>
      <c r="E10370" s="216"/>
      <c r="F10370" s="260"/>
      <c r="I10370"/>
      <c r="J10370" s="149"/>
      <c r="K10370" s="149"/>
      <c r="L10370" s="149"/>
    </row>
    <row r="10371" spans="1:12" s="234" customFormat="1" x14ac:dyDescent="0.25">
      <c r="A10371" s="296"/>
      <c r="B10371" s="269"/>
      <c r="C10371" s="268"/>
      <c r="D10371" s="311"/>
      <c r="E10371" s="216"/>
      <c r="F10371" s="260"/>
      <c r="I10371"/>
      <c r="J10371" s="149"/>
      <c r="K10371" s="149"/>
      <c r="L10371" s="149"/>
    </row>
    <row r="10372" spans="1:12" s="234" customFormat="1" x14ac:dyDescent="0.25">
      <c r="A10372" s="296"/>
      <c r="B10372" s="269"/>
      <c r="C10372" s="268"/>
      <c r="D10372" s="311"/>
      <c r="E10372" s="216"/>
      <c r="F10372" s="260"/>
      <c r="I10372"/>
      <c r="J10372" s="149"/>
      <c r="K10372" s="149"/>
      <c r="L10372" s="149"/>
    </row>
    <row r="10373" spans="1:12" s="234" customFormat="1" x14ac:dyDescent="0.25">
      <c r="A10373" s="296"/>
      <c r="B10373" s="269"/>
      <c r="C10373" s="268"/>
      <c r="D10373" s="311"/>
      <c r="E10373" s="216"/>
      <c r="F10373" s="260"/>
      <c r="I10373"/>
      <c r="J10373" s="149"/>
      <c r="K10373" s="149"/>
      <c r="L10373" s="149"/>
    </row>
    <row r="10374" spans="1:12" s="234" customFormat="1" x14ac:dyDescent="0.25">
      <c r="A10374" s="296"/>
      <c r="B10374" s="269"/>
      <c r="C10374" s="268"/>
      <c r="D10374" s="311"/>
      <c r="E10374" s="216"/>
      <c r="F10374" s="260"/>
      <c r="I10374"/>
      <c r="J10374" s="149"/>
      <c r="K10374" s="149"/>
      <c r="L10374" s="149"/>
    </row>
    <row r="10375" spans="1:12" s="234" customFormat="1" x14ac:dyDescent="0.25">
      <c r="A10375" s="296"/>
      <c r="B10375" s="269"/>
      <c r="C10375" s="268"/>
      <c r="D10375" s="311"/>
      <c r="E10375" s="216"/>
      <c r="F10375" s="260"/>
      <c r="I10375"/>
      <c r="J10375" s="149"/>
      <c r="K10375" s="149"/>
      <c r="L10375" s="149"/>
    </row>
    <row r="10376" spans="1:12" s="234" customFormat="1" x14ac:dyDescent="0.25">
      <c r="A10376" s="296"/>
      <c r="B10376" s="269"/>
      <c r="C10376" s="268"/>
      <c r="D10376" s="311"/>
      <c r="E10376" s="216"/>
      <c r="F10376" s="260"/>
      <c r="I10376"/>
      <c r="J10376" s="149"/>
      <c r="K10376" s="149"/>
      <c r="L10376" s="149"/>
    </row>
    <row r="10377" spans="1:12" s="234" customFormat="1" ht="13" x14ac:dyDescent="0.25">
      <c r="A10377" s="261"/>
      <c r="B10377" s="264" t="s">
        <v>2187</v>
      </c>
      <c r="C10377" s="226"/>
      <c r="D10377" s="304"/>
      <c r="E10377" s="255"/>
      <c r="F10377" s="266"/>
      <c r="I10377"/>
      <c r="J10377" s="149"/>
      <c r="K10377" s="149"/>
      <c r="L10377" s="149"/>
    </row>
    <row r="10378" spans="1:12" s="234" customFormat="1" ht="13" x14ac:dyDescent="0.25">
      <c r="A10378" s="261"/>
      <c r="B10378" s="245" t="str">
        <f>B10313</f>
        <v>SECTION 8</v>
      </c>
      <c r="C10378" s="226"/>
      <c r="D10378" s="304"/>
      <c r="E10378" s="255"/>
      <c r="F10378" s="260"/>
      <c r="I10378"/>
      <c r="J10378" s="149"/>
      <c r="K10378" s="149"/>
      <c r="L10378" s="149"/>
    </row>
    <row r="10379" spans="1:12" s="234" customFormat="1" ht="13" x14ac:dyDescent="0.25">
      <c r="A10379" s="261"/>
      <c r="B10379" s="245" t="s">
        <v>2817</v>
      </c>
      <c r="C10379" s="226"/>
      <c r="D10379" s="304"/>
      <c r="E10379" s="255"/>
      <c r="F10379" s="260"/>
      <c r="I10379"/>
      <c r="J10379" s="149"/>
      <c r="K10379" s="149"/>
      <c r="L10379" s="149"/>
    </row>
    <row r="10380" spans="1:12" s="234" customFormat="1" ht="13" x14ac:dyDescent="0.25">
      <c r="A10380" s="261"/>
      <c r="B10380" s="253"/>
      <c r="C10380" s="252"/>
      <c r="D10380" s="308"/>
      <c r="E10380" s="257"/>
      <c r="F10380" s="260"/>
      <c r="I10380"/>
      <c r="J10380" s="149"/>
      <c r="K10380" s="149"/>
      <c r="L10380" s="149"/>
    </row>
    <row r="10381" spans="1:12" s="234" customFormat="1" ht="13" x14ac:dyDescent="0.25">
      <c r="A10381" s="261"/>
      <c r="B10381" s="270" t="str">
        <f>B10378</f>
        <v>SECTION 8</v>
      </c>
      <c r="C10381" s="252"/>
      <c r="D10381" s="308"/>
      <c r="E10381" s="257"/>
      <c r="F10381" s="260"/>
      <c r="I10381"/>
      <c r="J10381" s="149"/>
      <c r="K10381" s="149"/>
      <c r="L10381" s="149"/>
    </row>
    <row r="10382" spans="1:12" s="234" customFormat="1" ht="13" x14ac:dyDescent="0.25">
      <c r="A10382" s="261"/>
      <c r="B10382" s="270" t="str">
        <f>B10379</f>
        <v>Ablution Block 4: 8.8 - Painting</v>
      </c>
      <c r="C10382" s="252"/>
      <c r="D10382" s="308"/>
      <c r="E10382" s="257"/>
      <c r="F10382" s="260"/>
      <c r="I10382"/>
      <c r="J10382" s="149"/>
      <c r="K10382" s="149"/>
      <c r="L10382" s="149"/>
    </row>
    <row r="10383" spans="1:12" s="234" customFormat="1" ht="13" x14ac:dyDescent="0.25">
      <c r="A10383" s="261"/>
      <c r="B10383" s="251" t="s">
        <v>2200</v>
      </c>
      <c r="C10383" s="252" t="s">
        <v>2192</v>
      </c>
      <c r="D10383" s="308"/>
      <c r="E10383" s="257"/>
      <c r="F10383" s="260"/>
      <c r="I10383"/>
      <c r="J10383" s="149"/>
      <c r="K10383" s="149"/>
      <c r="L10383" s="149"/>
    </row>
    <row r="10384" spans="1:12" s="234" customFormat="1" ht="13" x14ac:dyDescent="0.25">
      <c r="A10384" s="261"/>
      <c r="B10384" s="253"/>
      <c r="C10384" s="252"/>
      <c r="D10384" s="308"/>
      <c r="E10384" s="257"/>
      <c r="F10384" s="260"/>
      <c r="I10384"/>
      <c r="J10384" s="149"/>
      <c r="K10384" s="149"/>
      <c r="L10384" s="149"/>
    </row>
    <row r="10385" spans="1:12" s="234" customFormat="1" ht="13" x14ac:dyDescent="0.25">
      <c r="A10385" s="261"/>
      <c r="B10385" s="265" t="s">
        <v>2191</v>
      </c>
      <c r="C10385" s="252">
        <v>153</v>
      </c>
      <c r="D10385" s="308"/>
      <c r="E10385" s="257"/>
      <c r="F10385" s="260"/>
      <c r="I10385"/>
      <c r="J10385" s="149"/>
      <c r="K10385" s="149"/>
      <c r="L10385" s="149"/>
    </row>
    <row r="10386" spans="1:12" s="234" customFormat="1" ht="13" x14ac:dyDescent="0.25">
      <c r="A10386" s="261"/>
      <c r="B10386" s="265"/>
      <c r="C10386" s="252"/>
      <c r="D10386" s="308"/>
      <c r="E10386" s="257"/>
      <c r="F10386" s="260"/>
      <c r="I10386"/>
      <c r="J10386" s="149"/>
      <c r="K10386" s="149"/>
      <c r="L10386" s="149"/>
    </row>
    <row r="10387" spans="1:12" s="234" customFormat="1" ht="13" x14ac:dyDescent="0.25">
      <c r="A10387" s="261"/>
      <c r="B10387" s="253"/>
      <c r="C10387" s="252"/>
      <c r="D10387" s="308"/>
      <c r="E10387" s="257"/>
      <c r="F10387" s="260"/>
      <c r="I10387"/>
      <c r="J10387" s="149"/>
      <c r="K10387" s="149"/>
      <c r="L10387" s="149"/>
    </row>
    <row r="10388" spans="1:12" s="234" customFormat="1" ht="13" x14ac:dyDescent="0.25">
      <c r="A10388" s="261"/>
      <c r="B10388" s="253"/>
      <c r="C10388" s="252"/>
      <c r="D10388" s="308"/>
      <c r="E10388" s="257"/>
      <c r="F10388" s="260"/>
      <c r="I10388"/>
      <c r="J10388" s="149"/>
      <c r="K10388" s="149"/>
      <c r="L10388" s="149"/>
    </row>
    <row r="10389" spans="1:12" s="234" customFormat="1" ht="13" x14ac:dyDescent="0.25">
      <c r="A10389" s="261"/>
      <c r="B10389" s="253"/>
      <c r="C10389" s="252"/>
      <c r="D10389" s="308"/>
      <c r="E10389" s="257"/>
      <c r="F10389" s="260"/>
      <c r="I10389"/>
      <c r="J10389" s="149"/>
      <c r="K10389" s="149"/>
      <c r="L10389" s="149"/>
    </row>
    <row r="10390" spans="1:12" s="234" customFormat="1" ht="13" x14ac:dyDescent="0.25">
      <c r="A10390" s="261"/>
      <c r="B10390" s="253"/>
      <c r="C10390" s="252"/>
      <c r="D10390" s="308"/>
      <c r="E10390" s="257"/>
      <c r="F10390" s="260"/>
      <c r="I10390"/>
      <c r="J10390" s="149"/>
      <c r="K10390" s="149"/>
      <c r="L10390" s="149"/>
    </row>
    <row r="10391" spans="1:12" s="234" customFormat="1" ht="13" x14ac:dyDescent="0.25">
      <c r="A10391" s="261"/>
      <c r="B10391" s="253"/>
      <c r="C10391" s="252"/>
      <c r="D10391" s="308"/>
      <c r="E10391" s="257"/>
      <c r="F10391" s="260"/>
      <c r="I10391"/>
      <c r="J10391" s="149"/>
      <c r="K10391" s="149"/>
      <c r="L10391" s="149"/>
    </row>
    <row r="10392" spans="1:12" s="234" customFormat="1" ht="13" x14ac:dyDescent="0.25">
      <c r="A10392" s="261"/>
      <c r="B10392" s="253"/>
      <c r="C10392" s="252"/>
      <c r="D10392" s="308"/>
      <c r="E10392" s="257"/>
      <c r="F10392" s="260"/>
      <c r="I10392"/>
      <c r="J10392" s="149"/>
      <c r="K10392" s="149"/>
      <c r="L10392" s="149"/>
    </row>
    <row r="10393" spans="1:12" s="234" customFormat="1" ht="13" x14ac:dyDescent="0.25">
      <c r="A10393" s="261"/>
      <c r="B10393" s="253"/>
      <c r="C10393" s="252"/>
      <c r="D10393" s="308"/>
      <c r="E10393" s="257"/>
      <c r="F10393" s="260"/>
      <c r="I10393"/>
      <c r="J10393" s="149"/>
      <c r="K10393" s="149"/>
      <c r="L10393" s="149"/>
    </row>
    <row r="10394" spans="1:12" s="234" customFormat="1" ht="13" x14ac:dyDescent="0.25">
      <c r="A10394" s="261"/>
      <c r="B10394" s="253"/>
      <c r="C10394" s="252"/>
      <c r="D10394" s="308"/>
      <c r="E10394" s="257"/>
      <c r="F10394" s="260"/>
      <c r="I10394"/>
      <c r="J10394" s="149"/>
      <c r="K10394" s="149"/>
      <c r="L10394" s="149"/>
    </row>
    <row r="10395" spans="1:12" s="234" customFormat="1" ht="13" x14ac:dyDescent="0.25">
      <c r="A10395" s="261"/>
      <c r="B10395" s="253"/>
      <c r="C10395" s="252"/>
      <c r="D10395" s="308"/>
      <c r="E10395" s="257"/>
      <c r="F10395" s="260"/>
      <c r="I10395"/>
      <c r="J10395" s="149"/>
      <c r="K10395" s="149"/>
      <c r="L10395" s="149"/>
    </row>
    <row r="10396" spans="1:12" s="234" customFormat="1" ht="13" x14ac:dyDescent="0.25">
      <c r="A10396" s="261"/>
      <c r="B10396" s="253"/>
      <c r="C10396" s="252"/>
      <c r="D10396" s="308"/>
      <c r="E10396" s="257"/>
      <c r="F10396" s="260"/>
      <c r="I10396"/>
      <c r="J10396" s="149"/>
      <c r="K10396" s="149"/>
      <c r="L10396" s="149"/>
    </row>
    <row r="10397" spans="1:12" s="234" customFormat="1" ht="13" x14ac:dyDescent="0.25">
      <c r="A10397" s="261"/>
      <c r="B10397" s="253"/>
      <c r="C10397" s="252"/>
      <c r="D10397" s="308"/>
      <c r="E10397" s="257"/>
      <c r="F10397" s="260"/>
      <c r="I10397"/>
      <c r="J10397" s="149"/>
      <c r="K10397" s="149"/>
      <c r="L10397" s="149"/>
    </row>
    <row r="10398" spans="1:12" s="234" customFormat="1" ht="13" x14ac:dyDescent="0.25">
      <c r="A10398" s="261"/>
      <c r="B10398" s="253"/>
      <c r="C10398" s="252"/>
      <c r="D10398" s="308"/>
      <c r="E10398" s="257"/>
      <c r="F10398" s="260"/>
      <c r="I10398"/>
      <c r="J10398" s="149"/>
      <c r="K10398" s="149"/>
      <c r="L10398" s="149"/>
    </row>
    <row r="10399" spans="1:12" s="234" customFormat="1" ht="13" x14ac:dyDescent="0.25">
      <c r="A10399" s="261"/>
      <c r="B10399" s="253"/>
      <c r="C10399" s="252"/>
      <c r="D10399" s="308"/>
      <c r="E10399" s="257"/>
      <c r="F10399" s="260"/>
      <c r="I10399"/>
      <c r="J10399" s="149"/>
      <c r="K10399" s="149"/>
      <c r="L10399" s="149"/>
    </row>
    <row r="10400" spans="1:12" s="234" customFormat="1" ht="13" x14ac:dyDescent="0.25">
      <c r="A10400" s="261"/>
      <c r="B10400" s="253"/>
      <c r="C10400" s="252"/>
      <c r="D10400" s="308"/>
      <c r="E10400" s="257"/>
      <c r="F10400" s="260"/>
      <c r="I10400"/>
      <c r="J10400" s="149"/>
      <c r="K10400" s="149"/>
      <c r="L10400" s="149"/>
    </row>
    <row r="10401" spans="1:12" s="234" customFormat="1" ht="13" x14ac:dyDescent="0.25">
      <c r="A10401" s="261"/>
      <c r="B10401" s="253"/>
      <c r="C10401" s="252"/>
      <c r="D10401" s="308"/>
      <c r="E10401" s="257"/>
      <c r="F10401" s="260"/>
      <c r="I10401"/>
      <c r="J10401" s="149"/>
      <c r="K10401" s="149"/>
      <c r="L10401" s="149"/>
    </row>
    <row r="10402" spans="1:12" s="234" customFormat="1" ht="13" x14ac:dyDescent="0.25">
      <c r="A10402" s="261"/>
      <c r="B10402" s="253"/>
      <c r="C10402" s="252"/>
      <c r="D10402" s="308"/>
      <c r="E10402" s="257"/>
      <c r="F10402" s="260"/>
      <c r="I10402"/>
      <c r="J10402" s="149"/>
      <c r="K10402" s="149"/>
      <c r="L10402" s="149"/>
    </row>
    <row r="10403" spans="1:12" s="234" customFormat="1" ht="13" x14ac:dyDescent="0.25">
      <c r="A10403" s="261"/>
      <c r="B10403" s="253"/>
      <c r="C10403" s="252"/>
      <c r="D10403" s="308"/>
      <c r="E10403" s="257"/>
      <c r="F10403" s="260"/>
      <c r="I10403"/>
      <c r="J10403" s="149"/>
      <c r="K10403" s="149"/>
      <c r="L10403" s="149"/>
    </row>
    <row r="10404" spans="1:12" s="234" customFormat="1" ht="13" x14ac:dyDescent="0.25">
      <c r="A10404" s="261"/>
      <c r="B10404" s="253"/>
      <c r="C10404" s="252"/>
      <c r="D10404" s="308"/>
      <c r="E10404" s="257"/>
      <c r="F10404" s="260"/>
      <c r="I10404"/>
      <c r="J10404" s="149"/>
      <c r="K10404" s="149"/>
      <c r="L10404" s="149"/>
    </row>
    <row r="10405" spans="1:12" s="234" customFormat="1" ht="13" x14ac:dyDescent="0.25">
      <c r="A10405" s="261"/>
      <c r="B10405" s="253"/>
      <c r="C10405" s="252"/>
      <c r="D10405" s="308"/>
      <c r="E10405" s="257"/>
      <c r="F10405" s="260"/>
      <c r="I10405"/>
      <c r="J10405" s="149"/>
      <c r="K10405" s="149"/>
      <c r="L10405" s="149"/>
    </row>
    <row r="10406" spans="1:12" s="234" customFormat="1" ht="13" x14ac:dyDescent="0.25">
      <c r="A10406" s="261"/>
      <c r="B10406" s="253"/>
      <c r="C10406" s="252"/>
      <c r="D10406" s="308"/>
      <c r="E10406" s="257"/>
      <c r="F10406" s="260"/>
      <c r="I10406"/>
      <c r="J10406" s="149"/>
      <c r="K10406" s="149"/>
      <c r="L10406" s="149"/>
    </row>
    <row r="10407" spans="1:12" s="234" customFormat="1" ht="13" x14ac:dyDescent="0.25">
      <c r="A10407" s="261"/>
      <c r="B10407" s="253"/>
      <c r="C10407" s="252"/>
      <c r="D10407" s="308"/>
      <c r="E10407" s="257"/>
      <c r="F10407" s="260"/>
      <c r="I10407"/>
      <c r="J10407" s="149"/>
      <c r="K10407" s="149"/>
      <c r="L10407" s="149"/>
    </row>
    <row r="10408" spans="1:12" s="234" customFormat="1" ht="13" x14ac:dyDescent="0.25">
      <c r="A10408" s="261"/>
      <c r="B10408" s="253"/>
      <c r="C10408" s="252"/>
      <c r="D10408" s="308"/>
      <c r="E10408" s="257"/>
      <c r="F10408" s="260"/>
      <c r="I10408"/>
      <c r="J10408" s="149"/>
      <c r="K10408" s="149"/>
      <c r="L10408" s="149"/>
    </row>
    <row r="10409" spans="1:12" s="234" customFormat="1" ht="13" x14ac:dyDescent="0.25">
      <c r="A10409" s="261"/>
      <c r="B10409" s="253"/>
      <c r="C10409" s="252"/>
      <c r="D10409" s="308"/>
      <c r="E10409" s="257"/>
      <c r="F10409" s="260"/>
      <c r="I10409"/>
      <c r="J10409" s="149"/>
      <c r="K10409" s="149"/>
      <c r="L10409" s="149"/>
    </row>
    <row r="10410" spans="1:12" s="234" customFormat="1" ht="13" x14ac:dyDescent="0.25">
      <c r="A10410" s="261"/>
      <c r="B10410" s="253"/>
      <c r="C10410" s="252"/>
      <c r="D10410" s="308"/>
      <c r="E10410" s="257"/>
      <c r="F10410" s="260"/>
      <c r="I10410"/>
      <c r="J10410" s="149"/>
      <c r="K10410" s="149"/>
      <c r="L10410" s="149"/>
    </row>
    <row r="10411" spans="1:12" s="234" customFormat="1" ht="13" x14ac:dyDescent="0.25">
      <c r="A10411" s="261"/>
      <c r="B10411" s="253"/>
      <c r="C10411" s="252"/>
      <c r="D10411" s="308"/>
      <c r="E10411" s="257"/>
      <c r="F10411" s="260"/>
      <c r="I10411"/>
      <c r="J10411" s="149"/>
      <c r="K10411" s="149"/>
      <c r="L10411" s="149"/>
    </row>
    <row r="10412" spans="1:12" s="234" customFormat="1" ht="13" x14ac:dyDescent="0.25">
      <c r="A10412" s="261"/>
      <c r="B10412" s="253"/>
      <c r="C10412" s="252"/>
      <c r="D10412" s="308"/>
      <c r="E10412" s="257"/>
      <c r="F10412" s="260"/>
      <c r="I10412"/>
      <c r="J10412" s="149"/>
      <c r="K10412" s="149"/>
      <c r="L10412" s="149"/>
    </row>
    <row r="10413" spans="1:12" s="234" customFormat="1" ht="13" x14ac:dyDescent="0.25">
      <c r="A10413" s="261"/>
      <c r="B10413" s="253"/>
      <c r="C10413" s="252"/>
      <c r="D10413" s="308"/>
      <c r="E10413" s="257"/>
      <c r="F10413" s="260"/>
      <c r="I10413"/>
      <c r="J10413" s="149"/>
      <c r="K10413" s="149"/>
      <c r="L10413" s="149"/>
    </row>
    <row r="10414" spans="1:12" s="234" customFormat="1" ht="13" x14ac:dyDescent="0.25">
      <c r="A10414" s="261"/>
      <c r="B10414" s="253"/>
      <c r="C10414" s="252"/>
      <c r="D10414" s="308"/>
      <c r="E10414" s="257"/>
      <c r="F10414" s="260"/>
      <c r="I10414"/>
      <c r="J10414" s="149"/>
      <c r="K10414" s="149"/>
      <c r="L10414" s="149"/>
    </row>
    <row r="10415" spans="1:12" s="234" customFormat="1" ht="13" x14ac:dyDescent="0.25">
      <c r="A10415" s="261"/>
      <c r="B10415" s="253"/>
      <c r="C10415" s="252"/>
      <c r="D10415" s="308"/>
      <c r="E10415" s="257"/>
      <c r="F10415" s="260"/>
      <c r="I10415"/>
      <c r="J10415" s="149"/>
      <c r="K10415" s="149"/>
      <c r="L10415" s="149"/>
    </row>
    <row r="10416" spans="1:12" s="234" customFormat="1" ht="13" x14ac:dyDescent="0.25">
      <c r="A10416" s="261"/>
      <c r="B10416" s="253"/>
      <c r="C10416" s="252"/>
      <c r="D10416" s="308"/>
      <c r="E10416" s="257"/>
      <c r="F10416" s="260"/>
      <c r="I10416"/>
      <c r="J10416" s="149"/>
      <c r="K10416" s="149"/>
      <c r="L10416" s="149"/>
    </row>
    <row r="10417" spans="1:12" s="234" customFormat="1" ht="13" x14ac:dyDescent="0.25">
      <c r="A10417" s="261"/>
      <c r="B10417" s="253"/>
      <c r="C10417" s="252"/>
      <c r="D10417" s="308"/>
      <c r="E10417" s="257"/>
      <c r="F10417" s="260"/>
      <c r="I10417"/>
      <c r="J10417" s="149"/>
      <c r="K10417" s="149"/>
      <c r="L10417" s="149"/>
    </row>
    <row r="10418" spans="1:12" s="234" customFormat="1" ht="13" x14ac:dyDescent="0.25">
      <c r="A10418" s="261"/>
      <c r="B10418" s="253"/>
      <c r="C10418" s="252"/>
      <c r="D10418" s="308"/>
      <c r="E10418" s="257"/>
      <c r="F10418" s="260"/>
      <c r="I10418"/>
      <c r="J10418" s="149"/>
      <c r="K10418" s="149"/>
      <c r="L10418" s="149"/>
    </row>
    <row r="10419" spans="1:12" s="234" customFormat="1" ht="13" x14ac:dyDescent="0.25">
      <c r="A10419" s="261"/>
      <c r="B10419" s="253"/>
      <c r="C10419" s="252"/>
      <c r="D10419" s="308"/>
      <c r="E10419" s="257"/>
      <c r="F10419" s="260"/>
      <c r="I10419"/>
      <c r="J10419" s="149"/>
      <c r="K10419" s="149"/>
      <c r="L10419" s="149"/>
    </row>
    <row r="10420" spans="1:12" s="234" customFormat="1" ht="13" x14ac:dyDescent="0.25">
      <c r="A10420" s="261"/>
      <c r="B10420" s="253"/>
      <c r="C10420" s="252"/>
      <c r="D10420" s="308"/>
      <c r="E10420" s="257"/>
      <c r="F10420" s="260"/>
      <c r="I10420"/>
      <c r="J10420" s="149"/>
      <c r="K10420" s="149"/>
      <c r="L10420" s="149"/>
    </row>
    <row r="10421" spans="1:12" s="234" customFormat="1" ht="13" x14ac:dyDescent="0.25">
      <c r="A10421" s="261"/>
      <c r="B10421" s="253"/>
      <c r="C10421" s="252"/>
      <c r="D10421" s="308"/>
      <c r="E10421" s="257"/>
      <c r="F10421" s="260"/>
      <c r="I10421"/>
      <c r="J10421" s="149"/>
      <c r="K10421" s="149"/>
      <c r="L10421" s="149"/>
    </row>
    <row r="10422" spans="1:12" s="234" customFormat="1" ht="13" x14ac:dyDescent="0.25">
      <c r="A10422" s="261"/>
      <c r="B10422" s="253"/>
      <c r="C10422" s="252"/>
      <c r="D10422" s="308"/>
      <c r="E10422" s="257"/>
      <c r="F10422" s="260"/>
      <c r="I10422"/>
      <c r="J10422" s="149"/>
      <c r="K10422" s="149"/>
      <c r="L10422" s="149"/>
    </row>
    <row r="10423" spans="1:12" s="234" customFormat="1" ht="13" x14ac:dyDescent="0.25">
      <c r="A10423" s="261"/>
      <c r="B10423" s="253"/>
      <c r="C10423" s="252"/>
      <c r="D10423" s="308"/>
      <c r="E10423" s="257"/>
      <c r="F10423" s="260"/>
      <c r="I10423"/>
      <c r="J10423" s="149"/>
      <c r="K10423" s="149"/>
      <c r="L10423" s="149"/>
    </row>
    <row r="10424" spans="1:12" s="234" customFormat="1" ht="13" x14ac:dyDescent="0.25">
      <c r="A10424" s="261"/>
      <c r="B10424" s="253"/>
      <c r="C10424" s="252"/>
      <c r="D10424" s="308"/>
      <c r="E10424" s="257"/>
      <c r="F10424" s="260"/>
      <c r="I10424"/>
      <c r="J10424" s="149"/>
      <c r="K10424" s="149"/>
      <c r="L10424" s="149"/>
    </row>
    <row r="10425" spans="1:12" s="234" customFormat="1" ht="13" x14ac:dyDescent="0.25">
      <c r="A10425" s="261"/>
      <c r="B10425" s="253"/>
      <c r="C10425" s="252"/>
      <c r="D10425" s="308"/>
      <c r="E10425" s="257"/>
      <c r="F10425" s="260"/>
      <c r="I10425"/>
      <c r="J10425" s="149"/>
      <c r="K10425" s="149"/>
      <c r="L10425" s="149"/>
    </row>
    <row r="10426" spans="1:12" s="234" customFormat="1" ht="13" x14ac:dyDescent="0.25">
      <c r="A10426" s="261"/>
      <c r="B10426" s="253"/>
      <c r="C10426" s="252"/>
      <c r="D10426" s="308"/>
      <c r="E10426" s="257"/>
      <c r="F10426" s="260"/>
      <c r="I10426"/>
      <c r="J10426" s="149"/>
      <c r="K10426" s="149"/>
      <c r="L10426" s="149"/>
    </row>
    <row r="10427" spans="1:12" s="234" customFormat="1" ht="13" x14ac:dyDescent="0.25">
      <c r="A10427" s="261"/>
      <c r="B10427" s="253"/>
      <c r="C10427" s="252"/>
      <c r="D10427" s="308"/>
      <c r="E10427" s="257"/>
      <c r="F10427" s="260"/>
      <c r="I10427"/>
      <c r="J10427" s="149"/>
      <c r="K10427" s="149"/>
      <c r="L10427" s="149"/>
    </row>
    <row r="10428" spans="1:12" s="234" customFormat="1" ht="13" x14ac:dyDescent="0.25">
      <c r="A10428" s="261"/>
      <c r="B10428" s="253"/>
      <c r="C10428" s="252"/>
      <c r="D10428" s="308"/>
      <c r="E10428" s="257"/>
      <c r="F10428" s="260"/>
      <c r="I10428"/>
      <c r="J10428" s="149"/>
      <c r="K10428" s="149"/>
      <c r="L10428" s="149"/>
    </row>
    <row r="10429" spans="1:12" s="234" customFormat="1" ht="13" x14ac:dyDescent="0.25">
      <c r="A10429" s="261"/>
      <c r="B10429" s="253"/>
      <c r="C10429" s="252"/>
      <c r="D10429" s="308"/>
      <c r="E10429" s="257"/>
      <c r="F10429" s="260"/>
      <c r="I10429"/>
      <c r="J10429" s="149"/>
      <c r="K10429" s="149"/>
      <c r="L10429" s="149"/>
    </row>
    <row r="10430" spans="1:12" s="234" customFormat="1" ht="13" x14ac:dyDescent="0.25">
      <c r="A10430" s="261"/>
      <c r="B10430" s="253"/>
      <c r="C10430" s="252"/>
      <c r="D10430" s="308"/>
      <c r="E10430" s="257"/>
      <c r="F10430" s="260"/>
      <c r="I10430"/>
      <c r="J10430" s="149"/>
      <c r="K10430" s="149"/>
      <c r="L10430" s="149"/>
    </row>
    <row r="10431" spans="1:12" s="234" customFormat="1" ht="13" x14ac:dyDescent="0.25">
      <c r="A10431" s="261"/>
      <c r="B10431" s="253"/>
      <c r="C10431" s="252"/>
      <c r="D10431" s="308"/>
      <c r="E10431" s="257"/>
      <c r="F10431" s="260"/>
      <c r="I10431"/>
      <c r="J10431" s="149"/>
      <c r="K10431" s="149"/>
      <c r="L10431" s="149"/>
    </row>
    <row r="10432" spans="1:12" s="234" customFormat="1" ht="13" x14ac:dyDescent="0.25">
      <c r="A10432" s="261"/>
      <c r="B10432" s="253"/>
      <c r="C10432" s="252"/>
      <c r="D10432" s="308"/>
      <c r="E10432" s="257"/>
      <c r="F10432" s="260"/>
      <c r="I10432"/>
      <c r="J10432" s="149"/>
      <c r="K10432" s="149"/>
      <c r="L10432" s="149"/>
    </row>
    <row r="10433" spans="1:12" s="234" customFormat="1" ht="13" x14ac:dyDescent="0.25">
      <c r="A10433" s="261"/>
      <c r="B10433" s="253"/>
      <c r="C10433" s="252"/>
      <c r="D10433" s="308"/>
      <c r="E10433" s="257"/>
      <c r="F10433" s="260"/>
      <c r="I10433"/>
      <c r="J10433" s="149"/>
      <c r="K10433" s="149"/>
      <c r="L10433" s="149"/>
    </row>
    <row r="10434" spans="1:12" s="234" customFormat="1" ht="13" x14ac:dyDescent="0.25">
      <c r="A10434" s="261"/>
      <c r="B10434" s="253"/>
      <c r="C10434" s="252"/>
      <c r="D10434" s="308"/>
      <c r="E10434" s="257"/>
      <c r="F10434" s="260"/>
      <c r="I10434"/>
      <c r="J10434" s="149"/>
      <c r="K10434" s="149"/>
      <c r="L10434" s="149"/>
    </row>
    <row r="10435" spans="1:12" s="234" customFormat="1" ht="13" x14ac:dyDescent="0.25">
      <c r="A10435" s="261"/>
      <c r="B10435" s="253"/>
      <c r="C10435" s="252"/>
      <c r="D10435" s="308"/>
      <c r="E10435" s="257"/>
      <c r="F10435" s="260"/>
      <c r="I10435"/>
      <c r="J10435" s="149"/>
      <c r="K10435" s="149"/>
      <c r="L10435" s="149"/>
    </row>
    <row r="10436" spans="1:12" s="234" customFormat="1" ht="13" x14ac:dyDescent="0.25">
      <c r="A10436" s="261"/>
      <c r="B10436" s="253"/>
      <c r="C10436" s="252"/>
      <c r="D10436" s="308"/>
      <c r="E10436" s="257"/>
      <c r="F10436" s="260"/>
      <c r="I10436"/>
      <c r="J10436" s="149"/>
      <c r="K10436" s="149"/>
      <c r="L10436" s="149"/>
    </row>
    <row r="10437" spans="1:12" s="234" customFormat="1" ht="13" x14ac:dyDescent="0.25">
      <c r="A10437" s="261"/>
      <c r="B10437" s="253"/>
      <c r="C10437" s="252"/>
      <c r="D10437" s="308"/>
      <c r="E10437" s="257"/>
      <c r="F10437" s="260"/>
      <c r="I10437"/>
      <c r="J10437" s="149"/>
      <c r="K10437" s="149"/>
      <c r="L10437" s="149"/>
    </row>
    <row r="10438" spans="1:12" s="234" customFormat="1" ht="13" x14ac:dyDescent="0.25">
      <c r="A10438" s="261"/>
      <c r="B10438" s="253"/>
      <c r="C10438" s="252"/>
      <c r="D10438" s="308"/>
      <c r="E10438" s="257"/>
      <c r="F10438" s="260"/>
      <c r="I10438"/>
      <c r="J10438" s="149"/>
      <c r="K10438" s="149"/>
      <c r="L10438" s="149"/>
    </row>
    <row r="10439" spans="1:12" s="234" customFormat="1" ht="13" x14ac:dyDescent="0.25">
      <c r="A10439" s="261"/>
      <c r="B10439" s="253"/>
      <c r="C10439" s="252"/>
      <c r="D10439" s="308"/>
      <c r="E10439" s="257"/>
      <c r="F10439" s="260"/>
      <c r="I10439"/>
      <c r="J10439" s="149"/>
      <c r="K10439" s="149"/>
      <c r="L10439" s="149"/>
    </row>
    <row r="10440" spans="1:12" s="234" customFormat="1" ht="13" x14ac:dyDescent="0.25">
      <c r="A10440" s="261"/>
      <c r="B10440" s="253"/>
      <c r="C10440" s="252"/>
      <c r="D10440" s="308"/>
      <c r="E10440" s="257"/>
      <c r="F10440" s="260"/>
      <c r="I10440"/>
      <c r="J10440" s="149"/>
      <c r="K10440" s="149"/>
      <c r="L10440" s="149"/>
    </row>
    <row r="10441" spans="1:12" s="234" customFormat="1" ht="13" x14ac:dyDescent="0.25">
      <c r="A10441" s="261"/>
      <c r="B10441" s="253"/>
      <c r="C10441" s="252"/>
      <c r="D10441" s="308"/>
      <c r="E10441" s="257"/>
      <c r="F10441" s="260"/>
      <c r="I10441"/>
      <c r="J10441" s="149"/>
      <c r="K10441" s="149"/>
      <c r="L10441" s="149"/>
    </row>
    <row r="10442" spans="1:12" s="234" customFormat="1" ht="13" x14ac:dyDescent="0.25">
      <c r="A10442" s="261"/>
      <c r="B10442" s="253"/>
      <c r="C10442" s="252"/>
      <c r="D10442" s="308"/>
      <c r="E10442" s="257"/>
      <c r="F10442" s="260"/>
      <c r="I10442"/>
      <c r="J10442" s="149"/>
      <c r="K10442" s="149"/>
      <c r="L10442" s="149"/>
    </row>
    <row r="10443" spans="1:12" s="234" customFormat="1" ht="13" x14ac:dyDescent="0.25">
      <c r="A10443" s="261"/>
      <c r="B10443" s="253"/>
      <c r="C10443" s="252"/>
      <c r="D10443" s="308"/>
      <c r="E10443" s="257"/>
      <c r="F10443" s="260"/>
      <c r="I10443"/>
      <c r="J10443" s="149"/>
      <c r="K10443" s="149"/>
      <c r="L10443" s="149"/>
    </row>
    <row r="10444" spans="1:12" s="234" customFormat="1" ht="13" x14ac:dyDescent="0.25">
      <c r="A10444" s="261"/>
      <c r="B10444" s="253"/>
      <c r="C10444" s="252"/>
      <c r="D10444" s="308"/>
      <c r="E10444" s="257"/>
      <c r="F10444" s="260"/>
      <c r="I10444"/>
      <c r="J10444" s="149"/>
      <c r="K10444" s="149"/>
      <c r="L10444" s="149"/>
    </row>
    <row r="10445" spans="1:12" s="234" customFormat="1" ht="13" x14ac:dyDescent="0.25">
      <c r="A10445" s="261"/>
      <c r="B10445" s="253"/>
      <c r="C10445" s="252"/>
      <c r="D10445" s="308"/>
      <c r="E10445" s="257"/>
      <c r="F10445" s="260"/>
      <c r="I10445"/>
      <c r="J10445" s="149"/>
      <c r="K10445" s="149"/>
      <c r="L10445" s="149"/>
    </row>
    <row r="10446" spans="1:12" s="234" customFormat="1" ht="13" x14ac:dyDescent="0.25">
      <c r="A10446" s="261"/>
      <c r="B10446" s="253"/>
      <c r="C10446" s="252"/>
      <c r="D10446" s="308"/>
      <c r="E10446" s="257"/>
      <c r="F10446" s="260"/>
      <c r="I10446"/>
      <c r="J10446" s="149"/>
      <c r="K10446" s="149"/>
      <c r="L10446" s="149"/>
    </row>
    <row r="10447" spans="1:12" s="234" customFormat="1" ht="13" x14ac:dyDescent="0.25">
      <c r="A10447" s="261"/>
      <c r="B10447" s="253"/>
      <c r="C10447" s="252"/>
      <c r="D10447" s="308"/>
      <c r="E10447" s="257"/>
      <c r="F10447" s="260"/>
      <c r="I10447"/>
      <c r="J10447" s="149"/>
      <c r="K10447" s="149"/>
      <c r="L10447" s="149"/>
    </row>
    <row r="10448" spans="1:12" s="234" customFormat="1" ht="13" x14ac:dyDescent="0.25">
      <c r="A10448" s="261"/>
      <c r="B10448" s="253"/>
      <c r="C10448" s="252"/>
      <c r="D10448" s="308"/>
      <c r="E10448" s="257"/>
      <c r="F10448" s="260"/>
      <c r="I10448"/>
      <c r="J10448" s="149"/>
      <c r="K10448" s="149"/>
      <c r="L10448" s="149"/>
    </row>
    <row r="10449" spans="1:12" s="234" customFormat="1" ht="13" x14ac:dyDescent="0.25">
      <c r="A10449" s="261"/>
      <c r="B10449" s="253"/>
      <c r="C10449" s="252"/>
      <c r="D10449" s="308"/>
      <c r="E10449" s="257"/>
      <c r="F10449" s="260"/>
      <c r="I10449"/>
      <c r="J10449" s="149"/>
      <c r="K10449" s="149"/>
      <c r="L10449" s="149"/>
    </row>
    <row r="10450" spans="1:12" s="234" customFormat="1" ht="13" x14ac:dyDescent="0.25">
      <c r="A10450" s="261"/>
      <c r="B10450" s="264" t="s">
        <v>1019</v>
      </c>
      <c r="C10450" s="226"/>
      <c r="D10450" s="304"/>
      <c r="E10450" s="255"/>
      <c r="F10450" s="266"/>
      <c r="I10450"/>
      <c r="J10450" s="149"/>
      <c r="K10450" s="149"/>
      <c r="L10450" s="149"/>
    </row>
    <row r="10451" spans="1:12" s="234" customFormat="1" ht="13" x14ac:dyDescent="0.25">
      <c r="A10451" s="261"/>
      <c r="B10451" s="245" t="str">
        <f>B10378</f>
        <v>SECTION 8</v>
      </c>
      <c r="C10451" s="226"/>
      <c r="D10451" s="304"/>
      <c r="E10451" s="255"/>
      <c r="F10451" s="260"/>
      <c r="I10451"/>
      <c r="J10451" s="149"/>
      <c r="K10451" s="149"/>
      <c r="L10451" s="149"/>
    </row>
    <row r="10452" spans="1:12" s="234" customFormat="1" ht="13" x14ac:dyDescent="0.25">
      <c r="A10452" s="261"/>
      <c r="B10452" s="245" t="str">
        <f>B10379</f>
        <v>Ablution Block 4: 8.8 - Painting</v>
      </c>
      <c r="C10452" s="226"/>
      <c r="D10452" s="304"/>
      <c r="E10452" s="255"/>
      <c r="F10452" s="260"/>
      <c r="I10452"/>
      <c r="J10452" s="149"/>
      <c r="K10452" s="149"/>
      <c r="L10452" s="149"/>
    </row>
    <row r="10453" spans="1:12" s="234" customFormat="1" x14ac:dyDescent="0.25">
      <c r="A10453" s="298"/>
      <c r="B10453" s="231"/>
      <c r="C10453" s="219"/>
      <c r="D10453" s="310"/>
      <c r="E10453" s="257"/>
      <c r="F10453" s="260"/>
      <c r="I10453"/>
      <c r="J10453" s="149"/>
      <c r="K10453" s="149"/>
      <c r="L10453" s="149"/>
    </row>
    <row r="10454" spans="1:12" s="234" customFormat="1" ht="13" x14ac:dyDescent="0.25">
      <c r="A10454" s="261"/>
      <c r="B10454" s="270" t="str">
        <f>B10451</f>
        <v>SECTION 8</v>
      </c>
      <c r="C10454" s="252"/>
      <c r="D10454" s="308"/>
      <c r="E10454" s="257"/>
      <c r="F10454" s="260"/>
      <c r="I10454"/>
      <c r="J10454" s="149"/>
      <c r="K10454" s="149"/>
      <c r="L10454" s="149"/>
    </row>
    <row r="10455" spans="1:12" s="234" customFormat="1" ht="13" x14ac:dyDescent="0.25">
      <c r="A10455" s="261"/>
      <c r="B10455" s="251" t="s">
        <v>2818</v>
      </c>
      <c r="C10455" s="252"/>
      <c r="D10455" s="308"/>
      <c r="E10455" s="257"/>
      <c r="F10455" s="260"/>
      <c r="I10455"/>
      <c r="J10455" s="149"/>
      <c r="K10455" s="149"/>
      <c r="L10455" s="149"/>
    </row>
    <row r="10456" spans="1:12" s="234" customFormat="1" ht="13" x14ac:dyDescent="0.25">
      <c r="A10456" s="261"/>
      <c r="B10456" s="251" t="s">
        <v>2201</v>
      </c>
      <c r="C10456" s="252" t="s">
        <v>2192</v>
      </c>
      <c r="D10456" s="308"/>
      <c r="E10456" s="257"/>
      <c r="F10456" s="260"/>
      <c r="I10456"/>
      <c r="J10456" s="149"/>
      <c r="K10456" s="149"/>
      <c r="L10456" s="149"/>
    </row>
    <row r="10457" spans="1:12" s="234" customFormat="1" ht="13" x14ac:dyDescent="0.25">
      <c r="A10457" s="261"/>
      <c r="B10457" s="253"/>
      <c r="C10457" s="252"/>
      <c r="D10457" s="308"/>
      <c r="E10457" s="257"/>
      <c r="F10457" s="260"/>
      <c r="I10457"/>
      <c r="J10457" s="149"/>
      <c r="K10457" s="149"/>
      <c r="L10457" s="149"/>
    </row>
    <row r="10458" spans="1:12" s="234" customFormat="1" ht="13" x14ac:dyDescent="0.25">
      <c r="A10458" s="261"/>
      <c r="B10458" s="265"/>
      <c r="C10458" s="252"/>
      <c r="D10458" s="308"/>
      <c r="E10458" s="257"/>
      <c r="F10458" s="260"/>
      <c r="I10458"/>
      <c r="J10458" s="149"/>
      <c r="K10458" s="149"/>
      <c r="L10458" s="149"/>
    </row>
    <row r="10459" spans="1:12" s="234" customFormat="1" x14ac:dyDescent="0.25">
      <c r="A10459" s="298">
        <v>1</v>
      </c>
      <c r="B10459" s="271" t="s">
        <v>2195</v>
      </c>
      <c r="C10459" s="252">
        <v>140</v>
      </c>
      <c r="D10459" s="308"/>
      <c r="E10459" s="257"/>
      <c r="F10459" s="260"/>
      <c r="I10459"/>
      <c r="J10459" s="149"/>
      <c r="K10459" s="149"/>
      <c r="L10459" s="149"/>
    </row>
    <row r="10460" spans="1:12" s="234" customFormat="1" x14ac:dyDescent="0.25">
      <c r="A10460" s="298"/>
      <c r="B10460" s="271"/>
      <c r="C10460" s="252"/>
      <c r="D10460" s="308"/>
      <c r="E10460" s="257"/>
      <c r="F10460" s="260"/>
      <c r="I10460"/>
      <c r="J10460" s="149"/>
      <c r="K10460" s="149"/>
      <c r="L10460" s="149"/>
    </row>
    <row r="10461" spans="1:12" s="234" customFormat="1" x14ac:dyDescent="0.25">
      <c r="A10461" s="298">
        <v>2</v>
      </c>
      <c r="B10461" s="271" t="s">
        <v>1639</v>
      </c>
      <c r="C10461" s="252">
        <v>142</v>
      </c>
      <c r="D10461" s="308"/>
      <c r="E10461" s="257"/>
      <c r="F10461" s="260"/>
      <c r="I10461"/>
      <c r="J10461" s="149"/>
      <c r="K10461" s="149"/>
      <c r="L10461" s="149"/>
    </row>
    <row r="10462" spans="1:12" s="234" customFormat="1" x14ac:dyDescent="0.25">
      <c r="A10462" s="298"/>
      <c r="B10462" s="271"/>
      <c r="C10462" s="252"/>
      <c r="D10462" s="308"/>
      <c r="E10462" s="257"/>
      <c r="F10462" s="260"/>
      <c r="I10462"/>
      <c r="J10462" s="149"/>
      <c r="K10462" s="149"/>
      <c r="L10462" s="149"/>
    </row>
    <row r="10463" spans="1:12" s="234" customFormat="1" x14ac:dyDescent="0.25">
      <c r="A10463" s="298">
        <v>3</v>
      </c>
      <c r="B10463" s="271" t="s">
        <v>1638</v>
      </c>
      <c r="C10463" s="252">
        <v>144</v>
      </c>
      <c r="D10463" s="308"/>
      <c r="E10463" s="257"/>
      <c r="F10463" s="260"/>
      <c r="I10463"/>
      <c r="J10463" s="149"/>
      <c r="K10463" s="149"/>
      <c r="L10463" s="149"/>
    </row>
    <row r="10464" spans="1:12" s="234" customFormat="1" x14ac:dyDescent="0.25">
      <c r="A10464" s="298"/>
      <c r="B10464" s="271"/>
      <c r="C10464" s="252"/>
      <c r="D10464" s="308"/>
      <c r="E10464" s="257"/>
      <c r="F10464" s="260"/>
      <c r="I10464"/>
      <c r="J10464" s="149"/>
      <c r="K10464" s="149"/>
      <c r="L10464" s="149"/>
    </row>
    <row r="10465" spans="1:12" s="234" customFormat="1" x14ac:dyDescent="0.25">
      <c r="A10465" s="298">
        <v>4</v>
      </c>
      <c r="B10465" s="271" t="s">
        <v>1062</v>
      </c>
      <c r="C10465" s="308">
        <v>146</v>
      </c>
      <c r="D10465" s="308"/>
      <c r="E10465" s="257"/>
      <c r="F10465" s="260"/>
      <c r="I10465"/>
      <c r="J10465" s="149"/>
      <c r="K10465" s="149"/>
      <c r="L10465" s="149"/>
    </row>
    <row r="10466" spans="1:12" s="234" customFormat="1" x14ac:dyDescent="0.25">
      <c r="A10466" s="298"/>
      <c r="B10466" s="271"/>
      <c r="C10466" s="252"/>
      <c r="D10466" s="308"/>
      <c r="E10466" s="257"/>
      <c r="F10466" s="260"/>
      <c r="I10466"/>
      <c r="J10466" s="149"/>
      <c r="K10466" s="149"/>
      <c r="L10466" s="149"/>
    </row>
    <row r="10467" spans="1:12" s="234" customFormat="1" x14ac:dyDescent="0.25">
      <c r="A10467" s="298">
        <v>5</v>
      </c>
      <c r="B10467" s="271" t="s">
        <v>1637</v>
      </c>
      <c r="C10467" s="252">
        <v>148</v>
      </c>
      <c r="D10467" s="308"/>
      <c r="E10467" s="257"/>
      <c r="F10467" s="260"/>
      <c r="I10467"/>
      <c r="J10467" s="149"/>
      <c r="K10467" s="149"/>
      <c r="L10467" s="149"/>
    </row>
    <row r="10468" spans="1:12" s="234" customFormat="1" x14ac:dyDescent="0.25">
      <c r="A10468" s="298"/>
      <c r="B10468" s="271"/>
      <c r="C10468" s="252"/>
      <c r="D10468" s="308"/>
      <c r="E10468" s="257"/>
      <c r="F10468" s="260"/>
      <c r="I10468"/>
      <c r="J10468" s="149"/>
      <c r="K10468" s="149"/>
      <c r="L10468" s="149"/>
    </row>
    <row r="10469" spans="1:12" s="234" customFormat="1" x14ac:dyDescent="0.25">
      <c r="A10469" s="298">
        <v>6</v>
      </c>
      <c r="B10469" s="271" t="s">
        <v>1635</v>
      </c>
      <c r="C10469" s="252">
        <v>150</v>
      </c>
      <c r="D10469" s="308"/>
      <c r="E10469" s="257"/>
      <c r="F10469" s="260"/>
      <c r="I10469"/>
      <c r="J10469" s="149"/>
      <c r="K10469" s="149"/>
      <c r="L10469" s="149"/>
    </row>
    <row r="10470" spans="1:12" s="234" customFormat="1" x14ac:dyDescent="0.25">
      <c r="A10470" s="298"/>
      <c r="B10470" s="271"/>
      <c r="C10470" s="252"/>
      <c r="D10470" s="308"/>
      <c r="E10470" s="257"/>
      <c r="F10470" s="260"/>
      <c r="I10470"/>
      <c r="J10470" s="149"/>
      <c r="K10470" s="149"/>
      <c r="L10470" s="149"/>
    </row>
    <row r="10471" spans="1:12" s="234" customFormat="1" x14ac:dyDescent="0.25">
      <c r="A10471" s="298">
        <v>7</v>
      </c>
      <c r="B10471" s="271" t="s">
        <v>1634</v>
      </c>
      <c r="C10471" s="252">
        <v>152</v>
      </c>
      <c r="D10471" s="308"/>
      <c r="E10471" s="257"/>
      <c r="F10471" s="260"/>
      <c r="I10471"/>
      <c r="J10471" s="149"/>
      <c r="K10471" s="149"/>
      <c r="L10471" s="149"/>
    </row>
    <row r="10472" spans="1:12" s="234" customFormat="1" x14ac:dyDescent="0.25">
      <c r="A10472" s="298"/>
      <c r="B10472" s="271"/>
      <c r="C10472" s="252"/>
      <c r="D10472" s="308"/>
      <c r="E10472" s="257"/>
      <c r="F10472" s="260"/>
      <c r="I10472"/>
      <c r="J10472" s="149"/>
      <c r="K10472" s="149"/>
      <c r="L10472" s="149"/>
    </row>
    <row r="10473" spans="1:12" s="234" customFormat="1" x14ac:dyDescent="0.25">
      <c r="A10473" s="298">
        <v>8</v>
      </c>
      <c r="B10473" s="271" t="s">
        <v>2197</v>
      </c>
      <c r="C10473" s="252">
        <v>154</v>
      </c>
      <c r="D10473" s="308"/>
      <c r="E10473" s="257"/>
      <c r="F10473" s="260"/>
      <c r="I10473"/>
      <c r="J10473" s="149"/>
      <c r="K10473" s="149"/>
      <c r="L10473" s="149"/>
    </row>
    <row r="10474" spans="1:12" s="234" customFormat="1" x14ac:dyDescent="0.25">
      <c r="A10474" s="298"/>
      <c r="B10474" s="271"/>
      <c r="C10474" s="252"/>
      <c r="D10474" s="308"/>
      <c r="E10474" s="257"/>
      <c r="F10474" s="260"/>
      <c r="I10474"/>
      <c r="J10474" s="149"/>
      <c r="K10474" s="149"/>
      <c r="L10474" s="149"/>
    </row>
    <row r="10475" spans="1:12" s="234" customFormat="1" x14ac:dyDescent="0.25">
      <c r="A10475" s="298"/>
      <c r="B10475" s="271"/>
      <c r="C10475" s="252"/>
      <c r="D10475" s="308"/>
      <c r="E10475" s="257"/>
      <c r="F10475" s="260"/>
      <c r="I10475"/>
      <c r="J10475" s="149"/>
      <c r="K10475" s="149"/>
      <c r="L10475" s="149"/>
    </row>
    <row r="10476" spans="1:12" s="234" customFormat="1" x14ac:dyDescent="0.25">
      <c r="A10476" s="298"/>
      <c r="B10476" s="271"/>
      <c r="C10476" s="252"/>
      <c r="D10476" s="308"/>
      <c r="E10476" s="257"/>
      <c r="F10476" s="260"/>
      <c r="I10476"/>
      <c r="J10476" s="149"/>
      <c r="K10476" s="149"/>
      <c r="L10476" s="149"/>
    </row>
    <row r="10477" spans="1:12" s="234" customFormat="1" x14ac:dyDescent="0.25">
      <c r="A10477" s="298"/>
      <c r="B10477" s="271"/>
      <c r="C10477" s="252"/>
      <c r="D10477" s="308"/>
      <c r="E10477" s="257"/>
      <c r="F10477" s="260"/>
      <c r="I10477"/>
      <c r="J10477" s="149"/>
      <c r="K10477" s="149"/>
      <c r="L10477" s="149"/>
    </row>
    <row r="10478" spans="1:12" s="234" customFormat="1" x14ac:dyDescent="0.25">
      <c r="A10478" s="298"/>
      <c r="B10478" s="271"/>
      <c r="C10478" s="252"/>
      <c r="D10478" s="308"/>
      <c r="E10478" s="257"/>
      <c r="F10478" s="260"/>
      <c r="I10478"/>
      <c r="J10478" s="149"/>
      <c r="K10478" s="149"/>
      <c r="L10478" s="149"/>
    </row>
    <row r="10479" spans="1:12" s="234" customFormat="1" x14ac:dyDescent="0.25">
      <c r="A10479" s="298"/>
      <c r="B10479" s="271"/>
      <c r="C10479" s="252"/>
      <c r="D10479" s="308"/>
      <c r="E10479" s="257"/>
      <c r="F10479" s="260"/>
      <c r="I10479"/>
      <c r="J10479" s="149"/>
      <c r="K10479" s="149"/>
      <c r="L10479" s="149"/>
    </row>
    <row r="10480" spans="1:12" s="234" customFormat="1" x14ac:dyDescent="0.25">
      <c r="A10480" s="298"/>
      <c r="B10480" s="271"/>
      <c r="C10480" s="252"/>
      <c r="D10480" s="308"/>
      <c r="E10480" s="257"/>
      <c r="F10480" s="260"/>
      <c r="I10480"/>
      <c r="J10480" s="149"/>
      <c r="K10480" s="149"/>
      <c r="L10480" s="149"/>
    </row>
    <row r="10481" spans="1:12" s="234" customFormat="1" x14ac:dyDescent="0.25">
      <c r="A10481" s="298"/>
      <c r="B10481" s="271"/>
      <c r="C10481" s="252"/>
      <c r="D10481" s="308"/>
      <c r="E10481" s="257"/>
      <c r="F10481" s="260"/>
      <c r="I10481"/>
      <c r="J10481" s="149"/>
      <c r="K10481" s="149"/>
      <c r="L10481" s="149"/>
    </row>
    <row r="10482" spans="1:12" s="234" customFormat="1" x14ac:dyDescent="0.25">
      <c r="A10482" s="298"/>
      <c r="B10482" s="271"/>
      <c r="C10482" s="252"/>
      <c r="D10482" s="308"/>
      <c r="E10482" s="257"/>
      <c r="F10482" s="260"/>
      <c r="I10482"/>
      <c r="J10482" s="149"/>
      <c r="K10482" s="149"/>
      <c r="L10482" s="149"/>
    </row>
    <row r="10483" spans="1:12" s="234" customFormat="1" x14ac:dyDescent="0.25">
      <c r="A10483" s="298"/>
      <c r="B10483" s="271"/>
      <c r="C10483" s="252"/>
      <c r="D10483" s="308"/>
      <c r="E10483" s="257"/>
      <c r="F10483" s="260"/>
      <c r="I10483"/>
      <c r="J10483" s="149"/>
      <c r="K10483" s="149"/>
      <c r="L10483" s="149"/>
    </row>
    <row r="10484" spans="1:12" s="234" customFormat="1" x14ac:dyDescent="0.25">
      <c r="A10484" s="298"/>
      <c r="B10484" s="271"/>
      <c r="C10484" s="252"/>
      <c r="D10484" s="308"/>
      <c r="E10484" s="257"/>
      <c r="F10484" s="260"/>
      <c r="I10484"/>
      <c r="J10484" s="149"/>
      <c r="K10484" s="149"/>
      <c r="L10484" s="149"/>
    </row>
    <row r="10485" spans="1:12" s="234" customFormat="1" x14ac:dyDescent="0.25">
      <c r="A10485" s="298"/>
      <c r="B10485" s="271"/>
      <c r="C10485" s="252"/>
      <c r="D10485" s="308"/>
      <c r="E10485" s="257"/>
      <c r="F10485" s="260"/>
      <c r="I10485"/>
      <c r="J10485" s="149"/>
      <c r="K10485" s="149"/>
      <c r="L10485" s="149"/>
    </row>
    <row r="10486" spans="1:12" s="234" customFormat="1" x14ac:dyDescent="0.25">
      <c r="A10486" s="298"/>
      <c r="B10486" s="271"/>
      <c r="C10486" s="252"/>
      <c r="D10486" s="308"/>
      <c r="E10486" s="257"/>
      <c r="F10486" s="260"/>
      <c r="I10486"/>
      <c r="J10486" s="149"/>
      <c r="K10486" s="149"/>
      <c r="L10486" s="149"/>
    </row>
    <row r="10487" spans="1:12" s="234" customFormat="1" x14ac:dyDescent="0.25">
      <c r="A10487" s="298"/>
      <c r="B10487" s="271"/>
      <c r="C10487" s="252"/>
      <c r="D10487" s="308"/>
      <c r="E10487" s="257"/>
      <c r="F10487" s="260"/>
      <c r="I10487"/>
      <c r="J10487" s="149"/>
      <c r="K10487" s="149"/>
      <c r="L10487" s="149"/>
    </row>
    <row r="10488" spans="1:12" s="234" customFormat="1" x14ac:dyDescent="0.25">
      <c r="A10488" s="298"/>
      <c r="B10488" s="271"/>
      <c r="C10488" s="252"/>
      <c r="D10488" s="308"/>
      <c r="E10488" s="257"/>
      <c r="F10488" s="260"/>
      <c r="I10488"/>
      <c r="J10488" s="149"/>
      <c r="K10488" s="149"/>
      <c r="L10488" s="149"/>
    </row>
    <row r="10489" spans="1:12" s="234" customFormat="1" x14ac:dyDescent="0.25">
      <c r="A10489" s="298"/>
      <c r="B10489" s="271"/>
      <c r="C10489" s="252"/>
      <c r="D10489" s="308"/>
      <c r="E10489" s="257"/>
      <c r="F10489" s="260"/>
      <c r="I10489"/>
      <c r="J10489" s="149"/>
      <c r="K10489" s="149"/>
      <c r="L10489" s="149"/>
    </row>
    <row r="10490" spans="1:12" s="234" customFormat="1" x14ac:dyDescent="0.25">
      <c r="A10490" s="298"/>
      <c r="B10490" s="271"/>
      <c r="C10490" s="252"/>
      <c r="D10490" s="308"/>
      <c r="E10490" s="257"/>
      <c r="F10490" s="260"/>
      <c r="I10490"/>
      <c r="J10490" s="149"/>
      <c r="K10490" s="149"/>
      <c r="L10490" s="149"/>
    </row>
    <row r="10491" spans="1:12" s="234" customFormat="1" x14ac:dyDescent="0.25">
      <c r="A10491" s="298"/>
      <c r="B10491" s="271"/>
      <c r="C10491" s="252"/>
      <c r="D10491" s="308"/>
      <c r="E10491" s="257"/>
      <c r="F10491" s="260"/>
      <c r="I10491"/>
      <c r="J10491" s="149"/>
      <c r="K10491" s="149"/>
      <c r="L10491" s="149"/>
    </row>
    <row r="10492" spans="1:12" s="234" customFormat="1" x14ac:dyDescent="0.25">
      <c r="A10492" s="298"/>
      <c r="B10492" s="271"/>
      <c r="C10492" s="252"/>
      <c r="D10492" s="308"/>
      <c r="E10492" s="257"/>
      <c r="F10492" s="260"/>
      <c r="I10492"/>
      <c r="J10492" s="149"/>
      <c r="K10492" s="149"/>
      <c r="L10492" s="149"/>
    </row>
    <row r="10493" spans="1:12" s="234" customFormat="1" x14ac:dyDescent="0.25">
      <c r="A10493" s="298"/>
      <c r="B10493" s="271"/>
      <c r="C10493" s="252"/>
      <c r="D10493" s="308"/>
      <c r="E10493" s="257"/>
      <c r="F10493" s="260"/>
      <c r="I10493"/>
      <c r="J10493" s="149"/>
      <c r="K10493" s="149"/>
      <c r="L10493" s="149"/>
    </row>
    <row r="10494" spans="1:12" s="234" customFormat="1" x14ac:dyDescent="0.25">
      <c r="A10494" s="298"/>
      <c r="B10494" s="271"/>
      <c r="C10494" s="252"/>
      <c r="D10494" s="308"/>
      <c r="E10494" s="257"/>
      <c r="F10494" s="260"/>
      <c r="I10494"/>
      <c r="J10494" s="149"/>
      <c r="K10494" s="149"/>
      <c r="L10494" s="149"/>
    </row>
    <row r="10495" spans="1:12" s="234" customFormat="1" x14ac:dyDescent="0.25">
      <c r="A10495" s="298"/>
      <c r="B10495" s="271"/>
      <c r="C10495" s="252"/>
      <c r="D10495" s="308"/>
      <c r="E10495" s="257"/>
      <c r="F10495" s="260"/>
      <c r="I10495"/>
      <c r="J10495" s="149"/>
      <c r="K10495" s="149"/>
      <c r="L10495" s="149"/>
    </row>
    <row r="10496" spans="1:12" s="234" customFormat="1" x14ac:dyDescent="0.25">
      <c r="A10496" s="298"/>
      <c r="B10496" s="271"/>
      <c r="C10496" s="252"/>
      <c r="D10496" s="308"/>
      <c r="E10496" s="257"/>
      <c r="F10496" s="260"/>
      <c r="I10496"/>
      <c r="J10496" s="149"/>
      <c r="K10496" s="149"/>
      <c r="L10496" s="149"/>
    </row>
    <row r="10497" spans="1:12" s="234" customFormat="1" x14ac:dyDescent="0.25">
      <c r="A10497" s="298"/>
      <c r="B10497" s="271"/>
      <c r="C10497" s="252"/>
      <c r="D10497" s="308"/>
      <c r="E10497" s="257"/>
      <c r="F10497" s="260"/>
      <c r="I10497"/>
      <c r="J10497" s="149"/>
      <c r="K10497" s="149"/>
      <c r="L10497" s="149"/>
    </row>
    <row r="10498" spans="1:12" s="234" customFormat="1" x14ac:dyDescent="0.25">
      <c r="A10498" s="298"/>
      <c r="B10498" s="271"/>
      <c r="C10498" s="252"/>
      <c r="D10498" s="308"/>
      <c r="E10498" s="257"/>
      <c r="F10498" s="260"/>
      <c r="I10498"/>
      <c r="J10498" s="149"/>
      <c r="K10498" s="149"/>
      <c r="L10498" s="149"/>
    </row>
    <row r="10499" spans="1:12" s="234" customFormat="1" x14ac:dyDescent="0.25">
      <c r="A10499" s="298"/>
      <c r="B10499" s="271"/>
      <c r="C10499" s="252"/>
      <c r="D10499" s="308"/>
      <c r="E10499" s="257"/>
      <c r="F10499" s="260"/>
      <c r="I10499"/>
      <c r="J10499" s="149"/>
      <c r="K10499" s="149"/>
      <c r="L10499" s="149"/>
    </row>
    <row r="10500" spans="1:12" s="234" customFormat="1" x14ac:dyDescent="0.25">
      <c r="A10500" s="298"/>
      <c r="B10500" s="271"/>
      <c r="C10500" s="252"/>
      <c r="D10500" s="308"/>
      <c r="E10500" s="257"/>
      <c r="F10500" s="260"/>
      <c r="I10500"/>
      <c r="J10500" s="149"/>
      <c r="K10500" s="149"/>
      <c r="L10500" s="149"/>
    </row>
    <row r="10501" spans="1:12" s="234" customFormat="1" x14ac:dyDescent="0.25">
      <c r="A10501" s="298"/>
      <c r="B10501" s="271"/>
      <c r="C10501" s="252"/>
      <c r="D10501" s="308"/>
      <c r="E10501" s="257"/>
      <c r="F10501" s="260"/>
      <c r="I10501"/>
      <c r="J10501" s="149"/>
      <c r="K10501" s="149"/>
      <c r="L10501" s="149"/>
    </row>
    <row r="10502" spans="1:12" s="234" customFormat="1" x14ac:dyDescent="0.25">
      <c r="A10502" s="298"/>
      <c r="B10502" s="271"/>
      <c r="C10502" s="252"/>
      <c r="D10502" s="308"/>
      <c r="E10502" s="257"/>
      <c r="F10502" s="260"/>
      <c r="I10502"/>
      <c r="J10502" s="149"/>
      <c r="K10502" s="149"/>
      <c r="L10502" s="149"/>
    </row>
    <row r="10503" spans="1:12" s="234" customFormat="1" x14ac:dyDescent="0.25">
      <c r="A10503" s="298"/>
      <c r="B10503" s="271"/>
      <c r="C10503" s="252"/>
      <c r="D10503" s="308"/>
      <c r="E10503" s="257"/>
      <c r="F10503" s="260"/>
      <c r="I10503"/>
      <c r="J10503" s="149"/>
      <c r="K10503" s="149"/>
      <c r="L10503" s="149"/>
    </row>
    <row r="10504" spans="1:12" s="234" customFormat="1" x14ac:dyDescent="0.25">
      <c r="A10504" s="298"/>
      <c r="B10504" s="271"/>
      <c r="C10504" s="252"/>
      <c r="D10504" s="308"/>
      <c r="E10504" s="257"/>
      <c r="F10504" s="260"/>
      <c r="I10504"/>
      <c r="J10504" s="149"/>
      <c r="K10504" s="149"/>
      <c r="L10504" s="149"/>
    </row>
    <row r="10505" spans="1:12" s="234" customFormat="1" x14ac:dyDescent="0.25">
      <c r="A10505" s="298"/>
      <c r="B10505" s="271"/>
      <c r="C10505" s="252"/>
      <c r="D10505" s="308"/>
      <c r="E10505" s="257"/>
      <c r="F10505" s="260"/>
      <c r="I10505"/>
      <c r="J10505" s="149"/>
      <c r="K10505" s="149"/>
      <c r="L10505" s="149"/>
    </row>
    <row r="10506" spans="1:12" s="234" customFormat="1" x14ac:dyDescent="0.25">
      <c r="A10506" s="298"/>
      <c r="B10506" s="271"/>
      <c r="C10506" s="252"/>
      <c r="D10506" s="308"/>
      <c r="E10506" s="257"/>
      <c r="F10506" s="260"/>
      <c r="I10506"/>
      <c r="J10506" s="149"/>
      <c r="K10506" s="149"/>
      <c r="L10506" s="149"/>
    </row>
    <row r="10507" spans="1:12" s="234" customFormat="1" x14ac:dyDescent="0.25">
      <c r="A10507" s="298"/>
      <c r="B10507" s="271"/>
      <c r="C10507" s="252"/>
      <c r="D10507" s="308"/>
      <c r="E10507" s="257"/>
      <c r="F10507" s="260"/>
      <c r="I10507"/>
      <c r="J10507" s="149"/>
      <c r="K10507" s="149"/>
      <c r="L10507" s="149"/>
    </row>
    <row r="10508" spans="1:12" s="234" customFormat="1" x14ac:dyDescent="0.25">
      <c r="A10508" s="298"/>
      <c r="B10508" s="271"/>
      <c r="C10508" s="252"/>
      <c r="D10508" s="308"/>
      <c r="E10508" s="257"/>
      <c r="F10508" s="260"/>
      <c r="I10508"/>
      <c r="J10508" s="149"/>
      <c r="K10508" s="149"/>
      <c r="L10508" s="149"/>
    </row>
    <row r="10509" spans="1:12" s="234" customFormat="1" x14ac:dyDescent="0.25">
      <c r="A10509" s="298"/>
      <c r="B10509" s="271"/>
      <c r="C10509" s="252"/>
      <c r="D10509" s="308"/>
      <c r="E10509" s="257"/>
      <c r="F10509" s="260"/>
      <c r="I10509"/>
      <c r="J10509" s="149"/>
      <c r="K10509" s="149"/>
      <c r="L10509" s="149"/>
    </row>
    <row r="10510" spans="1:12" s="234" customFormat="1" x14ac:dyDescent="0.25">
      <c r="A10510" s="298"/>
      <c r="B10510" s="271"/>
      <c r="C10510" s="252"/>
      <c r="D10510" s="308"/>
      <c r="E10510" s="257"/>
      <c r="F10510" s="260"/>
      <c r="I10510"/>
      <c r="J10510" s="149"/>
      <c r="K10510" s="149"/>
      <c r="L10510" s="149"/>
    </row>
    <row r="10511" spans="1:12" s="234" customFormat="1" x14ac:dyDescent="0.25">
      <c r="A10511" s="298"/>
      <c r="B10511" s="271"/>
      <c r="C10511" s="252"/>
      <c r="D10511" s="308"/>
      <c r="E10511" s="257"/>
      <c r="F10511" s="260"/>
      <c r="I10511"/>
      <c r="J10511" s="149"/>
      <c r="K10511" s="149"/>
      <c r="L10511" s="149"/>
    </row>
    <row r="10512" spans="1:12" s="234" customFormat="1" x14ac:dyDescent="0.25">
      <c r="A10512" s="298"/>
      <c r="B10512" s="271"/>
      <c r="C10512" s="252"/>
      <c r="D10512" s="308"/>
      <c r="E10512" s="257"/>
      <c r="F10512" s="260"/>
      <c r="I10512"/>
      <c r="J10512" s="149"/>
      <c r="K10512" s="149"/>
      <c r="L10512" s="149"/>
    </row>
    <row r="10513" spans="1:12" s="234" customFormat="1" x14ac:dyDescent="0.25">
      <c r="A10513" s="298"/>
      <c r="B10513" s="271"/>
      <c r="C10513" s="252"/>
      <c r="D10513" s="308"/>
      <c r="E10513" s="257"/>
      <c r="F10513" s="260"/>
      <c r="I10513"/>
      <c r="J10513" s="149"/>
      <c r="K10513" s="149"/>
      <c r="L10513" s="149"/>
    </row>
    <row r="10514" spans="1:12" s="234" customFormat="1" x14ac:dyDescent="0.25">
      <c r="A10514" s="298"/>
      <c r="B10514" s="271"/>
      <c r="C10514" s="252"/>
      <c r="D10514" s="308"/>
      <c r="E10514" s="257"/>
      <c r="F10514" s="260"/>
      <c r="I10514"/>
      <c r="J10514" s="149"/>
      <c r="K10514" s="149"/>
      <c r="L10514" s="149"/>
    </row>
    <row r="10515" spans="1:12" s="234" customFormat="1" x14ac:dyDescent="0.25">
      <c r="A10515" s="298"/>
      <c r="B10515" s="271"/>
      <c r="C10515" s="252"/>
      <c r="D10515" s="308"/>
      <c r="E10515" s="257"/>
      <c r="F10515" s="260"/>
      <c r="I10515"/>
      <c r="J10515" s="149"/>
      <c r="K10515" s="149"/>
      <c r="L10515" s="149"/>
    </row>
    <row r="10516" spans="1:12" s="234" customFormat="1" x14ac:dyDescent="0.25">
      <c r="A10516" s="298"/>
      <c r="B10516" s="271"/>
      <c r="C10516" s="252"/>
      <c r="D10516" s="308"/>
      <c r="E10516" s="257"/>
      <c r="F10516" s="260"/>
      <c r="I10516"/>
      <c r="J10516" s="149"/>
      <c r="K10516" s="149"/>
      <c r="L10516" s="149"/>
    </row>
    <row r="10517" spans="1:12" s="234" customFormat="1" x14ac:dyDescent="0.25">
      <c r="A10517" s="298"/>
      <c r="B10517" s="271"/>
      <c r="C10517" s="252"/>
      <c r="D10517" s="308"/>
      <c r="E10517" s="257"/>
      <c r="F10517" s="260"/>
      <c r="I10517"/>
      <c r="J10517" s="149"/>
      <c r="K10517" s="149"/>
      <c r="L10517" s="149"/>
    </row>
    <row r="10518" spans="1:12" s="234" customFormat="1" x14ac:dyDescent="0.25">
      <c r="A10518" s="298"/>
      <c r="B10518" s="271"/>
      <c r="C10518" s="252"/>
      <c r="D10518" s="308"/>
      <c r="E10518" s="257"/>
      <c r="F10518" s="260"/>
      <c r="I10518"/>
      <c r="J10518" s="149"/>
      <c r="K10518" s="149"/>
      <c r="L10518" s="149"/>
    </row>
    <row r="10519" spans="1:12" s="234" customFormat="1" x14ac:dyDescent="0.25">
      <c r="A10519" s="298"/>
      <c r="B10519" s="271"/>
      <c r="C10519" s="252"/>
      <c r="D10519" s="308"/>
      <c r="E10519" s="257"/>
      <c r="F10519" s="260"/>
      <c r="I10519"/>
      <c r="J10519" s="149"/>
      <c r="K10519" s="149"/>
      <c r="L10519" s="149"/>
    </row>
    <row r="10520" spans="1:12" s="234" customFormat="1" x14ac:dyDescent="0.25">
      <c r="A10520" s="298"/>
      <c r="B10520" s="271"/>
      <c r="C10520" s="252"/>
      <c r="D10520" s="308"/>
      <c r="E10520" s="257"/>
      <c r="F10520" s="260"/>
      <c r="I10520"/>
      <c r="J10520" s="149"/>
      <c r="K10520" s="149"/>
      <c r="L10520" s="149"/>
    </row>
    <row r="10521" spans="1:12" s="234" customFormat="1" x14ac:dyDescent="0.25">
      <c r="A10521" s="298"/>
      <c r="B10521" s="271"/>
      <c r="C10521" s="252"/>
      <c r="D10521" s="308"/>
      <c r="E10521" s="257"/>
      <c r="F10521" s="260"/>
      <c r="I10521"/>
      <c r="J10521" s="149"/>
      <c r="K10521" s="149"/>
      <c r="L10521" s="149"/>
    </row>
    <row r="10522" spans="1:12" s="234" customFormat="1" ht="13" x14ac:dyDescent="0.25">
      <c r="A10522" s="261"/>
      <c r="B10522" s="253"/>
      <c r="C10522" s="252"/>
      <c r="D10522" s="308"/>
      <c r="E10522" s="257"/>
      <c r="F10522" s="260"/>
      <c r="I10522"/>
      <c r="J10522" s="149"/>
      <c r="K10522" s="149"/>
      <c r="L10522" s="149"/>
    </row>
    <row r="10523" spans="1:12" s="234" customFormat="1" ht="13" x14ac:dyDescent="0.25">
      <c r="A10523" s="261"/>
      <c r="B10523" s="264" t="s">
        <v>1631</v>
      </c>
      <c r="C10523" s="226"/>
      <c r="D10523" s="304"/>
      <c r="E10523" s="255"/>
      <c r="F10523" s="266"/>
      <c r="I10523"/>
      <c r="J10523" s="149"/>
      <c r="K10523" s="149"/>
      <c r="L10523" s="149"/>
    </row>
    <row r="10524" spans="1:12" s="234" customFormat="1" ht="13" x14ac:dyDescent="0.25">
      <c r="A10524" s="261"/>
      <c r="B10524" s="245" t="str">
        <f>B10454</f>
        <v>SECTION 8</v>
      </c>
      <c r="C10524" s="226"/>
      <c r="D10524" s="304"/>
      <c r="E10524" s="255"/>
      <c r="F10524" s="260"/>
      <c r="I10524"/>
      <c r="J10524" s="149"/>
      <c r="K10524" s="149"/>
      <c r="L10524" s="149"/>
    </row>
    <row r="10525" spans="1:12" s="234" customFormat="1" ht="13" x14ac:dyDescent="0.25">
      <c r="A10525" s="261"/>
      <c r="B10525" s="245" t="str">
        <f>B10455</f>
        <v>Ablution Block 4</v>
      </c>
      <c r="C10525" s="226"/>
      <c r="D10525" s="304"/>
      <c r="E10525" s="255"/>
      <c r="F10525" s="260"/>
      <c r="I10525"/>
      <c r="J10525" s="149"/>
      <c r="K10525" s="149"/>
      <c r="L10525" s="149"/>
    </row>
    <row r="10526" spans="1:12" s="234" customFormat="1" ht="13" x14ac:dyDescent="0.25">
      <c r="A10526" s="261"/>
      <c r="B10526" s="244"/>
      <c r="C10526" s="246"/>
      <c r="D10526" s="305"/>
      <c r="E10526" s="257"/>
      <c r="F10526" s="260"/>
      <c r="I10526"/>
      <c r="J10526" s="149"/>
      <c r="K10526" s="149"/>
      <c r="L10526" s="149"/>
    </row>
    <row r="10527" spans="1:12" s="234" customFormat="1" ht="13" x14ac:dyDescent="0.25">
      <c r="A10527" s="261"/>
      <c r="B10527" s="242" t="s">
        <v>2819</v>
      </c>
      <c r="C10527" s="246"/>
      <c r="D10527" s="305"/>
      <c r="E10527" s="257"/>
      <c r="F10527" s="260"/>
      <c r="I10527"/>
      <c r="J10527" s="149"/>
      <c r="K10527" s="149"/>
      <c r="L10527" s="149"/>
    </row>
    <row r="10528" spans="1:12" s="234" customFormat="1" ht="13" x14ac:dyDescent="0.25">
      <c r="A10528" s="261"/>
      <c r="B10528" s="244"/>
      <c r="C10528" s="246"/>
      <c r="D10528" s="305"/>
      <c r="E10528" s="257"/>
      <c r="F10528" s="260"/>
      <c r="I10528"/>
      <c r="J10528" s="149"/>
      <c r="K10528" s="149"/>
      <c r="L10528" s="149"/>
    </row>
    <row r="10529" spans="1:11" ht="13" x14ac:dyDescent="0.25">
      <c r="A10529" s="261"/>
      <c r="B10529" s="228" t="s">
        <v>2820</v>
      </c>
      <c r="C10529" s="246"/>
      <c r="D10529" s="305"/>
      <c r="E10529" s="257"/>
      <c r="F10529" s="260"/>
    </row>
    <row r="10530" spans="1:11" ht="13" x14ac:dyDescent="0.25">
      <c r="A10530" s="261"/>
      <c r="B10530" s="228"/>
      <c r="C10530" s="246"/>
      <c r="D10530" s="305"/>
      <c r="E10530" s="257"/>
      <c r="F10530" s="260"/>
    </row>
    <row r="10531" spans="1:11" ht="13" x14ac:dyDescent="0.25">
      <c r="A10531" s="261"/>
      <c r="B10531" s="228" t="s">
        <v>2916</v>
      </c>
      <c r="C10531" s="246"/>
      <c r="D10531" s="305"/>
      <c r="E10531" s="257"/>
      <c r="F10531" s="260"/>
    </row>
    <row r="10532" spans="1:11" ht="13" x14ac:dyDescent="0.25">
      <c r="A10532" s="261"/>
      <c r="B10532" s="228"/>
      <c r="C10532" s="246"/>
      <c r="D10532" s="305"/>
      <c r="E10532" s="257"/>
      <c r="F10532" s="260"/>
    </row>
    <row r="10533" spans="1:11" ht="13" x14ac:dyDescent="0.25">
      <c r="A10533" s="261"/>
      <c r="B10533" s="228" t="s">
        <v>2199</v>
      </c>
      <c r="C10533" s="219"/>
      <c r="D10533" s="311"/>
      <c r="E10533" s="216"/>
      <c r="F10533" s="277"/>
    </row>
    <row r="10534" spans="1:11" ht="13" x14ac:dyDescent="0.25">
      <c r="A10534" s="261"/>
      <c r="B10534" s="228"/>
      <c r="C10534" s="219"/>
      <c r="D10534" s="311"/>
      <c r="E10534" s="216"/>
      <c r="F10534" s="277"/>
    </row>
    <row r="10535" spans="1:11" ht="13" x14ac:dyDescent="0.25">
      <c r="A10535" s="297">
        <v>9.1</v>
      </c>
      <c r="B10535" s="227" t="s">
        <v>199</v>
      </c>
      <c r="C10535" s="268"/>
      <c r="D10535" s="311"/>
      <c r="E10535" s="216"/>
      <c r="F10535" s="277"/>
    </row>
    <row r="10536" spans="1:11" ht="13" x14ac:dyDescent="0.25">
      <c r="A10536" s="297"/>
      <c r="B10536" s="227"/>
      <c r="C10536" s="268"/>
      <c r="D10536" s="311"/>
      <c r="E10536" s="216"/>
      <c r="F10536" s="277"/>
    </row>
    <row r="10537" spans="1:11" ht="13" x14ac:dyDescent="0.25">
      <c r="A10537" s="297"/>
      <c r="B10537" s="290" t="s">
        <v>281</v>
      </c>
      <c r="C10537" s="311"/>
      <c r="D10537" s="311"/>
      <c r="E10537" s="216"/>
      <c r="F10537" s="277"/>
    </row>
    <row r="10538" spans="1:11" ht="13" x14ac:dyDescent="0.25">
      <c r="A10538" s="297"/>
      <c r="B10538" s="288"/>
      <c r="C10538" s="311"/>
      <c r="D10538" s="311"/>
      <c r="E10538" s="216"/>
      <c r="F10538" s="277"/>
    </row>
    <row r="10539" spans="1:11" ht="25" x14ac:dyDescent="0.25">
      <c r="A10539" s="296" t="s">
        <v>2860</v>
      </c>
      <c r="B10539" s="288" t="s">
        <v>2489</v>
      </c>
      <c r="C10539" s="268" t="s">
        <v>621</v>
      </c>
      <c r="D10539" s="268">
        <v>79</v>
      </c>
      <c r="E10539" s="216"/>
      <c r="F10539" s="277"/>
      <c r="H10539" s="234">
        <f>6*4.75</f>
        <v>28.5</v>
      </c>
      <c r="I10539">
        <f>5.04*4.75</f>
        <v>23.94</v>
      </c>
      <c r="J10539" s="149">
        <f>5.55*4.75</f>
        <v>26.362500000000001</v>
      </c>
      <c r="K10539" s="359">
        <f>H10539+I10539+J10539</f>
        <v>78.802499999999995</v>
      </c>
    </row>
    <row r="10540" spans="1:11" x14ac:dyDescent="0.25">
      <c r="A10540" s="296"/>
      <c r="B10540" s="288"/>
      <c r="C10540" s="268"/>
      <c r="D10540" s="268"/>
      <c r="E10540" s="216"/>
      <c r="F10540" s="277"/>
    </row>
    <row r="10541" spans="1:11" ht="14.5" x14ac:dyDescent="0.25">
      <c r="A10541" s="296" t="s">
        <v>2861</v>
      </c>
      <c r="B10541" s="288" t="s">
        <v>2490</v>
      </c>
      <c r="C10541" s="268" t="s">
        <v>621</v>
      </c>
      <c r="D10541" s="268">
        <v>79</v>
      </c>
      <c r="E10541" s="216"/>
      <c r="F10541" s="277"/>
    </row>
    <row r="10542" spans="1:11" x14ac:dyDescent="0.25">
      <c r="A10542" s="296"/>
      <c r="B10542" s="288"/>
      <c r="C10542" s="268"/>
      <c r="D10542" s="268"/>
      <c r="E10542" s="216"/>
      <c r="F10542" s="277"/>
    </row>
    <row r="10543" spans="1:11" ht="13" x14ac:dyDescent="0.25">
      <c r="A10543" s="296"/>
      <c r="B10543" s="290" t="s">
        <v>2490</v>
      </c>
      <c r="C10543" s="268"/>
      <c r="D10543" s="268"/>
      <c r="E10543" s="216"/>
      <c r="F10543" s="277"/>
    </row>
    <row r="10544" spans="1:11" x14ac:dyDescent="0.25">
      <c r="A10544" s="296"/>
      <c r="B10544" s="288"/>
      <c r="C10544" s="268"/>
      <c r="D10544" s="268"/>
      <c r="E10544" s="216"/>
      <c r="F10544" s="277"/>
    </row>
    <row r="10545" spans="1:11" ht="13" x14ac:dyDescent="0.25">
      <c r="A10545" s="296"/>
      <c r="B10545" s="292" t="s">
        <v>2821</v>
      </c>
      <c r="C10545" s="268"/>
      <c r="D10545" s="268"/>
      <c r="E10545" s="216"/>
      <c r="F10545" s="277"/>
    </row>
    <row r="10546" spans="1:11" x14ac:dyDescent="0.25">
      <c r="A10546" s="296"/>
      <c r="B10546" s="288"/>
      <c r="C10546" s="268"/>
      <c r="D10546" s="268"/>
      <c r="E10546" s="216"/>
      <c r="F10546" s="277"/>
    </row>
    <row r="10547" spans="1:11" ht="13" x14ac:dyDescent="0.25">
      <c r="A10547" s="296"/>
      <c r="B10547" s="292" t="s">
        <v>2822</v>
      </c>
      <c r="C10547" s="268"/>
      <c r="D10547" s="268"/>
      <c r="E10547" s="216"/>
      <c r="F10547" s="277"/>
    </row>
    <row r="10548" spans="1:11" ht="13" x14ac:dyDescent="0.25">
      <c r="A10548" s="297"/>
      <c r="B10548" s="288"/>
      <c r="C10548" s="268"/>
      <c r="D10548" s="268"/>
      <c r="E10548" s="216"/>
      <c r="F10548" s="277"/>
    </row>
    <row r="10549" spans="1:11" x14ac:dyDescent="0.25">
      <c r="A10549" s="299" t="s">
        <v>2862</v>
      </c>
      <c r="B10549" s="322" t="s">
        <v>2823</v>
      </c>
      <c r="C10549" s="268" t="s">
        <v>2</v>
      </c>
      <c r="D10549" s="268">
        <v>1</v>
      </c>
      <c r="E10549" s="216"/>
      <c r="F10549" s="277"/>
    </row>
    <row r="10550" spans="1:11" x14ac:dyDescent="0.25">
      <c r="A10550" s="299"/>
      <c r="B10550" s="322"/>
      <c r="C10550" s="268"/>
      <c r="D10550" s="268"/>
      <c r="E10550" s="216"/>
      <c r="F10550" s="277"/>
    </row>
    <row r="10551" spans="1:11" x14ac:dyDescent="0.25">
      <c r="A10551" s="299" t="s">
        <v>2863</v>
      </c>
      <c r="B10551" s="322" t="s">
        <v>2824</v>
      </c>
      <c r="C10551" s="268" t="s">
        <v>2</v>
      </c>
      <c r="D10551" s="268">
        <v>1</v>
      </c>
      <c r="E10551" s="216"/>
      <c r="F10551" s="277"/>
    </row>
    <row r="10552" spans="1:11" ht="13" x14ac:dyDescent="0.25">
      <c r="A10552" s="297"/>
      <c r="B10552" s="292"/>
      <c r="C10552" s="268"/>
      <c r="D10552" s="268"/>
      <c r="E10552" s="216"/>
      <c r="F10552" s="277"/>
    </row>
    <row r="10553" spans="1:11" ht="13" x14ac:dyDescent="0.25">
      <c r="A10553" s="297"/>
      <c r="B10553" s="292" t="s">
        <v>276</v>
      </c>
      <c r="C10553" s="268"/>
      <c r="D10553" s="268"/>
      <c r="E10553" s="216"/>
      <c r="F10553" s="277"/>
    </row>
    <row r="10554" spans="1:11" x14ac:dyDescent="0.25">
      <c r="A10554" s="296"/>
      <c r="B10554" s="288"/>
      <c r="C10554" s="268"/>
      <c r="D10554" s="268"/>
      <c r="E10554" s="216"/>
      <c r="F10554" s="277"/>
    </row>
    <row r="10555" spans="1:11" ht="13" x14ac:dyDescent="0.25">
      <c r="A10555" s="296"/>
      <c r="B10555" s="292" t="s">
        <v>274</v>
      </c>
      <c r="C10555" s="268"/>
      <c r="D10555" s="268"/>
      <c r="E10555" s="216"/>
      <c r="F10555" s="277"/>
    </row>
    <row r="10556" spans="1:11" x14ac:dyDescent="0.25">
      <c r="A10556" s="296"/>
      <c r="B10556" s="288"/>
      <c r="C10556" s="268"/>
      <c r="D10556" s="268"/>
      <c r="E10556" s="216"/>
      <c r="F10556" s="277"/>
    </row>
    <row r="10557" spans="1:11" ht="14.5" x14ac:dyDescent="0.25">
      <c r="A10557" s="299" t="s">
        <v>2864</v>
      </c>
      <c r="B10557" s="288" t="s">
        <v>2825</v>
      </c>
      <c r="C10557" s="268" t="s">
        <v>2051</v>
      </c>
      <c r="D10557" s="268">
        <v>33</v>
      </c>
      <c r="E10557" s="216"/>
      <c r="F10557" s="277"/>
      <c r="H10557" s="234">
        <f>19.5*2*0.3</f>
        <v>11.7</v>
      </c>
      <c r="I10557">
        <f>17.58*2*0.3</f>
        <v>10.547999999999998</v>
      </c>
      <c r="J10557" s="149">
        <f>18.6*2*0.3</f>
        <v>11.16</v>
      </c>
      <c r="K10557" s="359">
        <f>H10557+I10557+J10557</f>
        <v>33.408000000000001</v>
      </c>
    </row>
    <row r="10558" spans="1:11" ht="14.5" x14ac:dyDescent="0.25">
      <c r="A10558" s="299" t="s">
        <v>2865</v>
      </c>
      <c r="B10558" s="288" t="s">
        <v>2826</v>
      </c>
      <c r="C10558" s="268" t="s">
        <v>2051</v>
      </c>
      <c r="D10558" s="268">
        <v>16</v>
      </c>
      <c r="E10558" s="216"/>
      <c r="F10558" s="277"/>
      <c r="H10558" s="234">
        <f>19.5*0.45*0.65</f>
        <v>5.7037500000000003</v>
      </c>
      <c r="I10558">
        <f>17.58*0.45*0.65</f>
        <v>5.14215</v>
      </c>
      <c r="J10558" s="149">
        <f>18.6*0.45*0.65</f>
        <v>5.440500000000001</v>
      </c>
      <c r="K10558" s="359">
        <f>H10558+I10558+J10558</f>
        <v>16.2864</v>
      </c>
    </row>
    <row r="10559" spans="1:11" ht="14.5" x14ac:dyDescent="0.25">
      <c r="A10559" s="299" t="s">
        <v>2866</v>
      </c>
      <c r="B10559" s="288" t="s">
        <v>2827</v>
      </c>
      <c r="C10559" s="268" t="s">
        <v>2051</v>
      </c>
      <c r="D10559" s="268">
        <v>88</v>
      </c>
      <c r="E10559" s="216"/>
      <c r="F10559" s="277"/>
      <c r="H10559" s="234">
        <f>6*1*2</f>
        <v>12</v>
      </c>
      <c r="I10559" s="50">
        <f>5.04*1*2</f>
        <v>10.08</v>
      </c>
      <c r="J10559" s="149">
        <f>5.55*1*2</f>
        <v>11.1</v>
      </c>
      <c r="K10559" s="359">
        <f>H10559+I10559+J10559</f>
        <v>33.18</v>
      </c>
    </row>
    <row r="10560" spans="1:11" ht="14.5" x14ac:dyDescent="0.25">
      <c r="A10560" s="299" t="s">
        <v>2867</v>
      </c>
      <c r="B10560" s="288" t="s">
        <v>462</v>
      </c>
      <c r="C10560" s="268" t="s">
        <v>2051</v>
      </c>
      <c r="D10560" s="268">
        <v>13</v>
      </c>
      <c r="E10560" s="216"/>
      <c r="F10560" s="277"/>
      <c r="H10560" s="234">
        <f>19.5*0.15*1.5</f>
        <v>4.3874999999999993</v>
      </c>
      <c r="I10560">
        <f>17.58*0.15*1.5</f>
        <v>3.9554999999999993</v>
      </c>
      <c r="J10560" s="149">
        <f>18.6*0.15*1.5</f>
        <v>4.1850000000000005</v>
      </c>
      <c r="K10560" s="359">
        <f>H10560+I10560+J10560</f>
        <v>12.527999999999999</v>
      </c>
    </row>
    <row r="10561" spans="1:11" x14ac:dyDescent="0.25">
      <c r="A10561" s="296"/>
      <c r="B10561" s="288"/>
      <c r="C10561" s="268"/>
      <c r="D10561" s="268"/>
      <c r="E10561" s="216"/>
      <c r="F10561" s="277"/>
    </row>
    <row r="10562" spans="1:11" ht="26" x14ac:dyDescent="0.25">
      <c r="A10562" s="296"/>
      <c r="B10562" s="292" t="s">
        <v>2828</v>
      </c>
      <c r="C10562" s="268"/>
      <c r="D10562" s="268"/>
      <c r="E10562" s="216"/>
      <c r="F10562" s="277"/>
    </row>
    <row r="10563" spans="1:11" x14ac:dyDescent="0.25">
      <c r="A10563" s="296"/>
      <c r="B10563" s="288"/>
      <c r="C10563" s="268"/>
      <c r="D10563" s="268"/>
      <c r="E10563" s="216"/>
      <c r="F10563" s="277"/>
    </row>
    <row r="10564" spans="1:11" ht="14.5" x14ac:dyDescent="0.25">
      <c r="A10564" s="296" t="s">
        <v>2868</v>
      </c>
      <c r="B10564" s="288" t="s">
        <v>2826</v>
      </c>
      <c r="C10564" s="268" t="s">
        <v>2051</v>
      </c>
      <c r="D10564" s="268">
        <v>6</v>
      </c>
      <c r="E10564" s="216"/>
      <c r="F10564" s="277"/>
      <c r="H10564" s="234">
        <f>14*0.2*0.69</f>
        <v>1.9319999999999999</v>
      </c>
      <c r="I10564">
        <f>12.08*0.2*0.69</f>
        <v>1.6670400000000001</v>
      </c>
      <c r="J10564" s="149">
        <f>13.1*0.2*0.69</f>
        <v>1.8077999999999999</v>
      </c>
      <c r="K10564" s="359">
        <f>H10564+I10564+J10564</f>
        <v>5.4068399999999999</v>
      </c>
    </row>
    <row r="10565" spans="1:11" ht="13" x14ac:dyDescent="0.25">
      <c r="A10565" s="297"/>
      <c r="B10565" s="288"/>
      <c r="C10565" s="268"/>
      <c r="D10565" s="268"/>
      <c r="E10565" s="216"/>
      <c r="F10565" s="277"/>
    </row>
    <row r="10566" spans="1:11" ht="13" x14ac:dyDescent="0.25">
      <c r="A10566" s="297"/>
      <c r="B10566" s="292" t="s">
        <v>2829</v>
      </c>
      <c r="C10566" s="268"/>
      <c r="D10566" s="268"/>
      <c r="E10566" s="216"/>
      <c r="F10566" s="277"/>
    </row>
    <row r="10567" spans="1:11" ht="13" x14ac:dyDescent="0.25">
      <c r="A10567" s="297"/>
      <c r="B10567" s="290"/>
      <c r="C10567" s="268"/>
      <c r="D10567" s="268"/>
      <c r="E10567" s="216"/>
      <c r="F10567" s="277"/>
    </row>
    <row r="10568" spans="1:11" ht="39" x14ac:dyDescent="0.25">
      <c r="A10568" s="297"/>
      <c r="B10568" s="292" t="s">
        <v>2830</v>
      </c>
      <c r="C10568" s="268"/>
      <c r="D10568" s="268"/>
      <c r="E10568" s="216"/>
      <c r="F10568" s="277"/>
    </row>
    <row r="10569" spans="1:11" x14ac:dyDescent="0.25">
      <c r="A10569" s="296"/>
      <c r="B10569" s="288"/>
      <c r="C10569" s="268"/>
      <c r="D10569" s="268"/>
      <c r="E10569" s="216"/>
      <c r="F10569" s="277"/>
    </row>
    <row r="10570" spans="1:11" ht="25" x14ac:dyDescent="0.25">
      <c r="A10570" s="296" t="s">
        <v>2869</v>
      </c>
      <c r="B10570" s="288" t="s">
        <v>2831</v>
      </c>
      <c r="C10570" s="268" t="s">
        <v>2051</v>
      </c>
      <c r="D10570" s="268">
        <f>D10557</f>
        <v>33</v>
      </c>
      <c r="E10570" s="216"/>
      <c r="F10570" s="277"/>
    </row>
    <row r="10571" spans="1:11" x14ac:dyDescent="0.25">
      <c r="A10571" s="296"/>
      <c r="B10571" s="288"/>
      <c r="C10571" s="268"/>
      <c r="D10571" s="268"/>
      <c r="E10571" s="216"/>
      <c r="F10571" s="277"/>
    </row>
    <row r="10572" spans="1:11" ht="13" x14ac:dyDescent="0.25">
      <c r="A10572" s="296"/>
      <c r="B10572" s="292" t="s">
        <v>1091</v>
      </c>
      <c r="C10572" s="268"/>
      <c r="D10572" s="268"/>
      <c r="E10572" s="216"/>
      <c r="F10572" s="277"/>
    </row>
    <row r="10573" spans="1:11" x14ac:dyDescent="0.25">
      <c r="A10573" s="296"/>
      <c r="B10573" s="288"/>
      <c r="C10573" s="268"/>
      <c r="D10573" s="268"/>
      <c r="E10573" s="216"/>
      <c r="F10573" s="277"/>
    </row>
    <row r="10574" spans="1:11" ht="14.5" x14ac:dyDescent="0.25">
      <c r="A10574" s="296" t="s">
        <v>2870</v>
      </c>
      <c r="B10574" s="269" t="s">
        <v>271</v>
      </c>
      <c r="C10574" s="268" t="s">
        <v>2051</v>
      </c>
      <c r="D10574" s="268">
        <v>7</v>
      </c>
      <c r="E10574" s="216"/>
      <c r="F10574" s="277"/>
    </row>
    <row r="10575" spans="1:11" ht="14.5" x14ac:dyDescent="0.25">
      <c r="A10575" s="296" t="s">
        <v>2871</v>
      </c>
      <c r="B10575" s="269" t="s">
        <v>270</v>
      </c>
      <c r="C10575" s="268" t="s">
        <v>2051</v>
      </c>
      <c r="D10575" s="268">
        <v>3</v>
      </c>
      <c r="E10575" s="216"/>
      <c r="F10575" s="277"/>
    </row>
    <row r="10576" spans="1:11" ht="13" x14ac:dyDescent="0.25">
      <c r="A10576" s="261"/>
      <c r="B10576" s="232"/>
      <c r="C10576" s="310"/>
      <c r="D10576" s="310"/>
      <c r="E10576" s="257"/>
      <c r="F10576" s="277"/>
    </row>
    <row r="10577" spans="1:12" s="234" customFormat="1" ht="13" x14ac:dyDescent="0.25">
      <c r="A10577" s="261"/>
      <c r="B10577" s="321" t="s">
        <v>269</v>
      </c>
      <c r="C10577" s="310"/>
      <c r="D10577" s="310"/>
      <c r="E10577" s="257"/>
      <c r="F10577" s="277"/>
      <c r="I10577"/>
      <c r="J10577" s="149"/>
      <c r="K10577" s="149"/>
      <c r="L10577" s="149"/>
    </row>
    <row r="10578" spans="1:12" s="234" customFormat="1" ht="13" x14ac:dyDescent="0.25">
      <c r="A10578" s="261"/>
      <c r="B10578" s="232"/>
      <c r="C10578" s="310"/>
      <c r="D10578" s="310"/>
      <c r="E10578" s="257"/>
      <c r="F10578" s="277"/>
      <c r="I10578"/>
      <c r="J10578" s="149"/>
      <c r="K10578" s="149"/>
      <c r="L10578" s="149"/>
    </row>
    <row r="10579" spans="1:12" s="234" customFormat="1" ht="25" x14ac:dyDescent="0.25">
      <c r="A10579" s="298" t="s">
        <v>2872</v>
      </c>
      <c r="B10579" s="232" t="s">
        <v>2832</v>
      </c>
      <c r="C10579" s="268" t="s">
        <v>2051</v>
      </c>
      <c r="D10579" s="268">
        <f>D10559</f>
        <v>88</v>
      </c>
      <c r="E10579" s="257"/>
      <c r="F10579" s="277"/>
      <c r="I10579"/>
      <c r="J10579" s="149"/>
      <c r="K10579" s="149"/>
      <c r="L10579" s="149"/>
    </row>
    <row r="10580" spans="1:12" s="234" customFormat="1" x14ac:dyDescent="0.25">
      <c r="A10580" s="298"/>
      <c r="B10580" s="232"/>
      <c r="C10580" s="268"/>
      <c r="D10580" s="268"/>
      <c r="E10580" s="257"/>
      <c r="F10580" s="277"/>
      <c r="I10580"/>
      <c r="J10580" s="149"/>
      <c r="K10580" s="149"/>
      <c r="L10580" s="149"/>
    </row>
    <row r="10581" spans="1:12" s="234" customFormat="1" x14ac:dyDescent="0.25">
      <c r="A10581" s="298"/>
      <c r="B10581" s="232"/>
      <c r="C10581" s="268"/>
      <c r="D10581" s="268"/>
      <c r="E10581" s="257"/>
      <c r="F10581" s="277"/>
      <c r="I10581"/>
      <c r="J10581" s="149"/>
      <c r="K10581" s="149"/>
      <c r="L10581" s="149"/>
    </row>
    <row r="10582" spans="1:12" s="234" customFormat="1" x14ac:dyDescent="0.25">
      <c r="A10582" s="298"/>
      <c r="B10582" s="232"/>
      <c r="C10582" s="268"/>
      <c r="D10582" s="268"/>
      <c r="E10582" s="257"/>
      <c r="F10582" s="277"/>
      <c r="I10582"/>
      <c r="J10582" s="149"/>
      <c r="K10582" s="149"/>
      <c r="L10582" s="149"/>
    </row>
    <row r="10583" spans="1:12" s="234" customFormat="1" x14ac:dyDescent="0.25">
      <c r="A10583" s="298"/>
      <c r="B10583" s="232"/>
      <c r="C10583" s="268"/>
      <c r="D10583" s="268"/>
      <c r="E10583" s="257"/>
      <c r="F10583" s="277"/>
      <c r="I10583"/>
      <c r="J10583" s="149"/>
      <c r="K10583" s="149"/>
      <c r="L10583" s="149"/>
    </row>
    <row r="10584" spans="1:12" s="234" customFormat="1" x14ac:dyDescent="0.25">
      <c r="A10584" s="298"/>
      <c r="B10584" s="232"/>
      <c r="C10584" s="268"/>
      <c r="D10584" s="268"/>
      <c r="E10584" s="257"/>
      <c r="F10584" s="277"/>
      <c r="I10584"/>
      <c r="J10584" s="149"/>
      <c r="K10584" s="149"/>
      <c r="L10584" s="149"/>
    </row>
    <row r="10585" spans="1:12" s="234" customFormat="1" x14ac:dyDescent="0.25">
      <c r="A10585" s="298"/>
      <c r="B10585" s="232"/>
      <c r="C10585" s="268"/>
      <c r="D10585" s="268"/>
      <c r="E10585" s="257"/>
      <c r="F10585" s="277"/>
      <c r="I10585"/>
      <c r="J10585" s="149"/>
      <c r="K10585" s="149"/>
      <c r="L10585" s="149"/>
    </row>
    <row r="10586" spans="1:12" s="234" customFormat="1" ht="13" x14ac:dyDescent="0.25">
      <c r="A10586" s="261"/>
      <c r="B10586" s="232"/>
      <c r="C10586" s="222"/>
      <c r="D10586" s="310"/>
      <c r="E10586" s="257"/>
      <c r="F10586" s="260"/>
      <c r="I10586"/>
      <c r="J10586" s="149"/>
      <c r="K10586" s="149"/>
      <c r="L10586" s="149"/>
    </row>
    <row r="10587" spans="1:12" s="234" customFormat="1" ht="13" x14ac:dyDescent="0.25">
      <c r="A10587" s="261"/>
      <c r="B10587" s="264" t="s">
        <v>2187</v>
      </c>
      <c r="C10587" s="226"/>
      <c r="D10587" s="304"/>
      <c r="E10587" s="255"/>
      <c r="F10587" s="266"/>
      <c r="I10587"/>
      <c r="J10587" s="149"/>
      <c r="K10587" s="149"/>
      <c r="L10587" s="149"/>
    </row>
    <row r="10588" spans="1:12" s="234" customFormat="1" ht="13" x14ac:dyDescent="0.25">
      <c r="A10588" s="261"/>
      <c r="B10588" s="232" t="s">
        <v>2819</v>
      </c>
      <c r="C10588" s="222"/>
      <c r="D10588" s="310"/>
      <c r="E10588" s="257"/>
      <c r="F10588" s="260"/>
      <c r="I10588"/>
      <c r="J10588" s="149"/>
      <c r="K10588" s="149"/>
      <c r="L10588" s="149"/>
    </row>
    <row r="10589" spans="1:12" s="234" customFormat="1" ht="13" x14ac:dyDescent="0.25">
      <c r="A10589" s="261"/>
      <c r="B10589" s="232" t="s">
        <v>2857</v>
      </c>
      <c r="C10589" s="222"/>
      <c r="D10589" s="310"/>
      <c r="E10589" s="257"/>
      <c r="F10589" s="260"/>
      <c r="I10589"/>
      <c r="J10589" s="149"/>
      <c r="K10589" s="149"/>
      <c r="L10589" s="149"/>
    </row>
    <row r="10590" spans="1:12" s="234" customFormat="1" ht="13" x14ac:dyDescent="0.25">
      <c r="A10590" s="261"/>
      <c r="B10590" s="232"/>
      <c r="C10590" s="222"/>
      <c r="D10590" s="310"/>
      <c r="E10590" s="257"/>
      <c r="F10590" s="260"/>
      <c r="I10590"/>
      <c r="J10590" s="149"/>
      <c r="K10590" s="149"/>
      <c r="L10590" s="149"/>
    </row>
    <row r="10591" spans="1:12" s="234" customFormat="1" ht="13" x14ac:dyDescent="0.25">
      <c r="A10591" s="261"/>
      <c r="B10591" s="321" t="s">
        <v>266</v>
      </c>
      <c r="C10591" s="222"/>
      <c r="D10591" s="268"/>
      <c r="E10591" s="257"/>
      <c r="F10591" s="260"/>
      <c r="I10591"/>
      <c r="J10591" s="149"/>
      <c r="K10591" s="149"/>
      <c r="L10591" s="149"/>
    </row>
    <row r="10592" spans="1:12" s="234" customFormat="1" ht="13" x14ac:dyDescent="0.25">
      <c r="A10592" s="261"/>
      <c r="B10592" s="232"/>
      <c r="C10592" s="222"/>
      <c r="D10592" s="268"/>
      <c r="E10592" s="257"/>
      <c r="F10592" s="260"/>
      <c r="I10592"/>
      <c r="J10592" s="149"/>
      <c r="K10592" s="149"/>
      <c r="L10592" s="149"/>
    </row>
    <row r="10593" spans="1:12" ht="14.5" x14ac:dyDescent="0.25">
      <c r="A10593" s="298" t="s">
        <v>2873</v>
      </c>
      <c r="B10593" s="232" t="s">
        <v>5</v>
      </c>
      <c r="C10593" s="268" t="s">
        <v>621</v>
      </c>
      <c r="D10593" s="268">
        <v>59</v>
      </c>
      <c r="E10593" s="257"/>
      <c r="F10593" s="260"/>
      <c r="H10593" s="234">
        <f>14*1.5</f>
        <v>21</v>
      </c>
      <c r="I10593">
        <f>12.08*1.5</f>
        <v>18.12</v>
      </c>
      <c r="K10593" s="149">
        <f>13.1*1.5</f>
        <v>19.649999999999999</v>
      </c>
      <c r="L10593" s="359">
        <f>H10593+I10593+K10593</f>
        <v>58.77</v>
      </c>
    </row>
    <row r="10594" spans="1:12" x14ac:dyDescent="0.25">
      <c r="A10594" s="298"/>
      <c r="B10594" s="232"/>
      <c r="C10594" s="222"/>
      <c r="D10594" s="268"/>
      <c r="E10594" s="257"/>
      <c r="F10594" s="260"/>
      <c r="L10594" s="359">
        <f t="shared" ref="L10594:L10595" si="1">H10594+I10594+K10594</f>
        <v>0</v>
      </c>
    </row>
    <row r="10595" spans="1:12" ht="14.5" x14ac:dyDescent="0.25">
      <c r="A10595" s="298" t="s">
        <v>2874</v>
      </c>
      <c r="B10595" s="232" t="s">
        <v>2833</v>
      </c>
      <c r="C10595" s="268" t="s">
        <v>621</v>
      </c>
      <c r="D10595" s="324">
        <v>20</v>
      </c>
      <c r="E10595" s="257"/>
      <c r="F10595" s="260"/>
      <c r="H10595" s="234">
        <f>14*0.5</f>
        <v>7</v>
      </c>
      <c r="I10595">
        <f>12.08*0.5</f>
        <v>6.04</v>
      </c>
      <c r="K10595" s="149">
        <f>13.1*0.5</f>
        <v>6.55</v>
      </c>
      <c r="L10595" s="359">
        <f t="shared" si="1"/>
        <v>19.59</v>
      </c>
    </row>
    <row r="10596" spans="1:12" ht="13" x14ac:dyDescent="0.25">
      <c r="A10596" s="261"/>
      <c r="B10596" s="232"/>
      <c r="C10596" s="222"/>
      <c r="D10596" s="268"/>
      <c r="E10596" s="257"/>
      <c r="F10596" s="260"/>
    </row>
    <row r="10597" spans="1:12" ht="13" x14ac:dyDescent="0.25">
      <c r="A10597" s="261"/>
      <c r="B10597" s="321" t="s">
        <v>2834</v>
      </c>
      <c r="C10597" s="222"/>
      <c r="D10597" s="268"/>
      <c r="E10597" s="257"/>
      <c r="F10597" s="260"/>
    </row>
    <row r="10598" spans="1:12" ht="13" x14ac:dyDescent="0.25">
      <c r="A10598" s="261"/>
      <c r="B10598" s="232"/>
      <c r="C10598" s="222"/>
      <c r="D10598" s="268"/>
      <c r="E10598" s="257"/>
      <c r="F10598" s="260"/>
    </row>
    <row r="10599" spans="1:12" x14ac:dyDescent="0.25">
      <c r="A10599" s="298" t="s">
        <v>2875</v>
      </c>
      <c r="B10599" s="232" t="s">
        <v>2070</v>
      </c>
      <c r="C10599" s="268" t="s">
        <v>4</v>
      </c>
      <c r="D10599" s="268">
        <v>1</v>
      </c>
      <c r="E10599" s="257"/>
      <c r="F10599" s="260"/>
    </row>
    <row r="10600" spans="1:12" ht="13" x14ac:dyDescent="0.25">
      <c r="A10600" s="261"/>
      <c r="B10600" s="232"/>
      <c r="C10600" s="222"/>
      <c r="D10600" s="268"/>
      <c r="E10600" s="257"/>
      <c r="F10600" s="260"/>
    </row>
    <row r="10601" spans="1:12" ht="13" x14ac:dyDescent="0.25">
      <c r="A10601" s="261"/>
      <c r="B10601" s="321" t="s">
        <v>359</v>
      </c>
      <c r="C10601" s="222"/>
      <c r="D10601" s="268"/>
      <c r="E10601" s="257"/>
      <c r="F10601" s="260"/>
    </row>
    <row r="10602" spans="1:12" ht="13" x14ac:dyDescent="0.25">
      <c r="A10602" s="261"/>
      <c r="B10602" s="232"/>
      <c r="C10602" s="222"/>
      <c r="D10602" s="268"/>
      <c r="E10602" s="257"/>
      <c r="F10602" s="260"/>
    </row>
    <row r="10603" spans="1:12" ht="39" x14ac:dyDescent="0.25">
      <c r="A10603" s="261"/>
      <c r="B10603" s="321" t="s">
        <v>2835</v>
      </c>
      <c r="C10603" s="222"/>
      <c r="D10603" s="268"/>
      <c r="E10603" s="257"/>
      <c r="F10603" s="260"/>
    </row>
    <row r="10604" spans="1:12" ht="13" x14ac:dyDescent="0.25">
      <c r="A10604" s="261"/>
      <c r="B10604" s="232"/>
      <c r="C10604" s="222"/>
      <c r="D10604" s="268"/>
      <c r="E10604" s="257"/>
      <c r="F10604" s="260"/>
    </row>
    <row r="10605" spans="1:12" ht="13" x14ac:dyDescent="0.25">
      <c r="A10605" s="261"/>
      <c r="B10605" s="251" t="s">
        <v>6</v>
      </c>
      <c r="C10605" s="252"/>
      <c r="D10605" s="268"/>
      <c r="E10605" s="257"/>
      <c r="F10605" s="260"/>
    </row>
    <row r="10606" spans="1:12" ht="13" x14ac:dyDescent="0.25">
      <c r="A10606" s="261"/>
      <c r="B10606" s="253"/>
      <c r="C10606" s="252"/>
      <c r="D10606" s="268"/>
      <c r="E10606" s="257"/>
      <c r="F10606" s="260"/>
    </row>
    <row r="10607" spans="1:12" ht="25" x14ac:dyDescent="0.25">
      <c r="A10607" s="298" t="s">
        <v>2876</v>
      </c>
      <c r="B10607" s="245" t="s">
        <v>2836</v>
      </c>
      <c r="C10607" s="268" t="s">
        <v>2051</v>
      </c>
      <c r="D10607" s="268">
        <v>17</v>
      </c>
      <c r="E10607" s="257"/>
      <c r="F10607" s="260"/>
    </row>
    <row r="10608" spans="1:12" ht="13" x14ac:dyDescent="0.25">
      <c r="A10608" s="298"/>
      <c r="B10608" s="245"/>
      <c r="C10608" s="226"/>
      <c r="D10608" s="268"/>
      <c r="E10608" s="255"/>
      <c r="F10608" s="260"/>
    </row>
    <row r="10609" spans="1:12" ht="14.5" x14ac:dyDescent="0.25">
      <c r="A10609" s="298" t="s">
        <v>2877</v>
      </c>
      <c r="B10609" s="253" t="s">
        <v>261</v>
      </c>
      <c r="C10609" s="268" t="s">
        <v>2051</v>
      </c>
      <c r="D10609" s="268">
        <v>9</v>
      </c>
      <c r="E10609" s="257"/>
      <c r="F10609" s="260"/>
    </row>
    <row r="10610" spans="1:12" ht="13" x14ac:dyDescent="0.25">
      <c r="A10610" s="261"/>
      <c r="B10610" s="270"/>
      <c r="C10610" s="252"/>
      <c r="D10610" s="268"/>
      <c r="E10610" s="257"/>
      <c r="F10610" s="260"/>
    </row>
    <row r="10611" spans="1:12" ht="26" x14ac:dyDescent="0.25">
      <c r="A10611" s="261"/>
      <c r="B10611" s="270" t="s">
        <v>2837</v>
      </c>
      <c r="C10611" s="252"/>
      <c r="D10611" s="268"/>
      <c r="E10611" s="257"/>
      <c r="F10611" s="260"/>
    </row>
    <row r="10612" spans="1:12" ht="13" x14ac:dyDescent="0.25">
      <c r="A10612" s="261"/>
      <c r="B10612" s="251"/>
      <c r="C10612" s="252"/>
      <c r="D10612" s="268"/>
      <c r="E10612" s="257"/>
      <c r="F10612" s="260"/>
    </row>
    <row r="10613" spans="1:12" ht="14.5" x14ac:dyDescent="0.25">
      <c r="A10613" s="298" t="s">
        <v>2878</v>
      </c>
      <c r="B10613" s="253" t="s">
        <v>258</v>
      </c>
      <c r="C10613" s="268" t="s">
        <v>2051</v>
      </c>
      <c r="D10613" s="268">
        <v>29</v>
      </c>
      <c r="E10613" s="257"/>
      <c r="F10613" s="260"/>
      <c r="H10613" s="234">
        <f>191.5*0.15</f>
        <v>28.724999999999998</v>
      </c>
    </row>
    <row r="10614" spans="1:12" ht="13" x14ac:dyDescent="0.25">
      <c r="A10614" s="261"/>
      <c r="B10614" s="265"/>
      <c r="C10614" s="252"/>
      <c r="D10614" s="268"/>
      <c r="E10614" s="257"/>
      <c r="F10614" s="260"/>
    </row>
    <row r="10615" spans="1:12" ht="13" x14ac:dyDescent="0.25">
      <c r="A10615" s="261"/>
      <c r="B10615" s="323" t="s">
        <v>257</v>
      </c>
      <c r="C10615" s="252"/>
      <c r="D10615" s="268"/>
      <c r="E10615" s="257"/>
      <c r="F10615" s="260"/>
    </row>
    <row r="10616" spans="1:12" ht="13" x14ac:dyDescent="0.25">
      <c r="A10616" s="261"/>
      <c r="B10616" s="253"/>
      <c r="C10616" s="252"/>
      <c r="D10616" s="268"/>
      <c r="E10616" s="257"/>
      <c r="F10616" s="260"/>
    </row>
    <row r="10617" spans="1:12" ht="37.5" x14ac:dyDescent="0.25">
      <c r="A10617" s="298" t="s">
        <v>2879</v>
      </c>
      <c r="B10617" s="253" t="s">
        <v>2838</v>
      </c>
      <c r="C10617" s="268" t="s">
        <v>621</v>
      </c>
      <c r="D10617" s="268">
        <v>79</v>
      </c>
      <c r="E10617" s="257"/>
      <c r="F10617" s="260"/>
      <c r="H10617" s="234">
        <f>6*4.75</f>
        <v>28.5</v>
      </c>
      <c r="I10617">
        <f>5.04*4.75</f>
        <v>23.94</v>
      </c>
      <c r="K10617" s="149">
        <f>5.55*4.75</f>
        <v>26.362500000000001</v>
      </c>
      <c r="L10617" s="359">
        <f>H10617+I10617+K10617</f>
        <v>78.802499999999995</v>
      </c>
    </row>
    <row r="10618" spans="1:12" x14ac:dyDescent="0.25">
      <c r="A10618" s="298"/>
      <c r="B10618" s="253"/>
      <c r="C10618" s="252"/>
      <c r="D10618" s="268"/>
      <c r="E10618" s="257"/>
      <c r="F10618" s="260"/>
    </row>
    <row r="10619" spans="1:12" ht="13" x14ac:dyDescent="0.25">
      <c r="A10619" s="298"/>
      <c r="B10619" s="251" t="s">
        <v>2839</v>
      </c>
      <c r="C10619" s="252"/>
      <c r="D10619" s="268"/>
      <c r="E10619" s="257"/>
      <c r="F10619" s="260"/>
    </row>
    <row r="10620" spans="1:12" x14ac:dyDescent="0.25">
      <c r="A10620" s="298"/>
      <c r="B10620" s="253"/>
      <c r="C10620" s="252"/>
      <c r="D10620" s="268"/>
      <c r="E10620" s="257"/>
      <c r="F10620" s="260"/>
    </row>
    <row r="10621" spans="1:12" ht="25" x14ac:dyDescent="0.25">
      <c r="A10621" s="298" t="s">
        <v>2880</v>
      </c>
      <c r="B10621" s="253" t="s">
        <v>2840</v>
      </c>
      <c r="C10621" s="268" t="s">
        <v>2</v>
      </c>
      <c r="D10621" s="268">
        <v>6</v>
      </c>
      <c r="E10621" s="257"/>
      <c r="F10621" s="260"/>
    </row>
    <row r="10622" spans="1:12" ht="13" x14ac:dyDescent="0.25">
      <c r="A10622" s="261"/>
      <c r="B10622" s="253"/>
      <c r="C10622" s="252"/>
      <c r="D10622" s="268"/>
      <c r="E10622" s="257"/>
      <c r="F10622" s="260"/>
    </row>
    <row r="10623" spans="1:12" ht="13" x14ac:dyDescent="0.25">
      <c r="A10623" s="261"/>
      <c r="B10623" s="251" t="s">
        <v>252</v>
      </c>
      <c r="C10623" s="252"/>
      <c r="D10623" s="268"/>
      <c r="E10623" s="257"/>
      <c r="F10623" s="260"/>
    </row>
    <row r="10624" spans="1:12" ht="13" x14ac:dyDescent="0.25">
      <c r="A10624" s="261"/>
      <c r="B10624" s="253"/>
      <c r="C10624" s="252"/>
      <c r="D10624" s="268"/>
      <c r="E10624" s="257"/>
      <c r="F10624" s="260"/>
    </row>
    <row r="10625" spans="1:11" ht="13" x14ac:dyDescent="0.25">
      <c r="A10625" s="261"/>
      <c r="B10625" s="251" t="s">
        <v>251</v>
      </c>
      <c r="C10625" s="252"/>
      <c r="D10625" s="268"/>
      <c r="E10625" s="257"/>
      <c r="F10625" s="260"/>
    </row>
    <row r="10626" spans="1:11" ht="13" x14ac:dyDescent="0.25">
      <c r="A10626" s="261"/>
      <c r="B10626" s="253"/>
      <c r="C10626" s="252"/>
      <c r="D10626" s="268"/>
      <c r="E10626" s="257"/>
      <c r="F10626" s="260"/>
    </row>
    <row r="10627" spans="1:11" ht="26" x14ac:dyDescent="0.25">
      <c r="A10627" s="298"/>
      <c r="B10627" s="251" t="s">
        <v>2116</v>
      </c>
      <c r="C10627" s="252"/>
      <c r="D10627" s="268"/>
      <c r="E10627" s="257"/>
      <c r="F10627" s="260"/>
    </row>
    <row r="10628" spans="1:11" x14ac:dyDescent="0.25">
      <c r="A10628" s="298"/>
      <c r="B10628" s="253"/>
      <c r="C10628" s="252"/>
      <c r="D10628" s="268"/>
      <c r="E10628" s="257"/>
      <c r="F10628" s="260"/>
    </row>
    <row r="10629" spans="1:11" ht="14.5" x14ac:dyDescent="0.25">
      <c r="A10629" s="298" t="s">
        <v>2881</v>
      </c>
      <c r="B10629" s="253" t="s">
        <v>2841</v>
      </c>
      <c r="C10629" s="268" t="s">
        <v>621</v>
      </c>
      <c r="D10629" s="268">
        <v>79</v>
      </c>
      <c r="E10629" s="257"/>
      <c r="F10629" s="260"/>
    </row>
    <row r="10630" spans="1:11" x14ac:dyDescent="0.25">
      <c r="A10630" s="298"/>
      <c r="B10630" s="253"/>
      <c r="C10630" s="252"/>
      <c r="D10630" s="324"/>
      <c r="E10630" s="257"/>
      <c r="F10630" s="260"/>
    </row>
    <row r="10631" spans="1:11" ht="14.5" x14ac:dyDescent="0.25">
      <c r="A10631" s="298" t="s">
        <v>2882</v>
      </c>
      <c r="B10631" s="253" t="s">
        <v>247</v>
      </c>
      <c r="C10631" s="268" t="s">
        <v>621</v>
      </c>
      <c r="D10631" s="268">
        <v>51</v>
      </c>
      <c r="E10631" s="257"/>
      <c r="F10631" s="260"/>
      <c r="H10631" s="234">
        <f>19.75*0.45*2</f>
        <v>17.775000000000002</v>
      </c>
      <c r="I10631">
        <f>17.58*0.45*2</f>
        <v>15.821999999999999</v>
      </c>
      <c r="J10631" s="149">
        <f>18.6*0.45*2</f>
        <v>16.740000000000002</v>
      </c>
      <c r="K10631" s="359">
        <f>H10631+I10631+J10631</f>
        <v>50.337000000000003</v>
      </c>
    </row>
    <row r="10632" spans="1:11" x14ac:dyDescent="0.25">
      <c r="A10632" s="298"/>
      <c r="B10632" s="253"/>
      <c r="C10632" s="252"/>
      <c r="D10632" s="268"/>
      <c r="E10632" s="257"/>
      <c r="F10632" s="260"/>
    </row>
    <row r="10633" spans="1:11" ht="13" x14ac:dyDescent="0.25">
      <c r="A10633" s="298"/>
      <c r="B10633" s="251" t="s">
        <v>2842</v>
      </c>
      <c r="C10633" s="252"/>
      <c r="D10633" s="268"/>
      <c r="E10633" s="257"/>
      <c r="F10633" s="260"/>
    </row>
    <row r="10634" spans="1:11" x14ac:dyDescent="0.25">
      <c r="A10634" s="298"/>
      <c r="B10634" s="253"/>
      <c r="C10634" s="252"/>
      <c r="D10634" s="268"/>
      <c r="E10634" s="257"/>
      <c r="F10634" s="260"/>
    </row>
    <row r="10635" spans="1:11" ht="13" x14ac:dyDescent="0.25">
      <c r="A10635" s="261"/>
      <c r="B10635" s="251" t="s">
        <v>2843</v>
      </c>
      <c r="C10635" s="252"/>
      <c r="D10635" s="268"/>
      <c r="E10635" s="257"/>
      <c r="F10635" s="260"/>
    </row>
    <row r="10636" spans="1:11" ht="13" x14ac:dyDescent="0.25">
      <c r="A10636" s="261"/>
      <c r="B10636" s="253"/>
      <c r="C10636" s="252"/>
      <c r="D10636" s="268"/>
      <c r="E10636" s="257"/>
      <c r="F10636" s="260"/>
    </row>
    <row r="10637" spans="1:11" ht="13" x14ac:dyDescent="0.25">
      <c r="A10637" s="261"/>
      <c r="B10637" s="251" t="s">
        <v>2844</v>
      </c>
      <c r="C10637" s="252"/>
      <c r="D10637" s="268"/>
      <c r="E10637" s="257"/>
      <c r="F10637" s="260"/>
    </row>
    <row r="10638" spans="1:11" x14ac:dyDescent="0.25">
      <c r="A10638" s="298"/>
      <c r="B10638" s="253"/>
      <c r="C10638" s="252"/>
      <c r="D10638" s="268"/>
      <c r="E10638" s="257"/>
      <c r="F10638" s="260"/>
    </row>
    <row r="10639" spans="1:11" ht="14.5" x14ac:dyDescent="0.25">
      <c r="A10639" s="298" t="s">
        <v>2883</v>
      </c>
      <c r="B10639" s="253" t="s">
        <v>2845</v>
      </c>
      <c r="C10639" s="268" t="s">
        <v>2051</v>
      </c>
      <c r="D10639" s="268">
        <v>2</v>
      </c>
      <c r="E10639" s="257"/>
      <c r="F10639" s="260"/>
      <c r="H10639" s="234">
        <f>19.5*0.69*0.05</f>
        <v>0.67274999999999996</v>
      </c>
      <c r="I10639">
        <f>17.58*0.69*0.05</f>
        <v>0.60650999999999999</v>
      </c>
      <c r="J10639" s="149">
        <f>18.6*0.69*0.05</f>
        <v>0.64170000000000005</v>
      </c>
      <c r="K10639" s="359">
        <f>H10639+I10639+J10639</f>
        <v>1.92096</v>
      </c>
    </row>
    <row r="10640" spans="1:11" x14ac:dyDescent="0.25">
      <c r="A10640" s="298"/>
      <c r="B10640" s="253"/>
      <c r="C10640" s="252"/>
      <c r="D10640" s="268"/>
      <c r="E10640" s="257"/>
      <c r="F10640" s="260"/>
    </row>
    <row r="10641" spans="1:11" ht="13" x14ac:dyDescent="0.25">
      <c r="A10641" s="298"/>
      <c r="B10641" s="251" t="s">
        <v>2846</v>
      </c>
      <c r="C10641" s="252"/>
      <c r="D10641" s="268"/>
      <c r="E10641" s="257"/>
      <c r="F10641" s="260"/>
    </row>
    <row r="10642" spans="1:11" x14ac:dyDescent="0.25">
      <c r="A10642" s="298"/>
      <c r="B10642" s="253"/>
      <c r="C10642" s="252"/>
      <c r="D10642" s="268"/>
      <c r="E10642" s="257"/>
      <c r="F10642" s="260"/>
    </row>
    <row r="10643" spans="1:11" ht="13" x14ac:dyDescent="0.25">
      <c r="A10643" s="298"/>
      <c r="B10643" s="251" t="s">
        <v>237</v>
      </c>
      <c r="C10643" s="252"/>
      <c r="D10643" s="268"/>
      <c r="E10643" s="257"/>
      <c r="F10643" s="260"/>
    </row>
    <row r="10644" spans="1:11" x14ac:dyDescent="0.25">
      <c r="A10644" s="298"/>
      <c r="B10644" s="253"/>
      <c r="C10644" s="252"/>
      <c r="D10644" s="268"/>
      <c r="E10644" s="257"/>
      <c r="F10644" s="260"/>
    </row>
    <row r="10645" spans="1:11" ht="14.5" x14ac:dyDescent="0.25">
      <c r="A10645" s="298" t="s">
        <v>2884</v>
      </c>
      <c r="B10645" s="253" t="s">
        <v>236</v>
      </c>
      <c r="C10645" s="268" t="s">
        <v>2051</v>
      </c>
      <c r="D10645" s="268">
        <v>9</v>
      </c>
      <c r="E10645" s="257"/>
      <c r="F10645" s="260"/>
      <c r="H10645" s="234">
        <f>19.5*0.69*0.23</f>
        <v>3.0946499999999997</v>
      </c>
      <c r="I10645">
        <f>17.58*0.69*0.23</f>
        <v>2.7899459999999996</v>
      </c>
      <c r="J10645" s="149">
        <f>18.6*0.69*0.23</f>
        <v>2.9518200000000001</v>
      </c>
      <c r="K10645" s="359">
        <f>H10645+I10645+J10645</f>
        <v>8.8364159999999998</v>
      </c>
    </row>
    <row r="10646" spans="1:11" ht="13" x14ac:dyDescent="0.25">
      <c r="A10646" s="261"/>
      <c r="B10646" s="253"/>
      <c r="C10646" s="252"/>
      <c r="D10646" s="268"/>
      <c r="E10646" s="257"/>
      <c r="F10646" s="260"/>
    </row>
    <row r="10647" spans="1:11" ht="13" x14ac:dyDescent="0.25">
      <c r="A10647" s="261"/>
      <c r="B10647" s="251"/>
      <c r="C10647" s="252"/>
      <c r="D10647" s="268"/>
      <c r="E10647" s="257"/>
      <c r="F10647" s="260"/>
    </row>
    <row r="10648" spans="1:11" ht="13" x14ac:dyDescent="0.25">
      <c r="A10648" s="261"/>
      <c r="B10648" s="253"/>
      <c r="C10648" s="252"/>
      <c r="D10648" s="268"/>
      <c r="E10648" s="257"/>
      <c r="F10648" s="260"/>
    </row>
    <row r="10649" spans="1:11" ht="13" x14ac:dyDescent="0.25">
      <c r="A10649" s="261"/>
      <c r="B10649" s="253"/>
      <c r="C10649" s="252"/>
      <c r="D10649" s="308"/>
      <c r="E10649" s="257"/>
      <c r="F10649" s="260"/>
    </row>
    <row r="10650" spans="1:11" ht="13" x14ac:dyDescent="0.25">
      <c r="A10650" s="261"/>
      <c r="B10650" s="264" t="s">
        <v>2187</v>
      </c>
      <c r="C10650" s="226"/>
      <c r="D10650" s="304"/>
      <c r="E10650" s="255"/>
      <c r="F10650" s="266"/>
    </row>
    <row r="10651" spans="1:11" ht="13" x14ac:dyDescent="0.25">
      <c r="A10651" s="261"/>
      <c r="B10651" s="232" t="str">
        <f>B10588</f>
        <v>SECTION 9</v>
      </c>
      <c r="C10651" s="222"/>
      <c r="D10651" s="310"/>
      <c r="E10651" s="257"/>
      <c r="F10651" s="260"/>
    </row>
    <row r="10652" spans="1:11" ht="13" x14ac:dyDescent="0.25">
      <c r="A10652" s="261"/>
      <c r="B10652" s="232" t="str">
        <f>B10589</f>
        <v>New Ablution Blocks A,B,C: 9.1 - Foundations</v>
      </c>
      <c r="C10652" s="222"/>
      <c r="D10652" s="310"/>
      <c r="E10652" s="257"/>
      <c r="F10652" s="260"/>
    </row>
    <row r="10653" spans="1:11" ht="13" x14ac:dyDescent="0.25">
      <c r="A10653" s="261"/>
      <c r="B10653" s="232"/>
      <c r="C10653" s="222"/>
      <c r="D10653" s="310"/>
      <c r="E10653" s="257"/>
      <c r="F10653" s="260"/>
    </row>
    <row r="10654" spans="1:11" ht="13" x14ac:dyDescent="0.25">
      <c r="A10654" s="298"/>
      <c r="B10654" s="251" t="s">
        <v>234</v>
      </c>
      <c r="C10654" s="222"/>
      <c r="D10654" s="310"/>
      <c r="E10654" s="257"/>
      <c r="F10654" s="260"/>
    </row>
    <row r="10655" spans="1:11" x14ac:dyDescent="0.25">
      <c r="A10655" s="298"/>
      <c r="B10655" s="253"/>
      <c r="C10655" s="222"/>
      <c r="D10655" s="310"/>
      <c r="E10655" s="257"/>
      <c r="F10655" s="260"/>
    </row>
    <row r="10656" spans="1:11" ht="15" customHeight="1" x14ac:dyDescent="0.25">
      <c r="A10656" s="298" t="s">
        <v>2885</v>
      </c>
      <c r="B10656" s="253" t="s">
        <v>2073</v>
      </c>
      <c r="C10656" s="268" t="s">
        <v>2</v>
      </c>
      <c r="D10656" s="310">
        <v>6</v>
      </c>
      <c r="E10656" s="257"/>
      <c r="F10656" s="260"/>
    </row>
    <row r="10657" spans="1:12" customFormat="1" x14ac:dyDescent="0.25">
      <c r="A10657" s="298"/>
      <c r="B10657" s="253"/>
      <c r="C10657" s="252"/>
      <c r="D10657" s="308"/>
      <c r="E10657" s="257"/>
      <c r="F10657" s="260"/>
      <c r="G10657" s="234"/>
      <c r="H10657" s="234"/>
      <c r="J10657" s="149"/>
      <c r="K10657" s="149"/>
      <c r="L10657" s="149"/>
    </row>
    <row r="10658" spans="1:12" customFormat="1" ht="13" x14ac:dyDescent="0.25">
      <c r="A10658" s="298"/>
      <c r="B10658" s="251" t="s">
        <v>1155</v>
      </c>
      <c r="C10658" s="252"/>
      <c r="D10658" s="308"/>
      <c r="E10658" s="257"/>
      <c r="F10658" s="260"/>
      <c r="G10658" s="234"/>
      <c r="H10658" s="234"/>
      <c r="J10658" s="149"/>
      <c r="K10658" s="149"/>
      <c r="L10658" s="149"/>
    </row>
    <row r="10659" spans="1:12" customFormat="1" x14ac:dyDescent="0.25">
      <c r="A10659" s="298"/>
      <c r="B10659" s="253"/>
      <c r="C10659" s="252"/>
      <c r="D10659" s="324"/>
      <c r="E10659" s="257"/>
      <c r="F10659" s="260"/>
      <c r="G10659" s="234"/>
      <c r="H10659" s="234"/>
      <c r="J10659" s="149"/>
      <c r="K10659" s="149"/>
      <c r="L10659" s="149"/>
    </row>
    <row r="10660" spans="1:12" customFormat="1" ht="13" x14ac:dyDescent="0.25">
      <c r="A10660" s="298"/>
      <c r="B10660" s="251" t="s">
        <v>227</v>
      </c>
      <c r="C10660" s="252"/>
      <c r="D10660" s="268"/>
      <c r="E10660" s="257"/>
      <c r="F10660" s="260"/>
      <c r="G10660" s="234"/>
      <c r="H10660" s="234"/>
      <c r="J10660" s="149"/>
      <c r="K10660" s="149"/>
      <c r="L10660" s="149"/>
    </row>
    <row r="10661" spans="1:12" customFormat="1" x14ac:dyDescent="0.25">
      <c r="A10661" s="298"/>
      <c r="B10661" s="253"/>
      <c r="C10661" s="252"/>
      <c r="D10661" s="268"/>
      <c r="E10661" s="257"/>
      <c r="F10661" s="260"/>
      <c r="G10661" s="234"/>
      <c r="H10661" s="234"/>
      <c r="J10661" s="149"/>
      <c r="K10661" s="149"/>
      <c r="L10661" s="149"/>
    </row>
    <row r="10662" spans="1:12" customFormat="1" x14ac:dyDescent="0.25">
      <c r="A10662" s="298" t="s">
        <v>2886</v>
      </c>
      <c r="B10662" s="253" t="s">
        <v>1157</v>
      </c>
      <c r="C10662" s="252" t="s">
        <v>11</v>
      </c>
      <c r="D10662" s="268">
        <v>39</v>
      </c>
      <c r="E10662" s="257"/>
      <c r="F10662" s="260"/>
      <c r="G10662" s="234"/>
      <c r="H10662" s="234">
        <f>14+12.08+13.1</f>
        <v>39.18</v>
      </c>
      <c r="J10662" s="149"/>
      <c r="K10662" s="149"/>
      <c r="L10662" s="149"/>
    </row>
    <row r="10663" spans="1:12" customFormat="1" x14ac:dyDescent="0.25">
      <c r="A10663" s="298"/>
      <c r="B10663" s="253"/>
      <c r="C10663" s="252"/>
      <c r="D10663" s="268"/>
      <c r="E10663" s="257"/>
      <c r="F10663" s="260"/>
      <c r="G10663" s="234"/>
      <c r="H10663" s="234"/>
      <c r="J10663" s="149"/>
      <c r="K10663" s="149"/>
      <c r="L10663" s="149"/>
    </row>
    <row r="10664" spans="1:12" customFormat="1" ht="13" x14ac:dyDescent="0.25">
      <c r="A10664" s="298"/>
      <c r="B10664" s="251" t="s">
        <v>2847</v>
      </c>
      <c r="C10664" s="252"/>
      <c r="D10664" s="268"/>
      <c r="E10664" s="257"/>
      <c r="F10664" s="260"/>
      <c r="G10664" s="234"/>
      <c r="H10664" s="234"/>
      <c r="J10664" s="149"/>
      <c r="K10664" s="149"/>
      <c r="L10664" s="149"/>
    </row>
    <row r="10665" spans="1:12" customFormat="1" x14ac:dyDescent="0.25">
      <c r="A10665" s="298"/>
      <c r="B10665" s="253"/>
      <c r="C10665" s="252"/>
      <c r="D10665" s="268"/>
      <c r="E10665" s="257"/>
      <c r="F10665" s="260"/>
      <c r="G10665" s="234"/>
      <c r="H10665" s="234"/>
      <c r="J10665" s="149"/>
      <c r="K10665" s="149"/>
      <c r="L10665" s="149"/>
    </row>
    <row r="10666" spans="1:12" customFormat="1" ht="13" x14ac:dyDescent="0.25">
      <c r="A10666" s="298"/>
      <c r="B10666" s="251" t="s">
        <v>213</v>
      </c>
      <c r="C10666" s="252"/>
      <c r="D10666" s="268"/>
      <c r="E10666" s="257"/>
      <c r="F10666" s="260"/>
      <c r="G10666" s="234"/>
      <c r="H10666" s="234"/>
      <c r="J10666" s="149"/>
      <c r="K10666" s="149"/>
      <c r="L10666" s="149"/>
    </row>
    <row r="10667" spans="1:12" customFormat="1" x14ac:dyDescent="0.25">
      <c r="A10667" s="298"/>
      <c r="B10667" s="253"/>
      <c r="C10667" s="252"/>
      <c r="D10667" s="268"/>
      <c r="E10667" s="257"/>
      <c r="F10667" s="260"/>
      <c r="G10667" s="234"/>
      <c r="H10667" s="234"/>
      <c r="J10667" s="149"/>
      <c r="K10667" s="149"/>
      <c r="L10667" s="149"/>
    </row>
    <row r="10668" spans="1:12" customFormat="1" x14ac:dyDescent="0.25">
      <c r="A10668" s="298" t="s">
        <v>2887</v>
      </c>
      <c r="B10668" s="253" t="s">
        <v>2848</v>
      </c>
      <c r="C10668" s="252" t="s">
        <v>8</v>
      </c>
      <c r="D10668" s="268">
        <v>1</v>
      </c>
      <c r="E10668" s="257"/>
      <c r="F10668" s="260"/>
      <c r="G10668" s="234"/>
      <c r="H10668" s="234"/>
      <c r="J10668" s="149"/>
      <c r="K10668" s="149"/>
      <c r="L10668" s="149"/>
    </row>
    <row r="10669" spans="1:12" customFormat="1" x14ac:dyDescent="0.25">
      <c r="A10669" s="298"/>
      <c r="B10669" s="253"/>
      <c r="C10669" s="252"/>
      <c r="D10669" s="268"/>
      <c r="E10669" s="257"/>
      <c r="F10669" s="260"/>
      <c r="G10669" s="234"/>
      <c r="H10669" s="234"/>
      <c r="J10669" s="149"/>
      <c r="K10669" s="149"/>
      <c r="L10669" s="149"/>
    </row>
    <row r="10670" spans="1:12" customFormat="1" x14ac:dyDescent="0.25">
      <c r="A10670" s="298" t="s">
        <v>2888</v>
      </c>
      <c r="B10670" s="253" t="s">
        <v>2858</v>
      </c>
      <c r="C10670" s="252" t="s">
        <v>8</v>
      </c>
      <c r="D10670" s="268">
        <v>1</v>
      </c>
      <c r="E10670" s="257"/>
      <c r="F10670" s="260"/>
      <c r="G10670" s="234"/>
      <c r="H10670" s="234"/>
      <c r="J10670" s="149"/>
      <c r="K10670" s="149"/>
      <c r="L10670" s="149"/>
    </row>
    <row r="10671" spans="1:12" customFormat="1" x14ac:dyDescent="0.25">
      <c r="A10671" s="298"/>
      <c r="B10671" s="253"/>
      <c r="C10671" s="252"/>
      <c r="D10671" s="268"/>
      <c r="E10671" s="257"/>
      <c r="F10671" s="260"/>
      <c r="G10671" s="234"/>
      <c r="H10671" s="234"/>
      <c r="J10671" s="149"/>
      <c r="K10671" s="149"/>
      <c r="L10671" s="149"/>
    </row>
    <row r="10672" spans="1:12" customFormat="1" x14ac:dyDescent="0.25">
      <c r="A10672" s="298" t="s">
        <v>2889</v>
      </c>
      <c r="B10672" s="253" t="s">
        <v>2859</v>
      </c>
      <c r="C10672" s="252" t="s">
        <v>8</v>
      </c>
      <c r="D10672" s="268">
        <v>1</v>
      </c>
      <c r="E10672" s="257"/>
      <c r="F10672" s="260"/>
      <c r="G10672" s="234"/>
      <c r="H10672" s="234"/>
      <c r="J10672" s="149"/>
      <c r="K10672" s="149"/>
      <c r="L10672" s="149"/>
    </row>
    <row r="10673" spans="1:11" x14ac:dyDescent="0.25">
      <c r="A10673" s="298"/>
      <c r="B10673" s="253"/>
      <c r="C10673" s="252"/>
      <c r="D10673" s="268"/>
      <c r="E10673" s="257"/>
      <c r="F10673" s="260"/>
    </row>
    <row r="10674" spans="1:11" ht="13" x14ac:dyDescent="0.25">
      <c r="A10674" s="298"/>
      <c r="B10674" s="251" t="s">
        <v>2849</v>
      </c>
      <c r="C10674" s="252"/>
      <c r="D10674" s="268"/>
      <c r="E10674" s="257"/>
      <c r="F10674" s="260"/>
    </row>
    <row r="10675" spans="1:11" x14ac:dyDescent="0.25">
      <c r="A10675" s="298"/>
      <c r="B10675" s="253"/>
      <c r="C10675" s="252"/>
      <c r="D10675" s="268"/>
      <c r="E10675" s="257"/>
      <c r="F10675" s="260"/>
    </row>
    <row r="10676" spans="1:11" x14ac:dyDescent="0.25">
      <c r="A10676" s="298" t="s">
        <v>2890</v>
      </c>
      <c r="B10676" s="253" t="s">
        <v>580</v>
      </c>
      <c r="C10676" s="252" t="s">
        <v>8</v>
      </c>
      <c r="D10676" s="268">
        <v>1</v>
      </c>
      <c r="E10676" s="257"/>
      <c r="F10676" s="260"/>
    </row>
    <row r="10677" spans="1:11" x14ac:dyDescent="0.25">
      <c r="A10677" s="298"/>
      <c r="B10677" s="253"/>
      <c r="C10677" s="252"/>
      <c r="D10677" s="268"/>
      <c r="E10677" s="257"/>
      <c r="F10677" s="260"/>
    </row>
    <row r="10678" spans="1:11" ht="13" x14ac:dyDescent="0.25">
      <c r="A10678" s="298"/>
      <c r="B10678" s="251" t="s">
        <v>1164</v>
      </c>
      <c r="C10678" s="252"/>
      <c r="D10678" s="268"/>
      <c r="E10678" s="257"/>
      <c r="F10678" s="260"/>
    </row>
    <row r="10679" spans="1:11" ht="13" x14ac:dyDescent="0.25">
      <c r="A10679" s="261"/>
      <c r="B10679" s="253"/>
      <c r="C10679" s="252"/>
      <c r="D10679" s="268"/>
      <c r="E10679" s="257"/>
      <c r="F10679" s="260"/>
    </row>
    <row r="10680" spans="1:11" ht="39" x14ac:dyDescent="0.25">
      <c r="A10680" s="298"/>
      <c r="B10680" s="251" t="s">
        <v>2850</v>
      </c>
      <c r="C10680" s="252"/>
      <c r="D10680" s="268"/>
      <c r="E10680" s="257"/>
      <c r="F10680" s="260"/>
    </row>
    <row r="10681" spans="1:11" x14ac:dyDescent="0.25">
      <c r="A10681" s="298"/>
      <c r="B10681" s="253"/>
      <c r="C10681" s="252"/>
      <c r="D10681" s="268"/>
      <c r="E10681" s="257"/>
      <c r="F10681" s="260"/>
    </row>
    <row r="10682" spans="1:11" ht="14.5" x14ac:dyDescent="0.25">
      <c r="A10682" s="298" t="s">
        <v>2891</v>
      </c>
      <c r="B10682" s="253" t="s">
        <v>10</v>
      </c>
      <c r="C10682" s="268" t="s">
        <v>621</v>
      </c>
      <c r="D10682" s="268">
        <v>14</v>
      </c>
      <c r="E10682" s="257"/>
      <c r="F10682" s="260"/>
      <c r="H10682" s="234">
        <f>19.5*0.45</f>
        <v>8.7750000000000004</v>
      </c>
      <c r="I10682">
        <f>17.58*0.45</f>
        <v>7.9109999999999996</v>
      </c>
      <c r="J10682" s="149">
        <f>18.6*0.45</f>
        <v>8.370000000000001</v>
      </c>
      <c r="K10682" s="359">
        <f>H10682+I10682+J10682</f>
        <v>25.056000000000001</v>
      </c>
    </row>
    <row r="10683" spans="1:11" x14ac:dyDescent="0.25">
      <c r="A10683" s="298"/>
      <c r="B10683" s="253"/>
      <c r="C10683" s="252"/>
      <c r="D10683" s="268"/>
      <c r="E10683" s="257"/>
      <c r="F10683" s="260"/>
      <c r="K10683" s="359">
        <f t="shared" ref="K10683:K10684" si="2">H10683+I10683+J10683</f>
        <v>0</v>
      </c>
    </row>
    <row r="10684" spans="1:11" ht="14.5" x14ac:dyDescent="0.25">
      <c r="A10684" s="298" t="s">
        <v>2892</v>
      </c>
      <c r="B10684" s="253" t="s">
        <v>191</v>
      </c>
      <c r="C10684" s="268" t="s">
        <v>621</v>
      </c>
      <c r="D10684" s="268">
        <v>25</v>
      </c>
      <c r="E10684" s="257"/>
      <c r="F10684" s="260"/>
      <c r="H10684" s="234">
        <f>11.25*0.45</f>
        <v>5.0625</v>
      </c>
      <c r="I10684" s="50">
        <f>11.25*0.45</f>
        <v>5.0625</v>
      </c>
      <c r="J10684" s="149">
        <f>7.5*0.45</f>
        <v>3.375</v>
      </c>
      <c r="K10684" s="359">
        <f t="shared" si="2"/>
        <v>13.5</v>
      </c>
    </row>
    <row r="10685" spans="1:11" x14ac:dyDescent="0.25">
      <c r="A10685" s="298"/>
      <c r="B10685" s="253"/>
      <c r="C10685" s="252"/>
      <c r="D10685" s="268"/>
      <c r="E10685" s="257"/>
      <c r="F10685" s="260"/>
    </row>
    <row r="10686" spans="1:11" ht="14.5" x14ac:dyDescent="0.25">
      <c r="A10686" s="298" t="s">
        <v>2893</v>
      </c>
      <c r="B10686" s="253" t="s">
        <v>2851</v>
      </c>
      <c r="C10686" s="268" t="s">
        <v>621</v>
      </c>
      <c r="D10686" s="268">
        <v>19</v>
      </c>
      <c r="E10686" s="257"/>
      <c r="F10686" s="260"/>
    </row>
    <row r="10687" spans="1:11" x14ac:dyDescent="0.25">
      <c r="A10687" s="298"/>
      <c r="B10687" s="253"/>
      <c r="C10687" s="252"/>
      <c r="D10687" s="268"/>
      <c r="E10687" s="257"/>
      <c r="F10687" s="260"/>
    </row>
    <row r="10688" spans="1:11" ht="13" x14ac:dyDescent="0.25">
      <c r="A10688" s="298"/>
      <c r="B10688" s="251" t="s">
        <v>190</v>
      </c>
      <c r="C10688" s="252"/>
      <c r="D10688" s="268"/>
      <c r="E10688" s="257"/>
      <c r="F10688" s="260"/>
    </row>
    <row r="10689" spans="1:9" x14ac:dyDescent="0.25">
      <c r="A10689" s="298"/>
      <c r="B10689" s="253"/>
      <c r="C10689" s="252"/>
      <c r="D10689" s="268"/>
      <c r="E10689" s="257"/>
      <c r="F10689" s="260"/>
    </row>
    <row r="10690" spans="1:9" ht="13" x14ac:dyDescent="0.25">
      <c r="A10690" s="298"/>
      <c r="B10690" s="251" t="s">
        <v>187</v>
      </c>
      <c r="C10690" s="252"/>
      <c r="D10690" s="268"/>
      <c r="E10690" s="257"/>
      <c r="F10690" s="260"/>
    </row>
    <row r="10691" spans="1:9" x14ac:dyDescent="0.25">
      <c r="A10691" s="298"/>
      <c r="B10691" s="253"/>
      <c r="C10691" s="252"/>
      <c r="D10691" s="268"/>
      <c r="E10691" s="257"/>
      <c r="F10691" s="260"/>
    </row>
    <row r="10692" spans="1:9" x14ac:dyDescent="0.25">
      <c r="A10692" s="298" t="s">
        <v>2894</v>
      </c>
      <c r="B10692" s="253" t="s">
        <v>2896</v>
      </c>
      <c r="C10692" s="252" t="s">
        <v>11</v>
      </c>
      <c r="D10692" s="268">
        <v>41</v>
      </c>
      <c r="E10692" s="257"/>
      <c r="F10692" s="260"/>
    </row>
    <row r="10693" spans="1:9" x14ac:dyDescent="0.25">
      <c r="A10693" s="298"/>
      <c r="B10693" s="253"/>
      <c r="C10693" s="252"/>
      <c r="D10693" s="268"/>
      <c r="E10693" s="257"/>
      <c r="F10693" s="260"/>
    </row>
    <row r="10694" spans="1:9" x14ac:dyDescent="0.25">
      <c r="A10694" s="298" t="s">
        <v>2895</v>
      </c>
      <c r="B10694" s="253" t="s">
        <v>2897</v>
      </c>
      <c r="C10694" s="252" t="s">
        <v>11</v>
      </c>
      <c r="D10694" s="268">
        <v>127</v>
      </c>
      <c r="E10694" s="257"/>
      <c r="F10694" s="260"/>
      <c r="H10694" s="234">
        <f>D10684+D10686</f>
        <v>44</v>
      </c>
      <c r="I10694" s="360">
        <f>H10694*2.88</f>
        <v>126.72</v>
      </c>
    </row>
    <row r="10695" spans="1:9" ht="13" x14ac:dyDescent="0.25">
      <c r="A10695" s="298"/>
      <c r="B10695" s="245"/>
      <c r="C10695" s="226"/>
      <c r="D10695" s="268"/>
      <c r="E10695" s="255"/>
      <c r="F10695" s="260"/>
    </row>
    <row r="10696" spans="1:9" ht="13" x14ac:dyDescent="0.25">
      <c r="A10696" s="298"/>
      <c r="B10696" s="243" t="s">
        <v>179</v>
      </c>
      <c r="C10696" s="226"/>
      <c r="D10696" s="268"/>
      <c r="E10696" s="255"/>
      <c r="F10696" s="260"/>
    </row>
    <row r="10697" spans="1:9" ht="13" x14ac:dyDescent="0.25">
      <c r="A10697" s="298"/>
      <c r="B10697" s="245"/>
      <c r="C10697" s="226"/>
      <c r="D10697" s="268"/>
      <c r="E10697" s="255"/>
      <c r="F10697" s="260"/>
    </row>
    <row r="10698" spans="1:9" ht="26" x14ac:dyDescent="0.25">
      <c r="A10698" s="298"/>
      <c r="B10698" s="228" t="s">
        <v>2852</v>
      </c>
      <c r="C10698" s="219"/>
      <c r="D10698" s="268"/>
      <c r="E10698" s="257"/>
      <c r="F10698" s="260"/>
    </row>
    <row r="10699" spans="1:9" ht="13" x14ac:dyDescent="0.25">
      <c r="A10699" s="298"/>
      <c r="B10699" s="228"/>
      <c r="C10699" s="219"/>
      <c r="D10699" s="268"/>
      <c r="E10699" s="257"/>
      <c r="F10699" s="260"/>
    </row>
    <row r="10700" spans="1:9" ht="14.5" x14ac:dyDescent="0.25">
      <c r="A10700" s="299" t="s">
        <v>2898</v>
      </c>
      <c r="B10700" s="295" t="s">
        <v>12</v>
      </c>
      <c r="C10700" s="268" t="s">
        <v>621</v>
      </c>
      <c r="D10700" s="268">
        <v>13</v>
      </c>
      <c r="E10700" s="216"/>
      <c r="F10700" s="277"/>
    </row>
    <row r="10701" spans="1:9" x14ac:dyDescent="0.25">
      <c r="A10701" s="299"/>
      <c r="B10701" s="269"/>
      <c r="C10701" s="268"/>
      <c r="D10701" s="268"/>
      <c r="E10701" s="216"/>
      <c r="F10701" s="277"/>
    </row>
    <row r="10702" spans="1:9" ht="13" x14ac:dyDescent="0.25">
      <c r="A10702" s="299"/>
      <c r="B10702" s="227" t="s">
        <v>170</v>
      </c>
      <c r="C10702" s="268"/>
      <c r="D10702" s="268"/>
      <c r="E10702" s="216"/>
      <c r="F10702" s="277"/>
    </row>
    <row r="10703" spans="1:9" ht="13" x14ac:dyDescent="0.25">
      <c r="A10703" s="299"/>
      <c r="B10703" s="227"/>
      <c r="C10703" s="268"/>
      <c r="D10703" s="268"/>
      <c r="E10703" s="216"/>
      <c r="F10703" s="277"/>
    </row>
    <row r="10704" spans="1:9" ht="39" x14ac:dyDescent="0.25">
      <c r="A10704" s="299"/>
      <c r="B10704" s="227" t="s">
        <v>2853</v>
      </c>
      <c r="C10704" s="268"/>
      <c r="D10704" s="268"/>
      <c r="E10704" s="216"/>
      <c r="F10704" s="277"/>
    </row>
    <row r="10705" spans="1:12" ht="13" x14ac:dyDescent="0.25">
      <c r="A10705" s="299"/>
      <c r="B10705" s="227"/>
      <c r="C10705" s="268"/>
      <c r="D10705" s="311"/>
      <c r="E10705" s="216"/>
      <c r="F10705" s="277"/>
    </row>
    <row r="10706" spans="1:12" ht="14.5" x14ac:dyDescent="0.25">
      <c r="A10706" s="299" t="s">
        <v>2899</v>
      </c>
      <c r="B10706" s="269" t="s">
        <v>2854</v>
      </c>
      <c r="C10706" s="268" t="s">
        <v>621</v>
      </c>
      <c r="D10706" s="311">
        <v>17</v>
      </c>
      <c r="E10706" s="216"/>
      <c r="F10706" s="277"/>
      <c r="H10706" s="234">
        <f>19.5*0.3</f>
        <v>5.85</v>
      </c>
      <c r="I10706">
        <f>17.58*0.3</f>
        <v>5.2739999999999991</v>
      </c>
      <c r="J10706" s="149">
        <f>18.6*0.3</f>
        <v>5.58</v>
      </c>
      <c r="K10706" s="359">
        <f>H10706+I10706+J10706</f>
        <v>16.704000000000001</v>
      </c>
    </row>
    <row r="10707" spans="1:12" x14ac:dyDescent="0.25">
      <c r="A10707" s="299"/>
      <c r="B10707" s="269"/>
      <c r="C10707" s="268"/>
      <c r="D10707" s="311"/>
      <c r="E10707" s="216"/>
      <c r="F10707" s="277"/>
    </row>
    <row r="10708" spans="1:12" ht="26" x14ac:dyDescent="0.25">
      <c r="A10708" s="296"/>
      <c r="B10708" s="227" t="s">
        <v>2855</v>
      </c>
      <c r="C10708" s="268"/>
      <c r="D10708" s="311"/>
      <c r="E10708" s="216"/>
      <c r="F10708" s="277"/>
    </row>
    <row r="10709" spans="1:12" ht="13" x14ac:dyDescent="0.25">
      <c r="A10709" s="296"/>
      <c r="B10709" s="227"/>
      <c r="C10709" s="268"/>
      <c r="D10709" s="311"/>
      <c r="E10709" s="216"/>
      <c r="F10709" s="277"/>
    </row>
    <row r="10710" spans="1:12" ht="14.5" x14ac:dyDescent="0.25">
      <c r="A10710" s="296" t="s">
        <v>2900</v>
      </c>
      <c r="B10710" s="269" t="s">
        <v>2856</v>
      </c>
      <c r="C10710" s="268" t="s">
        <v>621</v>
      </c>
      <c r="D10710" s="311">
        <v>79</v>
      </c>
      <c r="E10710" s="216"/>
      <c r="F10710" s="277"/>
      <c r="H10710" s="234">
        <f>14*2</f>
        <v>28</v>
      </c>
      <c r="I10710">
        <f>12.08*2</f>
        <v>24.16</v>
      </c>
      <c r="J10710" s="149">
        <f>13.1*2</f>
        <v>26.2</v>
      </c>
      <c r="K10710" s="359">
        <f>H10710+I10710+J10710</f>
        <v>78.36</v>
      </c>
    </row>
    <row r="10711" spans="1:12" x14ac:dyDescent="0.25">
      <c r="A10711" s="296"/>
      <c r="B10711" s="269"/>
      <c r="C10711" s="268"/>
      <c r="D10711" s="311"/>
      <c r="E10711" s="216"/>
      <c r="F10711" s="277"/>
    </row>
    <row r="10712" spans="1:12" x14ac:dyDescent="0.25">
      <c r="A10712" s="296"/>
      <c r="B10712" s="269"/>
      <c r="C10712" s="268"/>
      <c r="D10712" s="311"/>
      <c r="E10712" s="216"/>
      <c r="F10712" s="277"/>
    </row>
    <row r="10713" spans="1:12" ht="13" x14ac:dyDescent="0.25">
      <c r="A10713" s="296"/>
      <c r="B10713" s="227"/>
      <c r="C10713" s="268"/>
      <c r="D10713" s="311"/>
      <c r="E10713" s="216"/>
      <c r="F10713" s="277"/>
    </row>
    <row r="10714" spans="1:12" ht="13" x14ac:dyDescent="0.25">
      <c r="A10714" s="261"/>
      <c r="B10714" s="253"/>
      <c r="C10714" s="252"/>
      <c r="D10714" s="308"/>
      <c r="E10714" s="257"/>
      <c r="F10714" s="260"/>
    </row>
    <row r="10715" spans="1:12" ht="13" x14ac:dyDescent="0.25">
      <c r="A10715" s="261"/>
      <c r="B10715" s="264" t="s">
        <v>2187</v>
      </c>
      <c r="C10715" s="226"/>
      <c r="D10715" s="304"/>
      <c r="E10715" s="255"/>
      <c r="F10715" s="266"/>
    </row>
    <row r="10716" spans="1:12" ht="13" x14ac:dyDescent="0.25">
      <c r="A10716" s="261"/>
      <c r="B10716" s="245" t="str">
        <f>B10527</f>
        <v>SECTION 9</v>
      </c>
      <c r="C10716" s="226"/>
      <c r="D10716" s="304"/>
      <c r="E10716" s="255"/>
      <c r="F10716" s="260"/>
    </row>
    <row r="10717" spans="1:12" ht="13" x14ac:dyDescent="0.25">
      <c r="A10717" s="261"/>
      <c r="B10717" s="245" t="str">
        <f>B10652</f>
        <v>New Ablution Blocks A,B,C: 9.1 - Foundations</v>
      </c>
      <c r="C10717" s="226"/>
      <c r="D10717" s="304"/>
      <c r="E10717" s="255"/>
      <c r="F10717" s="260"/>
    </row>
    <row r="10718" spans="1:12" ht="13" x14ac:dyDescent="0.25">
      <c r="A10718" s="261"/>
      <c r="B10718" s="253"/>
      <c r="C10718" s="252"/>
      <c r="D10718" s="308"/>
      <c r="E10718" s="257"/>
      <c r="F10718" s="260"/>
    </row>
    <row r="10719" spans="1:12" ht="13" x14ac:dyDescent="0.25">
      <c r="A10719" s="261"/>
      <c r="B10719" s="270" t="str">
        <f>B10716</f>
        <v>SECTION 9</v>
      </c>
      <c r="C10719" s="252"/>
      <c r="D10719" s="308"/>
      <c r="E10719" s="257"/>
      <c r="F10719" s="260"/>
    </row>
    <row r="10720" spans="1:12" s="234" customFormat="1" ht="13" x14ac:dyDescent="0.25">
      <c r="A10720" s="261"/>
      <c r="B10720" s="270" t="str">
        <f>B10717</f>
        <v>New Ablution Blocks A,B,C: 9.1 - Foundations</v>
      </c>
      <c r="C10720" s="252"/>
      <c r="D10720" s="308"/>
      <c r="E10720" s="257"/>
      <c r="F10720" s="260"/>
      <c r="I10720"/>
      <c r="J10720" s="149"/>
      <c r="K10720" s="149"/>
      <c r="L10720" s="149"/>
    </row>
    <row r="10721" spans="1:12" s="234" customFormat="1" ht="13" x14ac:dyDescent="0.25">
      <c r="A10721" s="261"/>
      <c r="B10721" s="251" t="s">
        <v>2200</v>
      </c>
      <c r="C10721" s="252" t="s">
        <v>2192</v>
      </c>
      <c r="D10721" s="308"/>
      <c r="E10721" s="257"/>
      <c r="F10721" s="260"/>
      <c r="I10721"/>
      <c r="J10721" s="149"/>
      <c r="K10721" s="149"/>
      <c r="L10721" s="149"/>
    </row>
    <row r="10722" spans="1:12" s="234" customFormat="1" ht="13" x14ac:dyDescent="0.25">
      <c r="A10722" s="261"/>
      <c r="B10722" s="253"/>
      <c r="C10722" s="252"/>
      <c r="D10722" s="308"/>
      <c r="E10722" s="257"/>
      <c r="F10722" s="260"/>
      <c r="I10722"/>
      <c r="J10722" s="149"/>
      <c r="K10722" s="149"/>
      <c r="L10722" s="149"/>
    </row>
    <row r="10723" spans="1:12" s="234" customFormat="1" ht="13" x14ac:dyDescent="0.25">
      <c r="A10723" s="261"/>
      <c r="B10723" s="265" t="s">
        <v>2191</v>
      </c>
      <c r="C10723" s="252">
        <v>156</v>
      </c>
      <c r="D10723" s="308"/>
      <c r="E10723" s="257"/>
      <c r="F10723" s="260"/>
      <c r="I10723"/>
      <c r="J10723" s="149"/>
      <c r="K10723" s="149"/>
      <c r="L10723" s="149"/>
    </row>
    <row r="10724" spans="1:12" s="234" customFormat="1" ht="13" x14ac:dyDescent="0.25">
      <c r="A10724" s="261"/>
      <c r="B10724" s="265"/>
      <c r="C10724" s="252"/>
      <c r="D10724" s="308"/>
      <c r="E10724" s="257"/>
      <c r="F10724" s="260"/>
      <c r="I10724"/>
      <c r="J10724" s="149"/>
      <c r="K10724" s="149"/>
      <c r="L10724" s="149"/>
    </row>
    <row r="10725" spans="1:12" s="234" customFormat="1" ht="13" x14ac:dyDescent="0.25">
      <c r="A10725" s="261"/>
      <c r="B10725" s="253"/>
      <c r="C10725" s="252">
        <v>157</v>
      </c>
      <c r="D10725" s="308"/>
      <c r="E10725" s="257"/>
      <c r="F10725" s="260"/>
      <c r="I10725"/>
      <c r="J10725" s="149"/>
      <c r="K10725" s="149"/>
      <c r="L10725" s="149"/>
    </row>
    <row r="10726" spans="1:12" s="234" customFormat="1" ht="13" x14ac:dyDescent="0.25">
      <c r="A10726" s="261"/>
      <c r="B10726" s="253"/>
      <c r="C10726" s="252"/>
      <c r="D10726" s="308"/>
      <c r="E10726" s="257"/>
      <c r="F10726" s="260"/>
      <c r="I10726"/>
      <c r="J10726" s="149"/>
      <c r="K10726" s="149"/>
      <c r="L10726" s="149"/>
    </row>
    <row r="10727" spans="1:12" s="234" customFormat="1" ht="13" x14ac:dyDescent="0.25">
      <c r="A10727" s="261"/>
      <c r="B10727" s="253"/>
      <c r="C10727" s="252">
        <v>158</v>
      </c>
      <c r="D10727" s="308"/>
      <c r="E10727" s="257"/>
      <c r="F10727" s="260"/>
      <c r="I10727"/>
      <c r="J10727" s="149"/>
      <c r="K10727" s="149"/>
      <c r="L10727" s="149"/>
    </row>
    <row r="10728" spans="1:12" s="234" customFormat="1" ht="13" x14ac:dyDescent="0.25">
      <c r="A10728" s="261"/>
      <c r="B10728" s="253"/>
      <c r="C10728" s="252"/>
      <c r="D10728" s="308"/>
      <c r="E10728" s="257"/>
      <c r="F10728" s="260"/>
      <c r="I10728"/>
      <c r="J10728" s="149"/>
      <c r="K10728" s="149"/>
      <c r="L10728" s="149"/>
    </row>
    <row r="10729" spans="1:12" s="234" customFormat="1" ht="13" x14ac:dyDescent="0.25">
      <c r="A10729" s="261"/>
      <c r="B10729" s="253"/>
      <c r="C10729" s="252"/>
      <c r="D10729" s="308"/>
      <c r="E10729" s="257"/>
      <c r="F10729" s="260"/>
      <c r="I10729"/>
      <c r="J10729" s="149"/>
      <c r="K10729" s="149"/>
      <c r="L10729" s="149"/>
    </row>
    <row r="10730" spans="1:12" s="234" customFormat="1" ht="13" x14ac:dyDescent="0.25">
      <c r="A10730" s="261"/>
      <c r="B10730" s="253"/>
      <c r="C10730" s="252"/>
      <c r="D10730" s="308"/>
      <c r="E10730" s="257"/>
      <c r="F10730" s="260"/>
      <c r="I10730"/>
      <c r="J10730" s="149"/>
      <c r="K10730" s="149"/>
      <c r="L10730" s="149"/>
    </row>
    <row r="10731" spans="1:12" s="234" customFormat="1" ht="13" x14ac:dyDescent="0.25">
      <c r="A10731" s="261"/>
      <c r="B10731" s="253"/>
      <c r="C10731" s="252"/>
      <c r="D10731" s="308"/>
      <c r="E10731" s="257"/>
      <c r="F10731" s="260"/>
      <c r="I10731"/>
      <c r="J10731" s="149"/>
      <c r="K10731" s="149"/>
      <c r="L10731" s="149"/>
    </row>
    <row r="10732" spans="1:12" s="234" customFormat="1" ht="13" x14ac:dyDescent="0.25">
      <c r="A10732" s="261"/>
      <c r="B10732" s="253"/>
      <c r="C10732" s="252"/>
      <c r="D10732" s="308"/>
      <c r="E10732" s="257"/>
      <c r="F10732" s="260"/>
      <c r="I10732"/>
      <c r="J10732" s="149"/>
      <c r="K10732" s="149"/>
      <c r="L10732" s="149"/>
    </row>
    <row r="10733" spans="1:12" s="234" customFormat="1" ht="13" x14ac:dyDescent="0.25">
      <c r="A10733" s="261"/>
      <c r="B10733" s="253"/>
      <c r="C10733" s="252"/>
      <c r="D10733" s="308"/>
      <c r="E10733" s="257"/>
      <c r="F10733" s="260"/>
      <c r="I10733"/>
      <c r="J10733" s="149"/>
      <c r="K10733" s="149"/>
      <c r="L10733" s="149"/>
    </row>
    <row r="10734" spans="1:12" s="234" customFormat="1" ht="13" x14ac:dyDescent="0.25">
      <c r="A10734" s="261"/>
      <c r="B10734" s="253"/>
      <c r="C10734" s="252"/>
      <c r="D10734" s="308"/>
      <c r="E10734" s="257"/>
      <c r="F10734" s="260"/>
      <c r="I10734"/>
      <c r="J10734" s="149"/>
      <c r="K10734" s="149"/>
      <c r="L10734" s="149"/>
    </row>
    <row r="10735" spans="1:12" s="234" customFormat="1" ht="13" x14ac:dyDescent="0.25">
      <c r="A10735" s="261"/>
      <c r="B10735" s="253"/>
      <c r="C10735" s="252"/>
      <c r="D10735" s="308"/>
      <c r="E10735" s="257"/>
      <c r="F10735" s="260"/>
      <c r="I10735"/>
      <c r="J10735" s="149"/>
      <c r="K10735" s="149"/>
      <c r="L10735" s="149"/>
    </row>
    <row r="10736" spans="1:12" s="234" customFormat="1" ht="13" x14ac:dyDescent="0.25">
      <c r="A10736" s="261"/>
      <c r="B10736" s="253"/>
      <c r="C10736" s="252"/>
      <c r="D10736" s="308"/>
      <c r="E10736" s="257"/>
      <c r="F10736" s="260"/>
      <c r="I10736"/>
      <c r="J10736" s="149"/>
      <c r="K10736" s="149"/>
      <c r="L10736" s="149"/>
    </row>
    <row r="10737" spans="1:12" s="234" customFormat="1" ht="13" x14ac:dyDescent="0.25">
      <c r="A10737" s="261"/>
      <c r="B10737" s="253"/>
      <c r="C10737" s="252"/>
      <c r="D10737" s="308"/>
      <c r="E10737" s="257"/>
      <c r="F10737" s="260"/>
      <c r="I10737"/>
      <c r="J10737" s="149"/>
      <c r="K10737" s="149"/>
      <c r="L10737" s="149"/>
    </row>
    <row r="10738" spans="1:12" s="234" customFormat="1" ht="13" x14ac:dyDescent="0.25">
      <c r="A10738" s="261"/>
      <c r="B10738" s="253"/>
      <c r="C10738" s="252"/>
      <c r="D10738" s="308"/>
      <c r="E10738" s="257"/>
      <c r="F10738" s="260"/>
      <c r="I10738"/>
      <c r="J10738" s="149"/>
      <c r="K10738" s="149"/>
      <c r="L10738" s="149"/>
    </row>
    <row r="10739" spans="1:12" s="234" customFormat="1" ht="13" x14ac:dyDescent="0.25">
      <c r="A10739" s="261"/>
      <c r="B10739" s="253"/>
      <c r="C10739" s="252"/>
      <c r="D10739" s="308"/>
      <c r="E10739" s="257"/>
      <c r="F10739" s="260"/>
      <c r="I10739"/>
      <c r="J10739" s="149"/>
      <c r="K10739" s="149"/>
      <c r="L10739" s="149"/>
    </row>
    <row r="10740" spans="1:12" s="234" customFormat="1" ht="13" x14ac:dyDescent="0.25">
      <c r="A10740" s="261"/>
      <c r="B10740" s="253"/>
      <c r="C10740" s="252"/>
      <c r="D10740" s="308"/>
      <c r="E10740" s="257"/>
      <c r="F10740" s="260"/>
      <c r="I10740"/>
      <c r="J10740" s="149"/>
      <c r="K10740" s="149"/>
      <c r="L10740" s="149"/>
    </row>
    <row r="10741" spans="1:12" s="234" customFormat="1" ht="13" x14ac:dyDescent="0.25">
      <c r="A10741" s="261"/>
      <c r="B10741" s="253"/>
      <c r="C10741" s="252"/>
      <c r="D10741" s="308"/>
      <c r="E10741" s="257"/>
      <c r="F10741" s="260"/>
      <c r="I10741"/>
      <c r="J10741" s="149"/>
      <c r="K10741" s="149"/>
      <c r="L10741" s="149"/>
    </row>
    <row r="10742" spans="1:12" s="234" customFormat="1" ht="13" x14ac:dyDescent="0.25">
      <c r="A10742" s="261"/>
      <c r="B10742" s="253"/>
      <c r="C10742" s="252"/>
      <c r="D10742" s="308"/>
      <c r="E10742" s="257"/>
      <c r="F10742" s="260"/>
      <c r="I10742"/>
      <c r="J10742" s="149"/>
      <c r="K10742" s="149"/>
      <c r="L10742" s="149"/>
    </row>
    <row r="10743" spans="1:12" s="234" customFormat="1" ht="13" x14ac:dyDescent="0.25">
      <c r="A10743" s="261"/>
      <c r="B10743" s="253"/>
      <c r="C10743" s="252"/>
      <c r="D10743" s="308"/>
      <c r="E10743" s="257"/>
      <c r="F10743" s="260"/>
      <c r="I10743"/>
      <c r="J10743" s="149"/>
      <c r="K10743" s="149"/>
      <c r="L10743" s="149"/>
    </row>
    <row r="10744" spans="1:12" s="234" customFormat="1" ht="13" x14ac:dyDescent="0.25">
      <c r="A10744" s="261"/>
      <c r="B10744" s="253"/>
      <c r="C10744" s="252"/>
      <c r="D10744" s="308"/>
      <c r="E10744" s="257"/>
      <c r="F10744" s="260"/>
      <c r="I10744"/>
      <c r="J10744" s="149"/>
      <c r="K10744" s="149"/>
      <c r="L10744" s="149"/>
    </row>
    <row r="10745" spans="1:12" s="234" customFormat="1" ht="13" x14ac:dyDescent="0.25">
      <c r="A10745" s="261"/>
      <c r="B10745" s="253"/>
      <c r="C10745" s="252"/>
      <c r="D10745" s="308"/>
      <c r="E10745" s="257"/>
      <c r="F10745" s="260"/>
      <c r="I10745"/>
      <c r="J10745" s="149"/>
      <c r="K10745" s="149"/>
      <c r="L10745" s="149"/>
    </row>
    <row r="10746" spans="1:12" s="234" customFormat="1" ht="13" x14ac:dyDescent="0.25">
      <c r="A10746" s="261"/>
      <c r="B10746" s="253"/>
      <c r="C10746" s="252"/>
      <c r="D10746" s="308"/>
      <c r="E10746" s="257"/>
      <c r="F10746" s="260"/>
      <c r="I10746"/>
      <c r="J10746" s="149"/>
      <c r="K10746" s="149"/>
      <c r="L10746" s="149"/>
    </row>
    <row r="10747" spans="1:12" s="234" customFormat="1" ht="13" x14ac:dyDescent="0.25">
      <c r="A10747" s="261"/>
      <c r="B10747" s="253"/>
      <c r="C10747" s="252"/>
      <c r="D10747" s="308"/>
      <c r="E10747" s="257"/>
      <c r="F10747" s="260"/>
      <c r="I10747"/>
      <c r="J10747" s="149"/>
      <c r="K10747" s="149"/>
      <c r="L10747" s="149"/>
    </row>
    <row r="10748" spans="1:12" s="234" customFormat="1" ht="13" x14ac:dyDescent="0.25">
      <c r="A10748" s="261"/>
      <c r="B10748" s="253"/>
      <c r="C10748" s="252"/>
      <c r="D10748" s="308"/>
      <c r="E10748" s="257"/>
      <c r="F10748" s="260"/>
      <c r="I10748"/>
      <c r="J10748" s="149"/>
      <c r="K10748" s="149"/>
      <c r="L10748" s="149"/>
    </row>
    <row r="10749" spans="1:12" s="234" customFormat="1" ht="13" x14ac:dyDescent="0.25">
      <c r="A10749" s="261"/>
      <c r="B10749" s="253"/>
      <c r="C10749" s="252"/>
      <c r="D10749" s="308"/>
      <c r="E10749" s="257"/>
      <c r="F10749" s="260"/>
      <c r="I10749"/>
      <c r="J10749" s="149"/>
      <c r="K10749" s="149"/>
      <c r="L10749" s="149"/>
    </row>
    <row r="10750" spans="1:12" s="234" customFormat="1" ht="13" x14ac:dyDescent="0.25">
      <c r="A10750" s="261"/>
      <c r="B10750" s="253"/>
      <c r="C10750" s="252"/>
      <c r="D10750" s="308"/>
      <c r="E10750" s="257"/>
      <c r="F10750" s="260"/>
      <c r="I10750"/>
      <c r="J10750" s="149"/>
      <c r="K10750" s="149"/>
      <c r="L10750" s="149"/>
    </row>
    <row r="10751" spans="1:12" s="234" customFormat="1" ht="13" x14ac:dyDescent="0.25">
      <c r="A10751" s="261"/>
      <c r="B10751" s="253"/>
      <c r="C10751" s="252"/>
      <c r="D10751" s="308"/>
      <c r="E10751" s="257"/>
      <c r="F10751" s="260"/>
      <c r="I10751"/>
      <c r="J10751" s="149"/>
      <c r="K10751" s="149"/>
      <c r="L10751" s="149"/>
    </row>
    <row r="10752" spans="1:12" s="234" customFormat="1" ht="13" x14ac:dyDescent="0.25">
      <c r="A10752" s="261"/>
      <c r="B10752" s="253"/>
      <c r="C10752" s="252"/>
      <c r="D10752" s="308"/>
      <c r="E10752" s="257"/>
      <c r="F10752" s="260"/>
      <c r="I10752"/>
      <c r="J10752" s="149"/>
      <c r="K10752" s="149"/>
      <c r="L10752" s="149"/>
    </row>
    <row r="10753" spans="1:12" s="234" customFormat="1" ht="13" x14ac:dyDescent="0.25">
      <c r="A10753" s="261"/>
      <c r="B10753" s="253"/>
      <c r="C10753" s="252"/>
      <c r="D10753" s="308"/>
      <c r="E10753" s="257"/>
      <c r="F10753" s="260"/>
      <c r="I10753"/>
      <c r="J10753" s="149"/>
      <c r="K10753" s="149"/>
      <c r="L10753" s="149"/>
    </row>
    <row r="10754" spans="1:12" s="234" customFormat="1" ht="13" x14ac:dyDescent="0.25">
      <c r="A10754" s="261"/>
      <c r="B10754" s="253"/>
      <c r="C10754" s="252"/>
      <c r="D10754" s="308"/>
      <c r="E10754" s="257"/>
      <c r="F10754" s="260"/>
      <c r="I10754"/>
      <c r="J10754" s="149"/>
      <c r="K10754" s="149"/>
      <c r="L10754" s="149"/>
    </row>
    <row r="10755" spans="1:12" s="234" customFormat="1" ht="13" x14ac:dyDescent="0.25">
      <c r="A10755" s="261"/>
      <c r="B10755" s="253"/>
      <c r="C10755" s="252"/>
      <c r="D10755" s="308"/>
      <c r="E10755" s="257"/>
      <c r="F10755" s="260"/>
      <c r="I10755"/>
      <c r="J10755" s="149"/>
      <c r="K10755" s="149"/>
      <c r="L10755" s="149"/>
    </row>
    <row r="10756" spans="1:12" s="234" customFormat="1" ht="13" x14ac:dyDescent="0.25">
      <c r="A10756" s="261"/>
      <c r="B10756" s="253"/>
      <c r="C10756" s="252"/>
      <c r="D10756" s="308"/>
      <c r="E10756" s="257"/>
      <c r="F10756" s="260"/>
      <c r="I10756"/>
      <c r="J10756" s="149"/>
      <c r="K10756" s="149"/>
      <c r="L10756" s="149"/>
    </row>
    <row r="10757" spans="1:12" s="234" customFormat="1" ht="13" x14ac:dyDescent="0.25">
      <c r="A10757" s="261"/>
      <c r="B10757" s="253"/>
      <c r="C10757" s="252"/>
      <c r="D10757" s="308"/>
      <c r="E10757" s="257"/>
      <c r="F10757" s="260"/>
      <c r="I10757"/>
      <c r="J10757" s="149"/>
      <c r="K10757" s="149"/>
      <c r="L10757" s="149"/>
    </row>
    <row r="10758" spans="1:12" s="234" customFormat="1" ht="13" x14ac:dyDescent="0.25">
      <c r="A10758" s="261"/>
      <c r="B10758" s="253"/>
      <c r="C10758" s="252"/>
      <c r="D10758" s="308"/>
      <c r="E10758" s="257"/>
      <c r="F10758" s="260"/>
      <c r="I10758"/>
      <c r="J10758" s="149"/>
      <c r="K10758" s="149"/>
      <c r="L10758" s="149"/>
    </row>
    <row r="10759" spans="1:12" s="234" customFormat="1" ht="13" x14ac:dyDescent="0.25">
      <c r="A10759" s="261"/>
      <c r="B10759" s="253"/>
      <c r="C10759" s="252"/>
      <c r="D10759" s="308"/>
      <c r="E10759" s="257"/>
      <c r="F10759" s="260"/>
      <c r="I10759"/>
      <c r="J10759" s="149"/>
      <c r="K10759" s="149"/>
      <c r="L10759" s="149"/>
    </row>
    <row r="10760" spans="1:12" s="234" customFormat="1" ht="13" x14ac:dyDescent="0.25">
      <c r="A10760" s="261"/>
      <c r="B10760" s="253"/>
      <c r="C10760" s="252"/>
      <c r="D10760" s="308"/>
      <c r="E10760" s="257"/>
      <c r="F10760" s="260"/>
      <c r="I10760"/>
      <c r="J10760" s="149"/>
      <c r="K10760" s="149"/>
      <c r="L10760" s="149"/>
    </row>
    <row r="10761" spans="1:12" s="234" customFormat="1" ht="13" x14ac:dyDescent="0.25">
      <c r="A10761" s="261"/>
      <c r="B10761" s="253"/>
      <c r="C10761" s="252"/>
      <c r="D10761" s="308"/>
      <c r="E10761" s="257"/>
      <c r="F10761" s="260"/>
      <c r="I10761"/>
      <c r="J10761" s="149"/>
      <c r="K10761" s="149"/>
      <c r="L10761" s="149"/>
    </row>
    <row r="10762" spans="1:12" s="234" customFormat="1" ht="13" x14ac:dyDescent="0.25">
      <c r="A10762" s="261"/>
      <c r="B10762" s="253"/>
      <c r="C10762" s="252"/>
      <c r="D10762" s="308"/>
      <c r="E10762" s="257"/>
      <c r="F10762" s="260"/>
      <c r="I10762"/>
      <c r="J10762" s="149"/>
      <c r="K10762" s="149"/>
      <c r="L10762" s="149"/>
    </row>
    <row r="10763" spans="1:12" s="234" customFormat="1" ht="13" x14ac:dyDescent="0.25">
      <c r="A10763" s="261"/>
      <c r="B10763" s="253"/>
      <c r="C10763" s="252"/>
      <c r="D10763" s="308"/>
      <c r="E10763" s="257"/>
      <c r="F10763" s="260"/>
      <c r="I10763"/>
      <c r="J10763" s="149"/>
      <c r="K10763" s="149"/>
      <c r="L10763" s="149"/>
    </row>
    <row r="10764" spans="1:12" s="234" customFormat="1" ht="13" x14ac:dyDescent="0.25">
      <c r="A10764" s="261"/>
      <c r="B10764" s="253"/>
      <c r="C10764" s="252"/>
      <c r="D10764" s="308"/>
      <c r="E10764" s="257"/>
      <c r="F10764" s="260"/>
      <c r="I10764"/>
      <c r="J10764" s="149"/>
      <c r="K10764" s="149"/>
      <c r="L10764" s="149"/>
    </row>
    <row r="10765" spans="1:12" s="234" customFormat="1" ht="13" x14ac:dyDescent="0.25">
      <c r="A10765" s="261"/>
      <c r="B10765" s="253"/>
      <c r="C10765" s="252"/>
      <c r="D10765" s="308"/>
      <c r="E10765" s="257"/>
      <c r="F10765" s="260"/>
      <c r="I10765"/>
      <c r="J10765" s="149"/>
      <c r="K10765" s="149"/>
      <c r="L10765" s="149"/>
    </row>
    <row r="10766" spans="1:12" s="234" customFormat="1" ht="13" x14ac:dyDescent="0.25">
      <c r="A10766" s="261"/>
      <c r="B10766" s="253"/>
      <c r="C10766" s="252"/>
      <c r="D10766" s="308"/>
      <c r="E10766" s="257"/>
      <c r="F10766" s="260"/>
      <c r="I10766"/>
      <c r="J10766" s="149"/>
      <c r="K10766" s="149"/>
      <c r="L10766" s="149"/>
    </row>
    <row r="10767" spans="1:12" s="234" customFormat="1" ht="13" x14ac:dyDescent="0.25">
      <c r="A10767" s="261"/>
      <c r="B10767" s="253"/>
      <c r="C10767" s="252"/>
      <c r="D10767" s="308"/>
      <c r="E10767" s="257"/>
      <c r="F10767" s="260"/>
      <c r="I10767"/>
      <c r="J10767" s="149"/>
      <c r="K10767" s="149"/>
      <c r="L10767" s="149"/>
    </row>
    <row r="10768" spans="1:12" s="234" customFormat="1" ht="13" x14ac:dyDescent="0.25">
      <c r="A10768" s="261"/>
      <c r="B10768" s="253"/>
      <c r="C10768" s="252"/>
      <c r="D10768" s="308"/>
      <c r="E10768" s="257"/>
      <c r="F10768" s="260"/>
      <c r="I10768"/>
      <c r="J10768" s="149"/>
      <c r="K10768" s="149"/>
      <c r="L10768" s="149"/>
    </row>
    <row r="10769" spans="1:12" s="234" customFormat="1" ht="13" x14ac:dyDescent="0.25">
      <c r="A10769" s="261"/>
      <c r="B10769" s="253"/>
      <c r="C10769" s="252"/>
      <c r="D10769" s="308"/>
      <c r="E10769" s="257"/>
      <c r="F10769" s="260"/>
      <c r="I10769"/>
      <c r="J10769" s="149"/>
      <c r="K10769" s="149"/>
      <c r="L10769" s="149"/>
    </row>
    <row r="10770" spans="1:12" s="234" customFormat="1" ht="13" x14ac:dyDescent="0.25">
      <c r="A10770" s="261"/>
      <c r="B10770" s="253"/>
      <c r="C10770" s="252"/>
      <c r="D10770" s="308"/>
      <c r="E10770" s="257"/>
      <c r="F10770" s="260"/>
      <c r="I10770"/>
      <c r="J10770" s="149"/>
      <c r="K10770" s="149"/>
      <c r="L10770" s="149"/>
    </row>
    <row r="10771" spans="1:12" s="234" customFormat="1" ht="13" x14ac:dyDescent="0.25">
      <c r="A10771" s="261"/>
      <c r="B10771" s="253"/>
      <c r="C10771" s="252"/>
      <c r="D10771" s="308"/>
      <c r="E10771" s="257"/>
      <c r="F10771" s="260"/>
      <c r="I10771"/>
      <c r="J10771" s="149"/>
      <c r="K10771" s="149"/>
      <c r="L10771" s="149"/>
    </row>
    <row r="10772" spans="1:12" s="234" customFormat="1" ht="13" x14ac:dyDescent="0.25">
      <c r="A10772" s="261"/>
      <c r="B10772" s="253"/>
      <c r="C10772" s="252"/>
      <c r="D10772" s="308"/>
      <c r="E10772" s="257"/>
      <c r="F10772" s="260"/>
      <c r="I10772"/>
      <c r="J10772" s="149"/>
      <c r="K10772" s="149"/>
      <c r="L10772" s="149"/>
    </row>
    <row r="10773" spans="1:12" s="234" customFormat="1" ht="13" x14ac:dyDescent="0.25">
      <c r="A10773" s="261"/>
      <c r="B10773" s="253"/>
      <c r="C10773" s="252"/>
      <c r="D10773" s="308"/>
      <c r="E10773" s="257"/>
      <c r="F10773" s="260"/>
      <c r="I10773"/>
      <c r="J10773" s="149"/>
      <c r="K10773" s="149"/>
      <c r="L10773" s="149"/>
    </row>
    <row r="10774" spans="1:12" s="234" customFormat="1" ht="13" x14ac:dyDescent="0.25">
      <c r="A10774" s="261"/>
      <c r="B10774" s="253"/>
      <c r="C10774" s="252"/>
      <c r="D10774" s="308"/>
      <c r="E10774" s="257"/>
      <c r="F10774" s="260"/>
      <c r="I10774"/>
      <c r="J10774" s="149"/>
      <c r="K10774" s="149"/>
      <c r="L10774" s="149"/>
    </row>
    <row r="10775" spans="1:12" s="234" customFormat="1" ht="13" x14ac:dyDescent="0.25">
      <c r="A10775" s="261"/>
      <c r="B10775" s="253"/>
      <c r="C10775" s="252"/>
      <c r="D10775" s="308"/>
      <c r="E10775" s="257"/>
      <c r="F10775" s="260"/>
      <c r="I10775"/>
      <c r="J10775" s="149"/>
      <c r="K10775" s="149"/>
      <c r="L10775" s="149"/>
    </row>
    <row r="10776" spans="1:12" s="234" customFormat="1" ht="13" x14ac:dyDescent="0.25">
      <c r="A10776" s="261"/>
      <c r="B10776" s="253"/>
      <c r="C10776" s="252"/>
      <c r="D10776" s="308"/>
      <c r="E10776" s="257"/>
      <c r="F10776" s="260"/>
      <c r="I10776"/>
      <c r="J10776" s="149"/>
      <c r="K10776" s="149"/>
      <c r="L10776" s="149"/>
    </row>
    <row r="10777" spans="1:12" s="234" customFormat="1" ht="13" x14ac:dyDescent="0.25">
      <c r="A10777" s="261"/>
      <c r="B10777" s="253"/>
      <c r="C10777" s="252"/>
      <c r="D10777" s="308"/>
      <c r="E10777" s="257"/>
      <c r="F10777" s="260"/>
      <c r="I10777"/>
      <c r="J10777" s="149"/>
      <c r="K10777" s="149"/>
      <c r="L10777" s="149"/>
    </row>
    <row r="10778" spans="1:12" s="234" customFormat="1" ht="13" x14ac:dyDescent="0.25">
      <c r="A10778" s="261"/>
      <c r="B10778" s="253"/>
      <c r="C10778" s="252"/>
      <c r="D10778" s="308"/>
      <c r="E10778" s="257"/>
      <c r="F10778" s="260"/>
      <c r="I10778"/>
      <c r="J10778" s="149"/>
      <c r="K10778" s="149"/>
      <c r="L10778" s="149"/>
    </row>
    <row r="10779" spans="1:12" s="234" customFormat="1" ht="13" x14ac:dyDescent="0.25">
      <c r="A10779" s="261"/>
      <c r="B10779" s="253"/>
      <c r="C10779" s="252"/>
      <c r="D10779" s="308"/>
      <c r="E10779" s="257"/>
      <c r="F10779" s="260"/>
      <c r="I10779"/>
      <c r="J10779" s="149"/>
      <c r="K10779" s="149"/>
      <c r="L10779" s="149"/>
    </row>
    <row r="10780" spans="1:12" s="234" customFormat="1" ht="13" x14ac:dyDescent="0.25">
      <c r="A10780" s="261"/>
      <c r="B10780" s="253"/>
      <c r="C10780" s="252"/>
      <c r="D10780" s="308"/>
      <c r="E10780" s="257"/>
      <c r="F10780" s="260"/>
      <c r="I10780"/>
      <c r="J10780" s="149"/>
      <c r="K10780" s="149"/>
      <c r="L10780" s="149"/>
    </row>
    <row r="10781" spans="1:12" s="234" customFormat="1" ht="13" x14ac:dyDescent="0.25">
      <c r="A10781" s="261"/>
      <c r="B10781" s="253"/>
      <c r="C10781" s="252"/>
      <c r="D10781" s="308"/>
      <c r="E10781" s="257"/>
      <c r="F10781" s="260"/>
      <c r="I10781"/>
      <c r="J10781" s="149"/>
      <c r="K10781" s="149"/>
      <c r="L10781" s="149"/>
    </row>
    <row r="10782" spans="1:12" s="234" customFormat="1" ht="13" x14ac:dyDescent="0.25">
      <c r="A10782" s="261"/>
      <c r="B10782" s="253"/>
      <c r="C10782" s="252"/>
      <c r="D10782" s="308"/>
      <c r="E10782" s="257"/>
      <c r="F10782" s="260"/>
      <c r="I10782"/>
      <c r="J10782" s="149"/>
      <c r="K10782" s="149"/>
      <c r="L10782" s="149"/>
    </row>
    <row r="10783" spans="1:12" s="234" customFormat="1" ht="13" x14ac:dyDescent="0.25">
      <c r="A10783" s="261"/>
      <c r="B10783" s="253"/>
      <c r="C10783" s="252"/>
      <c r="D10783" s="308"/>
      <c r="E10783" s="257"/>
      <c r="F10783" s="260"/>
      <c r="I10783"/>
      <c r="J10783" s="149"/>
      <c r="K10783" s="149"/>
      <c r="L10783" s="149"/>
    </row>
    <row r="10784" spans="1:12" s="234" customFormat="1" ht="13" x14ac:dyDescent="0.25">
      <c r="A10784" s="261"/>
      <c r="B10784" s="253"/>
      <c r="C10784" s="252"/>
      <c r="D10784" s="308"/>
      <c r="E10784" s="257"/>
      <c r="F10784" s="260"/>
      <c r="I10784"/>
      <c r="J10784" s="149"/>
      <c r="K10784" s="149"/>
      <c r="L10784" s="149"/>
    </row>
    <row r="10785" spans="1:12" s="234" customFormat="1" ht="13" x14ac:dyDescent="0.25">
      <c r="A10785" s="261"/>
      <c r="B10785" s="253"/>
      <c r="C10785" s="252"/>
      <c r="D10785" s="308"/>
      <c r="E10785" s="257"/>
      <c r="F10785" s="260"/>
      <c r="I10785"/>
      <c r="J10785" s="149"/>
      <c r="K10785" s="149"/>
      <c r="L10785" s="149"/>
    </row>
    <row r="10786" spans="1:12" s="234" customFormat="1" ht="13" x14ac:dyDescent="0.25">
      <c r="A10786" s="261"/>
      <c r="B10786" s="253"/>
      <c r="C10786" s="252"/>
      <c r="D10786" s="308"/>
      <c r="E10786" s="257"/>
      <c r="F10786" s="260"/>
      <c r="I10786"/>
      <c r="J10786" s="149"/>
      <c r="K10786" s="149"/>
      <c r="L10786" s="149"/>
    </row>
    <row r="10787" spans="1:12" s="234" customFormat="1" ht="13" x14ac:dyDescent="0.25">
      <c r="A10787" s="261"/>
      <c r="B10787" s="253"/>
      <c r="C10787" s="252"/>
      <c r="D10787" s="308"/>
      <c r="E10787" s="257"/>
      <c r="F10787" s="260"/>
      <c r="I10787"/>
      <c r="J10787" s="149"/>
      <c r="K10787" s="149"/>
      <c r="L10787" s="149"/>
    </row>
    <row r="10788" spans="1:12" s="234" customFormat="1" ht="13" x14ac:dyDescent="0.25">
      <c r="A10788" s="261"/>
      <c r="B10788" s="264" t="s">
        <v>1019</v>
      </c>
      <c r="C10788" s="226"/>
      <c r="D10788" s="304"/>
      <c r="E10788" s="255"/>
      <c r="F10788" s="266"/>
      <c r="I10788"/>
      <c r="J10788" s="149"/>
      <c r="K10788" s="149"/>
      <c r="L10788" s="149"/>
    </row>
    <row r="10789" spans="1:12" s="234" customFormat="1" ht="13" x14ac:dyDescent="0.25">
      <c r="A10789" s="261"/>
      <c r="B10789" s="245" t="str">
        <f>B10716</f>
        <v>SECTION 9</v>
      </c>
      <c r="C10789" s="226"/>
      <c r="D10789" s="304"/>
      <c r="E10789" s="255"/>
      <c r="F10789" s="260"/>
      <c r="I10789"/>
      <c r="J10789" s="149"/>
      <c r="K10789" s="149"/>
      <c r="L10789" s="149"/>
    </row>
    <row r="10790" spans="1:12" s="234" customFormat="1" ht="13" x14ac:dyDescent="0.25">
      <c r="A10790" s="261"/>
      <c r="B10790" s="245" t="str">
        <f>B10717</f>
        <v>New Ablution Blocks A,B,C: 9.1 - Foundations</v>
      </c>
      <c r="C10790" s="226"/>
      <c r="D10790" s="304"/>
      <c r="E10790" s="255"/>
      <c r="F10790" s="260"/>
      <c r="I10790"/>
      <c r="J10790" s="149"/>
      <c r="K10790" s="149"/>
      <c r="L10790" s="149"/>
    </row>
    <row r="10791" spans="1:12" s="234" customFormat="1" x14ac:dyDescent="0.25">
      <c r="A10791" s="298"/>
      <c r="B10791" s="231"/>
      <c r="C10791" s="219"/>
      <c r="D10791" s="310"/>
      <c r="E10791" s="257"/>
      <c r="F10791" s="260"/>
      <c r="I10791"/>
      <c r="J10791" s="149"/>
      <c r="K10791" s="149"/>
      <c r="L10791" s="149"/>
    </row>
    <row r="10792" spans="1:12" s="234" customFormat="1" ht="13" x14ac:dyDescent="0.25">
      <c r="A10792" s="298"/>
      <c r="B10792" s="228" t="s">
        <v>2193</v>
      </c>
      <c r="C10792" s="219"/>
      <c r="D10792" s="310"/>
      <c r="E10792" s="257"/>
      <c r="F10792" s="260"/>
      <c r="I10792"/>
      <c r="J10792" s="149"/>
      <c r="K10792" s="149"/>
      <c r="L10792" s="149"/>
    </row>
    <row r="10793" spans="1:12" s="234" customFormat="1" x14ac:dyDescent="0.25">
      <c r="A10793" s="298"/>
      <c r="B10793" s="231"/>
      <c r="C10793" s="219"/>
      <c r="D10793" s="310"/>
      <c r="E10793" s="257"/>
      <c r="F10793" s="260"/>
      <c r="I10793"/>
      <c r="J10793" s="149"/>
      <c r="K10793" s="149"/>
      <c r="L10793" s="149"/>
    </row>
    <row r="10794" spans="1:12" s="234" customFormat="1" ht="13" x14ac:dyDescent="0.25">
      <c r="A10794" s="297">
        <v>9.1999999999999993</v>
      </c>
      <c r="B10794" s="227" t="s">
        <v>637</v>
      </c>
      <c r="C10794" s="268"/>
      <c r="D10794" s="311"/>
      <c r="E10794" s="216"/>
      <c r="F10794" s="277"/>
      <c r="I10794"/>
      <c r="J10794" s="149"/>
      <c r="K10794" s="149"/>
      <c r="L10794" s="149"/>
    </row>
    <row r="10795" spans="1:12" s="234" customFormat="1" x14ac:dyDescent="0.25">
      <c r="A10795" s="296"/>
      <c r="B10795" s="269"/>
      <c r="C10795" s="268"/>
      <c r="D10795" s="311"/>
      <c r="E10795" s="216"/>
      <c r="F10795" s="277"/>
      <c r="I10795"/>
      <c r="J10795" s="149"/>
      <c r="K10795" s="149"/>
      <c r="L10795" s="149"/>
    </row>
    <row r="10796" spans="1:12" s="234" customFormat="1" ht="13" x14ac:dyDescent="0.25">
      <c r="A10796" s="296"/>
      <c r="B10796" s="227" t="s">
        <v>2843</v>
      </c>
      <c r="C10796" s="220"/>
      <c r="D10796" s="312"/>
      <c r="E10796" s="216"/>
      <c r="F10796" s="277"/>
      <c r="I10796"/>
      <c r="J10796" s="149"/>
      <c r="K10796" s="149"/>
      <c r="L10796" s="149"/>
    </row>
    <row r="10797" spans="1:12" s="234" customFormat="1" x14ac:dyDescent="0.25">
      <c r="A10797" s="296"/>
      <c r="B10797" s="269"/>
      <c r="C10797" s="268"/>
      <c r="D10797" s="311"/>
      <c r="E10797" s="216"/>
      <c r="F10797" s="277"/>
      <c r="I10797"/>
      <c r="J10797" s="149"/>
      <c r="K10797" s="149"/>
      <c r="L10797" s="149"/>
    </row>
    <row r="10798" spans="1:12" s="234" customFormat="1" ht="13" x14ac:dyDescent="0.25">
      <c r="A10798" s="296"/>
      <c r="B10798" s="227" t="s">
        <v>244</v>
      </c>
      <c r="C10798" s="268"/>
      <c r="D10798" s="311"/>
      <c r="E10798" s="216"/>
      <c r="F10798" s="277"/>
      <c r="I10798"/>
      <c r="J10798" s="149"/>
      <c r="K10798" s="149"/>
      <c r="L10798" s="149"/>
    </row>
    <row r="10799" spans="1:12" s="234" customFormat="1" ht="13" x14ac:dyDescent="0.25">
      <c r="A10799" s="296"/>
      <c r="B10799" s="227"/>
      <c r="C10799" s="268"/>
      <c r="D10799" s="311"/>
      <c r="E10799" s="216"/>
      <c r="F10799" s="277"/>
      <c r="I10799"/>
      <c r="J10799" s="149"/>
      <c r="K10799" s="149"/>
      <c r="L10799" s="149"/>
    </row>
    <row r="10800" spans="1:12" ht="25" x14ac:dyDescent="0.25">
      <c r="A10800" s="296" t="s">
        <v>2926</v>
      </c>
      <c r="B10800" s="269" t="s">
        <v>2498</v>
      </c>
      <c r="C10800" s="268" t="s">
        <v>2051</v>
      </c>
      <c r="D10800" s="326">
        <v>2</v>
      </c>
      <c r="E10800" s="325"/>
      <c r="F10800" s="277"/>
    </row>
    <row r="10801" spans="1:11" x14ac:dyDescent="0.25">
      <c r="A10801" s="296"/>
      <c r="B10801" s="269"/>
      <c r="C10801" s="268"/>
      <c r="D10801" s="326"/>
      <c r="E10801" s="325"/>
      <c r="F10801" s="277"/>
    </row>
    <row r="10802" spans="1:11" ht="13" x14ac:dyDescent="0.25">
      <c r="A10802" s="296"/>
      <c r="B10802" s="227" t="s">
        <v>2846</v>
      </c>
      <c r="C10802" s="268"/>
      <c r="D10802" s="326"/>
      <c r="E10802" s="325"/>
      <c r="F10802" s="277"/>
    </row>
    <row r="10803" spans="1:11" x14ac:dyDescent="0.25">
      <c r="A10803" s="296"/>
      <c r="B10803" s="269"/>
      <c r="C10803" s="268"/>
      <c r="D10803" s="326"/>
      <c r="E10803" s="325"/>
      <c r="F10803" s="277"/>
    </row>
    <row r="10804" spans="1:11" ht="13" x14ac:dyDescent="0.25">
      <c r="A10804" s="296"/>
      <c r="B10804" s="227" t="s">
        <v>2901</v>
      </c>
      <c r="C10804" s="268"/>
      <c r="D10804" s="326"/>
      <c r="E10804" s="325"/>
      <c r="F10804" s="277"/>
    </row>
    <row r="10805" spans="1:11" x14ac:dyDescent="0.25">
      <c r="A10805" s="296"/>
      <c r="B10805" s="269"/>
      <c r="C10805" s="268"/>
      <c r="D10805" s="326"/>
      <c r="E10805" s="325"/>
      <c r="F10805" s="277"/>
    </row>
    <row r="10806" spans="1:11" ht="14.5" x14ac:dyDescent="0.25">
      <c r="A10806" s="296" t="s">
        <v>2927</v>
      </c>
      <c r="B10806" s="269" t="s">
        <v>2902</v>
      </c>
      <c r="C10806" s="268" t="s">
        <v>2051</v>
      </c>
      <c r="D10806" s="326">
        <v>13</v>
      </c>
      <c r="E10806" s="325"/>
      <c r="F10806" s="277"/>
      <c r="H10806" s="234">
        <f>6*3.75*0.2</f>
        <v>4.5</v>
      </c>
      <c r="I10806">
        <f>5.04*3.75*0.2</f>
        <v>3.78</v>
      </c>
      <c r="J10806" s="149">
        <f>5.55*3.75*0.2</f>
        <v>4.1625000000000005</v>
      </c>
      <c r="K10806" s="359">
        <f>H10806+I10806+J10806</f>
        <v>12.442499999999999</v>
      </c>
    </row>
    <row r="10807" spans="1:11" x14ac:dyDescent="0.25">
      <c r="A10807" s="296"/>
      <c r="B10807" s="269"/>
      <c r="C10807" s="268"/>
      <c r="D10807" s="326"/>
      <c r="E10807" s="325"/>
      <c r="F10807" s="277"/>
    </row>
    <row r="10808" spans="1:11" ht="14.5" x14ac:dyDescent="0.25">
      <c r="A10808" s="296" t="s">
        <v>2928</v>
      </c>
      <c r="B10808" s="269" t="s">
        <v>2903</v>
      </c>
      <c r="C10808" s="268" t="s">
        <v>2051</v>
      </c>
      <c r="D10808" s="326">
        <v>3</v>
      </c>
      <c r="E10808" s="325"/>
      <c r="F10808" s="277"/>
    </row>
    <row r="10809" spans="1:11" x14ac:dyDescent="0.25">
      <c r="A10809" s="296"/>
      <c r="B10809" s="269"/>
      <c r="C10809" s="268"/>
      <c r="D10809" s="326"/>
      <c r="E10809" s="325"/>
      <c r="F10809" s="277"/>
    </row>
    <row r="10810" spans="1:11" ht="14.5" x14ac:dyDescent="0.25">
      <c r="A10810" s="296" t="s">
        <v>2929</v>
      </c>
      <c r="B10810" s="302" t="s">
        <v>2904</v>
      </c>
      <c r="C10810" s="268" t="s">
        <v>2051</v>
      </c>
      <c r="D10810" s="326">
        <v>1</v>
      </c>
      <c r="E10810" s="325"/>
      <c r="F10810" s="277"/>
    </row>
    <row r="10811" spans="1:11" x14ac:dyDescent="0.25">
      <c r="A10811" s="296"/>
      <c r="B10811" s="302"/>
      <c r="C10811" s="268"/>
      <c r="D10811" s="326"/>
      <c r="E10811" s="325"/>
      <c r="F10811" s="277"/>
    </row>
    <row r="10812" spans="1:11" ht="14.5" x14ac:dyDescent="0.25">
      <c r="A10812" s="296" t="s">
        <v>2930</v>
      </c>
      <c r="B10812" s="302" t="s">
        <v>2905</v>
      </c>
      <c r="C10812" s="268" t="s">
        <v>2051</v>
      </c>
      <c r="D10812" s="326">
        <v>3</v>
      </c>
      <c r="E10812" s="325"/>
      <c r="F10812" s="277"/>
    </row>
    <row r="10813" spans="1:11" x14ac:dyDescent="0.25">
      <c r="A10813" s="296"/>
      <c r="B10813" s="269"/>
      <c r="C10813" s="268"/>
      <c r="D10813" s="326"/>
      <c r="E10813" s="325"/>
      <c r="F10813" s="277"/>
    </row>
    <row r="10814" spans="1:11" ht="13" x14ac:dyDescent="0.25">
      <c r="A10814" s="296"/>
      <c r="B10814" s="227" t="s">
        <v>234</v>
      </c>
      <c r="C10814" s="268"/>
      <c r="D10814" s="326"/>
      <c r="E10814" s="325"/>
      <c r="F10814" s="277"/>
    </row>
    <row r="10815" spans="1:11" ht="13" x14ac:dyDescent="0.25">
      <c r="A10815" s="296"/>
      <c r="B10815" s="227"/>
      <c r="C10815" s="268"/>
      <c r="D10815" s="326"/>
      <c r="E10815" s="325"/>
      <c r="F10815" s="277"/>
    </row>
    <row r="10816" spans="1:11" x14ac:dyDescent="0.25">
      <c r="A10816" s="296" t="s">
        <v>2931</v>
      </c>
      <c r="B10816" s="269" t="s">
        <v>2073</v>
      </c>
      <c r="C10816" s="268" t="s">
        <v>2</v>
      </c>
      <c r="D10816" s="326">
        <v>6</v>
      </c>
      <c r="E10816" s="325"/>
      <c r="F10816" s="277"/>
    </row>
    <row r="10817" spans="1:12" ht="13" x14ac:dyDescent="0.25">
      <c r="A10817" s="296"/>
      <c r="B10817" s="227"/>
      <c r="C10817" s="268"/>
      <c r="D10817" s="326"/>
      <c r="E10817" s="325"/>
      <c r="F10817" s="277"/>
    </row>
    <row r="10818" spans="1:12" ht="13" x14ac:dyDescent="0.25">
      <c r="A10818" s="296"/>
      <c r="B10818" s="227" t="s">
        <v>231</v>
      </c>
      <c r="C10818" s="268"/>
      <c r="D10818" s="326"/>
      <c r="E10818" s="325"/>
      <c r="F10818" s="277"/>
    </row>
    <row r="10819" spans="1:12" x14ac:dyDescent="0.25">
      <c r="A10819" s="296"/>
      <c r="B10819" s="269"/>
      <c r="C10819" s="268"/>
      <c r="D10819" s="326"/>
      <c r="E10819" s="325"/>
      <c r="F10819" s="277"/>
    </row>
    <row r="10820" spans="1:12" ht="13" x14ac:dyDescent="0.25">
      <c r="A10820" s="296"/>
      <c r="B10820" s="227" t="s">
        <v>2074</v>
      </c>
      <c r="C10820" s="268"/>
      <c r="D10820" s="326"/>
      <c r="E10820" s="325"/>
      <c r="F10820" s="277"/>
    </row>
    <row r="10821" spans="1:12" ht="13" x14ac:dyDescent="0.25">
      <c r="A10821" s="296"/>
      <c r="B10821" s="227"/>
      <c r="C10821" s="268"/>
      <c r="D10821" s="326"/>
      <c r="E10821" s="325"/>
      <c r="F10821" s="277"/>
    </row>
    <row r="10822" spans="1:12" ht="14.5" x14ac:dyDescent="0.25">
      <c r="A10822" s="296" t="s">
        <v>2932</v>
      </c>
      <c r="B10822" s="269" t="s">
        <v>228</v>
      </c>
      <c r="C10822" s="268" t="s">
        <v>621</v>
      </c>
      <c r="D10822" s="326">
        <v>62</v>
      </c>
      <c r="E10822" s="325"/>
      <c r="F10822" s="277"/>
      <c r="H10822" s="234">
        <f>6*3.75</f>
        <v>22.5</v>
      </c>
      <c r="I10822">
        <f>5.04*3.75</f>
        <v>18.899999999999999</v>
      </c>
      <c r="J10822" s="149">
        <f>5.55*3.75</f>
        <v>20.8125</v>
      </c>
      <c r="K10822" s="359">
        <f>H10822+I10822+J10822</f>
        <v>62.212499999999999</v>
      </c>
    </row>
    <row r="10823" spans="1:12" x14ac:dyDescent="0.25">
      <c r="A10823" s="296"/>
      <c r="B10823" s="269"/>
      <c r="C10823" s="268"/>
      <c r="D10823" s="326"/>
      <c r="E10823" s="325"/>
      <c r="F10823" s="277"/>
    </row>
    <row r="10824" spans="1:12" ht="14.5" x14ac:dyDescent="0.25">
      <c r="A10824" s="296" t="s">
        <v>2933</v>
      </c>
      <c r="B10824" s="269" t="s">
        <v>2906</v>
      </c>
      <c r="C10824" s="268" t="s">
        <v>621</v>
      </c>
      <c r="D10824" s="326">
        <v>56</v>
      </c>
      <c r="E10824" s="325"/>
      <c r="F10824" s="277"/>
      <c r="H10824" s="234">
        <f>19.5+17.58+18.6</f>
        <v>55.68</v>
      </c>
    </row>
    <row r="10825" spans="1:12" x14ac:dyDescent="0.25">
      <c r="A10825" s="296"/>
      <c r="B10825" s="269"/>
      <c r="C10825" s="268"/>
      <c r="D10825" s="326"/>
      <c r="E10825" s="325"/>
      <c r="F10825" s="277"/>
    </row>
    <row r="10826" spans="1:12" ht="14.5" x14ac:dyDescent="0.25">
      <c r="A10826" s="296" t="s">
        <v>2934</v>
      </c>
      <c r="B10826" s="269" t="s">
        <v>2907</v>
      </c>
      <c r="C10826" s="268" t="s">
        <v>621</v>
      </c>
      <c r="D10826" s="326">
        <v>1</v>
      </c>
      <c r="E10826" s="325"/>
      <c r="F10826" s="277"/>
    </row>
    <row r="10827" spans="1:12" ht="13" x14ac:dyDescent="0.25">
      <c r="A10827" s="296"/>
      <c r="B10827" s="227"/>
      <c r="C10827" s="268"/>
      <c r="D10827" s="327"/>
      <c r="E10827" s="325"/>
      <c r="F10827" s="277"/>
    </row>
    <row r="10828" spans="1:12" ht="13" x14ac:dyDescent="0.25">
      <c r="A10828" s="296"/>
      <c r="B10828" s="227" t="s">
        <v>1155</v>
      </c>
      <c r="C10828" s="268"/>
      <c r="D10828" s="327"/>
      <c r="E10828" s="325"/>
      <c r="F10828" s="277"/>
    </row>
    <row r="10829" spans="1:12" x14ac:dyDescent="0.25">
      <c r="A10829" s="296"/>
      <c r="B10829" s="269"/>
      <c r="C10829" s="268"/>
      <c r="D10829" s="327"/>
      <c r="E10829" s="325"/>
      <c r="F10829" s="277"/>
    </row>
    <row r="10830" spans="1:12" x14ac:dyDescent="0.25">
      <c r="A10830" s="296" t="s">
        <v>2935</v>
      </c>
      <c r="B10830" s="269" t="s">
        <v>227</v>
      </c>
      <c r="C10830" s="324" t="s">
        <v>11</v>
      </c>
      <c r="D10830" s="326">
        <v>18</v>
      </c>
      <c r="E10830" s="325"/>
      <c r="F10830" s="277"/>
    </row>
    <row r="10831" spans="1:12" ht="13" x14ac:dyDescent="0.25">
      <c r="A10831" s="296"/>
      <c r="B10831" s="227"/>
      <c r="C10831" s="324"/>
      <c r="D10831" s="326"/>
      <c r="E10831" s="325"/>
      <c r="F10831" s="277"/>
    </row>
    <row r="10832" spans="1:12" customFormat="1" x14ac:dyDescent="0.25">
      <c r="A10832" s="296" t="s">
        <v>2936</v>
      </c>
      <c r="B10832" s="269" t="s">
        <v>2908</v>
      </c>
      <c r="C10832" s="324" t="s">
        <v>11</v>
      </c>
      <c r="D10832" s="326">
        <v>39</v>
      </c>
      <c r="E10832" s="325"/>
      <c r="F10832" s="277"/>
      <c r="G10832" s="234"/>
      <c r="H10832" s="234"/>
      <c r="J10832" s="149"/>
      <c r="K10832" s="149"/>
      <c r="L10832" s="149"/>
    </row>
    <row r="10833" spans="1:12" customFormat="1" x14ac:dyDescent="0.25">
      <c r="A10833" s="296"/>
      <c r="B10833" s="269"/>
      <c r="C10833" s="268"/>
      <c r="D10833" s="327"/>
      <c r="E10833" s="325"/>
      <c r="F10833" s="277"/>
      <c r="G10833" s="234"/>
      <c r="H10833" s="234"/>
      <c r="J10833" s="149"/>
      <c r="K10833" s="149"/>
      <c r="L10833" s="149"/>
    </row>
    <row r="10834" spans="1:12" customFormat="1" ht="13" x14ac:dyDescent="0.25">
      <c r="A10834" s="298"/>
      <c r="B10834" s="228" t="s">
        <v>2909</v>
      </c>
      <c r="C10834" s="268"/>
      <c r="D10834" s="327"/>
      <c r="E10834" s="325"/>
      <c r="F10834" s="260"/>
      <c r="G10834" s="234"/>
      <c r="H10834" s="234"/>
      <c r="J10834" s="149"/>
      <c r="K10834" s="149"/>
      <c r="L10834" s="149"/>
    </row>
    <row r="10835" spans="1:12" customFormat="1" ht="13" x14ac:dyDescent="0.25">
      <c r="A10835" s="298"/>
      <c r="B10835" s="228"/>
      <c r="C10835" s="268"/>
      <c r="D10835" s="327"/>
      <c r="E10835" s="325"/>
      <c r="F10835" s="260"/>
      <c r="G10835" s="234"/>
      <c r="H10835" s="234"/>
      <c r="J10835" s="149"/>
      <c r="K10835" s="149"/>
      <c r="L10835" s="149"/>
    </row>
    <row r="10836" spans="1:12" customFormat="1" ht="52" x14ac:dyDescent="0.25">
      <c r="A10836" s="298"/>
      <c r="B10836" s="228" t="s">
        <v>2910</v>
      </c>
      <c r="C10836" s="268"/>
      <c r="D10836" s="327"/>
      <c r="E10836" s="325"/>
      <c r="F10836" s="260"/>
      <c r="G10836" s="234"/>
      <c r="H10836" s="234"/>
      <c r="J10836" s="149"/>
      <c r="K10836" s="149"/>
      <c r="L10836" s="149"/>
    </row>
    <row r="10837" spans="1:12" customFormat="1" ht="14.5" x14ac:dyDescent="0.25">
      <c r="A10837" s="298"/>
      <c r="B10837" s="228"/>
      <c r="C10837" s="268" t="s">
        <v>621</v>
      </c>
      <c r="D10837" s="326">
        <v>17</v>
      </c>
      <c r="E10837" s="325"/>
      <c r="F10837" s="260"/>
      <c r="G10837" s="234"/>
      <c r="H10837" s="234">
        <f>6+5.04+5.55</f>
        <v>16.59</v>
      </c>
      <c r="J10837" s="149"/>
      <c r="K10837" s="149"/>
      <c r="L10837" s="149"/>
    </row>
    <row r="10838" spans="1:12" customFormat="1" x14ac:dyDescent="0.25">
      <c r="A10838" s="298" t="s">
        <v>2937</v>
      </c>
      <c r="B10838" s="231" t="s">
        <v>2911</v>
      </c>
      <c r="C10838" s="268"/>
      <c r="D10838" s="326"/>
      <c r="E10838" s="325"/>
      <c r="F10838" s="260"/>
      <c r="G10838" s="234"/>
      <c r="H10838" s="234"/>
      <c r="J10838" s="149"/>
      <c r="K10838" s="149"/>
      <c r="L10838" s="149"/>
    </row>
    <row r="10839" spans="1:12" customFormat="1" ht="13" x14ac:dyDescent="0.25">
      <c r="A10839" s="298"/>
      <c r="B10839" s="228"/>
      <c r="C10839" s="268"/>
      <c r="D10839" s="327"/>
      <c r="E10839" s="325"/>
      <c r="F10839" s="260"/>
      <c r="G10839" s="234"/>
      <c r="H10839" s="234"/>
      <c r="J10839" s="149"/>
      <c r="K10839" s="149"/>
      <c r="L10839" s="149"/>
    </row>
    <row r="10840" spans="1:12" customFormat="1" ht="13" x14ac:dyDescent="0.25">
      <c r="A10840" s="298"/>
      <c r="B10840" s="228" t="s">
        <v>2912</v>
      </c>
      <c r="C10840" s="268"/>
      <c r="D10840" s="327"/>
      <c r="E10840" s="325"/>
      <c r="F10840" s="260"/>
      <c r="G10840" s="234"/>
      <c r="H10840" s="234"/>
      <c r="J10840" s="149"/>
      <c r="K10840" s="149"/>
      <c r="L10840" s="149"/>
    </row>
    <row r="10841" spans="1:12" customFormat="1" ht="13" x14ac:dyDescent="0.25">
      <c r="A10841" s="298"/>
      <c r="B10841" s="228"/>
      <c r="C10841" s="324"/>
      <c r="D10841" s="326"/>
      <c r="E10841" s="325"/>
      <c r="F10841" s="260"/>
      <c r="G10841" s="234"/>
      <c r="H10841" s="234"/>
      <c r="J10841" s="149"/>
      <c r="K10841" s="149"/>
      <c r="L10841" s="149"/>
    </row>
    <row r="10842" spans="1:12" customFormat="1" x14ac:dyDescent="0.25">
      <c r="A10842" s="298" t="s">
        <v>2938</v>
      </c>
      <c r="B10842" s="231" t="s">
        <v>2913</v>
      </c>
      <c r="C10842" s="324" t="s">
        <v>2</v>
      </c>
      <c r="D10842" s="326">
        <v>3</v>
      </c>
      <c r="E10842" s="325"/>
      <c r="F10842" s="260"/>
      <c r="G10842" s="234"/>
      <c r="H10842" s="234"/>
      <c r="J10842" s="149"/>
      <c r="K10842" s="149"/>
      <c r="L10842" s="149"/>
    </row>
    <row r="10843" spans="1:12" customFormat="1" ht="13" x14ac:dyDescent="0.25">
      <c r="A10843" s="298"/>
      <c r="B10843" s="228"/>
      <c r="C10843" s="268"/>
      <c r="D10843" s="326"/>
      <c r="E10843" s="325"/>
      <c r="F10843" s="260"/>
      <c r="G10843" s="234"/>
      <c r="H10843" s="234"/>
      <c r="J10843" s="149"/>
      <c r="K10843" s="149"/>
      <c r="L10843" s="149"/>
    </row>
    <row r="10844" spans="1:12" customFormat="1" ht="13" x14ac:dyDescent="0.25">
      <c r="A10844" s="298"/>
      <c r="B10844" s="228" t="s">
        <v>224</v>
      </c>
      <c r="C10844" s="268"/>
      <c r="D10844" s="326"/>
      <c r="E10844" s="325"/>
      <c r="F10844" s="260"/>
      <c r="G10844" s="234"/>
      <c r="H10844" s="234"/>
      <c r="J10844" s="149"/>
      <c r="K10844" s="149"/>
      <c r="L10844" s="149"/>
    </row>
    <row r="10845" spans="1:12" customFormat="1" ht="13" x14ac:dyDescent="0.25">
      <c r="A10845" s="298"/>
      <c r="B10845" s="228"/>
      <c r="C10845" s="268"/>
      <c r="D10845" s="326"/>
      <c r="E10845" s="325"/>
      <c r="F10845" s="260"/>
      <c r="G10845" s="234"/>
      <c r="H10845" s="234"/>
      <c r="J10845" s="149"/>
      <c r="K10845" s="149"/>
      <c r="L10845" s="149"/>
    </row>
    <row r="10846" spans="1:12" customFormat="1" ht="13" x14ac:dyDescent="0.25">
      <c r="A10846" s="298"/>
      <c r="B10846" s="228" t="s">
        <v>2075</v>
      </c>
      <c r="C10846" s="268"/>
      <c r="D10846" s="326"/>
      <c r="E10846" s="325"/>
      <c r="F10846" s="260"/>
      <c r="G10846" s="234"/>
      <c r="H10846" s="234"/>
      <c r="J10846" s="149"/>
      <c r="K10846" s="149"/>
      <c r="L10846" s="149"/>
    </row>
    <row r="10847" spans="1:12" customFormat="1" ht="13" x14ac:dyDescent="0.25">
      <c r="A10847" s="298"/>
      <c r="B10847" s="228"/>
      <c r="C10847" s="268" t="s">
        <v>11</v>
      </c>
      <c r="D10847" s="326">
        <v>8</v>
      </c>
      <c r="E10847" s="325"/>
      <c r="F10847" s="260"/>
      <c r="G10847" s="234"/>
      <c r="H10847" s="234"/>
      <c r="J10847" s="149"/>
      <c r="K10847" s="149"/>
      <c r="L10847" s="149"/>
    </row>
    <row r="10848" spans="1:12" s="234" customFormat="1" x14ac:dyDescent="0.25">
      <c r="A10848" s="298" t="s">
        <v>2939</v>
      </c>
      <c r="B10848" s="231" t="s">
        <v>221</v>
      </c>
      <c r="C10848" s="268"/>
      <c r="D10848" s="326"/>
      <c r="E10848" s="325"/>
      <c r="F10848" s="260"/>
      <c r="I10848"/>
      <c r="J10848" s="149"/>
      <c r="K10848" s="149"/>
      <c r="L10848" s="149"/>
    </row>
    <row r="10849" spans="1:12" s="234" customFormat="1" ht="13" x14ac:dyDescent="0.25">
      <c r="A10849" s="298"/>
      <c r="B10849" s="228"/>
      <c r="C10849" s="268"/>
      <c r="D10849" s="326"/>
      <c r="E10849" s="325"/>
      <c r="F10849" s="260"/>
      <c r="I10849"/>
      <c r="J10849" s="149"/>
      <c r="K10849" s="149"/>
      <c r="L10849" s="149"/>
    </row>
    <row r="10850" spans="1:12" s="234" customFormat="1" ht="26" x14ac:dyDescent="0.25">
      <c r="A10850" s="298"/>
      <c r="B10850" s="228" t="s">
        <v>2076</v>
      </c>
      <c r="C10850" s="268"/>
      <c r="D10850" s="326"/>
      <c r="E10850" s="325"/>
      <c r="F10850" s="260"/>
      <c r="I10850"/>
      <c r="J10850" s="149"/>
      <c r="K10850" s="149"/>
      <c r="L10850" s="149"/>
    </row>
    <row r="10851" spans="1:12" s="234" customFormat="1" ht="13" x14ac:dyDescent="0.25">
      <c r="A10851" s="298"/>
      <c r="B10851" s="228"/>
      <c r="C10851" s="268" t="s">
        <v>11</v>
      </c>
      <c r="D10851" s="326">
        <v>20</v>
      </c>
      <c r="E10851" s="325"/>
      <c r="F10851" s="260"/>
      <c r="I10851"/>
      <c r="J10851" s="149"/>
      <c r="K10851" s="149"/>
      <c r="L10851" s="149"/>
    </row>
    <row r="10852" spans="1:12" s="234" customFormat="1" x14ac:dyDescent="0.25">
      <c r="A10852" s="298" t="s">
        <v>2940</v>
      </c>
      <c r="B10852" s="231" t="s">
        <v>218</v>
      </c>
      <c r="C10852" s="268"/>
      <c r="D10852" s="326"/>
      <c r="E10852" s="325"/>
      <c r="F10852" s="260"/>
      <c r="I10852"/>
      <c r="J10852" s="149"/>
      <c r="K10852" s="149"/>
      <c r="L10852" s="149"/>
    </row>
    <row r="10853" spans="1:12" s="234" customFormat="1" ht="13" x14ac:dyDescent="0.25">
      <c r="A10853" s="298"/>
      <c r="B10853" s="228"/>
      <c r="C10853" s="268"/>
      <c r="D10853" s="326"/>
      <c r="E10853" s="325"/>
      <c r="F10853" s="260"/>
      <c r="I10853"/>
      <c r="J10853" s="149"/>
      <c r="K10853" s="149"/>
      <c r="L10853" s="149"/>
    </row>
    <row r="10854" spans="1:12" s="234" customFormat="1" ht="13" x14ac:dyDescent="0.25">
      <c r="A10854" s="298"/>
      <c r="B10854" s="264" t="s">
        <v>2187</v>
      </c>
      <c r="C10854" s="226"/>
      <c r="D10854" s="304"/>
      <c r="E10854" s="255"/>
      <c r="F10854" s="266"/>
      <c r="I10854"/>
      <c r="J10854" s="149"/>
      <c r="K10854" s="149"/>
      <c r="L10854" s="149"/>
    </row>
    <row r="10855" spans="1:12" s="234" customFormat="1" x14ac:dyDescent="0.25">
      <c r="A10855" s="298"/>
      <c r="B10855" s="328" t="str">
        <f>B10789</f>
        <v>SECTION 9</v>
      </c>
      <c r="C10855" s="268"/>
      <c r="D10855" s="326"/>
      <c r="E10855" s="325"/>
      <c r="F10855" s="260"/>
      <c r="I10855"/>
      <c r="J10855" s="149"/>
      <c r="K10855" s="149"/>
      <c r="L10855" s="149"/>
    </row>
    <row r="10856" spans="1:12" s="234" customFormat="1" x14ac:dyDescent="0.25">
      <c r="A10856" s="298"/>
      <c r="B10856" s="231" t="s">
        <v>2917</v>
      </c>
      <c r="C10856" s="268"/>
      <c r="D10856" s="326"/>
      <c r="E10856" s="325"/>
      <c r="F10856" s="260"/>
      <c r="I10856"/>
      <c r="J10856" s="149"/>
      <c r="K10856" s="149"/>
      <c r="L10856" s="149"/>
    </row>
    <row r="10857" spans="1:12" s="234" customFormat="1" x14ac:dyDescent="0.25">
      <c r="A10857" s="298"/>
      <c r="B10857" s="231"/>
      <c r="C10857" s="268"/>
      <c r="D10857" s="326"/>
      <c r="E10857" s="325"/>
      <c r="F10857" s="260"/>
      <c r="I10857"/>
      <c r="J10857" s="149"/>
      <c r="K10857" s="149"/>
      <c r="L10857" s="149"/>
    </row>
    <row r="10858" spans="1:12" s="234" customFormat="1" ht="13" x14ac:dyDescent="0.25">
      <c r="A10858" s="298"/>
      <c r="B10858" s="228" t="s">
        <v>217</v>
      </c>
      <c r="C10858" s="268"/>
      <c r="D10858" s="326"/>
      <c r="E10858" s="325"/>
      <c r="F10858" s="260"/>
      <c r="I10858"/>
      <c r="J10858" s="149"/>
      <c r="K10858" s="149"/>
      <c r="L10858" s="149"/>
    </row>
    <row r="10859" spans="1:12" s="234" customFormat="1" ht="13" x14ac:dyDescent="0.25">
      <c r="A10859" s="298"/>
      <c r="B10859" s="228"/>
      <c r="C10859" s="268"/>
      <c r="D10859" s="326"/>
      <c r="E10859" s="325"/>
      <c r="F10859" s="260"/>
      <c r="I10859"/>
      <c r="J10859" s="149"/>
      <c r="K10859" s="149"/>
      <c r="L10859" s="149"/>
    </row>
    <row r="10860" spans="1:12" s="234" customFormat="1" x14ac:dyDescent="0.25">
      <c r="A10860" s="298" t="s">
        <v>2941</v>
      </c>
      <c r="B10860" s="231" t="s">
        <v>216</v>
      </c>
      <c r="C10860" s="268" t="s">
        <v>11</v>
      </c>
      <c r="D10860" s="326">
        <v>10</v>
      </c>
      <c r="E10860" s="325"/>
      <c r="F10860" s="260"/>
      <c r="I10860"/>
      <c r="J10860" s="149"/>
      <c r="K10860" s="149"/>
      <c r="L10860" s="149"/>
    </row>
    <row r="10861" spans="1:12" s="234" customFormat="1" x14ac:dyDescent="0.25">
      <c r="A10861" s="298"/>
      <c r="B10861" s="231"/>
      <c r="C10861" s="268"/>
      <c r="D10861" s="326"/>
      <c r="E10861" s="325"/>
      <c r="F10861" s="260"/>
      <c r="I10861"/>
      <c r="J10861" s="149"/>
      <c r="K10861" s="149"/>
      <c r="L10861" s="149"/>
    </row>
    <row r="10862" spans="1:12" s="234" customFormat="1" ht="13" x14ac:dyDescent="0.25">
      <c r="A10862" s="298"/>
      <c r="B10862" s="228"/>
      <c r="C10862" s="268"/>
      <c r="D10862" s="326"/>
      <c r="E10862" s="325"/>
      <c r="F10862" s="260"/>
      <c r="I10862"/>
      <c r="J10862" s="149"/>
      <c r="K10862" s="149"/>
      <c r="L10862" s="149"/>
    </row>
    <row r="10863" spans="1:12" s="234" customFormat="1" ht="13" x14ac:dyDescent="0.25">
      <c r="A10863" s="298"/>
      <c r="B10863" s="228" t="s">
        <v>2847</v>
      </c>
      <c r="C10863" s="268"/>
      <c r="D10863" s="326"/>
      <c r="E10863" s="325"/>
      <c r="F10863" s="260"/>
      <c r="I10863"/>
      <c r="J10863" s="149"/>
      <c r="K10863" s="149"/>
      <c r="L10863" s="149"/>
    </row>
    <row r="10864" spans="1:12" customFormat="1" ht="13" x14ac:dyDescent="0.25">
      <c r="A10864" s="298"/>
      <c r="B10864" s="228"/>
      <c r="C10864" s="268"/>
      <c r="D10864" s="326"/>
      <c r="E10864" s="325"/>
      <c r="F10864" s="260"/>
      <c r="G10864" s="234"/>
      <c r="H10864" s="234"/>
      <c r="J10864" s="149"/>
      <c r="K10864" s="149"/>
      <c r="L10864" s="149"/>
    </row>
    <row r="10865" spans="1:12" customFormat="1" ht="13" x14ac:dyDescent="0.25">
      <c r="A10865" s="298"/>
      <c r="B10865" s="228" t="s">
        <v>213</v>
      </c>
      <c r="C10865" s="268"/>
      <c r="D10865" s="326"/>
      <c r="E10865" s="325"/>
      <c r="F10865" s="260"/>
      <c r="G10865" s="234"/>
      <c r="H10865" s="234"/>
      <c r="J10865" s="149"/>
      <c r="K10865" s="149"/>
      <c r="L10865" s="149"/>
    </row>
    <row r="10866" spans="1:12" customFormat="1" ht="13" x14ac:dyDescent="0.25">
      <c r="A10866" s="298"/>
      <c r="B10866" s="228"/>
      <c r="C10866" s="268"/>
      <c r="D10866" s="326"/>
      <c r="E10866" s="325"/>
      <c r="F10866" s="260"/>
      <c r="G10866" s="234"/>
      <c r="H10866" s="234"/>
      <c r="J10866" s="149"/>
      <c r="K10866" s="149"/>
      <c r="L10866" s="149"/>
    </row>
    <row r="10867" spans="1:12" customFormat="1" x14ac:dyDescent="0.25">
      <c r="A10867" s="298" t="s">
        <v>2942</v>
      </c>
      <c r="B10867" s="278" t="s">
        <v>9</v>
      </c>
      <c r="C10867" s="268" t="s">
        <v>8</v>
      </c>
      <c r="D10867" s="326">
        <v>1</v>
      </c>
      <c r="E10867" s="325"/>
      <c r="F10867" s="260"/>
      <c r="G10867" s="234"/>
      <c r="H10867" s="234"/>
      <c r="J10867" s="149"/>
      <c r="K10867" s="149"/>
      <c r="L10867" s="149"/>
    </row>
    <row r="10868" spans="1:12" customFormat="1" x14ac:dyDescent="0.25">
      <c r="A10868" s="298"/>
      <c r="B10868" s="278"/>
      <c r="C10868" s="268"/>
      <c r="D10868" s="326"/>
      <c r="E10868" s="325"/>
      <c r="F10868" s="260"/>
      <c r="G10868" s="234"/>
      <c r="H10868" s="234"/>
      <c r="J10868" s="149"/>
      <c r="K10868" s="149"/>
      <c r="L10868" s="149"/>
    </row>
    <row r="10869" spans="1:12" customFormat="1" x14ac:dyDescent="0.25">
      <c r="A10869" s="298" t="s">
        <v>2943</v>
      </c>
      <c r="B10869" s="245" t="s">
        <v>7</v>
      </c>
      <c r="C10869" s="268" t="s">
        <v>8</v>
      </c>
      <c r="D10869" s="326">
        <v>1</v>
      </c>
      <c r="E10869" s="325"/>
      <c r="F10869" s="260"/>
      <c r="G10869" s="234"/>
      <c r="H10869" s="234"/>
      <c r="J10869" s="149"/>
      <c r="K10869" s="149"/>
      <c r="L10869" s="149"/>
    </row>
    <row r="10870" spans="1:12" customFormat="1" x14ac:dyDescent="0.25">
      <c r="A10870" s="298"/>
      <c r="B10870" s="245"/>
      <c r="C10870" s="268"/>
      <c r="D10870" s="326"/>
      <c r="E10870" s="325"/>
      <c r="F10870" s="260"/>
      <c r="G10870" s="234"/>
      <c r="H10870" s="234"/>
      <c r="J10870" s="149"/>
      <c r="K10870" s="149"/>
      <c r="L10870" s="149"/>
    </row>
    <row r="10871" spans="1:12" customFormat="1" ht="13" x14ac:dyDescent="0.25">
      <c r="A10871" s="298"/>
      <c r="B10871" s="251" t="s">
        <v>2849</v>
      </c>
      <c r="C10871" s="268"/>
      <c r="D10871" s="326"/>
      <c r="E10871" s="325"/>
      <c r="F10871" s="260"/>
      <c r="G10871" s="234"/>
      <c r="H10871" s="234"/>
      <c r="J10871" s="149"/>
      <c r="K10871" s="149"/>
      <c r="L10871" s="149"/>
    </row>
    <row r="10872" spans="1:12" customFormat="1" ht="13" x14ac:dyDescent="0.25">
      <c r="A10872" s="298"/>
      <c r="B10872" s="270"/>
      <c r="C10872" s="268"/>
      <c r="D10872" s="326"/>
      <c r="E10872" s="325"/>
      <c r="F10872" s="260"/>
      <c r="G10872" s="234"/>
      <c r="H10872" s="234"/>
      <c r="J10872" s="149"/>
      <c r="K10872" s="149"/>
      <c r="L10872" s="149"/>
    </row>
    <row r="10873" spans="1:12" customFormat="1" x14ac:dyDescent="0.25">
      <c r="A10873" s="298" t="s">
        <v>2944</v>
      </c>
      <c r="B10873" s="330" t="s">
        <v>580</v>
      </c>
      <c r="C10873" s="268" t="s">
        <v>8</v>
      </c>
      <c r="D10873" s="326">
        <v>1</v>
      </c>
      <c r="E10873" s="325"/>
      <c r="F10873" s="260"/>
      <c r="G10873" s="234"/>
      <c r="H10873" s="234"/>
      <c r="J10873" s="149"/>
      <c r="K10873" s="149"/>
      <c r="L10873" s="149"/>
    </row>
    <row r="10874" spans="1:12" customFormat="1" ht="13" x14ac:dyDescent="0.25">
      <c r="A10874" s="298"/>
      <c r="B10874" s="251"/>
      <c r="C10874" s="268"/>
      <c r="D10874" s="326"/>
      <c r="E10874" s="325"/>
      <c r="F10874" s="260"/>
      <c r="G10874" s="234"/>
      <c r="H10874" s="234"/>
      <c r="J10874" s="149"/>
      <c r="K10874" s="149"/>
      <c r="L10874" s="149"/>
    </row>
    <row r="10875" spans="1:12" customFormat="1" ht="13" x14ac:dyDescent="0.25">
      <c r="A10875" s="298"/>
      <c r="B10875" s="251" t="s">
        <v>209</v>
      </c>
      <c r="C10875" s="268"/>
      <c r="D10875" s="326"/>
      <c r="E10875" s="325"/>
      <c r="F10875" s="260"/>
      <c r="G10875" s="234"/>
      <c r="H10875" s="234"/>
      <c r="J10875" s="149"/>
      <c r="K10875" s="149"/>
      <c r="L10875" s="149"/>
    </row>
    <row r="10876" spans="1:12" customFormat="1" x14ac:dyDescent="0.25">
      <c r="A10876" s="298"/>
      <c r="B10876" s="265"/>
      <c r="C10876" s="268"/>
      <c r="D10876" s="326"/>
      <c r="E10876" s="325"/>
      <c r="F10876" s="260"/>
      <c r="G10876" s="234"/>
      <c r="H10876" s="234"/>
      <c r="J10876" s="149"/>
      <c r="K10876" s="149"/>
      <c r="L10876" s="149"/>
    </row>
    <row r="10877" spans="1:12" customFormat="1" ht="14.5" x14ac:dyDescent="0.25">
      <c r="A10877" s="298" t="s">
        <v>2945</v>
      </c>
      <c r="B10877" s="271" t="s">
        <v>2914</v>
      </c>
      <c r="C10877" s="268" t="s">
        <v>621</v>
      </c>
      <c r="D10877" s="326">
        <v>63</v>
      </c>
      <c r="E10877" s="325"/>
      <c r="F10877" s="260"/>
      <c r="G10877" s="234"/>
      <c r="H10877" s="234"/>
      <c r="J10877" s="149"/>
      <c r="K10877" s="149"/>
      <c r="L10877" s="149"/>
    </row>
    <row r="10878" spans="1:12" customFormat="1" x14ac:dyDescent="0.25">
      <c r="A10878" s="298"/>
      <c r="B10878" s="271"/>
      <c r="C10878" s="268"/>
      <c r="D10878" s="326"/>
      <c r="E10878" s="325"/>
      <c r="F10878" s="260"/>
      <c r="G10878" s="234"/>
      <c r="H10878" s="234"/>
      <c r="J10878" s="149"/>
      <c r="K10878" s="149"/>
      <c r="L10878" s="149"/>
    </row>
    <row r="10879" spans="1:12" customFormat="1" ht="14.5" x14ac:dyDescent="0.25">
      <c r="A10879" s="298" t="s">
        <v>2946</v>
      </c>
      <c r="B10879" s="271" t="s">
        <v>2915</v>
      </c>
      <c r="C10879" s="268" t="s">
        <v>621</v>
      </c>
      <c r="D10879" s="326">
        <v>17</v>
      </c>
      <c r="E10879" s="325"/>
      <c r="F10879" s="260"/>
      <c r="G10879" s="234"/>
      <c r="H10879" s="234">
        <f>6+5.04+5.55</f>
        <v>16.59</v>
      </c>
      <c r="J10879" s="149"/>
      <c r="K10879" s="149"/>
      <c r="L10879" s="149"/>
    </row>
    <row r="10880" spans="1:12" s="234" customFormat="1" x14ac:dyDescent="0.25">
      <c r="A10880" s="298"/>
      <c r="B10880" s="271"/>
      <c r="C10880" s="268"/>
      <c r="D10880" s="326"/>
      <c r="E10880" s="329"/>
      <c r="F10880" s="260"/>
      <c r="I10880"/>
      <c r="J10880" s="149"/>
      <c r="K10880" s="149"/>
      <c r="L10880" s="149"/>
    </row>
    <row r="10881" spans="1:12" s="234" customFormat="1" x14ac:dyDescent="0.25">
      <c r="A10881" s="298"/>
      <c r="B10881" s="271"/>
      <c r="C10881" s="268"/>
      <c r="D10881" s="326"/>
      <c r="E10881" s="329"/>
      <c r="F10881" s="260"/>
      <c r="I10881"/>
      <c r="J10881" s="149"/>
      <c r="K10881" s="149"/>
      <c r="L10881" s="149"/>
    </row>
    <row r="10882" spans="1:12" s="234" customFormat="1" x14ac:dyDescent="0.25">
      <c r="A10882" s="298"/>
      <c r="B10882" s="271"/>
      <c r="C10882" s="268"/>
      <c r="D10882" s="326"/>
      <c r="E10882" s="329"/>
      <c r="F10882" s="260"/>
      <c r="I10882"/>
      <c r="J10882" s="149"/>
      <c r="K10882" s="149"/>
      <c r="L10882" s="149"/>
    </row>
    <row r="10883" spans="1:12" s="234" customFormat="1" x14ac:dyDescent="0.25">
      <c r="A10883" s="298"/>
      <c r="B10883" s="271"/>
      <c r="C10883" s="268"/>
      <c r="D10883" s="326"/>
      <c r="E10883" s="329"/>
      <c r="F10883" s="260"/>
      <c r="I10883"/>
      <c r="J10883" s="149"/>
      <c r="K10883" s="149"/>
      <c r="L10883" s="149"/>
    </row>
    <row r="10884" spans="1:12" s="234" customFormat="1" x14ac:dyDescent="0.25">
      <c r="A10884" s="298"/>
      <c r="B10884" s="271"/>
      <c r="C10884" s="268"/>
      <c r="D10884" s="326"/>
      <c r="E10884" s="329"/>
      <c r="F10884" s="260"/>
      <c r="I10884"/>
      <c r="J10884" s="149"/>
      <c r="K10884" s="149"/>
      <c r="L10884" s="149"/>
    </row>
    <row r="10885" spans="1:12" s="234" customFormat="1" x14ac:dyDescent="0.25">
      <c r="A10885" s="298"/>
      <c r="B10885" s="271"/>
      <c r="C10885" s="268"/>
      <c r="D10885" s="326"/>
      <c r="E10885" s="329"/>
      <c r="F10885" s="260"/>
      <c r="I10885"/>
      <c r="J10885" s="149"/>
      <c r="K10885" s="149"/>
      <c r="L10885" s="149"/>
    </row>
    <row r="10886" spans="1:12" s="234" customFormat="1" x14ac:dyDescent="0.25">
      <c r="A10886" s="298"/>
      <c r="B10886" s="271"/>
      <c r="C10886" s="268"/>
      <c r="D10886" s="326"/>
      <c r="E10886" s="329"/>
      <c r="F10886" s="260"/>
      <c r="I10886"/>
      <c r="J10886" s="149"/>
      <c r="K10886" s="149"/>
      <c r="L10886" s="149"/>
    </row>
    <row r="10887" spans="1:12" s="234" customFormat="1" x14ac:dyDescent="0.25">
      <c r="A10887" s="298"/>
      <c r="B10887" s="271"/>
      <c r="C10887" s="268"/>
      <c r="D10887" s="326"/>
      <c r="E10887" s="329"/>
      <c r="F10887" s="260"/>
      <c r="I10887"/>
      <c r="J10887" s="149"/>
      <c r="K10887" s="149"/>
      <c r="L10887" s="149"/>
    </row>
    <row r="10888" spans="1:12" s="234" customFormat="1" x14ac:dyDescent="0.25">
      <c r="A10888" s="298"/>
      <c r="B10888" s="271"/>
      <c r="C10888" s="268"/>
      <c r="D10888" s="326"/>
      <c r="E10888" s="329"/>
      <c r="F10888" s="260"/>
      <c r="I10888"/>
      <c r="J10888" s="149"/>
      <c r="K10888" s="149"/>
      <c r="L10888" s="149"/>
    </row>
    <row r="10889" spans="1:12" s="234" customFormat="1" x14ac:dyDescent="0.25">
      <c r="A10889" s="298"/>
      <c r="B10889" s="253"/>
      <c r="C10889" s="252"/>
      <c r="D10889" s="308"/>
      <c r="E10889" s="257"/>
      <c r="F10889" s="260"/>
      <c r="I10889"/>
      <c r="J10889" s="149"/>
      <c r="K10889" s="149"/>
      <c r="L10889" s="149"/>
    </row>
    <row r="10890" spans="1:12" s="234" customFormat="1" x14ac:dyDescent="0.25">
      <c r="A10890" s="298"/>
      <c r="B10890" s="253"/>
      <c r="C10890" s="252"/>
      <c r="D10890" s="308"/>
      <c r="E10890" s="257"/>
      <c r="F10890" s="260"/>
      <c r="I10890"/>
      <c r="J10890" s="149"/>
      <c r="K10890" s="149"/>
      <c r="L10890" s="149"/>
    </row>
    <row r="10891" spans="1:12" s="234" customFormat="1" x14ac:dyDescent="0.25">
      <c r="A10891" s="298"/>
      <c r="B10891" s="253"/>
      <c r="C10891" s="252"/>
      <c r="D10891" s="308"/>
      <c r="E10891" s="257"/>
      <c r="F10891" s="260"/>
      <c r="I10891"/>
      <c r="J10891" s="149"/>
      <c r="K10891" s="149"/>
      <c r="L10891" s="149"/>
    </row>
    <row r="10892" spans="1:12" s="234" customFormat="1" x14ac:dyDescent="0.25">
      <c r="A10892" s="298"/>
      <c r="B10892" s="253"/>
      <c r="C10892" s="252"/>
      <c r="D10892" s="308"/>
      <c r="E10892" s="257"/>
      <c r="F10892" s="260"/>
      <c r="I10892"/>
      <c r="J10892" s="149"/>
      <c r="K10892" s="149"/>
      <c r="L10892" s="149"/>
    </row>
    <row r="10893" spans="1:12" s="234" customFormat="1" x14ac:dyDescent="0.25">
      <c r="A10893" s="298"/>
      <c r="B10893" s="253"/>
      <c r="C10893" s="252"/>
      <c r="D10893" s="308"/>
      <c r="E10893" s="257"/>
      <c r="F10893" s="260"/>
      <c r="I10893"/>
      <c r="J10893" s="149"/>
      <c r="K10893" s="149"/>
      <c r="L10893" s="149"/>
    </row>
    <row r="10894" spans="1:12" s="234" customFormat="1" x14ac:dyDescent="0.25">
      <c r="A10894" s="298"/>
      <c r="B10894" s="253"/>
      <c r="C10894" s="252"/>
      <c r="D10894" s="308"/>
      <c r="E10894" s="257"/>
      <c r="F10894" s="260"/>
      <c r="I10894"/>
      <c r="J10894" s="149"/>
      <c r="K10894" s="149"/>
      <c r="L10894" s="149"/>
    </row>
    <row r="10895" spans="1:12" s="234" customFormat="1" x14ac:dyDescent="0.25">
      <c r="A10895" s="298"/>
      <c r="B10895" s="253"/>
      <c r="C10895" s="252"/>
      <c r="D10895" s="308"/>
      <c r="E10895" s="257"/>
      <c r="F10895" s="260"/>
      <c r="I10895"/>
      <c r="J10895" s="149"/>
      <c r="K10895" s="149"/>
      <c r="L10895" s="149"/>
    </row>
    <row r="10896" spans="1:12" s="234" customFormat="1" x14ac:dyDescent="0.25">
      <c r="A10896" s="298"/>
      <c r="B10896" s="253"/>
      <c r="C10896" s="252"/>
      <c r="D10896" s="308"/>
      <c r="E10896" s="257"/>
      <c r="F10896" s="260"/>
      <c r="I10896"/>
      <c r="J10896" s="149"/>
      <c r="K10896" s="149"/>
      <c r="L10896" s="149"/>
    </row>
    <row r="10897" spans="1:12" s="234" customFormat="1" x14ac:dyDescent="0.25">
      <c r="A10897" s="298"/>
      <c r="B10897" s="253"/>
      <c r="C10897" s="252"/>
      <c r="D10897" s="308"/>
      <c r="E10897" s="257"/>
      <c r="F10897" s="260"/>
      <c r="I10897"/>
      <c r="J10897" s="149"/>
      <c r="K10897" s="149"/>
      <c r="L10897" s="149"/>
    </row>
    <row r="10898" spans="1:12" s="234" customFormat="1" x14ac:dyDescent="0.25">
      <c r="A10898" s="298"/>
      <c r="B10898" s="253"/>
      <c r="C10898" s="252"/>
      <c r="D10898" s="308"/>
      <c r="E10898" s="257"/>
      <c r="F10898" s="260"/>
      <c r="I10898"/>
      <c r="J10898" s="149"/>
      <c r="K10898" s="149"/>
      <c r="L10898" s="149"/>
    </row>
    <row r="10899" spans="1:12" s="234" customFormat="1" x14ac:dyDescent="0.25">
      <c r="A10899" s="298"/>
      <c r="B10899" s="253"/>
      <c r="C10899" s="252"/>
      <c r="D10899" s="308"/>
      <c r="E10899" s="257"/>
      <c r="F10899" s="260"/>
      <c r="I10899"/>
      <c r="J10899" s="149"/>
      <c r="K10899" s="149"/>
      <c r="L10899" s="149"/>
    </row>
    <row r="10900" spans="1:12" s="234" customFormat="1" x14ac:dyDescent="0.25">
      <c r="A10900" s="298"/>
      <c r="B10900" s="253"/>
      <c r="C10900" s="252"/>
      <c r="D10900" s="308"/>
      <c r="E10900" s="257"/>
      <c r="F10900" s="260"/>
      <c r="I10900"/>
      <c r="J10900" s="149"/>
      <c r="K10900" s="149"/>
      <c r="L10900" s="149"/>
    </row>
    <row r="10901" spans="1:12" s="234" customFormat="1" x14ac:dyDescent="0.25">
      <c r="A10901" s="298"/>
      <c r="B10901" s="253"/>
      <c r="C10901" s="252"/>
      <c r="D10901" s="308"/>
      <c r="E10901" s="257"/>
      <c r="F10901" s="260"/>
      <c r="I10901"/>
      <c r="J10901" s="149"/>
      <c r="K10901" s="149"/>
      <c r="L10901" s="149"/>
    </row>
    <row r="10902" spans="1:12" s="234" customFormat="1" x14ac:dyDescent="0.25">
      <c r="A10902" s="298"/>
      <c r="B10902" s="253"/>
      <c r="C10902" s="252"/>
      <c r="D10902" s="308"/>
      <c r="E10902" s="257"/>
      <c r="F10902" s="260"/>
      <c r="I10902"/>
      <c r="J10902" s="149"/>
      <c r="K10902" s="149"/>
      <c r="L10902" s="149"/>
    </row>
    <row r="10903" spans="1:12" s="234" customFormat="1" x14ac:dyDescent="0.25">
      <c r="A10903" s="298"/>
      <c r="B10903" s="253"/>
      <c r="C10903" s="252"/>
      <c r="D10903" s="308"/>
      <c r="E10903" s="257"/>
      <c r="F10903" s="260"/>
      <c r="I10903"/>
      <c r="J10903" s="149"/>
      <c r="K10903" s="149"/>
      <c r="L10903" s="149"/>
    </row>
    <row r="10904" spans="1:12" s="234" customFormat="1" x14ac:dyDescent="0.25">
      <c r="A10904" s="298"/>
      <c r="B10904" s="253"/>
      <c r="C10904" s="252"/>
      <c r="D10904" s="308"/>
      <c r="E10904" s="257"/>
      <c r="F10904" s="260"/>
      <c r="I10904"/>
      <c r="J10904" s="149"/>
      <c r="K10904" s="149"/>
      <c r="L10904" s="149"/>
    </row>
    <row r="10905" spans="1:12" s="234" customFormat="1" ht="13" x14ac:dyDescent="0.25">
      <c r="A10905" s="261"/>
      <c r="B10905" s="253"/>
      <c r="C10905" s="252"/>
      <c r="D10905" s="308"/>
      <c r="E10905" s="257"/>
      <c r="F10905" s="260"/>
      <c r="I10905"/>
      <c r="J10905" s="149"/>
      <c r="K10905" s="149"/>
      <c r="L10905" s="149"/>
    </row>
    <row r="10906" spans="1:12" s="234" customFormat="1" ht="13" x14ac:dyDescent="0.25">
      <c r="A10906" s="261"/>
      <c r="B10906" s="253"/>
      <c r="C10906" s="252"/>
      <c r="D10906" s="308"/>
      <c r="E10906" s="257"/>
      <c r="F10906" s="260"/>
      <c r="I10906"/>
      <c r="J10906" s="149"/>
      <c r="K10906" s="149"/>
      <c r="L10906" s="149"/>
    </row>
    <row r="10907" spans="1:12" s="234" customFormat="1" ht="13" x14ac:dyDescent="0.25">
      <c r="A10907" s="261"/>
      <c r="B10907" s="253"/>
      <c r="C10907" s="252"/>
      <c r="D10907" s="308"/>
      <c r="E10907" s="257"/>
      <c r="F10907" s="260"/>
      <c r="I10907"/>
      <c r="J10907" s="149"/>
      <c r="K10907" s="149"/>
      <c r="L10907" s="149"/>
    </row>
    <row r="10908" spans="1:12" s="234" customFormat="1" ht="13" x14ac:dyDescent="0.25">
      <c r="A10908" s="261"/>
      <c r="B10908" s="253"/>
      <c r="C10908" s="252"/>
      <c r="D10908" s="308"/>
      <c r="E10908" s="257"/>
      <c r="F10908" s="260"/>
      <c r="I10908"/>
      <c r="J10908" s="149"/>
      <c r="K10908" s="149"/>
      <c r="L10908" s="149"/>
    </row>
    <row r="10909" spans="1:12" s="234" customFormat="1" ht="13" x14ac:dyDescent="0.25">
      <c r="A10909" s="261"/>
      <c r="B10909" s="253"/>
      <c r="C10909" s="252"/>
      <c r="D10909" s="308"/>
      <c r="E10909" s="257"/>
      <c r="F10909" s="260"/>
      <c r="I10909"/>
      <c r="J10909" s="149"/>
      <c r="K10909" s="149"/>
      <c r="L10909" s="149"/>
    </row>
    <row r="10910" spans="1:12" s="234" customFormat="1" ht="13" x14ac:dyDescent="0.25">
      <c r="A10910" s="261"/>
      <c r="B10910" s="253"/>
      <c r="C10910" s="252"/>
      <c r="D10910" s="308"/>
      <c r="E10910" s="257"/>
      <c r="F10910" s="260"/>
      <c r="I10910"/>
      <c r="J10910" s="149"/>
      <c r="K10910" s="149"/>
      <c r="L10910" s="149"/>
    </row>
    <row r="10911" spans="1:12" s="234" customFormat="1" ht="13" x14ac:dyDescent="0.25">
      <c r="A10911" s="261"/>
      <c r="B10911" s="253"/>
      <c r="C10911" s="252"/>
      <c r="D10911" s="308"/>
      <c r="E10911" s="257"/>
      <c r="F10911" s="260"/>
      <c r="I10911"/>
      <c r="J10911" s="149"/>
      <c r="K10911" s="149"/>
      <c r="L10911" s="149"/>
    </row>
    <row r="10912" spans="1:12" s="234" customFormat="1" ht="13" x14ac:dyDescent="0.25">
      <c r="A10912" s="261"/>
      <c r="B10912" s="253"/>
      <c r="C10912" s="252"/>
      <c r="D10912" s="308"/>
      <c r="E10912" s="257"/>
      <c r="F10912" s="260"/>
      <c r="I10912"/>
      <c r="J10912" s="149"/>
      <c r="K10912" s="149"/>
      <c r="L10912" s="149"/>
    </row>
    <row r="10913" spans="1:12" s="234" customFormat="1" ht="13" x14ac:dyDescent="0.25">
      <c r="A10913" s="261"/>
      <c r="B10913" s="253"/>
      <c r="C10913" s="252"/>
      <c r="D10913" s="308"/>
      <c r="E10913" s="257"/>
      <c r="F10913" s="260"/>
      <c r="I10913"/>
      <c r="J10913" s="149"/>
      <c r="K10913" s="149"/>
      <c r="L10913" s="149"/>
    </row>
    <row r="10914" spans="1:12" s="234" customFormat="1" ht="13" x14ac:dyDescent="0.25">
      <c r="A10914" s="261"/>
      <c r="B10914" s="253"/>
      <c r="C10914" s="252"/>
      <c r="D10914" s="308"/>
      <c r="E10914" s="257"/>
      <c r="F10914" s="260"/>
      <c r="I10914"/>
      <c r="J10914" s="149"/>
      <c r="K10914" s="149"/>
      <c r="L10914" s="149"/>
    </row>
    <row r="10915" spans="1:12" s="234" customFormat="1" ht="13" x14ac:dyDescent="0.25">
      <c r="A10915" s="261"/>
      <c r="B10915" s="253"/>
      <c r="C10915" s="252"/>
      <c r="D10915" s="308"/>
      <c r="E10915" s="257"/>
      <c r="F10915" s="260"/>
      <c r="I10915"/>
      <c r="J10915" s="149"/>
      <c r="K10915" s="149"/>
      <c r="L10915" s="149"/>
    </row>
    <row r="10916" spans="1:12" s="234" customFormat="1" ht="13" x14ac:dyDescent="0.25">
      <c r="A10916" s="261"/>
      <c r="B10916" s="253"/>
      <c r="C10916" s="252"/>
      <c r="D10916" s="308"/>
      <c r="E10916" s="257"/>
      <c r="F10916" s="260"/>
      <c r="I10916"/>
      <c r="J10916" s="149"/>
      <c r="K10916" s="149"/>
      <c r="L10916" s="149"/>
    </row>
    <row r="10917" spans="1:12" s="234" customFormat="1" ht="13" x14ac:dyDescent="0.25">
      <c r="A10917" s="261"/>
      <c r="B10917" s="253"/>
      <c r="C10917" s="252"/>
      <c r="D10917" s="308"/>
      <c r="E10917" s="257"/>
      <c r="F10917" s="260"/>
      <c r="I10917"/>
      <c r="J10917" s="149"/>
      <c r="K10917" s="149"/>
      <c r="L10917" s="149"/>
    </row>
    <row r="10918" spans="1:12" s="234" customFormat="1" ht="13" x14ac:dyDescent="0.25">
      <c r="A10918" s="261"/>
      <c r="B10918" s="253"/>
      <c r="C10918" s="252"/>
      <c r="D10918" s="308"/>
      <c r="E10918" s="257"/>
      <c r="F10918" s="260"/>
      <c r="I10918"/>
      <c r="J10918" s="149"/>
      <c r="K10918" s="149"/>
      <c r="L10918" s="149"/>
    </row>
    <row r="10919" spans="1:12" s="234" customFormat="1" ht="13" x14ac:dyDescent="0.25">
      <c r="A10919" s="261"/>
      <c r="B10919" s="253"/>
      <c r="C10919" s="252"/>
      <c r="D10919" s="308"/>
      <c r="E10919" s="257"/>
      <c r="F10919" s="260"/>
      <c r="I10919"/>
      <c r="J10919" s="149"/>
      <c r="K10919" s="149"/>
      <c r="L10919" s="149"/>
    </row>
    <row r="10920" spans="1:12" s="234" customFormat="1" ht="13" x14ac:dyDescent="0.25">
      <c r="A10920" s="261"/>
      <c r="B10920" s="253"/>
      <c r="C10920" s="252"/>
      <c r="D10920" s="308"/>
      <c r="E10920" s="257"/>
      <c r="F10920" s="260"/>
      <c r="I10920"/>
      <c r="J10920" s="149"/>
      <c r="K10920" s="149"/>
      <c r="L10920" s="149"/>
    </row>
    <row r="10921" spans="1:12" s="234" customFormat="1" ht="13" x14ac:dyDescent="0.25">
      <c r="A10921" s="261"/>
      <c r="B10921" s="253"/>
      <c r="C10921" s="252"/>
      <c r="D10921" s="308"/>
      <c r="E10921" s="257"/>
      <c r="F10921" s="260"/>
      <c r="I10921"/>
      <c r="J10921" s="149"/>
      <c r="K10921" s="149"/>
      <c r="L10921" s="149"/>
    </row>
    <row r="10922" spans="1:12" s="234" customFormat="1" ht="13" x14ac:dyDescent="0.25">
      <c r="A10922" s="261"/>
      <c r="B10922" s="253"/>
      <c r="C10922" s="252"/>
      <c r="D10922" s="308"/>
      <c r="E10922" s="257"/>
      <c r="F10922" s="260"/>
      <c r="I10922"/>
      <c r="J10922" s="149"/>
      <c r="K10922" s="149"/>
      <c r="L10922" s="149"/>
    </row>
    <row r="10923" spans="1:12" s="234" customFormat="1" ht="13" x14ac:dyDescent="0.25">
      <c r="A10923" s="261"/>
      <c r="B10923" s="253"/>
      <c r="C10923" s="252"/>
      <c r="D10923" s="308"/>
      <c r="E10923" s="257"/>
      <c r="F10923" s="260"/>
      <c r="I10923"/>
      <c r="J10923" s="149"/>
      <c r="K10923" s="149"/>
      <c r="L10923" s="149"/>
    </row>
    <row r="10924" spans="1:12" s="234" customFormat="1" ht="13" x14ac:dyDescent="0.25">
      <c r="A10924" s="261"/>
      <c r="B10924" s="253"/>
      <c r="C10924" s="252"/>
      <c r="D10924" s="308"/>
      <c r="E10924" s="257"/>
      <c r="F10924" s="260"/>
      <c r="I10924"/>
      <c r="J10924" s="149"/>
      <c r="K10924" s="149"/>
      <c r="L10924" s="149"/>
    </row>
    <row r="10925" spans="1:12" s="234" customFormat="1" ht="13" x14ac:dyDescent="0.25">
      <c r="A10925" s="261"/>
      <c r="B10925" s="253"/>
      <c r="C10925" s="252"/>
      <c r="D10925" s="308"/>
      <c r="E10925" s="257"/>
      <c r="F10925" s="260"/>
      <c r="I10925"/>
      <c r="J10925" s="149"/>
      <c r="K10925" s="149"/>
      <c r="L10925" s="149"/>
    </row>
    <row r="10926" spans="1:12" s="234" customFormat="1" ht="13" x14ac:dyDescent="0.25">
      <c r="A10926" s="261"/>
      <c r="B10926" s="253"/>
      <c r="C10926" s="252"/>
      <c r="D10926" s="308"/>
      <c r="E10926" s="257"/>
      <c r="F10926" s="260"/>
      <c r="I10926"/>
      <c r="J10926" s="149"/>
      <c r="K10926" s="149"/>
      <c r="L10926" s="149"/>
    </row>
    <row r="10927" spans="1:12" s="234" customFormat="1" ht="13" x14ac:dyDescent="0.25">
      <c r="A10927" s="261"/>
      <c r="B10927" s="264" t="s">
        <v>2187</v>
      </c>
      <c r="C10927" s="226"/>
      <c r="D10927" s="304"/>
      <c r="E10927" s="255"/>
      <c r="F10927" s="266"/>
      <c r="I10927"/>
      <c r="J10927" s="149"/>
      <c r="K10927" s="149"/>
      <c r="L10927" s="149"/>
    </row>
    <row r="10928" spans="1:12" s="234" customFormat="1" ht="13" x14ac:dyDescent="0.25">
      <c r="A10928" s="261"/>
      <c r="B10928" s="253" t="s">
        <v>2819</v>
      </c>
      <c r="C10928" s="252"/>
      <c r="D10928" s="308"/>
      <c r="E10928" s="257"/>
      <c r="F10928" s="260"/>
      <c r="I10928"/>
      <c r="J10928" s="149"/>
      <c r="K10928" s="149"/>
      <c r="L10928" s="149"/>
    </row>
    <row r="10929" spans="1:12" s="234" customFormat="1" ht="13" x14ac:dyDescent="0.25">
      <c r="A10929" s="261"/>
      <c r="B10929" s="253" t="str">
        <f>B10856</f>
        <v>New Ablution Blocks A,B,C: 9.2 -Concrete, Formwork and Reinforcement</v>
      </c>
      <c r="C10929" s="252"/>
      <c r="D10929" s="308"/>
      <c r="E10929" s="257"/>
      <c r="F10929" s="260"/>
      <c r="I10929"/>
      <c r="J10929" s="149"/>
      <c r="K10929" s="149"/>
      <c r="L10929" s="149"/>
    </row>
    <row r="10930" spans="1:12" s="234" customFormat="1" ht="13" x14ac:dyDescent="0.25">
      <c r="A10930" s="261"/>
      <c r="B10930" s="253"/>
      <c r="C10930" s="252"/>
      <c r="D10930" s="308"/>
      <c r="E10930" s="257"/>
      <c r="F10930" s="260"/>
      <c r="I10930"/>
      <c r="J10930" s="149"/>
      <c r="K10930" s="149"/>
      <c r="L10930" s="149"/>
    </row>
    <row r="10931" spans="1:12" s="234" customFormat="1" ht="13" x14ac:dyDescent="0.25">
      <c r="A10931" s="261"/>
      <c r="B10931" s="251" t="s">
        <v>2819</v>
      </c>
      <c r="C10931" s="252"/>
      <c r="D10931" s="308"/>
      <c r="E10931" s="257"/>
      <c r="F10931" s="260"/>
      <c r="I10931"/>
      <c r="J10931" s="149"/>
      <c r="K10931" s="149"/>
      <c r="L10931" s="149"/>
    </row>
    <row r="10932" spans="1:12" s="234" customFormat="1" ht="13" x14ac:dyDescent="0.25">
      <c r="A10932" s="261"/>
      <c r="B10932" s="251" t="str">
        <f>B10929</f>
        <v>New Ablution Blocks A,B,C: 9.2 -Concrete, Formwork and Reinforcement</v>
      </c>
      <c r="C10932" s="252"/>
      <c r="D10932" s="308"/>
      <c r="E10932" s="257"/>
      <c r="F10932" s="260"/>
      <c r="I10932"/>
      <c r="J10932" s="149"/>
      <c r="K10932" s="149"/>
      <c r="L10932" s="149"/>
    </row>
    <row r="10933" spans="1:12" s="234" customFormat="1" ht="13" x14ac:dyDescent="0.25">
      <c r="A10933" s="261"/>
      <c r="B10933" s="251" t="s">
        <v>2200</v>
      </c>
      <c r="C10933" s="252" t="s">
        <v>2192</v>
      </c>
      <c r="D10933" s="308"/>
      <c r="E10933" s="257"/>
      <c r="F10933" s="260"/>
      <c r="I10933"/>
      <c r="J10933" s="149"/>
      <c r="K10933" s="149"/>
      <c r="L10933" s="149"/>
    </row>
    <row r="10934" spans="1:12" s="234" customFormat="1" ht="13" x14ac:dyDescent="0.25">
      <c r="A10934" s="261"/>
      <c r="B10934" s="253"/>
      <c r="C10934" s="252"/>
      <c r="D10934" s="308"/>
      <c r="E10934" s="257"/>
      <c r="F10934" s="260"/>
      <c r="I10934"/>
      <c r="J10934" s="149"/>
      <c r="K10934" s="149"/>
      <c r="L10934" s="149"/>
    </row>
    <row r="10935" spans="1:12" s="234" customFormat="1" ht="13" x14ac:dyDescent="0.25">
      <c r="A10935" s="261"/>
      <c r="B10935" s="265" t="s">
        <v>2191</v>
      </c>
      <c r="C10935" s="252">
        <v>160</v>
      </c>
      <c r="D10935" s="308"/>
      <c r="E10935" s="257"/>
      <c r="F10935" s="260"/>
      <c r="I10935"/>
      <c r="J10935" s="149"/>
      <c r="K10935" s="149"/>
      <c r="L10935" s="149"/>
    </row>
    <row r="10936" spans="1:12" s="234" customFormat="1" ht="13" x14ac:dyDescent="0.25">
      <c r="A10936" s="261"/>
      <c r="B10936" s="253"/>
      <c r="C10936" s="252"/>
      <c r="D10936" s="308"/>
      <c r="E10936" s="257"/>
      <c r="F10936" s="260"/>
      <c r="I10936"/>
      <c r="J10936" s="149"/>
      <c r="K10936" s="149"/>
      <c r="L10936" s="149"/>
    </row>
    <row r="10937" spans="1:12" s="234" customFormat="1" ht="13" x14ac:dyDescent="0.25">
      <c r="A10937" s="261"/>
      <c r="B10937" s="253"/>
      <c r="C10937" s="252">
        <v>161</v>
      </c>
      <c r="D10937" s="308"/>
      <c r="E10937" s="257"/>
      <c r="F10937" s="260"/>
      <c r="I10937"/>
      <c r="J10937" s="149"/>
      <c r="K10937" s="149"/>
      <c r="L10937" s="149"/>
    </row>
    <row r="10938" spans="1:12" s="234" customFormat="1" ht="13" x14ac:dyDescent="0.25">
      <c r="A10938" s="261"/>
      <c r="B10938" s="253"/>
      <c r="C10938" s="252"/>
      <c r="D10938" s="308"/>
      <c r="E10938" s="257"/>
      <c r="F10938" s="260"/>
      <c r="I10938"/>
      <c r="J10938" s="149"/>
      <c r="K10938" s="149"/>
      <c r="L10938" s="149"/>
    </row>
    <row r="10939" spans="1:12" s="234" customFormat="1" ht="13" x14ac:dyDescent="0.25">
      <c r="A10939" s="261"/>
      <c r="B10939" s="253"/>
      <c r="C10939" s="252"/>
      <c r="D10939" s="308"/>
      <c r="E10939" s="257"/>
      <c r="F10939" s="260"/>
      <c r="I10939"/>
      <c r="J10939" s="149"/>
      <c r="K10939" s="149"/>
      <c r="L10939" s="149"/>
    </row>
    <row r="10940" spans="1:12" s="234" customFormat="1" ht="13" x14ac:dyDescent="0.25">
      <c r="A10940" s="261"/>
      <c r="B10940" s="253"/>
      <c r="C10940" s="252"/>
      <c r="D10940" s="308"/>
      <c r="E10940" s="257"/>
      <c r="F10940" s="260"/>
      <c r="I10940"/>
      <c r="J10940" s="149"/>
      <c r="K10940" s="149"/>
      <c r="L10940" s="149"/>
    </row>
    <row r="10941" spans="1:12" s="234" customFormat="1" ht="13" x14ac:dyDescent="0.25">
      <c r="A10941" s="261"/>
      <c r="B10941" s="253"/>
      <c r="C10941" s="252"/>
      <c r="D10941" s="308"/>
      <c r="E10941" s="257"/>
      <c r="F10941" s="260"/>
      <c r="I10941"/>
      <c r="J10941" s="149"/>
      <c r="K10941" s="149"/>
      <c r="L10941" s="149"/>
    </row>
    <row r="10942" spans="1:12" s="234" customFormat="1" ht="13" x14ac:dyDescent="0.25">
      <c r="A10942" s="261"/>
      <c r="B10942" s="253"/>
      <c r="C10942" s="252"/>
      <c r="D10942" s="308"/>
      <c r="E10942" s="257"/>
      <c r="F10942" s="260"/>
      <c r="I10942"/>
      <c r="J10942" s="149"/>
      <c r="K10942" s="149"/>
      <c r="L10942" s="149"/>
    </row>
    <row r="10943" spans="1:12" s="234" customFormat="1" ht="13" x14ac:dyDescent="0.25">
      <c r="A10943" s="261"/>
      <c r="B10943" s="253"/>
      <c r="C10943" s="252"/>
      <c r="D10943" s="308"/>
      <c r="E10943" s="257"/>
      <c r="F10943" s="260"/>
      <c r="I10943"/>
      <c r="J10943" s="149"/>
      <c r="K10943" s="149"/>
      <c r="L10943" s="149"/>
    </row>
    <row r="10944" spans="1:12" s="234" customFormat="1" ht="13" x14ac:dyDescent="0.25">
      <c r="A10944" s="261"/>
      <c r="B10944" s="253"/>
      <c r="C10944" s="252"/>
      <c r="D10944" s="308"/>
      <c r="E10944" s="257"/>
      <c r="F10944" s="260"/>
      <c r="I10944"/>
      <c r="J10944" s="149"/>
      <c r="K10944" s="149"/>
      <c r="L10944" s="149"/>
    </row>
    <row r="10945" spans="1:12" s="234" customFormat="1" ht="13" x14ac:dyDescent="0.25">
      <c r="A10945" s="261"/>
      <c r="B10945" s="253"/>
      <c r="C10945" s="252"/>
      <c r="D10945" s="308"/>
      <c r="E10945" s="257"/>
      <c r="F10945" s="260"/>
      <c r="I10945"/>
      <c r="J10945" s="149"/>
      <c r="K10945" s="149"/>
      <c r="L10945" s="149"/>
    </row>
    <row r="10946" spans="1:12" s="234" customFormat="1" ht="13" x14ac:dyDescent="0.25">
      <c r="A10946" s="261"/>
      <c r="B10946" s="253"/>
      <c r="C10946" s="252"/>
      <c r="D10946" s="308"/>
      <c r="E10946" s="257"/>
      <c r="F10946" s="260"/>
      <c r="I10946"/>
      <c r="J10946" s="149"/>
      <c r="K10946" s="149"/>
      <c r="L10946" s="149"/>
    </row>
    <row r="10947" spans="1:12" s="234" customFormat="1" ht="13" x14ac:dyDescent="0.25">
      <c r="A10947" s="261"/>
      <c r="B10947" s="253"/>
      <c r="C10947" s="252"/>
      <c r="D10947" s="308"/>
      <c r="E10947" s="257"/>
      <c r="F10947" s="260"/>
      <c r="I10947"/>
      <c r="J10947" s="149"/>
      <c r="K10947" s="149"/>
      <c r="L10947" s="149"/>
    </row>
    <row r="10948" spans="1:12" s="234" customFormat="1" ht="13" x14ac:dyDescent="0.25">
      <c r="A10948" s="261"/>
      <c r="B10948" s="253"/>
      <c r="C10948" s="252"/>
      <c r="D10948" s="308"/>
      <c r="E10948" s="257"/>
      <c r="F10948" s="260"/>
      <c r="I10948"/>
      <c r="J10948" s="149"/>
      <c r="K10948" s="149"/>
      <c r="L10948" s="149"/>
    </row>
    <row r="10949" spans="1:12" s="234" customFormat="1" ht="13" x14ac:dyDescent="0.25">
      <c r="A10949" s="261"/>
      <c r="B10949" s="253"/>
      <c r="C10949" s="252"/>
      <c r="D10949" s="308"/>
      <c r="E10949" s="257"/>
      <c r="F10949" s="260"/>
      <c r="I10949"/>
      <c r="J10949" s="149"/>
      <c r="K10949" s="149"/>
      <c r="L10949" s="149"/>
    </row>
    <row r="10950" spans="1:12" s="234" customFormat="1" ht="13" x14ac:dyDescent="0.25">
      <c r="A10950" s="261"/>
      <c r="B10950" s="253"/>
      <c r="C10950" s="252"/>
      <c r="D10950" s="308"/>
      <c r="E10950" s="257"/>
      <c r="F10950" s="260"/>
      <c r="I10950"/>
      <c r="J10950" s="149"/>
      <c r="K10950" s="149"/>
      <c r="L10950" s="149"/>
    </row>
    <row r="10951" spans="1:12" s="234" customFormat="1" ht="13" x14ac:dyDescent="0.25">
      <c r="A10951" s="261"/>
      <c r="B10951" s="253"/>
      <c r="C10951" s="252"/>
      <c r="D10951" s="308"/>
      <c r="E10951" s="257"/>
      <c r="F10951" s="260"/>
      <c r="I10951"/>
      <c r="J10951" s="149"/>
      <c r="K10951" s="149"/>
      <c r="L10951" s="149"/>
    </row>
    <row r="10952" spans="1:12" s="234" customFormat="1" ht="13" x14ac:dyDescent="0.25">
      <c r="A10952" s="261"/>
      <c r="B10952" s="253"/>
      <c r="C10952" s="252"/>
      <c r="D10952" s="308"/>
      <c r="E10952" s="257"/>
      <c r="F10952" s="260"/>
      <c r="I10952"/>
      <c r="J10952" s="149"/>
      <c r="K10952" s="149"/>
      <c r="L10952" s="149"/>
    </row>
    <row r="10953" spans="1:12" s="234" customFormat="1" ht="13" x14ac:dyDescent="0.25">
      <c r="A10953" s="261"/>
      <c r="B10953" s="253"/>
      <c r="C10953" s="252"/>
      <c r="D10953" s="308"/>
      <c r="E10953" s="257"/>
      <c r="F10953" s="260"/>
      <c r="I10953"/>
      <c r="J10953" s="149"/>
      <c r="K10953" s="149"/>
      <c r="L10953" s="149"/>
    </row>
    <row r="10954" spans="1:12" s="234" customFormat="1" ht="13" x14ac:dyDescent="0.25">
      <c r="A10954" s="261"/>
      <c r="B10954" s="253"/>
      <c r="C10954" s="252"/>
      <c r="D10954" s="308"/>
      <c r="E10954" s="257"/>
      <c r="F10954" s="260"/>
      <c r="I10954"/>
      <c r="J10954" s="149"/>
      <c r="K10954" s="149"/>
      <c r="L10954" s="149"/>
    </row>
    <row r="10955" spans="1:12" s="234" customFormat="1" ht="13" x14ac:dyDescent="0.25">
      <c r="A10955" s="261"/>
      <c r="B10955" s="253"/>
      <c r="C10955" s="252"/>
      <c r="D10955" s="308"/>
      <c r="E10955" s="257"/>
      <c r="F10955" s="260"/>
      <c r="I10955"/>
      <c r="J10955" s="149"/>
      <c r="K10955" s="149"/>
      <c r="L10955" s="149"/>
    </row>
    <row r="10956" spans="1:12" s="234" customFormat="1" ht="13" x14ac:dyDescent="0.25">
      <c r="A10956" s="261"/>
      <c r="B10956" s="253"/>
      <c r="C10956" s="252"/>
      <c r="D10956" s="308"/>
      <c r="E10956" s="257"/>
      <c r="F10956" s="260"/>
      <c r="I10956"/>
      <c r="J10956" s="149"/>
      <c r="K10956" s="149"/>
      <c r="L10956" s="149"/>
    </row>
    <row r="10957" spans="1:12" s="234" customFormat="1" ht="13" x14ac:dyDescent="0.25">
      <c r="A10957" s="261"/>
      <c r="B10957" s="253"/>
      <c r="C10957" s="252"/>
      <c r="D10957" s="308"/>
      <c r="E10957" s="257"/>
      <c r="F10957" s="260"/>
      <c r="I10957"/>
      <c r="J10957" s="149"/>
      <c r="K10957" s="149"/>
      <c r="L10957" s="149"/>
    </row>
    <row r="10958" spans="1:12" s="234" customFormat="1" ht="13" x14ac:dyDescent="0.25">
      <c r="A10958" s="261"/>
      <c r="B10958" s="253"/>
      <c r="C10958" s="252"/>
      <c r="D10958" s="308"/>
      <c r="E10958" s="257"/>
      <c r="F10958" s="260"/>
      <c r="I10958"/>
      <c r="J10958" s="149"/>
      <c r="K10958" s="149"/>
      <c r="L10958" s="149"/>
    </row>
    <row r="10959" spans="1:12" s="234" customFormat="1" ht="13" x14ac:dyDescent="0.25">
      <c r="A10959" s="261"/>
      <c r="B10959" s="253"/>
      <c r="C10959" s="252"/>
      <c r="D10959" s="308"/>
      <c r="E10959" s="257"/>
      <c r="F10959" s="260"/>
      <c r="I10959"/>
      <c r="J10959" s="149"/>
      <c r="K10959" s="149"/>
      <c r="L10959" s="149"/>
    </row>
    <row r="10960" spans="1:12" s="234" customFormat="1" ht="13" x14ac:dyDescent="0.25">
      <c r="A10960" s="261"/>
      <c r="B10960" s="253"/>
      <c r="C10960" s="252"/>
      <c r="D10960" s="308"/>
      <c r="E10960" s="257"/>
      <c r="F10960" s="260"/>
      <c r="I10960"/>
      <c r="J10960" s="149"/>
      <c r="K10960" s="149"/>
      <c r="L10960" s="149"/>
    </row>
    <row r="10961" spans="1:12" s="234" customFormat="1" ht="13" x14ac:dyDescent="0.25">
      <c r="A10961" s="261"/>
      <c r="B10961" s="253"/>
      <c r="C10961" s="252"/>
      <c r="D10961" s="308"/>
      <c r="E10961" s="257"/>
      <c r="F10961" s="260"/>
      <c r="I10961"/>
      <c r="J10961" s="149"/>
      <c r="K10961" s="149"/>
      <c r="L10961" s="149"/>
    </row>
    <row r="10962" spans="1:12" s="234" customFormat="1" ht="13" x14ac:dyDescent="0.25">
      <c r="A10962" s="261"/>
      <c r="B10962" s="253"/>
      <c r="C10962" s="252"/>
      <c r="D10962" s="308"/>
      <c r="E10962" s="257"/>
      <c r="F10962" s="260"/>
      <c r="I10962"/>
      <c r="J10962" s="149"/>
      <c r="K10962" s="149"/>
      <c r="L10962" s="149"/>
    </row>
    <row r="10963" spans="1:12" s="234" customFormat="1" ht="13" x14ac:dyDescent="0.25">
      <c r="A10963" s="261"/>
      <c r="B10963" s="253"/>
      <c r="C10963" s="252"/>
      <c r="D10963" s="308"/>
      <c r="E10963" s="257"/>
      <c r="F10963" s="260"/>
      <c r="I10963"/>
      <c r="J10963" s="149"/>
      <c r="K10963" s="149"/>
      <c r="L10963" s="149"/>
    </row>
    <row r="10964" spans="1:12" s="234" customFormat="1" ht="13" x14ac:dyDescent="0.25">
      <c r="A10964" s="261"/>
      <c r="B10964" s="253"/>
      <c r="C10964" s="252"/>
      <c r="D10964" s="308"/>
      <c r="E10964" s="257"/>
      <c r="F10964" s="260"/>
      <c r="I10964"/>
      <c r="J10964" s="149"/>
      <c r="K10964" s="149"/>
      <c r="L10964" s="149"/>
    </row>
    <row r="10965" spans="1:12" s="234" customFormat="1" ht="13" x14ac:dyDescent="0.25">
      <c r="A10965" s="261"/>
      <c r="B10965" s="253"/>
      <c r="C10965" s="252"/>
      <c r="D10965" s="308"/>
      <c r="E10965" s="257"/>
      <c r="F10965" s="260"/>
      <c r="I10965"/>
      <c r="J10965" s="149"/>
      <c r="K10965" s="149"/>
      <c r="L10965" s="149"/>
    </row>
    <row r="10966" spans="1:12" s="234" customFormat="1" ht="13" x14ac:dyDescent="0.25">
      <c r="A10966" s="261"/>
      <c r="B10966" s="253"/>
      <c r="C10966" s="252"/>
      <c r="D10966" s="308"/>
      <c r="E10966" s="257"/>
      <c r="F10966" s="260"/>
      <c r="I10966"/>
      <c r="J10966" s="149"/>
      <c r="K10966" s="149"/>
      <c r="L10966" s="149"/>
    </row>
    <row r="10967" spans="1:12" s="234" customFormat="1" ht="13" x14ac:dyDescent="0.25">
      <c r="A10967" s="261"/>
      <c r="B10967" s="253"/>
      <c r="C10967" s="252"/>
      <c r="D10967" s="308"/>
      <c r="E10967" s="257"/>
      <c r="F10967" s="260"/>
      <c r="I10967"/>
      <c r="J10967" s="149"/>
      <c r="K10967" s="149"/>
      <c r="L10967" s="149"/>
    </row>
    <row r="10968" spans="1:12" s="234" customFormat="1" ht="13" x14ac:dyDescent="0.25">
      <c r="A10968" s="261"/>
      <c r="B10968" s="253"/>
      <c r="C10968" s="252"/>
      <c r="D10968" s="308"/>
      <c r="E10968" s="257"/>
      <c r="F10968" s="260"/>
      <c r="I10968"/>
      <c r="J10968" s="149"/>
      <c r="K10968" s="149"/>
      <c r="L10968" s="149"/>
    </row>
    <row r="10969" spans="1:12" s="234" customFormat="1" ht="13" x14ac:dyDescent="0.25">
      <c r="A10969" s="261"/>
      <c r="B10969" s="253"/>
      <c r="C10969" s="252"/>
      <c r="D10969" s="308"/>
      <c r="E10969" s="257"/>
      <c r="F10969" s="260"/>
      <c r="I10969"/>
      <c r="J10969" s="149"/>
      <c r="K10969" s="149"/>
      <c r="L10969" s="149"/>
    </row>
    <row r="10970" spans="1:12" s="234" customFormat="1" ht="13" x14ac:dyDescent="0.25">
      <c r="A10970" s="261"/>
      <c r="B10970" s="253"/>
      <c r="C10970" s="252"/>
      <c r="D10970" s="308"/>
      <c r="E10970" s="257"/>
      <c r="F10970" s="260"/>
      <c r="I10970"/>
      <c r="J10970" s="149"/>
      <c r="K10970" s="149"/>
      <c r="L10970" s="149"/>
    </row>
    <row r="10971" spans="1:12" s="234" customFormat="1" ht="13" x14ac:dyDescent="0.25">
      <c r="A10971" s="261"/>
      <c r="B10971" s="253"/>
      <c r="C10971" s="252"/>
      <c r="D10971" s="308"/>
      <c r="E10971" s="257"/>
      <c r="F10971" s="260"/>
      <c r="I10971"/>
      <c r="J10971" s="149"/>
      <c r="K10971" s="149"/>
      <c r="L10971" s="149"/>
    </row>
    <row r="10972" spans="1:12" s="234" customFormat="1" ht="13" x14ac:dyDescent="0.25">
      <c r="A10972" s="261"/>
      <c r="B10972" s="253"/>
      <c r="C10972" s="252"/>
      <c r="D10972" s="308"/>
      <c r="E10972" s="257"/>
      <c r="F10972" s="260"/>
      <c r="I10972"/>
      <c r="J10972" s="149"/>
      <c r="K10972" s="149"/>
      <c r="L10972" s="149"/>
    </row>
    <row r="10973" spans="1:12" s="234" customFormat="1" ht="13" x14ac:dyDescent="0.25">
      <c r="A10973" s="261"/>
      <c r="B10973" s="253"/>
      <c r="C10973" s="252"/>
      <c r="D10973" s="308"/>
      <c r="E10973" s="257"/>
      <c r="F10973" s="260"/>
      <c r="I10973"/>
      <c r="J10973" s="149"/>
      <c r="K10973" s="149"/>
      <c r="L10973" s="149"/>
    </row>
    <row r="10974" spans="1:12" s="234" customFormat="1" ht="13" x14ac:dyDescent="0.25">
      <c r="A10974" s="261"/>
      <c r="B10974" s="253"/>
      <c r="C10974" s="252"/>
      <c r="D10974" s="308"/>
      <c r="E10974" s="257"/>
      <c r="F10974" s="260"/>
      <c r="I10974"/>
      <c r="J10974" s="149"/>
      <c r="K10974" s="149"/>
      <c r="L10974" s="149"/>
    </row>
    <row r="10975" spans="1:12" s="234" customFormat="1" ht="13" x14ac:dyDescent="0.25">
      <c r="A10975" s="261"/>
      <c r="B10975" s="253"/>
      <c r="C10975" s="252"/>
      <c r="D10975" s="308"/>
      <c r="E10975" s="257"/>
      <c r="F10975" s="260"/>
      <c r="I10975"/>
      <c r="J10975" s="149"/>
      <c r="K10975" s="149"/>
      <c r="L10975" s="149"/>
    </row>
    <row r="10976" spans="1:12" s="234" customFormat="1" ht="13" x14ac:dyDescent="0.25">
      <c r="A10976" s="261"/>
      <c r="B10976" s="253"/>
      <c r="C10976" s="252"/>
      <c r="D10976" s="308"/>
      <c r="E10976" s="257"/>
      <c r="F10976" s="260"/>
      <c r="I10976"/>
      <c r="J10976" s="149"/>
      <c r="K10976" s="149"/>
      <c r="L10976" s="149"/>
    </row>
    <row r="10977" spans="1:12" s="234" customFormat="1" ht="13" x14ac:dyDescent="0.25">
      <c r="A10977" s="261"/>
      <c r="B10977" s="253"/>
      <c r="C10977" s="252"/>
      <c r="D10977" s="308"/>
      <c r="E10977" s="257"/>
      <c r="F10977" s="260"/>
      <c r="I10977"/>
      <c r="J10977" s="149"/>
      <c r="K10977" s="149"/>
      <c r="L10977" s="149"/>
    </row>
    <row r="10978" spans="1:12" s="234" customFormat="1" ht="13" x14ac:dyDescent="0.25">
      <c r="A10978" s="261"/>
      <c r="B10978" s="253"/>
      <c r="C10978" s="252"/>
      <c r="D10978" s="308"/>
      <c r="E10978" s="257"/>
      <c r="F10978" s="260"/>
      <c r="I10978"/>
      <c r="J10978" s="149"/>
      <c r="K10978" s="149"/>
      <c r="L10978" s="149"/>
    </row>
    <row r="10979" spans="1:12" s="234" customFormat="1" ht="13" x14ac:dyDescent="0.25">
      <c r="A10979" s="261"/>
      <c r="B10979" s="253"/>
      <c r="C10979" s="252"/>
      <c r="D10979" s="308"/>
      <c r="E10979" s="257"/>
      <c r="F10979" s="260"/>
      <c r="I10979"/>
      <c r="J10979" s="149"/>
      <c r="K10979" s="149"/>
      <c r="L10979" s="149"/>
    </row>
    <row r="10980" spans="1:12" s="234" customFormat="1" ht="13" x14ac:dyDescent="0.25">
      <c r="A10980" s="261"/>
      <c r="B10980" s="253"/>
      <c r="C10980" s="252"/>
      <c r="D10980" s="308"/>
      <c r="E10980" s="257"/>
      <c r="F10980" s="260"/>
      <c r="I10980"/>
      <c r="J10980" s="149"/>
      <c r="K10980" s="149"/>
      <c r="L10980" s="149"/>
    </row>
    <row r="10981" spans="1:12" s="234" customFormat="1" ht="13" x14ac:dyDescent="0.25">
      <c r="A10981" s="261"/>
      <c r="B10981" s="253"/>
      <c r="C10981" s="252"/>
      <c r="D10981" s="308"/>
      <c r="E10981" s="257"/>
      <c r="F10981" s="260"/>
      <c r="I10981"/>
      <c r="J10981" s="149"/>
      <c r="K10981" s="149"/>
      <c r="L10981" s="149"/>
    </row>
    <row r="10982" spans="1:12" s="234" customFormat="1" ht="13" x14ac:dyDescent="0.25">
      <c r="A10982" s="261"/>
      <c r="B10982" s="253"/>
      <c r="C10982" s="252"/>
      <c r="D10982" s="308"/>
      <c r="E10982" s="257"/>
      <c r="F10982" s="260"/>
      <c r="I10982"/>
      <c r="J10982" s="149"/>
      <c r="K10982" s="149"/>
      <c r="L10982" s="149"/>
    </row>
    <row r="10983" spans="1:12" s="234" customFormat="1" ht="13" x14ac:dyDescent="0.25">
      <c r="A10983" s="261"/>
      <c r="B10983" s="253"/>
      <c r="C10983" s="252"/>
      <c r="D10983" s="308"/>
      <c r="E10983" s="257"/>
      <c r="F10983" s="260"/>
      <c r="I10983"/>
      <c r="J10983" s="149"/>
      <c r="K10983" s="149"/>
      <c r="L10983" s="149"/>
    </row>
    <row r="10984" spans="1:12" s="234" customFormat="1" ht="13" x14ac:dyDescent="0.25">
      <c r="A10984" s="261"/>
      <c r="B10984" s="253"/>
      <c r="C10984" s="252"/>
      <c r="D10984" s="308"/>
      <c r="E10984" s="257"/>
      <c r="F10984" s="260"/>
      <c r="I10984"/>
      <c r="J10984" s="149"/>
      <c r="K10984" s="149"/>
      <c r="L10984" s="149"/>
    </row>
    <row r="10985" spans="1:12" s="234" customFormat="1" ht="13" x14ac:dyDescent="0.25">
      <c r="A10985" s="261"/>
      <c r="B10985" s="253"/>
      <c r="C10985" s="252"/>
      <c r="D10985" s="308"/>
      <c r="E10985" s="257"/>
      <c r="F10985" s="260"/>
      <c r="I10985"/>
      <c r="J10985" s="149"/>
      <c r="K10985" s="149"/>
      <c r="L10985" s="149"/>
    </row>
    <row r="10986" spans="1:12" s="234" customFormat="1" ht="13" x14ac:dyDescent="0.25">
      <c r="A10986" s="261"/>
      <c r="B10986" s="253"/>
      <c r="C10986" s="252"/>
      <c r="D10986" s="308"/>
      <c r="E10986" s="257"/>
      <c r="F10986" s="260"/>
      <c r="I10986"/>
      <c r="J10986" s="149"/>
      <c r="K10986" s="149"/>
      <c r="L10986" s="149"/>
    </row>
    <row r="10987" spans="1:12" s="234" customFormat="1" ht="13" x14ac:dyDescent="0.25">
      <c r="A10987" s="261"/>
      <c r="B10987" s="253"/>
      <c r="C10987" s="252"/>
      <c r="D10987" s="308"/>
      <c r="E10987" s="257"/>
      <c r="F10987" s="260"/>
      <c r="I10987"/>
      <c r="J10987" s="149"/>
      <c r="K10987" s="149"/>
      <c r="L10987" s="149"/>
    </row>
    <row r="10988" spans="1:12" s="234" customFormat="1" ht="13" x14ac:dyDescent="0.25">
      <c r="A10988" s="261"/>
      <c r="B10988" s="253"/>
      <c r="C10988" s="252"/>
      <c r="D10988" s="308"/>
      <c r="E10988" s="257"/>
      <c r="F10988" s="260"/>
      <c r="I10988"/>
      <c r="J10988" s="149"/>
      <c r="K10988" s="149"/>
      <c r="L10988" s="149"/>
    </row>
    <row r="10989" spans="1:12" s="234" customFormat="1" ht="13" x14ac:dyDescent="0.25">
      <c r="A10989" s="261"/>
      <c r="B10989" s="253"/>
      <c r="C10989" s="252"/>
      <c r="D10989" s="308"/>
      <c r="E10989" s="257"/>
      <c r="F10989" s="260"/>
      <c r="I10989"/>
      <c r="J10989" s="149"/>
      <c r="K10989" s="149"/>
      <c r="L10989" s="149"/>
    </row>
    <row r="10990" spans="1:12" s="234" customFormat="1" ht="13" x14ac:dyDescent="0.25">
      <c r="A10990" s="261"/>
      <c r="B10990" s="253"/>
      <c r="C10990" s="252"/>
      <c r="D10990" s="308"/>
      <c r="E10990" s="257"/>
      <c r="F10990" s="260"/>
      <c r="I10990"/>
      <c r="J10990" s="149"/>
      <c r="K10990" s="149"/>
      <c r="L10990" s="149"/>
    </row>
    <row r="10991" spans="1:12" s="234" customFormat="1" ht="13" x14ac:dyDescent="0.25">
      <c r="A10991" s="261"/>
      <c r="B10991" s="253"/>
      <c r="C10991" s="252"/>
      <c r="D10991" s="308"/>
      <c r="E10991" s="257"/>
      <c r="F10991" s="260"/>
      <c r="I10991"/>
      <c r="J10991" s="149"/>
      <c r="K10991" s="149"/>
      <c r="L10991" s="149"/>
    </row>
    <row r="10992" spans="1:12" s="234" customFormat="1" ht="13" x14ac:dyDescent="0.25">
      <c r="A10992" s="261"/>
      <c r="B10992" s="253"/>
      <c r="C10992" s="252"/>
      <c r="D10992" s="308"/>
      <c r="E10992" s="257"/>
      <c r="F10992" s="260"/>
      <c r="I10992"/>
      <c r="J10992" s="149"/>
      <c r="K10992" s="149"/>
      <c r="L10992" s="149"/>
    </row>
    <row r="10993" spans="1:12" s="234" customFormat="1" ht="13" x14ac:dyDescent="0.25">
      <c r="A10993" s="261"/>
      <c r="B10993" s="253"/>
      <c r="C10993" s="252"/>
      <c r="D10993" s="308"/>
      <c r="E10993" s="257"/>
      <c r="F10993" s="260"/>
      <c r="I10993"/>
      <c r="J10993" s="149"/>
      <c r="K10993" s="149"/>
      <c r="L10993" s="149"/>
    </row>
    <row r="10994" spans="1:12" s="234" customFormat="1" ht="13" x14ac:dyDescent="0.25">
      <c r="A10994" s="261"/>
      <c r="B10994" s="253"/>
      <c r="C10994" s="252"/>
      <c r="D10994" s="308"/>
      <c r="E10994" s="257"/>
      <c r="F10994" s="260"/>
      <c r="I10994"/>
      <c r="J10994" s="149"/>
      <c r="K10994" s="149"/>
      <c r="L10994" s="149"/>
    </row>
    <row r="10995" spans="1:12" s="234" customFormat="1" ht="13" x14ac:dyDescent="0.25">
      <c r="A10995" s="261"/>
      <c r="B10995" s="253"/>
      <c r="C10995" s="252"/>
      <c r="D10995" s="308"/>
      <c r="E10995" s="257"/>
      <c r="F10995" s="260"/>
      <c r="I10995"/>
      <c r="J10995" s="149"/>
      <c r="K10995" s="149"/>
      <c r="L10995" s="149"/>
    </row>
    <row r="10996" spans="1:12" s="234" customFormat="1" ht="13" x14ac:dyDescent="0.25">
      <c r="A10996" s="261"/>
      <c r="B10996" s="253"/>
      <c r="C10996" s="252"/>
      <c r="D10996" s="308"/>
      <c r="E10996" s="257"/>
      <c r="F10996" s="260"/>
      <c r="I10996"/>
      <c r="J10996" s="149"/>
      <c r="K10996" s="149"/>
      <c r="L10996" s="149"/>
    </row>
    <row r="10997" spans="1:12" s="234" customFormat="1" ht="13" x14ac:dyDescent="0.25">
      <c r="A10997" s="261"/>
      <c r="B10997" s="253"/>
      <c r="C10997" s="252"/>
      <c r="D10997" s="308"/>
      <c r="E10997" s="257"/>
      <c r="F10997" s="260"/>
      <c r="I10997"/>
      <c r="J10997" s="149"/>
      <c r="K10997" s="149"/>
      <c r="L10997" s="149"/>
    </row>
    <row r="10998" spans="1:12" s="234" customFormat="1" ht="13" x14ac:dyDescent="0.25">
      <c r="A10998" s="261"/>
      <c r="B10998" s="253"/>
      <c r="C10998" s="252"/>
      <c r="D10998" s="308"/>
      <c r="E10998" s="257"/>
      <c r="F10998" s="260"/>
      <c r="I10998"/>
      <c r="J10998" s="149"/>
      <c r="K10998" s="149"/>
      <c r="L10998" s="149"/>
    </row>
    <row r="10999" spans="1:12" s="234" customFormat="1" ht="13" x14ac:dyDescent="0.25">
      <c r="A10999" s="261"/>
      <c r="B10999" s="264" t="s">
        <v>1019</v>
      </c>
      <c r="C10999" s="226"/>
      <c r="D10999" s="304"/>
      <c r="E10999" s="255"/>
      <c r="F10999" s="266"/>
      <c r="I10999"/>
      <c r="J10999" s="149"/>
      <c r="K10999" s="149"/>
      <c r="L10999" s="149"/>
    </row>
    <row r="11000" spans="1:12" s="234" customFormat="1" ht="13" x14ac:dyDescent="0.25">
      <c r="A11000" s="261"/>
      <c r="B11000" s="245" t="str">
        <f>B10928</f>
        <v>SECTION 9</v>
      </c>
      <c r="C11000" s="226"/>
      <c r="D11000" s="304"/>
      <c r="E11000" s="255"/>
      <c r="F11000" s="260"/>
      <c r="I11000"/>
      <c r="J11000" s="149"/>
      <c r="K11000" s="149"/>
      <c r="L11000" s="149"/>
    </row>
    <row r="11001" spans="1:12" s="234" customFormat="1" ht="13" x14ac:dyDescent="0.25">
      <c r="A11001" s="261"/>
      <c r="B11001" s="245" t="str">
        <f>B10929</f>
        <v>New Ablution Blocks A,B,C: 9.2 -Concrete, Formwork and Reinforcement</v>
      </c>
      <c r="C11001" s="226"/>
      <c r="D11001" s="304"/>
      <c r="E11001" s="255"/>
      <c r="F11001" s="260"/>
      <c r="I11001"/>
      <c r="J11001" s="149"/>
      <c r="K11001" s="149"/>
      <c r="L11001" s="149"/>
    </row>
    <row r="11002" spans="1:12" s="234" customFormat="1" x14ac:dyDescent="0.25">
      <c r="A11002" s="298"/>
      <c r="B11002" s="231"/>
      <c r="C11002" s="219"/>
      <c r="D11002" s="310"/>
      <c r="E11002" s="257"/>
      <c r="F11002" s="260"/>
      <c r="I11002"/>
      <c r="J11002" s="149"/>
      <c r="K11002" s="149"/>
      <c r="L11002" s="149"/>
    </row>
    <row r="11003" spans="1:12" s="234" customFormat="1" ht="13" x14ac:dyDescent="0.25">
      <c r="A11003" s="298"/>
      <c r="B11003" s="228" t="s">
        <v>2194</v>
      </c>
      <c r="C11003" s="219"/>
      <c r="D11003" s="310"/>
      <c r="E11003" s="257"/>
      <c r="F11003" s="260"/>
      <c r="I11003"/>
      <c r="J11003" s="149"/>
      <c r="K11003" s="149"/>
      <c r="L11003" s="149"/>
    </row>
    <row r="11004" spans="1:12" s="234" customFormat="1" x14ac:dyDescent="0.25">
      <c r="A11004" s="298"/>
      <c r="B11004" s="231"/>
      <c r="C11004" s="219"/>
      <c r="D11004" s="310"/>
      <c r="E11004" s="257"/>
      <c r="F11004" s="260"/>
      <c r="I11004"/>
      <c r="J11004" s="149"/>
      <c r="K11004" s="149"/>
      <c r="L11004" s="149"/>
    </row>
    <row r="11005" spans="1:12" s="234" customFormat="1" ht="13" x14ac:dyDescent="0.25">
      <c r="A11005" s="297">
        <v>9.3000000000000007</v>
      </c>
      <c r="B11005" s="227" t="s">
        <v>206</v>
      </c>
      <c r="C11005" s="268"/>
      <c r="D11005" s="311"/>
      <c r="E11005" s="216"/>
      <c r="F11005" s="277"/>
      <c r="I11005"/>
      <c r="J11005" s="149"/>
      <c r="K11005" s="149"/>
      <c r="L11005" s="149"/>
    </row>
    <row r="11006" spans="1:12" s="234" customFormat="1" x14ac:dyDescent="0.25">
      <c r="A11006" s="299"/>
      <c r="B11006" s="269"/>
      <c r="C11006" s="268"/>
      <c r="D11006" s="311"/>
      <c r="E11006" s="216"/>
      <c r="F11006" s="277"/>
      <c r="I11006"/>
      <c r="J11006" s="149"/>
      <c r="K11006" s="149"/>
      <c r="L11006" s="149"/>
    </row>
    <row r="11007" spans="1:12" s="234" customFormat="1" ht="26" x14ac:dyDescent="0.25">
      <c r="A11007" s="299"/>
      <c r="B11007" s="227" t="s">
        <v>2918</v>
      </c>
      <c r="C11007" s="268"/>
      <c r="D11007" s="311"/>
      <c r="E11007" s="216"/>
      <c r="F11007" s="277"/>
      <c r="I11007"/>
      <c r="J11007" s="149"/>
      <c r="K11007" s="149"/>
      <c r="L11007" s="149"/>
    </row>
    <row r="11008" spans="1:12" s="234" customFormat="1" ht="13" x14ac:dyDescent="0.25">
      <c r="A11008" s="299"/>
      <c r="B11008" s="227"/>
      <c r="C11008" s="268"/>
      <c r="D11008" s="311"/>
      <c r="E11008" s="216"/>
      <c r="F11008" s="277"/>
      <c r="I11008"/>
      <c r="J11008" s="149"/>
      <c r="K11008" s="149"/>
      <c r="L11008" s="149"/>
    </row>
    <row r="11009" spans="1:12" s="234" customFormat="1" ht="14.5" x14ac:dyDescent="0.25">
      <c r="A11009" s="299" t="s">
        <v>2947</v>
      </c>
      <c r="B11009" s="295" t="s">
        <v>2919</v>
      </c>
      <c r="C11009" s="268" t="s">
        <v>621</v>
      </c>
      <c r="D11009" s="311">
        <v>24</v>
      </c>
      <c r="E11009" s="216"/>
      <c r="F11009" s="277"/>
      <c r="I11009"/>
      <c r="J11009" s="149"/>
      <c r="K11009" s="149"/>
      <c r="L11009" s="149"/>
    </row>
    <row r="11010" spans="1:12" s="234" customFormat="1" x14ac:dyDescent="0.25">
      <c r="A11010" s="299"/>
      <c r="B11010" s="269"/>
      <c r="C11010" s="268"/>
      <c r="D11010" s="311"/>
      <c r="E11010" s="216"/>
      <c r="F11010" s="277"/>
      <c r="I11010"/>
      <c r="J11010" s="149"/>
      <c r="K11010" s="149"/>
      <c r="L11010" s="149"/>
    </row>
    <row r="11011" spans="1:12" s="234" customFormat="1" ht="13" x14ac:dyDescent="0.25">
      <c r="A11011" s="299"/>
      <c r="B11011" s="227" t="s">
        <v>128</v>
      </c>
      <c r="C11011" s="268"/>
      <c r="D11011" s="311"/>
      <c r="E11011" s="216"/>
      <c r="F11011" s="277"/>
      <c r="I11011"/>
      <c r="J11011" s="149"/>
      <c r="K11011" s="149"/>
      <c r="L11011" s="149"/>
    </row>
    <row r="11012" spans="1:12" s="234" customFormat="1" x14ac:dyDescent="0.25">
      <c r="A11012" s="299"/>
      <c r="B11012" s="269"/>
      <c r="C11012" s="268"/>
      <c r="D11012" s="311"/>
      <c r="E11012" s="216"/>
      <c r="F11012" s="277"/>
      <c r="I11012"/>
      <c r="J11012" s="149"/>
      <c r="K11012" s="149"/>
      <c r="L11012" s="149"/>
    </row>
    <row r="11013" spans="1:12" s="234" customFormat="1" ht="25" x14ac:dyDescent="0.25">
      <c r="A11013" s="299" t="s">
        <v>2948</v>
      </c>
      <c r="B11013" s="295" t="s">
        <v>2920</v>
      </c>
      <c r="C11013" s="268" t="s">
        <v>2</v>
      </c>
      <c r="D11013" s="311">
        <v>11</v>
      </c>
      <c r="E11013" s="216"/>
      <c r="F11013" s="277"/>
      <c r="I11013"/>
      <c r="J11013" s="149"/>
      <c r="K11013" s="149"/>
      <c r="L11013" s="149"/>
    </row>
    <row r="11014" spans="1:12" s="234" customFormat="1" x14ac:dyDescent="0.25">
      <c r="A11014" s="299"/>
      <c r="B11014" s="295"/>
      <c r="C11014" s="268"/>
      <c r="D11014" s="311"/>
      <c r="E11014" s="216"/>
      <c r="F11014" s="277"/>
      <c r="I11014"/>
      <c r="J11014" s="149"/>
      <c r="K11014" s="149"/>
      <c r="L11014" s="149"/>
    </row>
    <row r="11015" spans="1:12" s="234" customFormat="1" x14ac:dyDescent="0.25">
      <c r="A11015" s="299" t="s">
        <v>2949</v>
      </c>
      <c r="B11015" s="295" t="s">
        <v>2921</v>
      </c>
      <c r="C11015" s="268" t="s">
        <v>2</v>
      </c>
      <c r="D11015" s="311">
        <v>3</v>
      </c>
      <c r="E11015" s="216"/>
      <c r="F11015" s="277"/>
      <c r="I11015"/>
      <c r="J11015" s="149"/>
      <c r="K11015" s="149"/>
      <c r="L11015" s="149"/>
    </row>
    <row r="11016" spans="1:12" s="234" customFormat="1" x14ac:dyDescent="0.25">
      <c r="A11016" s="299"/>
      <c r="B11016" s="295"/>
      <c r="C11016" s="268"/>
      <c r="D11016" s="311"/>
      <c r="E11016" s="216"/>
      <c r="F11016" s="277"/>
      <c r="I11016"/>
      <c r="J11016" s="149"/>
      <c r="K11016" s="149"/>
      <c r="L11016" s="149"/>
    </row>
    <row r="11017" spans="1:12" s="234" customFormat="1" x14ac:dyDescent="0.25">
      <c r="A11017" s="299" t="s">
        <v>2950</v>
      </c>
      <c r="B11017" s="295" t="s">
        <v>2922</v>
      </c>
      <c r="C11017" s="268" t="s">
        <v>2</v>
      </c>
      <c r="D11017" s="311">
        <v>8</v>
      </c>
      <c r="E11017" s="216"/>
      <c r="F11017" s="277"/>
      <c r="I11017"/>
      <c r="J11017" s="149"/>
      <c r="K11017" s="149"/>
      <c r="L11017" s="149"/>
    </row>
    <row r="11018" spans="1:12" s="234" customFormat="1" x14ac:dyDescent="0.25">
      <c r="A11018" s="299"/>
      <c r="B11018" s="295"/>
      <c r="C11018" s="268"/>
      <c r="D11018" s="311"/>
      <c r="E11018" s="216"/>
      <c r="F11018" s="277"/>
      <c r="I11018"/>
      <c r="J11018" s="149"/>
      <c r="K11018" s="149"/>
      <c r="L11018" s="149"/>
    </row>
    <row r="11019" spans="1:12" s="234" customFormat="1" x14ac:dyDescent="0.25">
      <c r="A11019" s="299" t="s">
        <v>2951</v>
      </c>
      <c r="B11019" s="269" t="s">
        <v>2923</v>
      </c>
      <c r="C11019" s="268" t="s">
        <v>2</v>
      </c>
      <c r="D11019" s="311">
        <v>8</v>
      </c>
      <c r="E11019" s="216"/>
      <c r="F11019" s="277"/>
      <c r="I11019"/>
      <c r="J11019" s="149"/>
      <c r="K11019" s="149"/>
      <c r="L11019" s="149"/>
    </row>
    <row r="11020" spans="1:12" s="234" customFormat="1" x14ac:dyDescent="0.25">
      <c r="A11020" s="299"/>
      <c r="B11020" s="269"/>
      <c r="C11020" s="268"/>
      <c r="D11020" s="311"/>
      <c r="E11020" s="216"/>
      <c r="F11020" s="277"/>
      <c r="I11020"/>
      <c r="J11020" s="149"/>
      <c r="K11020" s="149"/>
      <c r="L11020" s="149"/>
    </row>
    <row r="11021" spans="1:12" s="234" customFormat="1" ht="13" x14ac:dyDescent="0.25">
      <c r="A11021" s="299"/>
      <c r="B11021" s="227" t="s">
        <v>204</v>
      </c>
      <c r="C11021" s="268"/>
      <c r="D11021" s="311"/>
      <c r="E11021" s="216"/>
      <c r="F11021" s="277"/>
      <c r="I11021"/>
      <c r="J11021" s="149"/>
      <c r="K11021" s="149"/>
      <c r="L11021" s="149"/>
    </row>
    <row r="11022" spans="1:12" s="234" customFormat="1" ht="13" x14ac:dyDescent="0.25">
      <c r="A11022" s="299"/>
      <c r="B11022" s="227"/>
      <c r="C11022" s="268"/>
      <c r="D11022" s="311"/>
      <c r="E11022" s="216"/>
      <c r="F11022" s="277"/>
      <c r="I11022"/>
      <c r="J11022" s="149"/>
      <c r="K11022" s="149"/>
      <c r="L11022" s="149"/>
    </row>
    <row r="11023" spans="1:12" s="234" customFormat="1" ht="13" x14ac:dyDescent="0.25">
      <c r="A11023" s="299"/>
      <c r="B11023" s="227" t="s">
        <v>2924</v>
      </c>
      <c r="C11023" s="268"/>
      <c r="D11023" s="311"/>
      <c r="E11023" s="216"/>
      <c r="F11023" s="277"/>
      <c r="I11023"/>
      <c r="J11023" s="149"/>
      <c r="K11023" s="149"/>
      <c r="L11023" s="149"/>
    </row>
    <row r="11024" spans="1:12" s="234" customFormat="1" x14ac:dyDescent="0.25">
      <c r="A11024" s="299"/>
      <c r="B11024" s="269"/>
      <c r="C11024" s="268"/>
      <c r="D11024" s="311"/>
      <c r="E11024" s="216"/>
      <c r="F11024" s="277"/>
      <c r="I11024"/>
      <c r="J11024" s="149"/>
      <c r="K11024" s="149"/>
      <c r="L11024" s="149"/>
    </row>
    <row r="11025" spans="1:12" s="234" customFormat="1" x14ac:dyDescent="0.25">
      <c r="A11025" s="299" t="s">
        <v>2952</v>
      </c>
      <c r="B11025" s="269" t="s">
        <v>201</v>
      </c>
      <c r="C11025" s="268" t="s">
        <v>2</v>
      </c>
      <c r="D11025" s="311">
        <v>3</v>
      </c>
      <c r="E11025" s="216"/>
      <c r="F11025" s="277"/>
      <c r="I11025"/>
      <c r="J11025" s="149"/>
      <c r="K11025" s="149"/>
      <c r="L11025" s="149"/>
    </row>
    <row r="11026" spans="1:12" s="234" customFormat="1" x14ac:dyDescent="0.25">
      <c r="A11026" s="299"/>
      <c r="B11026" s="269"/>
      <c r="C11026" s="268"/>
      <c r="D11026" s="311"/>
      <c r="E11026" s="216"/>
      <c r="F11026" s="260"/>
      <c r="I11026"/>
      <c r="J11026" s="149"/>
      <c r="K11026" s="149"/>
      <c r="L11026" s="149"/>
    </row>
    <row r="11027" spans="1:12" s="234" customFormat="1" x14ac:dyDescent="0.25">
      <c r="A11027" s="299"/>
      <c r="B11027" s="269"/>
      <c r="C11027" s="268"/>
      <c r="D11027" s="311"/>
      <c r="E11027" s="216"/>
      <c r="F11027" s="260"/>
      <c r="I11027"/>
      <c r="J11027" s="149"/>
      <c r="K11027" s="149"/>
      <c r="L11027" s="149"/>
    </row>
    <row r="11028" spans="1:12" s="234" customFormat="1" x14ac:dyDescent="0.25">
      <c r="A11028" s="299"/>
      <c r="B11028" s="269"/>
      <c r="C11028" s="268"/>
      <c r="D11028" s="311"/>
      <c r="E11028" s="216"/>
      <c r="F11028" s="260"/>
      <c r="I11028"/>
      <c r="J11028" s="149"/>
      <c r="K11028" s="149"/>
      <c r="L11028" s="149"/>
    </row>
    <row r="11029" spans="1:12" s="234" customFormat="1" x14ac:dyDescent="0.25">
      <c r="A11029" s="299"/>
      <c r="B11029" s="269"/>
      <c r="C11029" s="268"/>
      <c r="D11029" s="311"/>
      <c r="E11029" s="216"/>
      <c r="F11029" s="260"/>
      <c r="I11029"/>
      <c r="J11029" s="149"/>
      <c r="K11029" s="149"/>
      <c r="L11029" s="149"/>
    </row>
    <row r="11030" spans="1:12" s="234" customFormat="1" x14ac:dyDescent="0.25">
      <c r="A11030" s="299"/>
      <c r="B11030" s="269"/>
      <c r="C11030" s="268"/>
      <c r="D11030" s="311"/>
      <c r="E11030" s="216"/>
      <c r="F11030" s="260"/>
      <c r="I11030"/>
      <c r="J11030" s="149"/>
      <c r="K11030" s="149"/>
      <c r="L11030" s="149"/>
    </row>
    <row r="11031" spans="1:12" s="234" customFormat="1" x14ac:dyDescent="0.25">
      <c r="A11031" s="299"/>
      <c r="B11031" s="269"/>
      <c r="C11031" s="268"/>
      <c r="D11031" s="311"/>
      <c r="E11031" s="216"/>
      <c r="F11031" s="260"/>
      <c r="I11031"/>
      <c r="J11031" s="149"/>
      <c r="K11031" s="149"/>
      <c r="L11031" s="149"/>
    </row>
    <row r="11032" spans="1:12" s="234" customFormat="1" x14ac:dyDescent="0.25">
      <c r="A11032" s="299"/>
      <c r="B11032" s="269"/>
      <c r="C11032" s="268"/>
      <c r="D11032" s="311"/>
      <c r="E11032" s="216"/>
      <c r="F11032" s="260"/>
      <c r="I11032"/>
      <c r="J11032" s="149"/>
      <c r="K11032" s="149"/>
      <c r="L11032" s="149"/>
    </row>
    <row r="11033" spans="1:12" s="234" customFormat="1" x14ac:dyDescent="0.25">
      <c r="A11033" s="299"/>
      <c r="B11033" s="269"/>
      <c r="C11033" s="268"/>
      <c r="D11033" s="311"/>
      <c r="E11033" s="216"/>
      <c r="F11033" s="260"/>
      <c r="I11033"/>
      <c r="J11033" s="149"/>
      <c r="K11033" s="149"/>
      <c r="L11033" s="149"/>
    </row>
    <row r="11034" spans="1:12" s="234" customFormat="1" x14ac:dyDescent="0.25">
      <c r="A11034" s="299"/>
      <c r="B11034" s="269"/>
      <c r="C11034" s="268"/>
      <c r="D11034" s="311"/>
      <c r="E11034" s="216"/>
      <c r="F11034" s="260"/>
      <c r="I11034"/>
      <c r="J11034" s="149"/>
      <c r="K11034" s="149"/>
      <c r="L11034" s="149"/>
    </row>
    <row r="11035" spans="1:12" s="234" customFormat="1" x14ac:dyDescent="0.25">
      <c r="A11035" s="299"/>
      <c r="B11035" s="269"/>
      <c r="C11035" s="268"/>
      <c r="D11035" s="311"/>
      <c r="E11035" s="216"/>
      <c r="F11035" s="260"/>
      <c r="I11035"/>
      <c r="J11035" s="149"/>
      <c r="K11035" s="149"/>
      <c r="L11035" s="149"/>
    </row>
    <row r="11036" spans="1:12" s="234" customFormat="1" x14ac:dyDescent="0.25">
      <c r="A11036" s="299"/>
      <c r="B11036" s="269"/>
      <c r="C11036" s="268"/>
      <c r="D11036" s="311"/>
      <c r="E11036" s="216"/>
      <c r="F11036" s="260"/>
      <c r="I11036"/>
      <c r="J11036" s="149"/>
      <c r="K11036" s="149"/>
      <c r="L11036" s="149"/>
    </row>
    <row r="11037" spans="1:12" s="234" customFormat="1" x14ac:dyDescent="0.25">
      <c r="A11037" s="299"/>
      <c r="B11037" s="269"/>
      <c r="C11037" s="268"/>
      <c r="D11037" s="311"/>
      <c r="E11037" s="216"/>
      <c r="F11037" s="260"/>
      <c r="I11037"/>
      <c r="J11037" s="149"/>
      <c r="K11037" s="149"/>
      <c r="L11037" s="149"/>
    </row>
    <row r="11038" spans="1:12" s="234" customFormat="1" x14ac:dyDescent="0.25">
      <c r="A11038" s="299"/>
      <c r="B11038" s="269"/>
      <c r="C11038" s="268"/>
      <c r="D11038" s="311"/>
      <c r="E11038" s="216"/>
      <c r="F11038" s="260"/>
      <c r="I11038"/>
      <c r="J11038" s="149"/>
      <c r="K11038" s="149"/>
      <c r="L11038" s="149"/>
    </row>
    <row r="11039" spans="1:12" s="234" customFormat="1" x14ac:dyDescent="0.25">
      <c r="A11039" s="299"/>
      <c r="B11039" s="269"/>
      <c r="C11039" s="268"/>
      <c r="D11039" s="311"/>
      <c r="E11039" s="216"/>
      <c r="F11039" s="260"/>
      <c r="I11039"/>
      <c r="J11039" s="149"/>
      <c r="K11039" s="149"/>
      <c r="L11039" s="149"/>
    </row>
    <row r="11040" spans="1:12" s="234" customFormat="1" x14ac:dyDescent="0.25">
      <c r="A11040" s="299"/>
      <c r="B11040" s="269"/>
      <c r="C11040" s="268"/>
      <c r="D11040" s="311"/>
      <c r="E11040" s="216"/>
      <c r="F11040" s="260"/>
      <c r="I11040"/>
      <c r="J11040" s="149"/>
      <c r="K11040" s="149"/>
      <c r="L11040" s="149"/>
    </row>
    <row r="11041" spans="1:12" s="234" customFormat="1" x14ac:dyDescent="0.25">
      <c r="A11041" s="299"/>
      <c r="B11041" s="269"/>
      <c r="C11041" s="268"/>
      <c r="D11041" s="311"/>
      <c r="E11041" s="216"/>
      <c r="F11041" s="260"/>
      <c r="I11041"/>
      <c r="J11041" s="149"/>
      <c r="K11041" s="149"/>
      <c r="L11041" s="149"/>
    </row>
    <row r="11042" spans="1:12" s="234" customFormat="1" x14ac:dyDescent="0.25">
      <c r="A11042" s="299"/>
      <c r="B11042" s="269"/>
      <c r="C11042" s="268"/>
      <c r="D11042" s="311"/>
      <c r="E11042" s="216"/>
      <c r="F11042" s="260"/>
      <c r="I11042"/>
      <c r="J11042" s="149"/>
      <c r="K11042" s="149"/>
      <c r="L11042" s="149"/>
    </row>
    <row r="11043" spans="1:12" s="234" customFormat="1" x14ac:dyDescent="0.25">
      <c r="A11043" s="299"/>
      <c r="B11043" s="269"/>
      <c r="C11043" s="268"/>
      <c r="D11043" s="311"/>
      <c r="E11043" s="216"/>
      <c r="F11043" s="260"/>
      <c r="I11043"/>
      <c r="J11043" s="149"/>
      <c r="K11043" s="149"/>
      <c r="L11043" s="149"/>
    </row>
    <row r="11044" spans="1:12" s="234" customFormat="1" x14ac:dyDescent="0.25">
      <c r="A11044" s="299"/>
      <c r="B11044" s="269"/>
      <c r="C11044" s="268"/>
      <c r="D11044" s="311"/>
      <c r="E11044" s="216"/>
      <c r="F11044" s="260"/>
      <c r="I11044"/>
      <c r="J11044" s="149"/>
      <c r="K11044" s="149"/>
      <c r="L11044" s="149"/>
    </row>
    <row r="11045" spans="1:12" s="234" customFormat="1" x14ac:dyDescent="0.25">
      <c r="A11045" s="296"/>
      <c r="B11045" s="269"/>
      <c r="C11045" s="268"/>
      <c r="D11045" s="311"/>
      <c r="E11045" s="216"/>
      <c r="F11045" s="260"/>
      <c r="I11045"/>
      <c r="J11045" s="149"/>
      <c r="K11045" s="149"/>
      <c r="L11045" s="149"/>
    </row>
    <row r="11046" spans="1:12" s="234" customFormat="1" x14ac:dyDescent="0.25">
      <c r="A11046" s="296"/>
      <c r="B11046" s="269"/>
      <c r="C11046" s="268"/>
      <c r="D11046" s="311"/>
      <c r="E11046" s="216"/>
      <c r="F11046" s="260"/>
      <c r="I11046"/>
      <c r="J11046" s="149"/>
      <c r="K11046" s="149"/>
      <c r="L11046" s="149"/>
    </row>
    <row r="11047" spans="1:12" s="234" customFormat="1" x14ac:dyDescent="0.25">
      <c r="A11047" s="296"/>
      <c r="B11047" s="269"/>
      <c r="C11047" s="268"/>
      <c r="D11047" s="311"/>
      <c r="E11047" s="216"/>
      <c r="F11047" s="260"/>
      <c r="I11047"/>
      <c r="J11047" s="149"/>
      <c r="K11047" s="149"/>
      <c r="L11047" s="149"/>
    </row>
    <row r="11048" spans="1:12" s="234" customFormat="1" x14ac:dyDescent="0.25">
      <c r="A11048" s="296"/>
      <c r="B11048" s="269"/>
      <c r="C11048" s="268"/>
      <c r="D11048" s="311"/>
      <c r="E11048" s="216"/>
      <c r="F11048" s="260"/>
      <c r="I11048"/>
      <c r="J11048" s="149"/>
      <c r="K11048" s="149"/>
      <c r="L11048" s="149"/>
    </row>
    <row r="11049" spans="1:12" s="234" customFormat="1" x14ac:dyDescent="0.25">
      <c r="A11049" s="296"/>
      <c r="B11049" s="269"/>
      <c r="C11049" s="268"/>
      <c r="D11049" s="311"/>
      <c r="E11049" s="216"/>
      <c r="F11049" s="260"/>
      <c r="I11049"/>
      <c r="J11049" s="149"/>
      <c r="K11049" s="149"/>
      <c r="L11049" s="149"/>
    </row>
    <row r="11050" spans="1:12" s="234" customFormat="1" x14ac:dyDescent="0.25">
      <c r="A11050" s="296"/>
      <c r="B11050" s="269"/>
      <c r="C11050" s="268"/>
      <c r="D11050" s="311"/>
      <c r="E11050" s="216"/>
      <c r="F11050" s="260"/>
      <c r="I11050"/>
      <c r="J11050" s="149"/>
      <c r="K11050" s="149"/>
      <c r="L11050" s="149"/>
    </row>
    <row r="11051" spans="1:12" s="234" customFormat="1" x14ac:dyDescent="0.25">
      <c r="A11051" s="296"/>
      <c r="B11051" s="269"/>
      <c r="C11051" s="268"/>
      <c r="D11051" s="311"/>
      <c r="E11051" s="216"/>
      <c r="F11051" s="260"/>
      <c r="I11051"/>
      <c r="J11051" s="149"/>
      <c r="K11051" s="149"/>
      <c r="L11051" s="149"/>
    </row>
    <row r="11052" spans="1:12" s="234" customFormat="1" x14ac:dyDescent="0.25">
      <c r="A11052" s="296"/>
      <c r="B11052" s="269"/>
      <c r="C11052" s="268"/>
      <c r="D11052" s="311"/>
      <c r="E11052" s="216"/>
      <c r="F11052" s="260"/>
      <c r="I11052"/>
      <c r="J11052" s="149"/>
      <c r="K11052" s="149"/>
      <c r="L11052" s="149"/>
    </row>
    <row r="11053" spans="1:12" s="234" customFormat="1" x14ac:dyDescent="0.25">
      <c r="A11053" s="296"/>
      <c r="B11053" s="269"/>
      <c r="C11053" s="268"/>
      <c r="D11053" s="311"/>
      <c r="E11053" s="216"/>
      <c r="F11053" s="260"/>
      <c r="I11053"/>
      <c r="J11053" s="149"/>
      <c r="K11053" s="149"/>
      <c r="L11053" s="149"/>
    </row>
    <row r="11054" spans="1:12" s="234" customFormat="1" x14ac:dyDescent="0.25">
      <c r="A11054" s="296"/>
      <c r="B11054" s="269"/>
      <c r="C11054" s="268"/>
      <c r="D11054" s="311"/>
      <c r="E11054" s="216"/>
      <c r="F11054" s="260"/>
      <c r="I11054"/>
      <c r="J11054" s="149"/>
      <c r="K11054" s="149"/>
      <c r="L11054" s="149"/>
    </row>
    <row r="11055" spans="1:12" s="234" customFormat="1" x14ac:dyDescent="0.25">
      <c r="A11055" s="296"/>
      <c r="B11055" s="269"/>
      <c r="C11055" s="268"/>
      <c r="D11055" s="311"/>
      <c r="E11055" s="216"/>
      <c r="F11055" s="260"/>
      <c r="I11055"/>
      <c r="J11055" s="149"/>
      <c r="K11055" s="149"/>
      <c r="L11055" s="149"/>
    </row>
    <row r="11056" spans="1:12" s="234" customFormat="1" x14ac:dyDescent="0.25">
      <c r="A11056" s="296"/>
      <c r="B11056" s="269"/>
      <c r="C11056" s="268"/>
      <c r="D11056" s="311"/>
      <c r="E11056" s="216"/>
      <c r="F11056" s="260"/>
      <c r="I11056"/>
      <c r="J11056" s="149"/>
      <c r="K11056" s="149"/>
      <c r="L11056" s="149"/>
    </row>
    <row r="11057" spans="1:12" s="234" customFormat="1" x14ac:dyDescent="0.25">
      <c r="A11057" s="296"/>
      <c r="B11057" s="269"/>
      <c r="C11057" s="268"/>
      <c r="D11057" s="311"/>
      <c r="E11057" s="216"/>
      <c r="F11057" s="260"/>
      <c r="I11057"/>
      <c r="J11057" s="149"/>
      <c r="K11057" s="149"/>
      <c r="L11057" s="149"/>
    </row>
    <row r="11058" spans="1:12" s="234" customFormat="1" x14ac:dyDescent="0.25">
      <c r="A11058" s="296"/>
      <c r="B11058" s="269"/>
      <c r="C11058" s="268"/>
      <c r="D11058" s="311"/>
      <c r="E11058" s="216"/>
      <c r="F11058" s="260"/>
      <c r="I11058"/>
      <c r="J11058" s="149"/>
      <c r="K11058" s="149"/>
      <c r="L11058" s="149"/>
    </row>
    <row r="11059" spans="1:12" s="234" customFormat="1" x14ac:dyDescent="0.25">
      <c r="A11059" s="296"/>
      <c r="B11059" s="269"/>
      <c r="C11059" s="268"/>
      <c r="D11059" s="311"/>
      <c r="E11059" s="216"/>
      <c r="F11059" s="260"/>
      <c r="I11059"/>
      <c r="J11059" s="149"/>
      <c r="K11059" s="149"/>
      <c r="L11059" s="149"/>
    </row>
    <row r="11060" spans="1:12" s="234" customFormat="1" x14ac:dyDescent="0.25">
      <c r="A11060" s="296"/>
      <c r="B11060" s="269"/>
      <c r="C11060" s="268"/>
      <c r="D11060" s="311"/>
      <c r="E11060" s="216"/>
      <c r="F11060" s="260"/>
      <c r="I11060"/>
      <c r="J11060" s="149"/>
      <c r="K11060" s="149"/>
      <c r="L11060" s="149"/>
    </row>
    <row r="11061" spans="1:12" s="234" customFormat="1" x14ac:dyDescent="0.25">
      <c r="A11061" s="296"/>
      <c r="B11061" s="269"/>
      <c r="C11061" s="268"/>
      <c r="D11061" s="311"/>
      <c r="E11061" s="216"/>
      <c r="F11061" s="260"/>
      <c r="I11061"/>
      <c r="J11061" s="149"/>
      <c r="K11061" s="149"/>
      <c r="L11061" s="149"/>
    </row>
    <row r="11062" spans="1:12" s="234" customFormat="1" x14ac:dyDescent="0.25">
      <c r="A11062" s="296"/>
      <c r="B11062" s="269"/>
      <c r="C11062" s="268"/>
      <c r="D11062" s="311"/>
      <c r="E11062" s="216"/>
      <c r="F11062" s="260"/>
      <c r="I11062"/>
      <c r="J11062" s="149"/>
      <c r="K11062" s="149"/>
      <c r="L11062" s="149"/>
    </row>
    <row r="11063" spans="1:12" s="234" customFormat="1" x14ac:dyDescent="0.25">
      <c r="A11063" s="296"/>
      <c r="B11063" s="269"/>
      <c r="C11063" s="268"/>
      <c r="D11063" s="311"/>
      <c r="E11063" s="216"/>
      <c r="F11063" s="260"/>
      <c r="I11063"/>
      <c r="J11063" s="149"/>
      <c r="K11063" s="149"/>
      <c r="L11063" s="149"/>
    </row>
    <row r="11064" spans="1:12" s="234" customFormat="1" ht="13" x14ac:dyDescent="0.25">
      <c r="A11064" s="296"/>
      <c r="B11064" s="227"/>
      <c r="C11064" s="268"/>
      <c r="D11064" s="311"/>
      <c r="E11064" s="257"/>
      <c r="F11064" s="260"/>
      <c r="I11064"/>
      <c r="J11064" s="149"/>
      <c r="K11064" s="149"/>
      <c r="L11064" s="149"/>
    </row>
    <row r="11065" spans="1:12" s="234" customFormat="1" ht="13" x14ac:dyDescent="0.25">
      <c r="A11065" s="296"/>
      <c r="B11065" s="227"/>
      <c r="C11065" s="268"/>
      <c r="D11065" s="311"/>
      <c r="E11065" s="257"/>
      <c r="F11065" s="260"/>
      <c r="I11065"/>
      <c r="J11065" s="149"/>
      <c r="K11065" s="149"/>
      <c r="L11065" s="149"/>
    </row>
    <row r="11066" spans="1:12" s="234" customFormat="1" ht="13" x14ac:dyDescent="0.25">
      <c r="A11066" s="296"/>
      <c r="B11066" s="227"/>
      <c r="C11066" s="268"/>
      <c r="D11066" s="311"/>
      <c r="E11066" s="257"/>
      <c r="F11066" s="260"/>
      <c r="I11066"/>
      <c r="J11066" s="149"/>
      <c r="K11066" s="149"/>
      <c r="L11066" s="149"/>
    </row>
    <row r="11067" spans="1:12" s="234" customFormat="1" ht="13" x14ac:dyDescent="0.25">
      <c r="A11067" s="296"/>
      <c r="B11067" s="227"/>
      <c r="C11067" s="268"/>
      <c r="D11067" s="311"/>
      <c r="E11067" s="257"/>
      <c r="F11067" s="260"/>
      <c r="I11067"/>
      <c r="J11067" s="149"/>
      <c r="K11067" s="149"/>
      <c r="L11067" s="149"/>
    </row>
    <row r="11068" spans="1:12" s="234" customFormat="1" ht="13" x14ac:dyDescent="0.25">
      <c r="A11068" s="296"/>
      <c r="B11068" s="227"/>
      <c r="C11068" s="268"/>
      <c r="D11068" s="311"/>
      <c r="E11068" s="257"/>
      <c r="F11068" s="260"/>
      <c r="I11068"/>
      <c r="J11068" s="149"/>
      <c r="K11068" s="149"/>
      <c r="L11068" s="149"/>
    </row>
    <row r="11069" spans="1:12" s="234" customFormat="1" ht="13" x14ac:dyDescent="0.25">
      <c r="A11069" s="298"/>
      <c r="B11069" s="228"/>
      <c r="C11069" s="219"/>
      <c r="D11069" s="310"/>
      <c r="E11069" s="257"/>
      <c r="F11069" s="260"/>
      <c r="I11069"/>
      <c r="J11069" s="149"/>
      <c r="K11069" s="149"/>
      <c r="L11069" s="149"/>
    </row>
    <row r="11070" spans="1:12" s="234" customFormat="1" ht="13" x14ac:dyDescent="0.25">
      <c r="A11070" s="261"/>
      <c r="B11070" s="264" t="s">
        <v>2187</v>
      </c>
      <c r="C11070" s="226"/>
      <c r="D11070" s="304"/>
      <c r="E11070" s="255"/>
      <c r="F11070" s="266"/>
      <c r="I11070"/>
      <c r="J11070" s="149"/>
      <c r="K11070" s="149"/>
      <c r="L11070" s="149"/>
    </row>
    <row r="11071" spans="1:12" s="234" customFormat="1" ht="13" x14ac:dyDescent="0.25">
      <c r="A11071" s="261"/>
      <c r="B11071" s="245" t="str">
        <f>B11000</f>
        <v>SECTION 9</v>
      </c>
      <c r="C11071" s="226"/>
      <c r="D11071" s="304"/>
      <c r="E11071" s="255"/>
      <c r="F11071" s="260"/>
      <c r="I11071"/>
      <c r="J11071" s="149"/>
      <c r="K11071" s="149"/>
      <c r="L11071" s="149"/>
    </row>
    <row r="11072" spans="1:12" s="234" customFormat="1" ht="13" x14ac:dyDescent="0.25">
      <c r="A11072" s="261"/>
      <c r="B11072" s="245" t="s">
        <v>2925</v>
      </c>
      <c r="C11072" s="226"/>
      <c r="D11072" s="304"/>
      <c r="E11072" s="255"/>
      <c r="F11072" s="260"/>
      <c r="I11072"/>
      <c r="J11072" s="149"/>
      <c r="K11072" s="149"/>
      <c r="L11072" s="149"/>
    </row>
    <row r="11073" spans="1:12" s="234" customFormat="1" ht="13" x14ac:dyDescent="0.25">
      <c r="A11073" s="261"/>
      <c r="B11073" s="253"/>
      <c r="C11073" s="252"/>
      <c r="D11073" s="308"/>
      <c r="E11073" s="257"/>
      <c r="F11073" s="260"/>
      <c r="I11073"/>
      <c r="J11073" s="149"/>
      <c r="K11073" s="149"/>
      <c r="L11073" s="149"/>
    </row>
    <row r="11074" spans="1:12" s="234" customFormat="1" ht="13" x14ac:dyDescent="0.25">
      <c r="A11074" s="261"/>
      <c r="B11074" s="270" t="str">
        <f>B11071</f>
        <v>SECTION 9</v>
      </c>
      <c r="C11074" s="252"/>
      <c r="D11074" s="308"/>
      <c r="E11074" s="257"/>
      <c r="F11074" s="260"/>
      <c r="I11074"/>
      <c r="J11074" s="149"/>
      <c r="K11074" s="149"/>
      <c r="L11074" s="149"/>
    </row>
    <row r="11075" spans="1:12" s="234" customFormat="1" ht="13" x14ac:dyDescent="0.25">
      <c r="A11075" s="261"/>
      <c r="B11075" s="270" t="str">
        <f>B11072</f>
        <v>New Ablution Blocks A,B,C: 9.3 -Precast Concrete</v>
      </c>
      <c r="C11075" s="252"/>
      <c r="D11075" s="308"/>
      <c r="E11075" s="257"/>
      <c r="F11075" s="260"/>
      <c r="I11075"/>
      <c r="J11075" s="149"/>
      <c r="K11075" s="149"/>
      <c r="L11075" s="149"/>
    </row>
    <row r="11076" spans="1:12" s="234" customFormat="1" ht="13" x14ac:dyDescent="0.25">
      <c r="A11076" s="261"/>
      <c r="B11076" s="251" t="s">
        <v>2200</v>
      </c>
      <c r="C11076" s="252" t="s">
        <v>2192</v>
      </c>
      <c r="D11076" s="308"/>
      <c r="E11076" s="257"/>
      <c r="F11076" s="260"/>
      <c r="I11076"/>
      <c r="J11076" s="149"/>
      <c r="K11076" s="149"/>
      <c r="L11076" s="149"/>
    </row>
    <row r="11077" spans="1:12" s="234" customFormat="1" ht="13" x14ac:dyDescent="0.25">
      <c r="A11077" s="261"/>
      <c r="B11077" s="253"/>
      <c r="C11077" s="252"/>
      <c r="D11077" s="308"/>
      <c r="E11077" s="257"/>
      <c r="F11077" s="260"/>
      <c r="I11077"/>
      <c r="J11077" s="149"/>
      <c r="K11077" s="149"/>
      <c r="L11077" s="149"/>
    </row>
    <row r="11078" spans="1:12" s="234" customFormat="1" ht="13" x14ac:dyDescent="0.25">
      <c r="A11078" s="261"/>
      <c r="B11078" s="265" t="s">
        <v>2191</v>
      </c>
      <c r="C11078" s="252">
        <v>163</v>
      </c>
      <c r="D11078" s="308"/>
      <c r="E11078" s="257"/>
      <c r="F11078" s="260"/>
      <c r="I11078"/>
      <c r="J11078" s="149"/>
      <c r="K11078" s="149"/>
      <c r="L11078" s="149"/>
    </row>
    <row r="11079" spans="1:12" s="234" customFormat="1" ht="13" x14ac:dyDescent="0.25">
      <c r="A11079" s="261"/>
      <c r="B11079" s="265"/>
      <c r="C11079" s="252"/>
      <c r="D11079" s="308"/>
      <c r="E11079" s="257"/>
      <c r="F11079" s="260"/>
      <c r="I11079"/>
      <c r="J11079" s="149"/>
      <c r="K11079" s="149"/>
      <c r="L11079" s="149"/>
    </row>
    <row r="11080" spans="1:12" s="234" customFormat="1" ht="13" x14ac:dyDescent="0.25">
      <c r="A11080" s="261"/>
      <c r="B11080" s="253"/>
      <c r="C11080" s="252"/>
      <c r="D11080" s="308"/>
      <c r="E11080" s="257"/>
      <c r="F11080" s="260"/>
      <c r="I11080"/>
      <c r="J11080" s="149"/>
      <c r="K11080" s="149"/>
      <c r="L11080" s="149"/>
    </row>
    <row r="11081" spans="1:12" s="234" customFormat="1" ht="13" x14ac:dyDescent="0.25">
      <c r="A11081" s="261"/>
      <c r="B11081" s="253"/>
      <c r="C11081" s="252"/>
      <c r="D11081" s="308"/>
      <c r="E11081" s="257"/>
      <c r="F11081" s="260"/>
      <c r="I11081"/>
      <c r="J11081" s="149"/>
      <c r="K11081" s="149"/>
      <c r="L11081" s="149"/>
    </row>
    <row r="11082" spans="1:12" s="234" customFormat="1" ht="13" x14ac:dyDescent="0.25">
      <c r="A11082" s="261"/>
      <c r="B11082" s="253"/>
      <c r="C11082" s="252"/>
      <c r="D11082" s="308"/>
      <c r="E11082" s="257"/>
      <c r="F11082" s="260"/>
      <c r="I11082"/>
      <c r="J11082" s="149"/>
      <c r="K11082" s="149"/>
      <c r="L11082" s="149"/>
    </row>
    <row r="11083" spans="1:12" s="234" customFormat="1" ht="13" x14ac:dyDescent="0.25">
      <c r="A11083" s="261"/>
      <c r="B11083" s="253"/>
      <c r="C11083" s="252"/>
      <c r="D11083" s="308"/>
      <c r="E11083" s="257"/>
      <c r="F11083" s="260"/>
      <c r="I11083"/>
      <c r="J11083" s="149"/>
      <c r="K11083" s="149"/>
      <c r="L11083" s="149"/>
    </row>
    <row r="11084" spans="1:12" s="234" customFormat="1" ht="13" x14ac:dyDescent="0.25">
      <c r="A11084" s="261"/>
      <c r="B11084" s="253"/>
      <c r="C11084" s="252"/>
      <c r="D11084" s="308"/>
      <c r="E11084" s="257"/>
      <c r="F11084" s="260"/>
      <c r="I11084"/>
      <c r="J11084" s="149"/>
      <c r="K11084" s="149"/>
      <c r="L11084" s="149"/>
    </row>
    <row r="11085" spans="1:12" s="234" customFormat="1" ht="13" x14ac:dyDescent="0.25">
      <c r="A11085" s="261"/>
      <c r="B11085" s="253"/>
      <c r="C11085" s="252"/>
      <c r="D11085" s="308"/>
      <c r="E11085" s="257"/>
      <c r="F11085" s="260"/>
      <c r="I11085"/>
      <c r="J11085" s="149"/>
      <c r="K11085" s="149"/>
      <c r="L11085" s="149"/>
    </row>
    <row r="11086" spans="1:12" s="234" customFormat="1" ht="13" x14ac:dyDescent="0.25">
      <c r="A11086" s="261"/>
      <c r="B11086" s="253"/>
      <c r="C11086" s="252"/>
      <c r="D11086" s="308"/>
      <c r="E11086" s="257"/>
      <c r="F11086" s="260"/>
      <c r="I11086"/>
      <c r="J11086" s="149"/>
      <c r="K11086" s="149"/>
      <c r="L11086" s="149"/>
    </row>
    <row r="11087" spans="1:12" s="234" customFormat="1" ht="13" x14ac:dyDescent="0.25">
      <c r="A11087" s="261"/>
      <c r="B11087" s="253"/>
      <c r="C11087" s="252"/>
      <c r="D11087" s="308"/>
      <c r="E11087" s="257"/>
      <c r="F11087" s="260"/>
      <c r="I11087"/>
      <c r="J11087" s="149"/>
      <c r="K11087" s="149"/>
      <c r="L11087" s="149"/>
    </row>
    <row r="11088" spans="1:12" s="234" customFormat="1" ht="13" x14ac:dyDescent="0.25">
      <c r="A11088" s="261"/>
      <c r="B11088" s="253"/>
      <c r="C11088" s="252"/>
      <c r="D11088" s="308"/>
      <c r="E11088" s="257"/>
      <c r="F11088" s="260"/>
      <c r="I11088"/>
      <c r="J11088" s="149"/>
      <c r="K11088" s="149"/>
      <c r="L11088" s="149"/>
    </row>
    <row r="11089" spans="1:12" s="234" customFormat="1" ht="13" x14ac:dyDescent="0.25">
      <c r="A11089" s="261"/>
      <c r="B11089" s="253"/>
      <c r="C11089" s="252"/>
      <c r="D11089" s="308"/>
      <c r="E11089" s="257"/>
      <c r="F11089" s="260"/>
      <c r="I11089"/>
      <c r="J11089" s="149"/>
      <c r="K11089" s="149"/>
      <c r="L11089" s="149"/>
    </row>
    <row r="11090" spans="1:12" s="234" customFormat="1" ht="13" x14ac:dyDescent="0.25">
      <c r="A11090" s="261"/>
      <c r="B11090" s="253"/>
      <c r="C11090" s="252"/>
      <c r="D11090" s="308"/>
      <c r="E11090" s="257"/>
      <c r="F11090" s="260"/>
      <c r="I11090"/>
      <c r="J11090" s="149"/>
      <c r="K11090" s="149"/>
      <c r="L11090" s="149"/>
    </row>
    <row r="11091" spans="1:12" s="234" customFormat="1" ht="13" x14ac:dyDescent="0.25">
      <c r="A11091" s="261"/>
      <c r="B11091" s="253"/>
      <c r="C11091" s="252"/>
      <c r="D11091" s="308"/>
      <c r="E11091" s="257"/>
      <c r="F11091" s="260"/>
      <c r="I11091"/>
      <c r="J11091" s="149"/>
      <c r="K11091" s="149"/>
      <c r="L11091" s="149"/>
    </row>
    <row r="11092" spans="1:12" s="234" customFormat="1" ht="13" x14ac:dyDescent="0.25">
      <c r="A11092" s="261"/>
      <c r="B11092" s="253"/>
      <c r="C11092" s="252"/>
      <c r="D11092" s="308"/>
      <c r="E11092" s="257"/>
      <c r="F11092" s="260"/>
      <c r="I11092"/>
      <c r="J11092" s="149"/>
      <c r="K11092" s="149"/>
      <c r="L11092" s="149"/>
    </row>
    <row r="11093" spans="1:12" s="234" customFormat="1" ht="13" x14ac:dyDescent="0.25">
      <c r="A11093" s="261"/>
      <c r="B11093" s="253"/>
      <c r="C11093" s="252"/>
      <c r="D11093" s="308"/>
      <c r="E11093" s="257"/>
      <c r="F11093" s="260"/>
      <c r="I11093"/>
      <c r="J11093" s="149"/>
      <c r="K11093" s="149"/>
      <c r="L11093" s="149"/>
    </row>
    <row r="11094" spans="1:12" s="234" customFormat="1" ht="13" x14ac:dyDescent="0.25">
      <c r="A11094" s="261"/>
      <c r="B11094" s="253"/>
      <c r="C11094" s="252"/>
      <c r="D11094" s="308"/>
      <c r="E11094" s="257"/>
      <c r="F11094" s="260"/>
      <c r="I11094"/>
      <c r="J11094" s="149"/>
      <c r="K11094" s="149"/>
      <c r="L11094" s="149"/>
    </row>
    <row r="11095" spans="1:12" s="234" customFormat="1" ht="13" x14ac:dyDescent="0.25">
      <c r="A11095" s="261"/>
      <c r="B11095" s="253"/>
      <c r="C11095" s="252"/>
      <c r="D11095" s="308"/>
      <c r="E11095" s="257"/>
      <c r="F11095" s="260"/>
      <c r="I11095"/>
      <c r="J11095" s="149"/>
      <c r="K11095" s="149"/>
      <c r="L11095" s="149"/>
    </row>
    <row r="11096" spans="1:12" s="234" customFormat="1" ht="13" x14ac:dyDescent="0.25">
      <c r="A11096" s="261"/>
      <c r="B11096" s="253"/>
      <c r="C11096" s="252"/>
      <c r="D11096" s="308"/>
      <c r="E11096" s="257"/>
      <c r="F11096" s="260"/>
      <c r="I11096"/>
      <c r="J11096" s="149"/>
      <c r="K11096" s="149"/>
      <c r="L11096" s="149"/>
    </row>
    <row r="11097" spans="1:12" s="234" customFormat="1" ht="13" x14ac:dyDescent="0.25">
      <c r="A11097" s="261"/>
      <c r="B11097" s="253"/>
      <c r="C11097" s="252"/>
      <c r="D11097" s="308"/>
      <c r="E11097" s="257"/>
      <c r="F11097" s="260"/>
      <c r="I11097"/>
      <c r="J11097" s="149"/>
      <c r="K11097" s="149"/>
      <c r="L11097" s="149"/>
    </row>
    <row r="11098" spans="1:12" s="234" customFormat="1" ht="13" x14ac:dyDescent="0.25">
      <c r="A11098" s="261"/>
      <c r="B11098" s="253"/>
      <c r="C11098" s="252"/>
      <c r="D11098" s="308"/>
      <c r="E11098" s="257"/>
      <c r="F11098" s="260"/>
      <c r="I11098"/>
      <c r="J11098" s="149"/>
      <c r="K11098" s="149"/>
      <c r="L11098" s="149"/>
    </row>
    <row r="11099" spans="1:12" s="234" customFormat="1" ht="13" x14ac:dyDescent="0.25">
      <c r="A11099" s="261"/>
      <c r="B11099" s="253"/>
      <c r="C11099" s="252"/>
      <c r="D11099" s="308"/>
      <c r="E11099" s="257"/>
      <c r="F11099" s="260"/>
      <c r="I11099"/>
      <c r="J11099" s="149"/>
      <c r="K11099" s="149"/>
      <c r="L11099" s="149"/>
    </row>
    <row r="11100" spans="1:12" s="234" customFormat="1" ht="13" x14ac:dyDescent="0.25">
      <c r="A11100" s="261"/>
      <c r="B11100" s="253"/>
      <c r="C11100" s="252"/>
      <c r="D11100" s="308"/>
      <c r="E11100" s="257"/>
      <c r="F11100" s="260"/>
      <c r="I11100"/>
      <c r="J11100" s="149"/>
      <c r="K11100" s="149"/>
      <c r="L11100" s="149"/>
    </row>
    <row r="11101" spans="1:12" s="234" customFormat="1" ht="13" x14ac:dyDescent="0.25">
      <c r="A11101" s="261"/>
      <c r="B11101" s="253"/>
      <c r="C11101" s="252"/>
      <c r="D11101" s="308"/>
      <c r="E11101" s="257"/>
      <c r="F11101" s="260"/>
      <c r="I11101"/>
      <c r="J11101" s="149"/>
      <c r="K11101" s="149"/>
      <c r="L11101" s="149"/>
    </row>
    <row r="11102" spans="1:12" s="234" customFormat="1" ht="13" x14ac:dyDescent="0.25">
      <c r="A11102" s="261"/>
      <c r="B11102" s="253"/>
      <c r="C11102" s="252"/>
      <c r="D11102" s="308"/>
      <c r="E11102" s="257"/>
      <c r="F11102" s="260"/>
      <c r="I11102"/>
      <c r="J11102" s="149"/>
      <c r="K11102" s="149"/>
      <c r="L11102" s="149"/>
    </row>
    <row r="11103" spans="1:12" s="234" customFormat="1" ht="13" x14ac:dyDescent="0.25">
      <c r="A11103" s="261"/>
      <c r="B11103" s="253"/>
      <c r="C11103" s="252"/>
      <c r="D11103" s="308"/>
      <c r="E11103" s="257"/>
      <c r="F11103" s="260"/>
      <c r="I11103"/>
      <c r="J11103" s="149"/>
      <c r="K11103" s="149"/>
      <c r="L11103" s="149"/>
    </row>
    <row r="11104" spans="1:12" s="234" customFormat="1" ht="13" x14ac:dyDescent="0.25">
      <c r="A11104" s="261"/>
      <c r="B11104" s="253"/>
      <c r="C11104" s="252"/>
      <c r="D11104" s="308"/>
      <c r="E11104" s="257"/>
      <c r="F11104" s="260"/>
      <c r="I11104"/>
      <c r="J11104" s="149"/>
      <c r="K11104" s="149"/>
      <c r="L11104" s="149"/>
    </row>
    <row r="11105" spans="1:12" s="234" customFormat="1" ht="13" x14ac:dyDescent="0.25">
      <c r="A11105" s="261"/>
      <c r="B11105" s="253"/>
      <c r="C11105" s="252"/>
      <c r="D11105" s="308"/>
      <c r="E11105" s="257"/>
      <c r="F11105" s="260"/>
      <c r="I11105"/>
      <c r="J11105" s="149"/>
      <c r="K11105" s="149"/>
      <c r="L11105" s="149"/>
    </row>
    <row r="11106" spans="1:12" s="234" customFormat="1" ht="13" x14ac:dyDescent="0.25">
      <c r="A11106" s="261"/>
      <c r="B11106" s="253"/>
      <c r="C11106" s="252"/>
      <c r="D11106" s="308"/>
      <c r="E11106" s="257"/>
      <c r="F11106" s="260"/>
      <c r="I11106"/>
      <c r="J11106" s="149"/>
      <c r="K11106" s="149"/>
      <c r="L11106" s="149"/>
    </row>
    <row r="11107" spans="1:12" s="234" customFormat="1" ht="13" x14ac:dyDescent="0.25">
      <c r="A11107" s="261"/>
      <c r="B11107" s="253"/>
      <c r="C11107" s="252"/>
      <c r="D11107" s="308"/>
      <c r="E11107" s="257"/>
      <c r="F11107" s="260"/>
      <c r="I11107"/>
      <c r="J11107" s="149"/>
      <c r="K11107" s="149"/>
      <c r="L11107" s="149"/>
    </row>
    <row r="11108" spans="1:12" s="234" customFormat="1" ht="13" x14ac:dyDescent="0.25">
      <c r="A11108" s="261"/>
      <c r="B11108" s="253"/>
      <c r="C11108" s="252"/>
      <c r="D11108" s="308"/>
      <c r="E11108" s="257"/>
      <c r="F11108" s="260"/>
      <c r="I11108"/>
      <c r="J11108" s="149"/>
      <c r="K11108" s="149"/>
      <c r="L11108" s="149"/>
    </row>
    <row r="11109" spans="1:12" s="234" customFormat="1" ht="13" x14ac:dyDescent="0.25">
      <c r="A11109" s="261"/>
      <c r="B11109" s="253"/>
      <c r="C11109" s="252"/>
      <c r="D11109" s="308"/>
      <c r="E11109" s="257"/>
      <c r="F11109" s="260"/>
      <c r="I11109"/>
      <c r="J11109" s="149"/>
      <c r="K11109" s="149"/>
      <c r="L11109" s="149"/>
    </row>
    <row r="11110" spans="1:12" s="234" customFormat="1" ht="13" x14ac:dyDescent="0.25">
      <c r="A11110" s="261"/>
      <c r="B11110" s="253"/>
      <c r="C11110" s="252"/>
      <c r="D11110" s="308"/>
      <c r="E11110" s="257"/>
      <c r="F11110" s="260"/>
      <c r="I11110"/>
      <c r="J11110" s="149"/>
      <c r="K11110" s="149"/>
      <c r="L11110" s="149"/>
    </row>
    <row r="11111" spans="1:12" s="234" customFormat="1" ht="13" x14ac:dyDescent="0.25">
      <c r="A11111" s="261"/>
      <c r="B11111" s="253"/>
      <c r="C11111" s="252"/>
      <c r="D11111" s="308"/>
      <c r="E11111" s="257"/>
      <c r="F11111" s="260"/>
      <c r="I11111"/>
      <c r="J11111" s="149"/>
      <c r="K11111" s="149"/>
      <c r="L11111" s="149"/>
    </row>
    <row r="11112" spans="1:12" s="234" customFormat="1" ht="13" x14ac:dyDescent="0.25">
      <c r="A11112" s="261"/>
      <c r="B11112" s="253"/>
      <c r="C11112" s="252"/>
      <c r="D11112" s="308"/>
      <c r="E11112" s="257"/>
      <c r="F11112" s="260"/>
      <c r="I11112"/>
      <c r="J11112" s="149"/>
      <c r="K11112" s="149"/>
      <c r="L11112" s="149"/>
    </row>
    <row r="11113" spans="1:12" s="234" customFormat="1" ht="13" x14ac:dyDescent="0.25">
      <c r="A11113" s="261"/>
      <c r="B11113" s="253"/>
      <c r="C11113" s="252"/>
      <c r="D11113" s="308"/>
      <c r="E11113" s="257"/>
      <c r="F11113" s="260"/>
      <c r="I11113"/>
      <c r="J11113" s="149"/>
      <c r="K11113" s="149"/>
      <c r="L11113" s="149"/>
    </row>
    <row r="11114" spans="1:12" s="234" customFormat="1" ht="13" x14ac:dyDescent="0.25">
      <c r="A11114" s="261"/>
      <c r="B11114" s="253"/>
      <c r="C11114" s="252"/>
      <c r="D11114" s="308"/>
      <c r="E11114" s="257"/>
      <c r="F11114" s="260"/>
      <c r="I11114"/>
      <c r="J11114" s="149"/>
      <c r="K11114" s="149"/>
      <c r="L11114" s="149"/>
    </row>
    <row r="11115" spans="1:12" s="234" customFormat="1" ht="13" x14ac:dyDescent="0.25">
      <c r="A11115" s="261"/>
      <c r="B11115" s="253"/>
      <c r="C11115" s="252"/>
      <c r="D11115" s="308"/>
      <c r="E11115" s="257"/>
      <c r="F11115" s="260"/>
      <c r="I11115"/>
      <c r="J11115" s="149"/>
      <c r="K11115" s="149"/>
      <c r="L11115" s="149"/>
    </row>
    <row r="11116" spans="1:12" s="234" customFormat="1" ht="13" x14ac:dyDescent="0.25">
      <c r="A11116" s="261"/>
      <c r="B11116" s="253"/>
      <c r="C11116" s="252"/>
      <c r="D11116" s="308"/>
      <c r="E11116" s="257"/>
      <c r="F11116" s="260"/>
      <c r="I11116"/>
      <c r="J11116" s="149"/>
      <c r="K11116" s="149"/>
      <c r="L11116" s="149"/>
    </row>
    <row r="11117" spans="1:12" s="234" customFormat="1" ht="13" x14ac:dyDescent="0.25">
      <c r="A11117" s="261"/>
      <c r="B11117" s="253"/>
      <c r="C11117" s="252"/>
      <c r="D11117" s="308"/>
      <c r="E11117" s="257"/>
      <c r="F11117" s="260"/>
      <c r="I11117"/>
      <c r="J11117" s="149"/>
      <c r="K11117" s="149"/>
      <c r="L11117" s="149"/>
    </row>
    <row r="11118" spans="1:12" s="234" customFormat="1" ht="13" x14ac:dyDescent="0.25">
      <c r="A11118" s="261"/>
      <c r="B11118" s="253"/>
      <c r="C11118" s="252"/>
      <c r="D11118" s="308"/>
      <c r="E11118" s="257"/>
      <c r="F11118" s="260"/>
      <c r="I11118"/>
      <c r="J11118" s="149"/>
      <c r="K11118" s="149"/>
      <c r="L11118" s="149"/>
    </row>
    <row r="11119" spans="1:12" s="234" customFormat="1" ht="13" x14ac:dyDescent="0.25">
      <c r="A11119" s="261"/>
      <c r="B11119" s="253"/>
      <c r="C11119" s="252"/>
      <c r="D11119" s="308"/>
      <c r="E11119" s="257"/>
      <c r="F11119" s="260"/>
      <c r="I11119"/>
      <c r="J11119" s="149"/>
      <c r="K11119" s="149"/>
      <c r="L11119" s="149"/>
    </row>
    <row r="11120" spans="1:12" s="234" customFormat="1" ht="13" x14ac:dyDescent="0.25">
      <c r="A11120" s="261"/>
      <c r="B11120" s="253"/>
      <c r="C11120" s="252"/>
      <c r="D11120" s="308"/>
      <c r="E11120" s="257"/>
      <c r="F11120" s="260"/>
      <c r="I11120"/>
      <c r="J11120" s="149"/>
      <c r="K11120" s="149"/>
      <c r="L11120" s="149"/>
    </row>
    <row r="11121" spans="1:12" s="234" customFormat="1" ht="13" x14ac:dyDescent="0.25">
      <c r="A11121" s="261"/>
      <c r="B11121" s="253"/>
      <c r="C11121" s="252"/>
      <c r="D11121" s="308"/>
      <c r="E11121" s="257"/>
      <c r="F11121" s="260"/>
      <c r="I11121"/>
      <c r="J11121" s="149"/>
      <c r="K11121" s="149"/>
      <c r="L11121" s="149"/>
    </row>
    <row r="11122" spans="1:12" s="234" customFormat="1" ht="13" x14ac:dyDescent="0.25">
      <c r="A11122" s="261"/>
      <c r="B11122" s="253"/>
      <c r="C11122" s="252"/>
      <c r="D11122" s="308"/>
      <c r="E11122" s="257"/>
      <c r="F11122" s="260"/>
      <c r="I11122"/>
      <c r="J11122" s="149"/>
      <c r="K11122" s="149"/>
      <c r="L11122" s="149"/>
    </row>
    <row r="11123" spans="1:12" s="234" customFormat="1" ht="13" x14ac:dyDescent="0.25">
      <c r="A11123" s="261"/>
      <c r="B11123" s="253"/>
      <c r="C11123" s="252"/>
      <c r="D11123" s="308"/>
      <c r="E11123" s="257"/>
      <c r="F11123" s="260"/>
      <c r="I11123"/>
      <c r="J11123" s="149"/>
      <c r="K11123" s="149"/>
      <c r="L11123" s="149"/>
    </row>
    <row r="11124" spans="1:12" s="234" customFormat="1" ht="13" x14ac:dyDescent="0.25">
      <c r="A11124" s="261"/>
      <c r="B11124" s="253"/>
      <c r="C11124" s="252"/>
      <c r="D11124" s="308"/>
      <c r="E11124" s="257"/>
      <c r="F11124" s="260"/>
      <c r="I11124"/>
      <c r="J11124" s="149"/>
      <c r="K11124" s="149"/>
      <c r="L11124" s="149"/>
    </row>
    <row r="11125" spans="1:12" s="234" customFormat="1" ht="13" x14ac:dyDescent="0.25">
      <c r="A11125" s="261"/>
      <c r="B11125" s="253"/>
      <c r="C11125" s="252"/>
      <c r="D11125" s="308"/>
      <c r="E11125" s="257"/>
      <c r="F11125" s="260"/>
      <c r="I11125"/>
      <c r="J11125" s="149"/>
      <c r="K11125" s="149"/>
      <c r="L11125" s="149"/>
    </row>
    <row r="11126" spans="1:12" s="234" customFormat="1" ht="13" x14ac:dyDescent="0.25">
      <c r="A11126" s="261"/>
      <c r="B11126" s="253"/>
      <c r="C11126" s="252"/>
      <c r="D11126" s="308"/>
      <c r="E11126" s="257"/>
      <c r="F11126" s="260"/>
      <c r="I11126"/>
      <c r="J11126" s="149"/>
      <c r="K11126" s="149"/>
      <c r="L11126" s="149"/>
    </row>
    <row r="11127" spans="1:12" s="234" customFormat="1" ht="13" x14ac:dyDescent="0.25">
      <c r="A11127" s="261"/>
      <c r="B11127" s="253"/>
      <c r="C11127" s="252"/>
      <c r="D11127" s="308"/>
      <c r="E11127" s="257"/>
      <c r="F11127" s="260"/>
      <c r="I11127"/>
      <c r="J11127" s="149"/>
      <c r="K11127" s="149"/>
      <c r="L11127" s="149"/>
    </row>
    <row r="11128" spans="1:12" s="234" customFormat="1" ht="13" x14ac:dyDescent="0.25">
      <c r="A11128" s="261"/>
      <c r="B11128" s="253"/>
      <c r="C11128" s="252"/>
      <c r="D11128" s="308"/>
      <c r="E11128" s="257"/>
      <c r="F11128" s="260"/>
      <c r="I11128"/>
      <c r="J11128" s="149"/>
      <c r="K11128" s="149"/>
      <c r="L11128" s="149"/>
    </row>
    <row r="11129" spans="1:12" s="234" customFormat="1" ht="13" x14ac:dyDescent="0.25">
      <c r="A11129" s="261"/>
      <c r="B11129" s="253"/>
      <c r="C11129" s="252"/>
      <c r="D11129" s="308"/>
      <c r="E11129" s="257"/>
      <c r="F11129" s="260"/>
      <c r="I11129"/>
      <c r="J11129" s="149"/>
      <c r="K11129" s="149"/>
      <c r="L11129" s="149"/>
    </row>
    <row r="11130" spans="1:12" s="234" customFormat="1" ht="13" x14ac:dyDescent="0.25">
      <c r="A11130" s="261"/>
      <c r="B11130" s="253"/>
      <c r="C11130" s="252"/>
      <c r="D11130" s="308"/>
      <c r="E11130" s="257"/>
      <c r="F11130" s="260"/>
      <c r="I11130"/>
      <c r="J11130" s="149"/>
      <c r="K11130" s="149"/>
      <c r="L11130" s="149"/>
    </row>
    <row r="11131" spans="1:12" s="234" customFormat="1" ht="13" x14ac:dyDescent="0.25">
      <c r="A11131" s="261"/>
      <c r="B11131" s="253"/>
      <c r="C11131" s="252"/>
      <c r="D11131" s="308"/>
      <c r="E11131" s="257"/>
      <c r="F11131" s="260"/>
      <c r="I11131"/>
      <c r="J11131" s="149"/>
      <c r="K11131" s="149"/>
      <c r="L11131" s="149"/>
    </row>
    <row r="11132" spans="1:12" s="234" customFormat="1" ht="13" x14ac:dyDescent="0.25">
      <c r="A11132" s="261"/>
      <c r="B11132" s="253"/>
      <c r="C11132" s="252"/>
      <c r="D11132" s="308"/>
      <c r="E11132" s="257"/>
      <c r="F11132" s="260"/>
      <c r="I11132"/>
      <c r="J11132" s="149"/>
      <c r="K11132" s="149"/>
      <c r="L11132" s="149"/>
    </row>
    <row r="11133" spans="1:12" s="234" customFormat="1" ht="13" x14ac:dyDescent="0.25">
      <c r="A11133" s="261"/>
      <c r="B11133" s="253"/>
      <c r="C11133" s="252"/>
      <c r="D11133" s="308"/>
      <c r="E11133" s="257"/>
      <c r="F11133" s="260"/>
      <c r="I11133"/>
      <c r="J11133" s="149"/>
      <c r="K11133" s="149"/>
      <c r="L11133" s="149"/>
    </row>
    <row r="11134" spans="1:12" s="234" customFormat="1" ht="13" x14ac:dyDescent="0.25">
      <c r="A11134" s="261"/>
      <c r="B11134" s="253"/>
      <c r="C11134" s="252"/>
      <c r="D11134" s="308"/>
      <c r="E11134" s="257"/>
      <c r="F11134" s="260"/>
      <c r="I11134"/>
      <c r="J11134" s="149"/>
      <c r="K11134" s="149"/>
      <c r="L11134" s="149"/>
    </row>
    <row r="11135" spans="1:12" s="234" customFormat="1" ht="13" x14ac:dyDescent="0.25">
      <c r="A11135" s="261"/>
      <c r="B11135" s="253"/>
      <c r="C11135" s="252"/>
      <c r="D11135" s="308"/>
      <c r="E11135" s="257"/>
      <c r="F11135" s="260"/>
      <c r="I11135"/>
      <c r="J11135" s="149"/>
      <c r="K11135" s="149"/>
      <c r="L11135" s="149"/>
    </row>
    <row r="11136" spans="1:12" s="234" customFormat="1" ht="13" x14ac:dyDescent="0.25">
      <c r="A11136" s="261"/>
      <c r="B11136" s="253"/>
      <c r="C11136" s="252"/>
      <c r="D11136" s="308"/>
      <c r="E11136" s="257"/>
      <c r="F11136" s="260"/>
      <c r="I11136"/>
      <c r="J11136" s="149"/>
      <c r="K11136" s="149"/>
      <c r="L11136" s="149"/>
    </row>
    <row r="11137" spans="1:12" s="234" customFormat="1" ht="13" x14ac:dyDescent="0.25">
      <c r="A11137" s="261"/>
      <c r="B11137" s="253"/>
      <c r="C11137" s="252"/>
      <c r="D11137" s="308"/>
      <c r="E11137" s="257"/>
      <c r="F11137" s="260"/>
      <c r="I11137"/>
      <c r="J11137" s="149"/>
      <c r="K11137" s="149"/>
      <c r="L11137" s="149"/>
    </row>
    <row r="11138" spans="1:12" s="234" customFormat="1" ht="13" x14ac:dyDescent="0.25">
      <c r="A11138" s="261"/>
      <c r="B11138" s="253"/>
      <c r="C11138" s="252"/>
      <c r="D11138" s="308"/>
      <c r="E11138" s="257"/>
      <c r="F11138" s="260"/>
      <c r="I11138"/>
      <c r="J11138" s="149"/>
      <c r="K11138" s="149"/>
      <c r="L11138" s="149"/>
    </row>
    <row r="11139" spans="1:12" s="234" customFormat="1" ht="13" x14ac:dyDescent="0.25">
      <c r="A11139" s="261"/>
      <c r="B11139" s="253"/>
      <c r="C11139" s="252"/>
      <c r="D11139" s="308"/>
      <c r="E11139" s="257"/>
      <c r="F11139" s="260"/>
      <c r="I11139"/>
      <c r="J11139" s="149"/>
      <c r="K11139" s="149"/>
      <c r="L11139" s="149"/>
    </row>
    <row r="11140" spans="1:12" s="234" customFormat="1" ht="13" x14ac:dyDescent="0.25">
      <c r="A11140" s="261"/>
      <c r="B11140" s="253"/>
      <c r="C11140" s="252"/>
      <c r="D11140" s="308"/>
      <c r="E11140" s="257"/>
      <c r="F11140" s="260"/>
      <c r="I11140"/>
      <c r="J11140" s="149"/>
      <c r="K11140" s="149"/>
      <c r="L11140" s="149"/>
    </row>
    <row r="11141" spans="1:12" s="234" customFormat="1" ht="13" x14ac:dyDescent="0.25">
      <c r="A11141" s="261"/>
      <c r="B11141" s="253"/>
      <c r="C11141" s="252"/>
      <c r="D11141" s="308"/>
      <c r="E11141" s="257"/>
      <c r="F11141" s="260"/>
      <c r="I11141"/>
      <c r="J11141" s="149"/>
      <c r="K11141" s="149"/>
      <c r="L11141" s="149"/>
    </row>
    <row r="11142" spans="1:12" s="234" customFormat="1" ht="13" x14ac:dyDescent="0.25">
      <c r="A11142" s="261"/>
      <c r="B11142" s="253"/>
      <c r="C11142" s="252"/>
      <c r="D11142" s="308"/>
      <c r="E11142" s="257"/>
      <c r="F11142" s="260"/>
      <c r="I11142"/>
      <c r="J11142" s="149"/>
      <c r="K11142" s="149"/>
      <c r="L11142" s="149"/>
    </row>
    <row r="11143" spans="1:12" s="234" customFormat="1" ht="13" x14ac:dyDescent="0.25">
      <c r="A11143" s="261"/>
      <c r="B11143" s="264" t="s">
        <v>1019</v>
      </c>
      <c r="C11143" s="226"/>
      <c r="D11143" s="304"/>
      <c r="E11143" s="255"/>
      <c r="F11143" s="266"/>
      <c r="I11143"/>
      <c r="J11143" s="149"/>
      <c r="K11143" s="149"/>
      <c r="L11143" s="149"/>
    </row>
    <row r="11144" spans="1:12" s="234" customFormat="1" ht="13" x14ac:dyDescent="0.25">
      <c r="A11144" s="261"/>
      <c r="B11144" s="245" t="str">
        <f>B11071</f>
        <v>SECTION 9</v>
      </c>
      <c r="C11144" s="226"/>
      <c r="D11144" s="304"/>
      <c r="E11144" s="255"/>
      <c r="F11144" s="260"/>
      <c r="I11144"/>
      <c r="J11144" s="149"/>
      <c r="K11144" s="149"/>
      <c r="L11144" s="149"/>
    </row>
    <row r="11145" spans="1:12" s="234" customFormat="1" ht="13" x14ac:dyDescent="0.25">
      <c r="A11145" s="261"/>
      <c r="B11145" s="245" t="str">
        <f>B11072</f>
        <v>New Ablution Blocks A,B,C: 9.3 -Precast Concrete</v>
      </c>
      <c r="C11145" s="226"/>
      <c r="D11145" s="304"/>
      <c r="E11145" s="255"/>
      <c r="F11145" s="260"/>
      <c r="I11145"/>
      <c r="J11145" s="149"/>
      <c r="K11145" s="149"/>
      <c r="L11145" s="149"/>
    </row>
    <row r="11146" spans="1:12" s="234" customFormat="1" ht="13" x14ac:dyDescent="0.25">
      <c r="A11146" s="296"/>
      <c r="B11146" s="227"/>
      <c r="C11146" s="268"/>
      <c r="D11146" s="311"/>
      <c r="E11146" s="257"/>
      <c r="F11146" s="260"/>
      <c r="I11146"/>
      <c r="J11146" s="149"/>
      <c r="K11146" s="149"/>
      <c r="L11146" s="149"/>
    </row>
    <row r="11147" spans="1:12" s="234" customFormat="1" ht="13" x14ac:dyDescent="0.25">
      <c r="A11147" s="297"/>
      <c r="B11147" s="227" t="s">
        <v>2198</v>
      </c>
      <c r="C11147" s="268"/>
      <c r="D11147" s="311"/>
      <c r="E11147" s="216"/>
      <c r="F11147" s="277"/>
      <c r="I11147"/>
      <c r="J11147" s="149"/>
      <c r="K11147" s="149"/>
      <c r="L11147" s="149"/>
    </row>
    <row r="11148" spans="1:12" s="234" customFormat="1" x14ac:dyDescent="0.25">
      <c r="A11148" s="296"/>
      <c r="B11148" s="269"/>
      <c r="C11148" s="268"/>
      <c r="D11148" s="311"/>
      <c r="E11148" s="216"/>
      <c r="F11148" s="277"/>
      <c r="I11148"/>
      <c r="J11148" s="149"/>
      <c r="K11148" s="149"/>
      <c r="L11148" s="149"/>
    </row>
    <row r="11149" spans="1:12" s="234" customFormat="1" ht="13" x14ac:dyDescent="0.25">
      <c r="A11149" s="296">
        <v>9.4</v>
      </c>
      <c r="B11149" s="331" t="s">
        <v>200</v>
      </c>
      <c r="C11149" s="223"/>
      <c r="D11149" s="332"/>
      <c r="E11149" s="333"/>
      <c r="F11149" s="277"/>
      <c r="I11149"/>
      <c r="J11149" s="149"/>
      <c r="K11149" s="149"/>
      <c r="L11149" s="149"/>
    </row>
    <row r="11150" spans="1:12" s="234" customFormat="1" x14ac:dyDescent="0.25">
      <c r="A11150" s="296"/>
      <c r="B11150" s="302"/>
      <c r="C11150" s="268"/>
      <c r="D11150" s="326"/>
      <c r="E11150" s="325"/>
      <c r="F11150" s="277"/>
      <c r="I11150"/>
      <c r="J11150" s="149"/>
      <c r="K11150" s="149"/>
      <c r="L11150" s="149"/>
    </row>
    <row r="11151" spans="1:12" s="234" customFormat="1" ht="13" x14ac:dyDescent="0.25">
      <c r="A11151" s="296"/>
      <c r="B11151" s="331" t="s">
        <v>195</v>
      </c>
      <c r="C11151" s="268"/>
      <c r="D11151" s="326"/>
      <c r="E11151" s="325"/>
      <c r="F11151" s="277"/>
      <c r="I11151"/>
      <c r="J11151" s="149"/>
      <c r="K11151" s="149"/>
      <c r="L11151" s="149"/>
    </row>
    <row r="11152" spans="1:12" x14ac:dyDescent="0.25">
      <c r="A11152" s="296"/>
      <c r="B11152" s="302"/>
      <c r="C11152" s="268"/>
      <c r="D11152" s="326"/>
      <c r="E11152" s="325"/>
      <c r="F11152" s="277"/>
    </row>
    <row r="11153" spans="1:12" ht="26" x14ac:dyDescent="0.25">
      <c r="A11153" s="296"/>
      <c r="B11153" s="331" t="s">
        <v>2953</v>
      </c>
      <c r="C11153" s="268"/>
      <c r="D11153" s="326"/>
      <c r="E11153" s="325"/>
      <c r="F11153" s="277"/>
    </row>
    <row r="11154" spans="1:12" x14ac:dyDescent="0.25">
      <c r="A11154" s="296"/>
      <c r="B11154" s="302"/>
      <c r="C11154" s="268"/>
      <c r="D11154" s="326"/>
      <c r="E11154" s="325"/>
      <c r="F11154" s="277"/>
    </row>
    <row r="11155" spans="1:12" ht="14.5" x14ac:dyDescent="0.25">
      <c r="A11155" s="296" t="s">
        <v>2970</v>
      </c>
      <c r="B11155" s="302" t="s">
        <v>10</v>
      </c>
      <c r="C11155" s="268" t="s">
        <v>621</v>
      </c>
      <c r="D11155" s="326">
        <v>72</v>
      </c>
      <c r="E11155" s="325"/>
      <c r="F11155" s="277"/>
      <c r="H11155" s="234">
        <f>11.25*2.4</f>
        <v>27</v>
      </c>
      <c r="I11155">
        <f>11.25*2.4</f>
        <v>27</v>
      </c>
      <c r="K11155" s="149">
        <f>7.5*2.4</f>
        <v>18</v>
      </c>
      <c r="L11155" s="359">
        <f>H11155+I11155+K11155</f>
        <v>72</v>
      </c>
    </row>
    <row r="11156" spans="1:12" x14ac:dyDescent="0.25">
      <c r="A11156" s="296"/>
      <c r="B11156" s="302"/>
      <c r="C11156" s="268"/>
      <c r="D11156" s="326"/>
      <c r="E11156" s="325"/>
      <c r="F11156" s="277"/>
    </row>
    <row r="11157" spans="1:12" ht="14.5" x14ac:dyDescent="0.25">
      <c r="A11157" s="296" t="s">
        <v>2971</v>
      </c>
      <c r="B11157" s="302" t="s">
        <v>192</v>
      </c>
      <c r="C11157" s="268" t="s">
        <v>621</v>
      </c>
      <c r="D11157" s="326">
        <v>17</v>
      </c>
      <c r="E11157" s="325"/>
      <c r="F11157" s="277"/>
      <c r="H11157" s="234">
        <f>19.5*0.3</f>
        <v>5.85</v>
      </c>
      <c r="I11157">
        <f>17.58*0.3</f>
        <v>5.2739999999999991</v>
      </c>
      <c r="K11157" s="149">
        <f>18.6*0.3</f>
        <v>5.58</v>
      </c>
      <c r="L11157" s="359">
        <f>H11157+I11157+K11157</f>
        <v>16.704000000000001</v>
      </c>
    </row>
    <row r="11158" spans="1:12" x14ac:dyDescent="0.25">
      <c r="A11158" s="296"/>
      <c r="B11158" s="302"/>
      <c r="C11158" s="268"/>
      <c r="D11158" s="326"/>
      <c r="E11158" s="325"/>
      <c r="F11158" s="277"/>
    </row>
    <row r="11159" spans="1:12" ht="14.5" x14ac:dyDescent="0.25">
      <c r="A11159" s="296" t="s">
        <v>2972</v>
      </c>
      <c r="B11159" s="302" t="s">
        <v>2954</v>
      </c>
      <c r="C11159" s="268" t="s">
        <v>621</v>
      </c>
      <c r="D11159" s="326">
        <v>17</v>
      </c>
      <c r="E11159" s="325"/>
      <c r="F11159" s="277"/>
    </row>
    <row r="11160" spans="1:12" x14ac:dyDescent="0.25">
      <c r="A11160" s="296"/>
      <c r="B11160" s="302"/>
      <c r="C11160" s="268"/>
      <c r="D11160" s="326"/>
      <c r="E11160" s="325"/>
      <c r="F11160" s="277"/>
    </row>
    <row r="11161" spans="1:12" ht="14.5" x14ac:dyDescent="0.25">
      <c r="A11161" s="296" t="s">
        <v>2973</v>
      </c>
      <c r="B11161" s="302" t="s">
        <v>2955</v>
      </c>
      <c r="C11161" s="268" t="s">
        <v>621</v>
      </c>
      <c r="D11161" s="326">
        <v>17</v>
      </c>
      <c r="E11161" s="325"/>
      <c r="F11161" s="277"/>
    </row>
    <row r="11162" spans="1:12" x14ac:dyDescent="0.25">
      <c r="A11162" s="296"/>
      <c r="B11162" s="302"/>
      <c r="C11162" s="268"/>
      <c r="D11162" s="326"/>
      <c r="E11162" s="325"/>
      <c r="F11162" s="277"/>
    </row>
    <row r="11163" spans="1:12" ht="25" x14ac:dyDescent="0.25">
      <c r="A11163" s="296" t="s">
        <v>2974</v>
      </c>
      <c r="B11163" s="302" t="s">
        <v>2956</v>
      </c>
      <c r="C11163" s="268" t="s">
        <v>621</v>
      </c>
      <c r="D11163" s="326">
        <v>134</v>
      </c>
      <c r="E11163" s="325"/>
      <c r="F11163" s="277"/>
      <c r="H11163" s="234">
        <f>19.5*2.4</f>
        <v>46.8</v>
      </c>
      <c r="I11163">
        <f>17.58*2.4</f>
        <v>42.191999999999993</v>
      </c>
      <c r="K11163" s="149">
        <f>18.6*2.4</f>
        <v>44.64</v>
      </c>
      <c r="L11163" s="359">
        <f>K11163+I11163+H11163</f>
        <v>133.63200000000001</v>
      </c>
    </row>
    <row r="11164" spans="1:12" x14ac:dyDescent="0.25">
      <c r="A11164" s="296"/>
      <c r="B11164" s="302"/>
      <c r="C11164" s="268"/>
      <c r="D11164" s="326"/>
      <c r="E11164" s="325"/>
      <c r="F11164" s="277"/>
    </row>
    <row r="11165" spans="1:12" ht="13" x14ac:dyDescent="0.25">
      <c r="A11165" s="296"/>
      <c r="B11165" s="331" t="s">
        <v>190</v>
      </c>
      <c r="C11165" s="268"/>
      <c r="D11165" s="326"/>
      <c r="E11165" s="325"/>
      <c r="F11165" s="277"/>
    </row>
    <row r="11166" spans="1:12" ht="13" x14ac:dyDescent="0.25">
      <c r="A11166" s="296"/>
      <c r="B11166" s="331"/>
      <c r="C11166" s="268"/>
      <c r="D11166" s="326"/>
      <c r="E11166" s="325"/>
      <c r="F11166" s="277"/>
    </row>
    <row r="11167" spans="1:12" ht="13" x14ac:dyDescent="0.25">
      <c r="A11167" s="296"/>
      <c r="B11167" s="331" t="s">
        <v>187</v>
      </c>
      <c r="C11167" s="268"/>
      <c r="D11167" s="326"/>
      <c r="E11167" s="325"/>
      <c r="F11167" s="277"/>
    </row>
    <row r="11168" spans="1:12" customFormat="1" ht="13" x14ac:dyDescent="0.25">
      <c r="A11168" s="296"/>
      <c r="B11168" s="331"/>
      <c r="C11168" s="268"/>
      <c r="D11168" s="326"/>
      <c r="E11168" s="325"/>
      <c r="F11168" s="277"/>
      <c r="G11168" s="234"/>
      <c r="H11168" s="234"/>
      <c r="J11168" s="149"/>
      <c r="K11168" s="149"/>
      <c r="L11168" s="149"/>
    </row>
    <row r="11169" spans="1:12" customFormat="1" x14ac:dyDescent="0.25">
      <c r="A11169" s="296" t="s">
        <v>2975</v>
      </c>
      <c r="B11169" s="302" t="s">
        <v>2957</v>
      </c>
      <c r="C11169" s="268" t="s">
        <v>11</v>
      </c>
      <c r="D11169" s="326">
        <v>257</v>
      </c>
      <c r="E11169" s="325"/>
      <c r="F11169" s="277"/>
      <c r="G11169" s="234"/>
      <c r="H11169" s="234"/>
      <c r="J11169" s="149"/>
      <c r="K11169" s="149"/>
      <c r="L11169" s="149"/>
    </row>
    <row r="11170" spans="1:12" customFormat="1" x14ac:dyDescent="0.25">
      <c r="A11170" s="296"/>
      <c r="B11170" s="302"/>
      <c r="C11170" s="268"/>
      <c r="D11170" s="326"/>
      <c r="E11170" s="325"/>
      <c r="F11170" s="277"/>
      <c r="G11170" s="234"/>
      <c r="H11170" s="234"/>
      <c r="J11170" s="149"/>
      <c r="K11170" s="149"/>
      <c r="L11170" s="149"/>
    </row>
    <row r="11171" spans="1:12" customFormat="1" x14ac:dyDescent="0.25">
      <c r="A11171" s="296" t="s">
        <v>2976</v>
      </c>
      <c r="B11171" s="302" t="s">
        <v>2958</v>
      </c>
      <c r="C11171" s="268" t="s">
        <v>11</v>
      </c>
      <c r="D11171" s="326">
        <v>484</v>
      </c>
      <c r="E11171" s="325"/>
      <c r="F11171" s="260"/>
      <c r="G11171" s="234"/>
      <c r="H11171" s="234">
        <f>(D11159+D11161+D11163)*2.88</f>
        <v>483.84</v>
      </c>
      <c r="J11171" s="149"/>
      <c r="K11171" s="149"/>
      <c r="L11171" s="149"/>
    </row>
    <row r="11172" spans="1:12" customFormat="1" x14ac:dyDescent="0.25">
      <c r="A11172" s="296"/>
      <c r="B11172" s="302"/>
      <c r="C11172" s="268"/>
      <c r="D11172" s="326"/>
      <c r="E11172" s="325"/>
      <c r="F11172" s="260"/>
      <c r="G11172" s="234"/>
      <c r="H11172" s="234"/>
      <c r="J11172" s="149"/>
      <c r="K11172" s="149"/>
      <c r="L11172" s="149"/>
    </row>
    <row r="11173" spans="1:12" customFormat="1" ht="13" x14ac:dyDescent="0.25">
      <c r="A11173" s="296"/>
      <c r="B11173" s="331" t="s">
        <v>186</v>
      </c>
      <c r="C11173" s="268"/>
      <c r="D11173" s="326"/>
      <c r="E11173" s="325"/>
      <c r="F11173" s="260"/>
      <c r="G11173" s="234"/>
      <c r="H11173" s="234"/>
      <c r="J11173" s="149"/>
      <c r="K11173" s="149"/>
      <c r="L11173" s="149"/>
    </row>
    <row r="11174" spans="1:12" customFormat="1" ht="13" x14ac:dyDescent="0.25">
      <c r="A11174" s="296"/>
      <c r="B11174" s="331"/>
      <c r="C11174" s="268"/>
      <c r="D11174" s="326"/>
      <c r="E11174" s="325"/>
      <c r="F11174" s="260"/>
      <c r="G11174" s="234"/>
      <c r="H11174" s="234"/>
      <c r="J11174" s="149"/>
      <c r="K11174" s="149"/>
      <c r="L11174" s="149"/>
    </row>
    <row r="11175" spans="1:12" customFormat="1" x14ac:dyDescent="0.25">
      <c r="A11175" s="296" t="s">
        <v>2977</v>
      </c>
      <c r="B11175" s="302" t="s">
        <v>185</v>
      </c>
      <c r="C11175" s="268" t="s">
        <v>11</v>
      </c>
      <c r="D11175" s="326">
        <v>9</v>
      </c>
      <c r="E11175" s="325"/>
      <c r="F11175" s="260"/>
      <c r="G11175" s="234"/>
      <c r="H11175" s="234"/>
      <c r="J11175" s="149"/>
      <c r="K11175" s="149"/>
      <c r="L11175" s="149"/>
    </row>
    <row r="11176" spans="1:12" customFormat="1" x14ac:dyDescent="0.25">
      <c r="A11176" s="296"/>
      <c r="B11176" s="302"/>
      <c r="C11176" s="268"/>
      <c r="D11176" s="326"/>
      <c r="E11176" s="325"/>
      <c r="F11176" s="260"/>
      <c r="G11176" s="234"/>
      <c r="H11176" s="234"/>
      <c r="J11176" s="149"/>
      <c r="K11176" s="149"/>
      <c r="L11176" s="149"/>
    </row>
    <row r="11177" spans="1:12" customFormat="1" ht="13" x14ac:dyDescent="0.25">
      <c r="A11177" s="296"/>
      <c r="B11177" s="331" t="s">
        <v>184</v>
      </c>
      <c r="C11177" s="268"/>
      <c r="D11177" s="326"/>
      <c r="E11177" s="325"/>
      <c r="F11177" s="260"/>
      <c r="G11177" s="234"/>
      <c r="H11177" s="234"/>
      <c r="J11177" s="149"/>
      <c r="K11177" s="149"/>
      <c r="L11177" s="149"/>
    </row>
    <row r="11178" spans="1:12" customFormat="1" ht="13" x14ac:dyDescent="0.25">
      <c r="A11178" s="296"/>
      <c r="B11178" s="331"/>
      <c r="C11178" s="268"/>
      <c r="D11178" s="326"/>
      <c r="E11178" s="325"/>
      <c r="F11178" s="260"/>
      <c r="G11178" s="234"/>
      <c r="H11178" s="234"/>
      <c r="J11178" s="149"/>
      <c r="K11178" s="149"/>
      <c r="L11178" s="149"/>
    </row>
    <row r="11179" spans="1:12" customFormat="1" ht="25" x14ac:dyDescent="0.25">
      <c r="A11179" s="296" t="s">
        <v>2978</v>
      </c>
      <c r="B11179" s="302" t="s">
        <v>2959</v>
      </c>
      <c r="C11179" s="268" t="s">
        <v>2</v>
      </c>
      <c r="D11179" s="326">
        <v>44</v>
      </c>
      <c r="E11179" s="325"/>
      <c r="F11179" s="260"/>
      <c r="G11179" s="234"/>
      <c r="H11179" s="234"/>
      <c r="J11179" s="149"/>
      <c r="K11179" s="149"/>
      <c r="L11179" s="149"/>
    </row>
    <row r="11180" spans="1:12" customFormat="1" x14ac:dyDescent="0.25">
      <c r="A11180" s="296"/>
      <c r="B11180" s="302"/>
      <c r="C11180" s="268"/>
      <c r="D11180" s="326"/>
      <c r="E11180" s="325"/>
      <c r="F11180" s="260"/>
      <c r="G11180" s="234"/>
      <c r="H11180" s="234"/>
      <c r="J11180" s="149"/>
      <c r="K11180" s="149"/>
      <c r="L11180" s="149"/>
    </row>
    <row r="11181" spans="1:12" customFormat="1" ht="50" x14ac:dyDescent="0.25">
      <c r="A11181" s="296" t="s">
        <v>2979</v>
      </c>
      <c r="B11181" s="302" t="s">
        <v>2960</v>
      </c>
      <c r="C11181" s="268" t="s">
        <v>2</v>
      </c>
      <c r="D11181" s="326">
        <v>18</v>
      </c>
      <c r="E11181" s="325"/>
      <c r="F11181" s="260"/>
      <c r="G11181" s="234"/>
      <c r="H11181" s="234"/>
      <c r="J11181" s="149"/>
      <c r="K11181" s="149"/>
      <c r="L11181" s="149"/>
    </row>
    <row r="11182" spans="1:12" customFormat="1" x14ac:dyDescent="0.25">
      <c r="A11182" s="296"/>
      <c r="B11182" s="302"/>
      <c r="C11182" s="268"/>
      <c r="D11182" s="326"/>
      <c r="E11182" s="325"/>
      <c r="F11182" s="260"/>
      <c r="G11182" s="234"/>
      <c r="H11182" s="234"/>
      <c r="J11182" s="149"/>
      <c r="K11182" s="149"/>
      <c r="L11182" s="149"/>
    </row>
    <row r="11183" spans="1:12" customFormat="1" ht="13" x14ac:dyDescent="0.25">
      <c r="A11183" s="296"/>
      <c r="B11183" s="331" t="s">
        <v>181</v>
      </c>
      <c r="C11183" s="268"/>
      <c r="D11183" s="326"/>
      <c r="E11183" s="325"/>
      <c r="F11183" s="260"/>
      <c r="G11183" s="234"/>
      <c r="H11183" s="234"/>
      <c r="J11183" s="149"/>
      <c r="K11183" s="149"/>
      <c r="L11183" s="149"/>
    </row>
    <row r="11184" spans="1:12" s="234" customFormat="1" ht="13" x14ac:dyDescent="0.25">
      <c r="A11184" s="296"/>
      <c r="B11184" s="331"/>
      <c r="C11184" s="268"/>
      <c r="D11184" s="326"/>
      <c r="E11184" s="325"/>
      <c r="F11184" s="260"/>
      <c r="I11184"/>
      <c r="J11184" s="149"/>
      <c r="K11184" s="149"/>
      <c r="L11184" s="149"/>
    </row>
    <row r="11185" spans="1:12" s="234" customFormat="1" x14ac:dyDescent="0.25">
      <c r="A11185" s="296" t="s">
        <v>2980</v>
      </c>
      <c r="B11185" s="302" t="s">
        <v>180</v>
      </c>
      <c r="C11185" s="268" t="s">
        <v>2</v>
      </c>
      <c r="D11185" s="326">
        <v>12</v>
      </c>
      <c r="E11185" s="325"/>
      <c r="F11185" s="260"/>
      <c r="I11185"/>
      <c r="J11185" s="149"/>
      <c r="K11185" s="149"/>
      <c r="L11185" s="149"/>
    </row>
    <row r="11186" spans="1:12" s="234" customFormat="1" x14ac:dyDescent="0.25">
      <c r="A11186" s="296"/>
      <c r="B11186" s="302"/>
      <c r="C11186" s="268"/>
      <c r="D11186" s="326"/>
      <c r="E11186" s="325"/>
      <c r="F11186" s="260"/>
      <c r="I11186"/>
      <c r="J11186" s="149"/>
      <c r="K11186" s="149"/>
      <c r="L11186" s="149"/>
    </row>
    <row r="11187" spans="1:12" s="234" customFormat="1" ht="13" x14ac:dyDescent="0.25">
      <c r="A11187" s="296"/>
      <c r="B11187" s="331" t="s">
        <v>2961</v>
      </c>
      <c r="C11187" s="268"/>
      <c r="D11187" s="326"/>
      <c r="E11187" s="325"/>
      <c r="F11187" s="260"/>
      <c r="I11187"/>
      <c r="J11187" s="149"/>
      <c r="K11187" s="149"/>
      <c r="L11187" s="149"/>
    </row>
    <row r="11188" spans="1:12" s="234" customFormat="1" ht="13" x14ac:dyDescent="0.25">
      <c r="A11188" s="296"/>
      <c r="B11188" s="331"/>
      <c r="C11188" s="268"/>
      <c r="D11188" s="326"/>
      <c r="E11188" s="325"/>
      <c r="F11188" s="260"/>
      <c r="I11188"/>
      <c r="J11188" s="149"/>
      <c r="K11188" s="149"/>
      <c r="L11188" s="149"/>
    </row>
    <row r="11189" spans="1:12" s="234" customFormat="1" x14ac:dyDescent="0.25">
      <c r="A11189" s="296" t="s">
        <v>2981</v>
      </c>
      <c r="B11189" s="302" t="s">
        <v>2962</v>
      </c>
      <c r="C11189" s="268" t="s">
        <v>11</v>
      </c>
      <c r="D11189" s="326">
        <v>9</v>
      </c>
      <c r="E11189" s="325"/>
      <c r="F11189" s="260"/>
      <c r="I11189"/>
      <c r="J11189" s="149"/>
      <c r="K11189" s="149"/>
      <c r="L11189" s="149"/>
    </row>
    <row r="11190" spans="1:12" s="234" customFormat="1" x14ac:dyDescent="0.25">
      <c r="A11190" s="296"/>
      <c r="B11190" s="302"/>
      <c r="C11190" s="268"/>
      <c r="D11190" s="326"/>
      <c r="E11190" s="325"/>
      <c r="F11190" s="260"/>
      <c r="I11190"/>
      <c r="J11190" s="149"/>
      <c r="K11190" s="149"/>
      <c r="L11190" s="149"/>
    </row>
    <row r="11191" spans="1:12" s="234" customFormat="1" x14ac:dyDescent="0.25">
      <c r="A11191" s="296" t="s">
        <v>2982</v>
      </c>
      <c r="B11191" s="302" t="s">
        <v>1251</v>
      </c>
      <c r="C11191" s="268" t="s">
        <v>11</v>
      </c>
      <c r="D11191" s="326">
        <v>9</v>
      </c>
      <c r="E11191" s="325"/>
      <c r="F11191" s="260"/>
      <c r="I11191"/>
      <c r="J11191" s="149"/>
      <c r="K11191" s="149"/>
      <c r="L11191" s="149"/>
    </row>
    <row r="11192" spans="1:12" s="234" customFormat="1" x14ac:dyDescent="0.25">
      <c r="A11192" s="296"/>
      <c r="B11192" s="302"/>
      <c r="C11192" s="268"/>
      <c r="D11192" s="326"/>
      <c r="E11192" s="325"/>
      <c r="F11192" s="260"/>
      <c r="I11192"/>
      <c r="J11192" s="149"/>
      <c r="K11192" s="149"/>
      <c r="L11192" s="149"/>
    </row>
    <row r="11193" spans="1:12" s="234" customFormat="1" ht="13" x14ac:dyDescent="0.25">
      <c r="A11193" s="296"/>
      <c r="B11193" s="331" t="s">
        <v>179</v>
      </c>
      <c r="C11193" s="268"/>
      <c r="D11193" s="326"/>
      <c r="E11193" s="325"/>
      <c r="F11193" s="260"/>
      <c r="I11193"/>
      <c r="J11193" s="149"/>
      <c r="K11193" s="149"/>
      <c r="L11193" s="149"/>
    </row>
    <row r="11194" spans="1:12" s="234" customFormat="1" ht="13" x14ac:dyDescent="0.25">
      <c r="A11194" s="296"/>
      <c r="B11194" s="331"/>
      <c r="C11194" s="268"/>
      <c r="D11194" s="326"/>
      <c r="E11194" s="325"/>
      <c r="F11194" s="260"/>
      <c r="I11194"/>
      <c r="J11194" s="149"/>
      <c r="K11194" s="149"/>
      <c r="L11194" s="149"/>
    </row>
    <row r="11195" spans="1:12" s="234" customFormat="1" ht="26" x14ac:dyDescent="0.25">
      <c r="A11195" s="296"/>
      <c r="B11195" s="331" t="s">
        <v>2852</v>
      </c>
      <c r="C11195" s="268"/>
      <c r="D11195" s="326"/>
      <c r="E11195" s="325"/>
      <c r="F11195" s="260"/>
      <c r="I11195"/>
      <c r="J11195" s="149"/>
      <c r="K11195" s="149"/>
      <c r="L11195" s="149"/>
    </row>
    <row r="11196" spans="1:12" s="234" customFormat="1" ht="13" x14ac:dyDescent="0.25">
      <c r="A11196" s="296"/>
      <c r="B11196" s="331"/>
      <c r="C11196" s="268"/>
      <c r="D11196" s="326"/>
      <c r="E11196" s="325"/>
      <c r="F11196" s="260"/>
      <c r="I11196"/>
      <c r="J11196" s="149"/>
      <c r="K11196" s="149"/>
      <c r="L11196" s="149"/>
    </row>
    <row r="11197" spans="1:12" s="234" customFormat="1" ht="14.5" x14ac:dyDescent="0.25">
      <c r="A11197" s="296" t="s">
        <v>2983</v>
      </c>
      <c r="B11197" s="302" t="s">
        <v>12</v>
      </c>
      <c r="C11197" s="268" t="s">
        <v>621</v>
      </c>
      <c r="D11197" s="326">
        <f>D11163</f>
        <v>134</v>
      </c>
      <c r="E11197" s="325"/>
      <c r="F11197" s="260"/>
      <c r="I11197"/>
      <c r="J11197" s="149"/>
      <c r="K11197" s="149"/>
      <c r="L11197" s="149"/>
    </row>
    <row r="11198" spans="1:12" s="234" customFormat="1" x14ac:dyDescent="0.25">
      <c r="A11198" s="296"/>
      <c r="B11198" s="302"/>
      <c r="C11198" s="268"/>
      <c r="D11198" s="326"/>
      <c r="E11198" s="325"/>
      <c r="F11198" s="260"/>
      <c r="I11198"/>
      <c r="J11198" s="149"/>
      <c r="K11198" s="149"/>
      <c r="L11198" s="149"/>
    </row>
    <row r="11199" spans="1:12" s="234" customFormat="1" ht="14.5" x14ac:dyDescent="0.25">
      <c r="A11199" s="296" t="s">
        <v>2984</v>
      </c>
      <c r="B11199" s="302" t="s">
        <v>2963</v>
      </c>
      <c r="C11199" s="268" t="s">
        <v>621</v>
      </c>
      <c r="D11199" s="326">
        <f>D11157</f>
        <v>17</v>
      </c>
      <c r="E11199" s="325"/>
      <c r="F11199" s="260"/>
      <c r="I11199"/>
      <c r="J11199" s="149"/>
      <c r="K11199" s="149"/>
      <c r="L11199" s="149"/>
    </row>
    <row r="11200" spans="1:12" s="234" customFormat="1" x14ac:dyDescent="0.25">
      <c r="A11200" s="296"/>
      <c r="B11200" s="302"/>
      <c r="C11200" s="268"/>
      <c r="D11200" s="326"/>
      <c r="E11200" s="325"/>
      <c r="F11200" s="260"/>
      <c r="I11200"/>
      <c r="J11200" s="149"/>
      <c r="K11200" s="149"/>
      <c r="L11200" s="149"/>
    </row>
    <row r="11201" spans="1:12" s="234" customFormat="1" ht="14.5" x14ac:dyDescent="0.25">
      <c r="A11201" s="296" t="s">
        <v>2985</v>
      </c>
      <c r="B11201" s="302" t="s">
        <v>176</v>
      </c>
      <c r="C11201" s="268" t="s">
        <v>621</v>
      </c>
      <c r="D11201" s="326">
        <v>6</v>
      </c>
      <c r="E11201" s="325"/>
      <c r="F11201" s="260"/>
      <c r="I11201"/>
      <c r="J11201" s="149"/>
      <c r="K11201" s="149"/>
      <c r="L11201" s="149"/>
    </row>
    <row r="11202" spans="1:12" s="234" customFormat="1" x14ac:dyDescent="0.25">
      <c r="A11202" s="296"/>
      <c r="B11202" s="302"/>
      <c r="C11202" s="268"/>
      <c r="D11202" s="326"/>
      <c r="E11202" s="325"/>
      <c r="F11202" s="260"/>
      <c r="I11202"/>
      <c r="J11202" s="149"/>
      <c r="K11202" s="149"/>
      <c r="L11202" s="149"/>
    </row>
    <row r="11203" spans="1:12" s="234" customFormat="1" x14ac:dyDescent="0.25">
      <c r="A11203" s="296"/>
      <c r="B11203" s="302"/>
      <c r="C11203" s="268"/>
      <c r="D11203" s="326"/>
      <c r="E11203" s="325"/>
      <c r="F11203" s="260"/>
      <c r="I11203"/>
      <c r="J11203" s="149"/>
      <c r="K11203" s="149"/>
      <c r="L11203" s="149"/>
    </row>
    <row r="11204" spans="1:12" s="234" customFormat="1" x14ac:dyDescent="0.25">
      <c r="A11204" s="296"/>
      <c r="B11204" s="302"/>
      <c r="C11204" s="268"/>
      <c r="D11204" s="326"/>
      <c r="E11204" s="325"/>
      <c r="F11204" s="260"/>
      <c r="I11204"/>
      <c r="J11204" s="149"/>
      <c r="K11204" s="149"/>
      <c r="L11204" s="149"/>
    </row>
    <row r="11205" spans="1:12" s="234" customFormat="1" x14ac:dyDescent="0.25">
      <c r="A11205" s="296"/>
      <c r="B11205" s="302"/>
      <c r="C11205" s="268"/>
      <c r="D11205" s="326"/>
      <c r="E11205" s="325"/>
      <c r="F11205" s="260"/>
      <c r="I11205"/>
      <c r="J11205" s="149"/>
      <c r="K11205" s="149"/>
      <c r="L11205" s="149"/>
    </row>
    <row r="11206" spans="1:12" s="234" customFormat="1" x14ac:dyDescent="0.25">
      <c r="A11206" s="296"/>
      <c r="B11206" s="302"/>
      <c r="C11206" s="268"/>
      <c r="D11206" s="326"/>
      <c r="E11206" s="325"/>
      <c r="F11206" s="260"/>
      <c r="I11206"/>
      <c r="J11206" s="149"/>
      <c r="K11206" s="149"/>
      <c r="L11206" s="149"/>
    </row>
    <row r="11207" spans="1:12" s="234" customFormat="1" x14ac:dyDescent="0.25">
      <c r="A11207" s="296"/>
      <c r="B11207" s="302"/>
      <c r="C11207" s="268"/>
      <c r="D11207" s="326"/>
      <c r="E11207" s="325"/>
      <c r="F11207" s="260"/>
      <c r="I11207"/>
      <c r="J11207" s="149"/>
      <c r="K11207" s="149"/>
      <c r="L11207" s="149"/>
    </row>
    <row r="11208" spans="1:12" s="234" customFormat="1" ht="13" x14ac:dyDescent="0.25">
      <c r="A11208" s="296"/>
      <c r="B11208" s="264" t="s">
        <v>2187</v>
      </c>
      <c r="C11208" s="226"/>
      <c r="D11208" s="304"/>
      <c r="E11208" s="255"/>
      <c r="F11208" s="266"/>
      <c r="I11208"/>
      <c r="J11208" s="149"/>
      <c r="K11208" s="149"/>
      <c r="L11208" s="149"/>
    </row>
    <row r="11209" spans="1:12" s="234" customFormat="1" ht="13" x14ac:dyDescent="0.25">
      <c r="A11209" s="296"/>
      <c r="B11209" s="245" t="str">
        <f>B11144</f>
        <v>SECTION 9</v>
      </c>
      <c r="C11209" s="226"/>
      <c r="D11209" s="304"/>
      <c r="E11209" s="255"/>
      <c r="F11209" s="260"/>
      <c r="I11209"/>
      <c r="J11209" s="149"/>
      <c r="K11209" s="149"/>
      <c r="L11209" s="149"/>
    </row>
    <row r="11210" spans="1:12" s="234" customFormat="1" ht="13" x14ac:dyDescent="0.25">
      <c r="A11210" s="296"/>
      <c r="B11210" s="245" t="s">
        <v>2986</v>
      </c>
      <c r="C11210" s="226"/>
      <c r="D11210" s="304"/>
      <c r="E11210" s="255"/>
      <c r="F11210" s="260"/>
      <c r="I11210"/>
      <c r="J11210" s="149"/>
      <c r="K11210" s="149"/>
      <c r="L11210" s="149"/>
    </row>
    <row r="11211" spans="1:12" s="234" customFormat="1" x14ac:dyDescent="0.25">
      <c r="A11211" s="296"/>
      <c r="B11211" s="302"/>
      <c r="C11211" s="268"/>
      <c r="D11211" s="326"/>
      <c r="E11211" s="325"/>
      <c r="F11211" s="260"/>
      <c r="I11211"/>
      <c r="J11211" s="149"/>
      <c r="K11211" s="149"/>
      <c r="L11211" s="149"/>
    </row>
    <row r="11212" spans="1:12" s="234" customFormat="1" ht="39" x14ac:dyDescent="0.25">
      <c r="A11212" s="296"/>
      <c r="B11212" s="331" t="s">
        <v>2964</v>
      </c>
      <c r="C11212" s="268"/>
      <c r="D11212" s="326"/>
      <c r="E11212" s="325"/>
      <c r="F11212" s="260"/>
      <c r="I11212"/>
      <c r="J11212" s="149"/>
      <c r="K11212" s="149"/>
      <c r="L11212" s="149"/>
    </row>
    <row r="11213" spans="1:12" s="234" customFormat="1" ht="13" x14ac:dyDescent="0.25">
      <c r="A11213" s="296"/>
      <c r="B11213" s="331"/>
      <c r="C11213" s="268"/>
      <c r="D11213" s="326"/>
      <c r="E11213" s="325"/>
      <c r="F11213" s="260"/>
      <c r="I11213"/>
      <c r="J11213" s="149"/>
      <c r="K11213" s="149"/>
      <c r="L11213" s="149"/>
    </row>
    <row r="11214" spans="1:12" s="234" customFormat="1" ht="25" x14ac:dyDescent="0.25">
      <c r="A11214" s="296" t="s">
        <v>2987</v>
      </c>
      <c r="B11214" s="302" t="s">
        <v>2965</v>
      </c>
      <c r="C11214" s="268" t="s">
        <v>11</v>
      </c>
      <c r="D11214" s="326">
        <v>6</v>
      </c>
      <c r="E11214" s="325"/>
      <c r="F11214" s="260"/>
      <c r="I11214"/>
      <c r="J11214" s="149"/>
      <c r="K11214" s="149"/>
      <c r="L11214" s="149"/>
    </row>
    <row r="11215" spans="1:12" s="234" customFormat="1" ht="13" x14ac:dyDescent="0.25">
      <c r="A11215" s="296"/>
      <c r="B11215" s="331"/>
      <c r="C11215" s="268"/>
      <c r="D11215" s="326"/>
      <c r="E11215" s="325"/>
      <c r="F11215" s="260"/>
      <c r="I11215"/>
      <c r="J11215" s="149"/>
      <c r="K11215" s="149"/>
      <c r="L11215" s="149"/>
    </row>
    <row r="11216" spans="1:12" s="234" customFormat="1" ht="25" x14ac:dyDescent="0.25">
      <c r="A11216" s="296" t="s">
        <v>2988</v>
      </c>
      <c r="B11216" s="302" t="s">
        <v>2966</v>
      </c>
      <c r="C11216" s="268" t="s">
        <v>11</v>
      </c>
      <c r="D11216" s="326">
        <v>6</v>
      </c>
      <c r="E11216" s="325"/>
      <c r="F11216" s="260"/>
      <c r="I11216"/>
      <c r="J11216" s="149"/>
      <c r="K11216" s="149"/>
      <c r="L11216" s="149"/>
    </row>
    <row r="11217" spans="1:12" s="234" customFormat="1" x14ac:dyDescent="0.25">
      <c r="A11217" s="296"/>
      <c r="B11217" s="302"/>
      <c r="C11217" s="268"/>
      <c r="D11217" s="326"/>
      <c r="E11217" s="325"/>
      <c r="F11217" s="260"/>
      <c r="I11217"/>
      <c r="J11217" s="149"/>
      <c r="K11217" s="149"/>
      <c r="L11217" s="149"/>
    </row>
    <row r="11218" spans="1:12" s="234" customFormat="1" ht="25" x14ac:dyDescent="0.25">
      <c r="A11218" s="296" t="s">
        <v>2989</v>
      </c>
      <c r="B11218" s="302" t="s">
        <v>2967</v>
      </c>
      <c r="C11218" s="268" t="s">
        <v>11</v>
      </c>
      <c r="D11218" s="326">
        <v>6</v>
      </c>
      <c r="E11218" s="325"/>
      <c r="F11218" s="260"/>
      <c r="I11218"/>
      <c r="J11218" s="149"/>
      <c r="K11218" s="149"/>
      <c r="L11218" s="149"/>
    </row>
    <row r="11219" spans="1:12" s="234" customFormat="1" x14ac:dyDescent="0.25">
      <c r="A11219" s="296"/>
      <c r="B11219" s="302"/>
      <c r="C11219" s="268"/>
      <c r="D11219" s="326"/>
      <c r="E11219" s="325"/>
      <c r="F11219" s="260"/>
      <c r="I11219"/>
      <c r="J11219" s="149"/>
      <c r="K11219" s="149"/>
      <c r="L11219" s="149"/>
    </row>
    <row r="11220" spans="1:12" s="234" customFormat="1" x14ac:dyDescent="0.25">
      <c r="A11220" s="296" t="s">
        <v>2990</v>
      </c>
      <c r="B11220" s="302" t="s">
        <v>2968</v>
      </c>
      <c r="C11220" s="268" t="s">
        <v>11</v>
      </c>
      <c r="D11220" s="326">
        <v>15</v>
      </c>
      <c r="E11220" s="325"/>
      <c r="F11220" s="260"/>
      <c r="I11220"/>
      <c r="J11220" s="149"/>
      <c r="K11220" s="149"/>
      <c r="L11220" s="149"/>
    </row>
    <row r="11221" spans="1:12" s="234" customFormat="1" x14ac:dyDescent="0.25">
      <c r="A11221" s="296"/>
      <c r="B11221" s="302"/>
      <c r="C11221" s="268"/>
      <c r="D11221" s="326"/>
      <c r="E11221" s="325"/>
      <c r="F11221" s="260"/>
      <c r="I11221"/>
      <c r="J11221" s="149"/>
      <c r="K11221" s="149"/>
      <c r="L11221" s="149"/>
    </row>
    <row r="11222" spans="1:12" s="234" customFormat="1" x14ac:dyDescent="0.25">
      <c r="A11222" s="296" t="s">
        <v>2991</v>
      </c>
      <c r="B11222" s="302" t="s">
        <v>2969</v>
      </c>
      <c r="C11222" s="268" t="s">
        <v>2</v>
      </c>
      <c r="D11222" s="326">
        <v>11</v>
      </c>
      <c r="E11222" s="325"/>
      <c r="F11222" s="260"/>
      <c r="I11222"/>
      <c r="J11222" s="149"/>
      <c r="K11222" s="149"/>
      <c r="L11222" s="149"/>
    </row>
    <row r="11223" spans="1:12" s="234" customFormat="1" x14ac:dyDescent="0.25">
      <c r="A11223" s="296"/>
      <c r="B11223" s="302"/>
      <c r="C11223" s="268"/>
      <c r="D11223" s="326"/>
      <c r="E11223" s="329"/>
      <c r="F11223" s="260"/>
      <c r="I11223"/>
      <c r="J11223" s="149"/>
      <c r="K11223" s="149"/>
      <c r="L11223" s="149"/>
    </row>
    <row r="11224" spans="1:12" s="234" customFormat="1" x14ac:dyDescent="0.25">
      <c r="A11224" s="296"/>
      <c r="B11224" s="302"/>
      <c r="C11224" s="268"/>
      <c r="D11224" s="326"/>
      <c r="E11224" s="329"/>
      <c r="F11224" s="260"/>
      <c r="I11224"/>
      <c r="J11224" s="149"/>
      <c r="K11224" s="149"/>
      <c r="L11224" s="149"/>
    </row>
    <row r="11225" spans="1:12" s="234" customFormat="1" x14ac:dyDescent="0.25">
      <c r="A11225" s="296"/>
      <c r="B11225" s="302"/>
      <c r="C11225" s="268"/>
      <c r="D11225" s="326"/>
      <c r="E11225" s="329"/>
      <c r="F11225" s="260"/>
      <c r="I11225"/>
      <c r="J11225" s="149"/>
      <c r="K11225" s="149"/>
      <c r="L11225" s="149"/>
    </row>
    <row r="11226" spans="1:12" s="234" customFormat="1" x14ac:dyDescent="0.25">
      <c r="A11226" s="296"/>
      <c r="B11226" s="302"/>
      <c r="C11226" s="268"/>
      <c r="D11226" s="326"/>
      <c r="E11226" s="329"/>
      <c r="F11226" s="260"/>
      <c r="I11226"/>
      <c r="J11226" s="149"/>
      <c r="K11226" s="149"/>
      <c r="L11226" s="149"/>
    </row>
    <row r="11227" spans="1:12" s="234" customFormat="1" x14ac:dyDescent="0.25">
      <c r="A11227" s="296"/>
      <c r="B11227" s="302"/>
      <c r="C11227" s="268"/>
      <c r="D11227" s="326"/>
      <c r="E11227" s="329"/>
      <c r="F11227" s="260"/>
      <c r="I11227"/>
      <c r="J11227" s="149"/>
      <c r="K11227" s="149"/>
      <c r="L11227" s="149"/>
    </row>
    <row r="11228" spans="1:12" s="234" customFormat="1" x14ac:dyDescent="0.25">
      <c r="A11228" s="296"/>
      <c r="B11228" s="302"/>
      <c r="C11228" s="268"/>
      <c r="D11228" s="326"/>
      <c r="E11228" s="329"/>
      <c r="F11228" s="260"/>
      <c r="I11228"/>
      <c r="J11228" s="149"/>
      <c r="K11228" s="149"/>
      <c r="L11228" s="149"/>
    </row>
    <row r="11229" spans="1:12" s="234" customFormat="1" x14ac:dyDescent="0.25">
      <c r="A11229" s="296"/>
      <c r="B11229" s="302"/>
      <c r="C11229" s="268"/>
      <c r="D11229" s="326"/>
      <c r="E11229" s="329"/>
      <c r="F11229" s="260"/>
      <c r="I11229"/>
      <c r="J11229" s="149"/>
      <c r="K11229" s="149"/>
      <c r="L11229" s="149"/>
    </row>
    <row r="11230" spans="1:12" s="234" customFormat="1" x14ac:dyDescent="0.25">
      <c r="A11230" s="296"/>
      <c r="B11230" s="302"/>
      <c r="C11230" s="268"/>
      <c r="D11230" s="326"/>
      <c r="E11230" s="329"/>
      <c r="F11230" s="260"/>
      <c r="I11230"/>
      <c r="J11230" s="149"/>
      <c r="K11230" s="149"/>
      <c r="L11230" s="149"/>
    </row>
    <row r="11231" spans="1:12" s="234" customFormat="1" x14ac:dyDescent="0.25">
      <c r="A11231" s="296"/>
      <c r="B11231" s="302"/>
      <c r="C11231" s="268"/>
      <c r="D11231" s="326"/>
      <c r="E11231" s="329"/>
      <c r="F11231" s="260"/>
      <c r="I11231"/>
      <c r="J11231" s="149"/>
      <c r="K11231" s="149"/>
      <c r="L11231" s="149"/>
    </row>
    <row r="11232" spans="1:12" s="234" customFormat="1" x14ac:dyDescent="0.25">
      <c r="A11232" s="296"/>
      <c r="B11232" s="302"/>
      <c r="C11232" s="268"/>
      <c r="D11232" s="326"/>
      <c r="E11232" s="329"/>
      <c r="F11232" s="260"/>
      <c r="I11232"/>
      <c r="J11232" s="149"/>
      <c r="K11232" s="149"/>
      <c r="L11232" s="149"/>
    </row>
    <row r="11233" spans="1:12" s="234" customFormat="1" x14ac:dyDescent="0.25">
      <c r="A11233" s="296"/>
      <c r="B11233" s="302"/>
      <c r="C11233" s="268"/>
      <c r="D11233" s="326"/>
      <c r="E11233" s="329"/>
      <c r="F11233" s="260"/>
      <c r="I11233"/>
      <c r="J11233" s="149"/>
      <c r="K11233" s="149"/>
      <c r="L11233" s="149"/>
    </row>
    <row r="11234" spans="1:12" s="234" customFormat="1" x14ac:dyDescent="0.25">
      <c r="A11234" s="296"/>
      <c r="B11234" s="302"/>
      <c r="C11234" s="268"/>
      <c r="D11234" s="326"/>
      <c r="E11234" s="329"/>
      <c r="F11234" s="260"/>
      <c r="I11234"/>
      <c r="J11234" s="149"/>
      <c r="K11234" s="149"/>
      <c r="L11234" s="149"/>
    </row>
    <row r="11235" spans="1:12" s="234" customFormat="1" x14ac:dyDescent="0.25">
      <c r="A11235" s="296"/>
      <c r="B11235" s="302"/>
      <c r="C11235" s="268"/>
      <c r="D11235" s="326"/>
      <c r="E11235" s="329"/>
      <c r="F11235" s="260"/>
      <c r="I11235"/>
      <c r="J11235" s="149"/>
      <c r="K11235" s="149"/>
      <c r="L11235" s="149"/>
    </row>
    <row r="11236" spans="1:12" s="234" customFormat="1" x14ac:dyDescent="0.25">
      <c r="A11236" s="296"/>
      <c r="B11236" s="302"/>
      <c r="C11236" s="268"/>
      <c r="D11236" s="326"/>
      <c r="E11236" s="329"/>
      <c r="F11236" s="260"/>
      <c r="I11236"/>
      <c r="J11236" s="149"/>
      <c r="K11236" s="149"/>
      <c r="L11236" s="149"/>
    </row>
    <row r="11237" spans="1:12" s="234" customFormat="1" x14ac:dyDescent="0.25">
      <c r="A11237" s="296"/>
      <c r="B11237" s="302"/>
      <c r="C11237" s="268"/>
      <c r="D11237" s="326"/>
      <c r="E11237" s="329"/>
      <c r="F11237" s="260"/>
      <c r="I11237"/>
      <c r="J11237" s="149"/>
      <c r="K11237" s="149"/>
      <c r="L11237" s="149"/>
    </row>
    <row r="11238" spans="1:12" s="234" customFormat="1" x14ac:dyDescent="0.25">
      <c r="A11238" s="296"/>
      <c r="B11238" s="302"/>
      <c r="C11238" s="268"/>
      <c r="D11238" s="326"/>
      <c r="E11238" s="329"/>
      <c r="F11238" s="260"/>
      <c r="I11238"/>
      <c r="J11238" s="149"/>
      <c r="K11238" s="149"/>
      <c r="L11238" s="149"/>
    </row>
    <row r="11239" spans="1:12" s="234" customFormat="1" x14ac:dyDescent="0.25">
      <c r="A11239" s="296"/>
      <c r="B11239" s="302"/>
      <c r="C11239" s="268"/>
      <c r="D11239" s="326"/>
      <c r="E11239" s="329"/>
      <c r="F11239" s="260"/>
      <c r="I11239"/>
      <c r="J11239" s="149"/>
      <c r="K11239" s="149"/>
      <c r="L11239" s="149"/>
    </row>
    <row r="11240" spans="1:12" s="234" customFormat="1" x14ac:dyDescent="0.25">
      <c r="A11240" s="296"/>
      <c r="B11240" s="302"/>
      <c r="C11240" s="268"/>
      <c r="D11240" s="326"/>
      <c r="E11240" s="329"/>
      <c r="F11240" s="260"/>
      <c r="I11240"/>
      <c r="J11240" s="149"/>
      <c r="K11240" s="149"/>
      <c r="L11240" s="149"/>
    </row>
    <row r="11241" spans="1:12" s="234" customFormat="1" x14ac:dyDescent="0.25">
      <c r="A11241" s="296"/>
      <c r="B11241" s="302"/>
      <c r="C11241" s="268"/>
      <c r="D11241" s="326"/>
      <c r="E11241" s="329"/>
      <c r="F11241" s="260"/>
      <c r="I11241"/>
      <c r="J11241" s="149"/>
      <c r="K11241" s="149"/>
      <c r="L11241" s="149"/>
    </row>
    <row r="11242" spans="1:12" s="234" customFormat="1" x14ac:dyDescent="0.25">
      <c r="A11242" s="296"/>
      <c r="B11242" s="302"/>
      <c r="C11242" s="268"/>
      <c r="D11242" s="326"/>
      <c r="E11242" s="329"/>
      <c r="F11242" s="260"/>
      <c r="I11242"/>
      <c r="J11242" s="149"/>
      <c r="K11242" s="149"/>
      <c r="L11242" s="149"/>
    </row>
    <row r="11243" spans="1:12" s="234" customFormat="1" x14ac:dyDescent="0.25">
      <c r="A11243" s="296"/>
      <c r="B11243" s="302"/>
      <c r="C11243" s="268"/>
      <c r="D11243" s="326"/>
      <c r="E11243" s="329"/>
      <c r="F11243" s="260"/>
      <c r="I11243"/>
      <c r="J11243" s="149"/>
      <c r="K11243" s="149"/>
      <c r="L11243" s="149"/>
    </row>
    <row r="11244" spans="1:12" s="234" customFormat="1" x14ac:dyDescent="0.25">
      <c r="A11244" s="296"/>
      <c r="B11244" s="302"/>
      <c r="C11244" s="268"/>
      <c r="D11244" s="326"/>
      <c r="E11244" s="329"/>
      <c r="F11244" s="260"/>
      <c r="I11244"/>
      <c r="J11244" s="149"/>
      <c r="K11244" s="149"/>
      <c r="L11244" s="149"/>
    </row>
    <row r="11245" spans="1:12" s="234" customFormat="1" x14ac:dyDescent="0.25">
      <c r="A11245" s="296"/>
      <c r="B11245" s="302"/>
      <c r="C11245" s="268"/>
      <c r="D11245" s="326"/>
      <c r="E11245" s="329"/>
      <c r="F11245" s="260"/>
      <c r="I11245"/>
      <c r="J11245" s="149"/>
      <c r="K11245" s="149"/>
      <c r="L11245" s="149"/>
    </row>
    <row r="11246" spans="1:12" s="234" customFormat="1" x14ac:dyDescent="0.25">
      <c r="A11246" s="296"/>
      <c r="B11246" s="302"/>
      <c r="C11246" s="268"/>
      <c r="D11246" s="326"/>
      <c r="E11246" s="329"/>
      <c r="F11246" s="260"/>
      <c r="I11246"/>
      <c r="J11246" s="149"/>
      <c r="K11246" s="149"/>
      <c r="L11246" s="149"/>
    </row>
    <row r="11247" spans="1:12" s="234" customFormat="1" x14ac:dyDescent="0.25">
      <c r="A11247" s="296"/>
      <c r="B11247" s="302"/>
      <c r="C11247" s="268"/>
      <c r="D11247" s="326"/>
      <c r="E11247" s="329"/>
      <c r="F11247" s="260"/>
      <c r="I11247"/>
      <c r="J11247" s="149"/>
      <c r="K11247" s="149"/>
      <c r="L11247" s="149"/>
    </row>
    <row r="11248" spans="1:12" s="234" customFormat="1" x14ac:dyDescent="0.25">
      <c r="A11248" s="296"/>
      <c r="B11248" s="302"/>
      <c r="C11248" s="268"/>
      <c r="D11248" s="326"/>
      <c r="E11248" s="329"/>
      <c r="F11248" s="260"/>
      <c r="I11248"/>
      <c r="J11248" s="149"/>
      <c r="K11248" s="149"/>
      <c r="L11248" s="149"/>
    </row>
    <row r="11249" spans="1:12" s="234" customFormat="1" x14ac:dyDescent="0.25">
      <c r="A11249" s="296"/>
      <c r="B11249" s="302"/>
      <c r="C11249" s="268"/>
      <c r="D11249" s="326"/>
      <c r="E11249" s="329"/>
      <c r="F11249" s="260"/>
      <c r="I11249"/>
      <c r="J11249" s="149"/>
      <c r="K11249" s="149"/>
      <c r="L11249" s="149"/>
    </row>
    <row r="11250" spans="1:12" s="234" customFormat="1" x14ac:dyDescent="0.25">
      <c r="A11250" s="296"/>
      <c r="B11250" s="302"/>
      <c r="C11250" s="268"/>
      <c r="D11250" s="326"/>
      <c r="E11250" s="329"/>
      <c r="F11250" s="260"/>
      <c r="I11250"/>
      <c r="J11250" s="149"/>
      <c r="K11250" s="149"/>
      <c r="L11250" s="149"/>
    </row>
    <row r="11251" spans="1:12" s="234" customFormat="1" x14ac:dyDescent="0.25">
      <c r="A11251" s="296"/>
      <c r="B11251" s="302"/>
      <c r="C11251" s="268"/>
      <c r="D11251" s="326"/>
      <c r="E11251" s="329"/>
      <c r="F11251" s="260"/>
      <c r="I11251"/>
      <c r="J11251" s="149"/>
      <c r="K11251" s="149"/>
      <c r="L11251" s="149"/>
    </row>
    <row r="11252" spans="1:12" s="234" customFormat="1" x14ac:dyDescent="0.25">
      <c r="A11252" s="296"/>
      <c r="B11252" s="302"/>
      <c r="C11252" s="268"/>
      <c r="D11252" s="326"/>
      <c r="E11252" s="329"/>
      <c r="F11252" s="260"/>
      <c r="I11252"/>
      <c r="J11252" s="149"/>
      <c r="K11252" s="149"/>
      <c r="L11252" s="149"/>
    </row>
    <row r="11253" spans="1:12" s="234" customFormat="1" x14ac:dyDescent="0.25">
      <c r="A11253" s="296"/>
      <c r="B11253" s="302"/>
      <c r="C11253" s="268"/>
      <c r="D11253" s="326"/>
      <c r="E11253" s="329"/>
      <c r="F11253" s="260"/>
      <c r="I11253"/>
      <c r="J11253" s="149"/>
      <c r="K11253" s="149"/>
      <c r="L11253" s="149"/>
    </row>
    <row r="11254" spans="1:12" s="234" customFormat="1" x14ac:dyDescent="0.25">
      <c r="A11254" s="296"/>
      <c r="B11254" s="302"/>
      <c r="C11254" s="268"/>
      <c r="D11254" s="326"/>
      <c r="E11254" s="329"/>
      <c r="F11254" s="260"/>
      <c r="I11254"/>
      <c r="J11254" s="149"/>
      <c r="K11254" s="149"/>
      <c r="L11254" s="149"/>
    </row>
    <row r="11255" spans="1:12" s="234" customFormat="1" x14ac:dyDescent="0.25">
      <c r="A11255" s="296"/>
      <c r="B11255" s="302"/>
      <c r="C11255" s="268"/>
      <c r="D11255" s="326"/>
      <c r="E11255" s="329"/>
      <c r="F11255" s="260"/>
      <c r="I11255"/>
      <c r="J11255" s="149"/>
      <c r="K11255" s="149"/>
      <c r="L11255" s="149"/>
    </row>
    <row r="11256" spans="1:12" s="234" customFormat="1" x14ac:dyDescent="0.25">
      <c r="A11256" s="296"/>
      <c r="B11256" s="302"/>
      <c r="C11256" s="268"/>
      <c r="D11256" s="326"/>
      <c r="E11256" s="329"/>
      <c r="F11256" s="260"/>
      <c r="I11256"/>
      <c r="J11256" s="149"/>
      <c r="K11256" s="149"/>
      <c r="L11256" s="149"/>
    </row>
    <row r="11257" spans="1:12" s="234" customFormat="1" x14ac:dyDescent="0.25">
      <c r="A11257" s="296"/>
      <c r="B11257" s="302"/>
      <c r="C11257" s="268"/>
      <c r="D11257" s="326"/>
      <c r="E11257" s="329"/>
      <c r="F11257" s="260"/>
      <c r="I11257"/>
      <c r="J11257" s="149"/>
      <c r="K11257" s="149"/>
      <c r="L11257" s="149"/>
    </row>
    <row r="11258" spans="1:12" s="234" customFormat="1" x14ac:dyDescent="0.25">
      <c r="A11258" s="296"/>
      <c r="B11258" s="302"/>
      <c r="C11258" s="268"/>
      <c r="D11258" s="326"/>
      <c r="E11258" s="329"/>
      <c r="F11258" s="260"/>
      <c r="I11258"/>
      <c r="J11258" s="149"/>
      <c r="K11258" s="149"/>
      <c r="L11258" s="149"/>
    </row>
    <row r="11259" spans="1:12" s="234" customFormat="1" x14ac:dyDescent="0.25">
      <c r="A11259" s="296"/>
      <c r="B11259" s="302"/>
      <c r="C11259" s="268"/>
      <c r="D11259" s="326"/>
      <c r="E11259" s="329"/>
      <c r="F11259" s="260"/>
      <c r="I11259"/>
      <c r="J11259" s="149"/>
      <c r="K11259" s="149"/>
      <c r="L11259" s="149"/>
    </row>
    <row r="11260" spans="1:12" s="234" customFormat="1" x14ac:dyDescent="0.25">
      <c r="A11260" s="296"/>
      <c r="B11260" s="302"/>
      <c r="C11260" s="268"/>
      <c r="D11260" s="326"/>
      <c r="E11260" s="329"/>
      <c r="F11260" s="260"/>
      <c r="I11260"/>
      <c r="J11260" s="149"/>
      <c r="K11260" s="149"/>
      <c r="L11260" s="149"/>
    </row>
    <row r="11261" spans="1:12" s="234" customFormat="1" x14ac:dyDescent="0.25">
      <c r="A11261" s="296"/>
      <c r="B11261" s="302"/>
      <c r="C11261" s="268"/>
      <c r="D11261" s="326"/>
      <c r="E11261" s="329"/>
      <c r="F11261" s="260"/>
      <c r="I11261"/>
      <c r="J11261" s="149"/>
      <c r="K11261" s="149"/>
      <c r="L11261" s="149"/>
    </row>
    <row r="11262" spans="1:12" s="234" customFormat="1" x14ac:dyDescent="0.25">
      <c r="A11262" s="296"/>
      <c r="B11262" s="302"/>
      <c r="C11262" s="268"/>
      <c r="D11262" s="326"/>
      <c r="E11262" s="329"/>
      <c r="F11262" s="260"/>
      <c r="I11262"/>
      <c r="J11262" s="149"/>
      <c r="K11262" s="149"/>
      <c r="L11262" s="149"/>
    </row>
    <row r="11263" spans="1:12" s="234" customFormat="1" x14ac:dyDescent="0.25">
      <c r="A11263" s="296"/>
      <c r="B11263" s="302"/>
      <c r="C11263" s="268"/>
      <c r="D11263" s="326"/>
      <c r="E11263" s="329"/>
      <c r="F11263" s="260"/>
      <c r="I11263"/>
      <c r="J11263" s="149"/>
      <c r="K11263" s="149"/>
      <c r="L11263" s="149"/>
    </row>
    <row r="11264" spans="1:12" s="234" customFormat="1" x14ac:dyDescent="0.25">
      <c r="A11264" s="296"/>
      <c r="B11264" s="302"/>
      <c r="C11264" s="268"/>
      <c r="D11264" s="326"/>
      <c r="E11264" s="329"/>
      <c r="F11264" s="260"/>
      <c r="I11264"/>
      <c r="J11264" s="149"/>
      <c r="K11264" s="149"/>
      <c r="L11264" s="149"/>
    </row>
    <row r="11265" spans="1:12" s="234" customFormat="1" x14ac:dyDescent="0.25">
      <c r="A11265" s="296"/>
      <c r="B11265" s="302"/>
      <c r="C11265" s="268"/>
      <c r="D11265" s="326"/>
      <c r="E11265" s="329"/>
      <c r="F11265" s="260"/>
      <c r="I11265"/>
      <c r="J11265" s="149"/>
      <c r="K11265" s="149"/>
      <c r="L11265" s="149"/>
    </row>
    <row r="11266" spans="1:12" s="234" customFormat="1" x14ac:dyDescent="0.25">
      <c r="A11266" s="296"/>
      <c r="B11266" s="302"/>
      <c r="C11266" s="268"/>
      <c r="D11266" s="326"/>
      <c r="E11266" s="329"/>
      <c r="F11266" s="260"/>
      <c r="I11266"/>
      <c r="J11266" s="149"/>
      <c r="K11266" s="149"/>
      <c r="L11266" s="149"/>
    </row>
    <row r="11267" spans="1:12" s="234" customFormat="1" x14ac:dyDescent="0.25">
      <c r="A11267" s="296"/>
      <c r="B11267" s="302"/>
      <c r="C11267" s="268"/>
      <c r="D11267" s="326"/>
      <c r="E11267" s="329"/>
      <c r="F11267" s="260"/>
      <c r="I11267"/>
      <c r="J11267" s="149"/>
      <c r="K11267" s="149"/>
      <c r="L11267" s="149"/>
    </row>
    <row r="11268" spans="1:12" s="234" customFormat="1" x14ac:dyDescent="0.25">
      <c r="A11268" s="296"/>
      <c r="B11268" s="302"/>
      <c r="C11268" s="268"/>
      <c r="D11268" s="326"/>
      <c r="E11268" s="329"/>
      <c r="F11268" s="260"/>
      <c r="I11268"/>
      <c r="J11268" s="149"/>
      <c r="K11268" s="149"/>
      <c r="L11268" s="149"/>
    </row>
    <row r="11269" spans="1:12" s="234" customFormat="1" x14ac:dyDescent="0.25">
      <c r="A11269" s="296"/>
      <c r="B11269" s="302"/>
      <c r="C11269" s="268"/>
      <c r="D11269" s="326"/>
      <c r="E11269" s="329"/>
      <c r="F11269" s="260"/>
      <c r="I11269"/>
      <c r="J11269" s="149"/>
      <c r="K11269" s="149"/>
      <c r="L11269" s="149"/>
    </row>
    <row r="11270" spans="1:12" s="234" customFormat="1" x14ac:dyDescent="0.25">
      <c r="A11270" s="296"/>
      <c r="B11270" s="302"/>
      <c r="C11270" s="268"/>
      <c r="D11270" s="326"/>
      <c r="E11270" s="329"/>
      <c r="F11270" s="260"/>
      <c r="I11270"/>
      <c r="J11270" s="149"/>
      <c r="K11270" s="149"/>
      <c r="L11270" s="149"/>
    </row>
    <row r="11271" spans="1:12" s="234" customFormat="1" x14ac:dyDescent="0.25">
      <c r="A11271" s="296"/>
      <c r="B11271" s="302"/>
      <c r="C11271" s="268"/>
      <c r="D11271" s="326"/>
      <c r="E11271" s="329"/>
      <c r="F11271" s="260"/>
      <c r="I11271"/>
      <c r="J11271" s="149"/>
      <c r="K11271" s="149"/>
      <c r="L11271" s="149"/>
    </row>
    <row r="11272" spans="1:12" s="234" customFormat="1" x14ac:dyDescent="0.25">
      <c r="A11272" s="296"/>
      <c r="B11272" s="269"/>
      <c r="C11272" s="268"/>
      <c r="D11272" s="311"/>
      <c r="E11272" s="216"/>
      <c r="F11272" s="260"/>
      <c r="I11272"/>
      <c r="J11272" s="149"/>
      <c r="K11272" s="149"/>
      <c r="L11272" s="149"/>
    </row>
    <row r="11273" spans="1:12" s="234" customFormat="1" x14ac:dyDescent="0.25">
      <c r="A11273" s="296"/>
      <c r="B11273" s="269"/>
      <c r="C11273" s="268"/>
      <c r="D11273" s="311"/>
      <c r="E11273" s="216"/>
      <c r="F11273" s="260"/>
      <c r="I11273"/>
      <c r="J11273" s="149"/>
      <c r="K11273" s="149"/>
      <c r="L11273" s="149"/>
    </row>
    <row r="11274" spans="1:12" s="234" customFormat="1" x14ac:dyDescent="0.25">
      <c r="A11274" s="296"/>
      <c r="B11274" s="269"/>
      <c r="C11274" s="268"/>
      <c r="D11274" s="311"/>
      <c r="E11274" s="216"/>
      <c r="F11274" s="260"/>
      <c r="I11274"/>
      <c r="J11274" s="149"/>
      <c r="K11274" s="149"/>
      <c r="L11274" s="149"/>
    </row>
    <row r="11275" spans="1:12" s="234" customFormat="1" x14ac:dyDescent="0.25">
      <c r="A11275" s="296"/>
      <c r="B11275" s="269"/>
      <c r="C11275" s="268"/>
      <c r="D11275" s="311"/>
      <c r="E11275" s="216"/>
      <c r="F11275" s="260"/>
      <c r="I11275"/>
      <c r="J11275" s="149"/>
      <c r="K11275" s="149"/>
      <c r="L11275" s="149"/>
    </row>
    <row r="11276" spans="1:12" s="234" customFormat="1" ht="13" x14ac:dyDescent="0.25">
      <c r="A11276" s="261"/>
      <c r="B11276" s="264" t="s">
        <v>2187</v>
      </c>
      <c r="C11276" s="226"/>
      <c r="D11276" s="304"/>
      <c r="E11276" s="255"/>
      <c r="F11276" s="266"/>
      <c r="I11276"/>
      <c r="J11276" s="149"/>
      <c r="K11276" s="149"/>
      <c r="L11276" s="149"/>
    </row>
    <row r="11277" spans="1:12" s="234" customFormat="1" ht="13" x14ac:dyDescent="0.25">
      <c r="A11277" s="261"/>
      <c r="B11277" s="245" t="str">
        <f>B11144</f>
        <v>SECTION 9</v>
      </c>
      <c r="C11277" s="226"/>
      <c r="D11277" s="304"/>
      <c r="E11277" s="255"/>
      <c r="F11277" s="260"/>
      <c r="I11277"/>
      <c r="J11277" s="149"/>
      <c r="K11277" s="149"/>
      <c r="L11277" s="149"/>
    </row>
    <row r="11278" spans="1:12" s="234" customFormat="1" ht="13" x14ac:dyDescent="0.25">
      <c r="A11278" s="261"/>
      <c r="B11278" s="245" t="str">
        <f>B11210</f>
        <v>New Ablution Blocks A,B,C: 9.4 -Masonry</v>
      </c>
      <c r="C11278" s="226"/>
      <c r="D11278" s="304"/>
      <c r="E11278" s="255"/>
      <c r="F11278" s="260"/>
      <c r="I11278"/>
      <c r="J11278" s="149"/>
      <c r="K11278" s="149"/>
      <c r="L11278" s="149"/>
    </row>
    <row r="11279" spans="1:12" s="234" customFormat="1" ht="13" x14ac:dyDescent="0.25">
      <c r="A11279" s="261"/>
      <c r="B11279" s="253"/>
      <c r="C11279" s="252"/>
      <c r="D11279" s="308"/>
      <c r="E11279" s="257"/>
      <c r="F11279" s="260"/>
      <c r="I11279"/>
      <c r="J11279" s="149"/>
      <c r="K11279" s="149"/>
      <c r="L11279" s="149"/>
    </row>
    <row r="11280" spans="1:12" s="234" customFormat="1" ht="13" x14ac:dyDescent="0.25">
      <c r="A11280" s="261"/>
      <c r="B11280" s="270" t="str">
        <f>B11277</f>
        <v>SECTION 9</v>
      </c>
      <c r="C11280" s="252"/>
      <c r="D11280" s="308"/>
      <c r="E11280" s="257"/>
      <c r="F11280" s="260"/>
      <c r="I11280"/>
      <c r="J11280" s="149"/>
      <c r="K11280" s="149"/>
      <c r="L11280" s="149"/>
    </row>
    <row r="11281" spans="1:12" s="234" customFormat="1" ht="13" x14ac:dyDescent="0.25">
      <c r="A11281" s="261"/>
      <c r="B11281" s="270" t="str">
        <f>B11278</f>
        <v>New Ablution Blocks A,B,C: 9.4 -Masonry</v>
      </c>
      <c r="C11281" s="252"/>
      <c r="D11281" s="308"/>
      <c r="E11281" s="257"/>
      <c r="F11281" s="260"/>
      <c r="I11281"/>
      <c r="J11281" s="149"/>
      <c r="K11281" s="149"/>
      <c r="L11281" s="149"/>
    </row>
    <row r="11282" spans="1:12" s="234" customFormat="1" ht="13" x14ac:dyDescent="0.25">
      <c r="A11282" s="261"/>
      <c r="B11282" s="251" t="s">
        <v>2200</v>
      </c>
      <c r="C11282" s="252" t="s">
        <v>2192</v>
      </c>
      <c r="D11282" s="308"/>
      <c r="E11282" s="257"/>
      <c r="F11282" s="260"/>
      <c r="I11282"/>
      <c r="J11282" s="149"/>
      <c r="K11282" s="149"/>
      <c r="L11282" s="149"/>
    </row>
    <row r="11283" spans="1:12" s="234" customFormat="1" ht="13" x14ac:dyDescent="0.25">
      <c r="A11283" s="261"/>
      <c r="B11283" s="253"/>
      <c r="C11283" s="252"/>
      <c r="D11283" s="308"/>
      <c r="E11283" s="257"/>
      <c r="F11283" s="260"/>
      <c r="I11283"/>
      <c r="J11283" s="149"/>
      <c r="K11283" s="149"/>
      <c r="L11283" s="149"/>
    </row>
    <row r="11284" spans="1:12" s="234" customFormat="1" ht="13" x14ac:dyDescent="0.25">
      <c r="A11284" s="261"/>
      <c r="B11284" s="265" t="s">
        <v>2191</v>
      </c>
      <c r="C11284" s="252">
        <v>165</v>
      </c>
      <c r="D11284" s="308"/>
      <c r="E11284" s="257"/>
      <c r="F11284" s="260"/>
      <c r="I11284"/>
      <c r="J11284" s="149"/>
      <c r="K11284" s="149"/>
      <c r="L11284" s="149"/>
    </row>
    <row r="11285" spans="1:12" s="234" customFormat="1" ht="13" x14ac:dyDescent="0.25">
      <c r="A11285" s="261"/>
      <c r="B11285" s="265"/>
      <c r="C11285" s="252"/>
      <c r="D11285" s="308"/>
      <c r="E11285" s="257"/>
      <c r="F11285" s="260"/>
      <c r="I11285"/>
      <c r="J11285" s="149"/>
      <c r="K11285" s="149"/>
      <c r="L11285" s="149"/>
    </row>
    <row r="11286" spans="1:12" s="234" customFormat="1" ht="13" x14ac:dyDescent="0.25">
      <c r="A11286" s="261"/>
      <c r="B11286" s="253"/>
      <c r="C11286" s="252">
        <v>166</v>
      </c>
      <c r="D11286" s="308"/>
      <c r="E11286" s="257"/>
      <c r="F11286" s="260"/>
      <c r="I11286"/>
      <c r="J11286" s="149"/>
      <c r="K11286" s="149"/>
      <c r="L11286" s="149"/>
    </row>
    <row r="11287" spans="1:12" s="234" customFormat="1" ht="13" x14ac:dyDescent="0.25">
      <c r="A11287" s="261"/>
      <c r="B11287" s="253"/>
      <c r="C11287" s="252"/>
      <c r="D11287" s="308"/>
      <c r="E11287" s="257"/>
      <c r="F11287" s="260"/>
      <c r="I11287"/>
      <c r="J11287" s="149"/>
      <c r="K11287" s="149"/>
      <c r="L11287" s="149"/>
    </row>
    <row r="11288" spans="1:12" s="234" customFormat="1" ht="13" x14ac:dyDescent="0.25">
      <c r="A11288" s="261"/>
      <c r="B11288" s="253"/>
      <c r="C11288" s="252"/>
      <c r="D11288" s="308"/>
      <c r="E11288" s="257"/>
      <c r="F11288" s="260"/>
      <c r="I11288"/>
      <c r="J11288" s="149"/>
      <c r="K11288" s="149"/>
      <c r="L11288" s="149"/>
    </row>
    <row r="11289" spans="1:12" s="234" customFormat="1" ht="13" x14ac:dyDescent="0.25">
      <c r="A11289" s="261"/>
      <c r="B11289" s="253"/>
      <c r="C11289" s="252"/>
      <c r="D11289" s="308"/>
      <c r="E11289" s="257"/>
      <c r="F11289" s="260"/>
      <c r="I11289"/>
      <c r="J11289" s="149"/>
      <c r="K11289" s="149"/>
      <c r="L11289" s="149"/>
    </row>
    <row r="11290" spans="1:12" s="234" customFormat="1" ht="13" x14ac:dyDescent="0.25">
      <c r="A11290" s="261"/>
      <c r="B11290" s="253"/>
      <c r="C11290" s="252"/>
      <c r="D11290" s="308"/>
      <c r="E11290" s="257"/>
      <c r="F11290" s="260"/>
      <c r="I11290"/>
      <c r="J11290" s="149"/>
      <c r="K11290" s="149"/>
      <c r="L11290" s="149"/>
    </row>
    <row r="11291" spans="1:12" s="234" customFormat="1" ht="13" x14ac:dyDescent="0.25">
      <c r="A11291" s="261"/>
      <c r="B11291" s="253"/>
      <c r="C11291" s="252"/>
      <c r="D11291" s="308"/>
      <c r="E11291" s="257"/>
      <c r="F11291" s="260"/>
      <c r="I11291"/>
      <c r="J11291" s="149"/>
      <c r="K11291" s="149"/>
      <c r="L11291" s="149"/>
    </row>
    <row r="11292" spans="1:12" s="234" customFormat="1" ht="13" x14ac:dyDescent="0.25">
      <c r="A11292" s="261"/>
      <c r="B11292" s="253"/>
      <c r="C11292" s="252"/>
      <c r="D11292" s="308"/>
      <c r="E11292" s="257"/>
      <c r="F11292" s="260"/>
      <c r="I11292"/>
      <c r="J11292" s="149"/>
      <c r="K11292" s="149"/>
      <c r="L11292" s="149"/>
    </row>
    <row r="11293" spans="1:12" s="234" customFormat="1" ht="13" x14ac:dyDescent="0.25">
      <c r="A11293" s="261"/>
      <c r="B11293" s="253"/>
      <c r="C11293" s="252"/>
      <c r="D11293" s="308"/>
      <c r="E11293" s="257"/>
      <c r="F11293" s="260"/>
      <c r="I11293"/>
      <c r="J11293" s="149"/>
      <c r="K11293" s="149"/>
      <c r="L11293" s="149"/>
    </row>
    <row r="11294" spans="1:12" s="234" customFormat="1" ht="13" x14ac:dyDescent="0.25">
      <c r="A11294" s="261"/>
      <c r="B11294" s="253"/>
      <c r="C11294" s="252"/>
      <c r="D11294" s="308"/>
      <c r="E11294" s="257"/>
      <c r="F11294" s="260"/>
      <c r="I11294"/>
      <c r="J11294" s="149"/>
      <c r="K11294" s="149"/>
      <c r="L11294" s="149"/>
    </row>
    <row r="11295" spans="1:12" s="234" customFormat="1" ht="13" x14ac:dyDescent="0.25">
      <c r="A11295" s="261"/>
      <c r="B11295" s="253"/>
      <c r="C11295" s="252"/>
      <c r="D11295" s="308"/>
      <c r="E11295" s="257"/>
      <c r="F11295" s="260"/>
      <c r="I11295"/>
      <c r="J11295" s="149"/>
      <c r="K11295" s="149"/>
      <c r="L11295" s="149"/>
    </row>
    <row r="11296" spans="1:12" s="234" customFormat="1" ht="13" x14ac:dyDescent="0.25">
      <c r="A11296" s="261"/>
      <c r="B11296" s="253"/>
      <c r="C11296" s="252"/>
      <c r="D11296" s="308"/>
      <c r="E11296" s="257"/>
      <c r="F11296" s="260"/>
      <c r="I11296"/>
      <c r="J11296" s="149"/>
      <c r="K11296" s="149"/>
      <c r="L11296" s="149"/>
    </row>
    <row r="11297" spans="1:12" s="234" customFormat="1" ht="13" x14ac:dyDescent="0.25">
      <c r="A11297" s="261"/>
      <c r="B11297" s="253"/>
      <c r="C11297" s="252"/>
      <c r="D11297" s="308"/>
      <c r="E11297" s="257"/>
      <c r="F11297" s="260"/>
      <c r="I11297"/>
      <c r="J11297" s="149"/>
      <c r="K11297" s="149"/>
      <c r="L11297" s="149"/>
    </row>
    <row r="11298" spans="1:12" s="234" customFormat="1" ht="13" x14ac:dyDescent="0.25">
      <c r="A11298" s="261"/>
      <c r="B11298" s="253"/>
      <c r="C11298" s="252"/>
      <c r="D11298" s="308"/>
      <c r="E11298" s="257"/>
      <c r="F11298" s="260"/>
      <c r="I11298"/>
      <c r="J11298" s="149"/>
      <c r="K11298" s="149"/>
      <c r="L11298" s="149"/>
    </row>
    <row r="11299" spans="1:12" s="234" customFormat="1" ht="13" x14ac:dyDescent="0.25">
      <c r="A11299" s="261"/>
      <c r="B11299" s="253"/>
      <c r="C11299" s="252"/>
      <c r="D11299" s="308"/>
      <c r="E11299" s="257"/>
      <c r="F11299" s="260"/>
      <c r="I11299"/>
      <c r="J11299" s="149"/>
      <c r="K11299" s="149"/>
      <c r="L11299" s="149"/>
    </row>
    <row r="11300" spans="1:12" s="234" customFormat="1" ht="13" x14ac:dyDescent="0.25">
      <c r="A11300" s="261"/>
      <c r="B11300" s="253"/>
      <c r="C11300" s="252"/>
      <c r="D11300" s="308"/>
      <c r="E11300" s="257"/>
      <c r="F11300" s="260"/>
      <c r="I11300"/>
      <c r="J11300" s="149"/>
      <c r="K11300" s="149"/>
      <c r="L11300" s="149"/>
    </row>
    <row r="11301" spans="1:12" s="234" customFormat="1" ht="13" x14ac:dyDescent="0.25">
      <c r="A11301" s="261"/>
      <c r="B11301" s="253"/>
      <c r="C11301" s="252"/>
      <c r="D11301" s="308"/>
      <c r="E11301" s="257"/>
      <c r="F11301" s="260"/>
      <c r="I11301"/>
      <c r="J11301" s="149"/>
      <c r="K11301" s="149"/>
      <c r="L11301" s="149"/>
    </row>
    <row r="11302" spans="1:12" s="234" customFormat="1" ht="13" x14ac:dyDescent="0.25">
      <c r="A11302" s="261"/>
      <c r="B11302" s="253"/>
      <c r="C11302" s="252"/>
      <c r="D11302" s="308"/>
      <c r="E11302" s="257"/>
      <c r="F11302" s="260"/>
      <c r="I11302"/>
      <c r="J11302" s="149"/>
      <c r="K11302" s="149"/>
      <c r="L11302" s="149"/>
    </row>
    <row r="11303" spans="1:12" s="234" customFormat="1" ht="13" x14ac:dyDescent="0.25">
      <c r="A11303" s="261"/>
      <c r="B11303" s="253"/>
      <c r="C11303" s="252"/>
      <c r="D11303" s="308"/>
      <c r="E11303" s="257"/>
      <c r="F11303" s="260"/>
      <c r="I11303"/>
      <c r="J11303" s="149"/>
      <c r="K11303" s="149"/>
      <c r="L11303" s="149"/>
    </row>
    <row r="11304" spans="1:12" s="234" customFormat="1" ht="13" x14ac:dyDescent="0.25">
      <c r="A11304" s="261"/>
      <c r="B11304" s="253"/>
      <c r="C11304" s="252"/>
      <c r="D11304" s="308"/>
      <c r="E11304" s="257"/>
      <c r="F11304" s="260"/>
      <c r="I11304"/>
      <c r="J11304" s="149"/>
      <c r="K11304" s="149"/>
      <c r="L11304" s="149"/>
    </row>
    <row r="11305" spans="1:12" s="234" customFormat="1" ht="13" x14ac:dyDescent="0.25">
      <c r="A11305" s="261"/>
      <c r="B11305" s="253"/>
      <c r="C11305" s="252"/>
      <c r="D11305" s="308"/>
      <c r="E11305" s="257"/>
      <c r="F11305" s="260"/>
      <c r="I11305"/>
      <c r="J11305" s="149"/>
      <c r="K11305" s="149"/>
      <c r="L11305" s="149"/>
    </row>
    <row r="11306" spans="1:12" s="234" customFormat="1" ht="13" x14ac:dyDescent="0.25">
      <c r="A11306" s="261"/>
      <c r="B11306" s="253"/>
      <c r="C11306" s="252"/>
      <c r="D11306" s="308"/>
      <c r="E11306" s="257"/>
      <c r="F11306" s="260"/>
      <c r="I11306"/>
      <c r="J11306" s="149"/>
      <c r="K11306" s="149"/>
      <c r="L11306" s="149"/>
    </row>
    <row r="11307" spans="1:12" s="234" customFormat="1" ht="13" x14ac:dyDescent="0.25">
      <c r="A11307" s="261"/>
      <c r="B11307" s="253"/>
      <c r="C11307" s="252"/>
      <c r="D11307" s="308"/>
      <c r="E11307" s="257"/>
      <c r="F11307" s="260"/>
      <c r="I11307"/>
      <c r="J11307" s="149"/>
      <c r="K11307" s="149"/>
      <c r="L11307" s="149"/>
    </row>
    <row r="11308" spans="1:12" s="234" customFormat="1" ht="13" x14ac:dyDescent="0.25">
      <c r="A11308" s="261"/>
      <c r="B11308" s="253"/>
      <c r="C11308" s="252"/>
      <c r="D11308" s="308"/>
      <c r="E11308" s="257"/>
      <c r="F11308" s="260"/>
      <c r="I11308"/>
      <c r="J11308" s="149"/>
      <c r="K11308" s="149"/>
      <c r="L11308" s="149"/>
    </row>
    <row r="11309" spans="1:12" s="234" customFormat="1" ht="13" x14ac:dyDescent="0.25">
      <c r="A11309" s="261"/>
      <c r="B11309" s="253"/>
      <c r="C11309" s="252"/>
      <c r="D11309" s="308"/>
      <c r="E11309" s="257"/>
      <c r="F11309" s="260"/>
      <c r="I11309"/>
      <c r="J11309" s="149"/>
      <c r="K11309" s="149"/>
      <c r="L11309" s="149"/>
    </row>
    <row r="11310" spans="1:12" s="234" customFormat="1" ht="13" x14ac:dyDescent="0.25">
      <c r="A11310" s="261"/>
      <c r="B11310" s="253"/>
      <c r="C11310" s="252"/>
      <c r="D11310" s="308"/>
      <c r="E11310" s="257"/>
      <c r="F11310" s="260"/>
      <c r="I11310"/>
      <c r="J11310" s="149"/>
      <c r="K11310" s="149"/>
      <c r="L11310" s="149"/>
    </row>
    <row r="11311" spans="1:12" s="234" customFormat="1" ht="13" x14ac:dyDescent="0.25">
      <c r="A11311" s="261"/>
      <c r="B11311" s="253"/>
      <c r="C11311" s="252"/>
      <c r="D11311" s="308"/>
      <c r="E11311" s="257"/>
      <c r="F11311" s="260"/>
      <c r="I11311"/>
      <c r="J11311" s="149"/>
      <c r="K11311" s="149"/>
      <c r="L11311" s="149"/>
    </row>
    <row r="11312" spans="1:12" s="234" customFormat="1" ht="13" x14ac:dyDescent="0.25">
      <c r="A11312" s="261"/>
      <c r="B11312" s="253"/>
      <c r="C11312" s="252"/>
      <c r="D11312" s="308"/>
      <c r="E11312" s="257"/>
      <c r="F11312" s="260"/>
      <c r="I11312"/>
      <c r="J11312" s="149"/>
      <c r="K11312" s="149"/>
      <c r="L11312" s="149"/>
    </row>
    <row r="11313" spans="1:12" s="234" customFormat="1" ht="13" x14ac:dyDescent="0.25">
      <c r="A11313" s="261"/>
      <c r="B11313" s="253"/>
      <c r="C11313" s="252"/>
      <c r="D11313" s="308"/>
      <c r="E11313" s="257"/>
      <c r="F11313" s="260"/>
      <c r="I11313"/>
      <c r="J11313" s="149"/>
      <c r="K11313" s="149"/>
      <c r="L11313" s="149"/>
    </row>
    <row r="11314" spans="1:12" s="234" customFormat="1" ht="13" x14ac:dyDescent="0.25">
      <c r="A11314" s="261"/>
      <c r="B11314" s="253"/>
      <c r="C11314" s="252"/>
      <c r="D11314" s="308"/>
      <c r="E11314" s="257"/>
      <c r="F11314" s="260"/>
      <c r="I11314"/>
      <c r="J11314" s="149"/>
      <c r="K11314" s="149"/>
      <c r="L11314" s="149"/>
    </row>
    <row r="11315" spans="1:12" s="234" customFormat="1" ht="13" x14ac:dyDescent="0.25">
      <c r="A11315" s="261"/>
      <c r="B11315" s="253"/>
      <c r="C11315" s="252"/>
      <c r="D11315" s="308"/>
      <c r="E11315" s="257"/>
      <c r="F11315" s="260"/>
      <c r="I11315"/>
      <c r="J11315" s="149"/>
      <c r="K11315" s="149"/>
      <c r="L11315" s="149"/>
    </row>
    <row r="11316" spans="1:12" s="234" customFormat="1" ht="13" x14ac:dyDescent="0.25">
      <c r="A11316" s="261"/>
      <c r="B11316" s="253"/>
      <c r="C11316" s="252"/>
      <c r="D11316" s="308"/>
      <c r="E11316" s="257"/>
      <c r="F11316" s="260"/>
      <c r="I11316"/>
      <c r="J11316" s="149"/>
      <c r="K11316" s="149"/>
      <c r="L11316" s="149"/>
    </row>
    <row r="11317" spans="1:12" s="234" customFormat="1" ht="13" x14ac:dyDescent="0.25">
      <c r="A11317" s="261"/>
      <c r="B11317" s="253"/>
      <c r="C11317" s="252"/>
      <c r="D11317" s="308"/>
      <c r="E11317" s="257"/>
      <c r="F11317" s="260"/>
      <c r="I11317"/>
      <c r="J11317" s="149"/>
      <c r="K11317" s="149"/>
      <c r="L11317" s="149"/>
    </row>
    <row r="11318" spans="1:12" s="234" customFormat="1" ht="13" x14ac:dyDescent="0.25">
      <c r="A11318" s="261"/>
      <c r="B11318" s="253"/>
      <c r="C11318" s="252"/>
      <c r="D11318" s="308"/>
      <c r="E11318" s="257"/>
      <c r="F11318" s="260"/>
      <c r="I11318"/>
      <c r="J11318" s="149"/>
      <c r="K11318" s="149"/>
      <c r="L11318" s="149"/>
    </row>
    <row r="11319" spans="1:12" s="234" customFormat="1" ht="13" x14ac:dyDescent="0.25">
      <c r="A11319" s="261"/>
      <c r="B11319" s="253"/>
      <c r="C11319" s="252"/>
      <c r="D11319" s="308"/>
      <c r="E11319" s="257"/>
      <c r="F11319" s="260"/>
      <c r="I11319"/>
      <c r="J11319" s="149"/>
      <c r="K11319" s="149"/>
      <c r="L11319" s="149"/>
    </row>
    <row r="11320" spans="1:12" s="234" customFormat="1" ht="13" x14ac:dyDescent="0.25">
      <c r="A11320" s="261"/>
      <c r="B11320" s="253"/>
      <c r="C11320" s="252"/>
      <c r="D11320" s="308"/>
      <c r="E11320" s="257"/>
      <c r="F11320" s="260"/>
      <c r="I11320"/>
      <c r="J11320" s="149"/>
      <c r="K11320" s="149"/>
      <c r="L11320" s="149"/>
    </row>
    <row r="11321" spans="1:12" s="234" customFormat="1" ht="13" x14ac:dyDescent="0.25">
      <c r="A11321" s="261"/>
      <c r="B11321" s="253"/>
      <c r="C11321" s="252"/>
      <c r="D11321" s="308"/>
      <c r="E11321" s="257"/>
      <c r="F11321" s="260"/>
      <c r="I11321"/>
      <c r="J11321" s="149"/>
      <c r="K11321" s="149"/>
      <c r="L11321" s="149"/>
    </row>
    <row r="11322" spans="1:12" s="234" customFormat="1" ht="13" x14ac:dyDescent="0.25">
      <c r="A11322" s="261"/>
      <c r="B11322" s="253"/>
      <c r="C11322" s="252"/>
      <c r="D11322" s="308"/>
      <c r="E11322" s="257"/>
      <c r="F11322" s="260"/>
      <c r="I11322"/>
      <c r="J11322" s="149"/>
      <c r="K11322" s="149"/>
      <c r="L11322" s="149"/>
    </row>
    <row r="11323" spans="1:12" s="234" customFormat="1" ht="13" x14ac:dyDescent="0.25">
      <c r="A11323" s="261"/>
      <c r="B11323" s="253"/>
      <c r="C11323" s="252"/>
      <c r="D11323" s="308"/>
      <c r="E11323" s="257"/>
      <c r="F11323" s="260"/>
      <c r="I11323"/>
      <c r="J11323" s="149"/>
      <c r="K11323" s="149"/>
      <c r="L11323" s="149"/>
    </row>
    <row r="11324" spans="1:12" s="234" customFormat="1" ht="13" x14ac:dyDescent="0.25">
      <c r="A11324" s="261"/>
      <c r="B11324" s="253"/>
      <c r="C11324" s="252"/>
      <c r="D11324" s="308"/>
      <c r="E11324" s="257"/>
      <c r="F11324" s="260"/>
      <c r="I11324"/>
      <c r="J11324" s="149"/>
      <c r="K11324" s="149"/>
      <c r="L11324" s="149"/>
    </row>
    <row r="11325" spans="1:12" s="234" customFormat="1" ht="13" x14ac:dyDescent="0.25">
      <c r="A11325" s="261"/>
      <c r="B11325" s="253"/>
      <c r="C11325" s="252"/>
      <c r="D11325" s="308"/>
      <c r="E11325" s="257"/>
      <c r="F11325" s="260"/>
      <c r="I11325"/>
      <c r="J11325" s="149"/>
      <c r="K11325" s="149"/>
      <c r="L11325" s="149"/>
    </row>
    <row r="11326" spans="1:12" s="234" customFormat="1" ht="13" x14ac:dyDescent="0.25">
      <c r="A11326" s="261"/>
      <c r="B11326" s="253"/>
      <c r="C11326" s="252"/>
      <c r="D11326" s="308"/>
      <c r="E11326" s="257"/>
      <c r="F11326" s="260"/>
      <c r="I11326"/>
      <c r="J11326" s="149"/>
      <c r="K11326" s="149"/>
      <c r="L11326" s="149"/>
    </row>
    <row r="11327" spans="1:12" s="234" customFormat="1" ht="13" x14ac:dyDescent="0.25">
      <c r="A11327" s="261"/>
      <c r="B11327" s="253"/>
      <c r="C11327" s="252"/>
      <c r="D11327" s="308"/>
      <c r="E11327" s="257"/>
      <c r="F11327" s="260"/>
      <c r="I11327"/>
      <c r="J11327" s="149"/>
      <c r="K11327" s="149"/>
      <c r="L11327" s="149"/>
    </row>
    <row r="11328" spans="1:12" s="234" customFormat="1" ht="13" x14ac:dyDescent="0.25">
      <c r="A11328" s="261"/>
      <c r="B11328" s="253"/>
      <c r="C11328" s="252"/>
      <c r="D11328" s="308"/>
      <c r="E11328" s="257"/>
      <c r="F11328" s="260"/>
      <c r="I11328"/>
      <c r="J11328" s="149"/>
      <c r="K11328" s="149"/>
      <c r="L11328" s="149"/>
    </row>
    <row r="11329" spans="1:12" s="234" customFormat="1" ht="13" x14ac:dyDescent="0.25">
      <c r="A11329" s="261"/>
      <c r="B11329" s="253"/>
      <c r="C11329" s="252"/>
      <c r="D11329" s="308"/>
      <c r="E11329" s="257"/>
      <c r="F11329" s="260"/>
      <c r="I11329"/>
      <c r="J11329" s="149"/>
      <c r="K11329" s="149"/>
      <c r="L11329" s="149"/>
    </row>
    <row r="11330" spans="1:12" s="234" customFormat="1" ht="13" x14ac:dyDescent="0.25">
      <c r="A11330" s="261"/>
      <c r="B11330" s="253"/>
      <c r="C11330" s="252"/>
      <c r="D11330" s="308"/>
      <c r="E11330" s="257"/>
      <c r="F11330" s="260"/>
      <c r="I11330"/>
      <c r="J11330" s="149"/>
      <c r="K11330" s="149"/>
      <c r="L11330" s="149"/>
    </row>
    <row r="11331" spans="1:12" s="234" customFormat="1" ht="13" x14ac:dyDescent="0.25">
      <c r="A11331" s="261"/>
      <c r="B11331" s="253"/>
      <c r="C11331" s="252"/>
      <c r="D11331" s="308"/>
      <c r="E11331" s="257"/>
      <c r="F11331" s="260"/>
      <c r="I11331"/>
      <c r="J11331" s="149"/>
      <c r="K11331" s="149"/>
      <c r="L11331" s="149"/>
    </row>
    <row r="11332" spans="1:12" s="234" customFormat="1" ht="13" x14ac:dyDescent="0.25">
      <c r="A11332" s="261"/>
      <c r="B11332" s="253"/>
      <c r="C11332" s="252"/>
      <c r="D11332" s="308"/>
      <c r="E11332" s="257"/>
      <c r="F11332" s="260"/>
      <c r="I11332"/>
      <c r="J11332" s="149"/>
      <c r="K11332" s="149"/>
      <c r="L11332" s="149"/>
    </row>
    <row r="11333" spans="1:12" s="234" customFormat="1" ht="13" x14ac:dyDescent="0.25">
      <c r="A11333" s="261"/>
      <c r="B11333" s="253"/>
      <c r="C11333" s="252"/>
      <c r="D11333" s="308"/>
      <c r="E11333" s="257"/>
      <c r="F11333" s="260"/>
      <c r="I11333"/>
      <c r="J11333" s="149"/>
      <c r="K11333" s="149"/>
      <c r="L11333" s="149"/>
    </row>
    <row r="11334" spans="1:12" s="234" customFormat="1" ht="13" x14ac:dyDescent="0.25">
      <c r="A11334" s="261"/>
      <c r="B11334" s="253"/>
      <c r="C11334" s="252"/>
      <c r="D11334" s="308"/>
      <c r="E11334" s="257"/>
      <c r="F11334" s="260"/>
      <c r="I11334"/>
      <c r="J11334" s="149"/>
      <c r="K11334" s="149"/>
      <c r="L11334" s="149"/>
    </row>
    <row r="11335" spans="1:12" s="234" customFormat="1" ht="13" x14ac:dyDescent="0.25">
      <c r="A11335" s="261"/>
      <c r="B11335" s="253"/>
      <c r="C11335" s="252"/>
      <c r="D11335" s="308"/>
      <c r="E11335" s="257"/>
      <c r="F11335" s="260"/>
      <c r="I11335"/>
      <c r="J11335" s="149"/>
      <c r="K11335" s="149"/>
      <c r="L11335" s="149"/>
    </row>
    <row r="11336" spans="1:12" s="234" customFormat="1" ht="13" x14ac:dyDescent="0.25">
      <c r="A11336" s="261"/>
      <c r="B11336" s="253"/>
      <c r="C11336" s="252"/>
      <c r="D11336" s="308"/>
      <c r="E11336" s="257"/>
      <c r="F11336" s="260"/>
      <c r="I11336"/>
      <c r="J11336" s="149"/>
      <c r="K11336" s="149"/>
      <c r="L11336" s="149"/>
    </row>
    <row r="11337" spans="1:12" s="234" customFormat="1" ht="13" x14ac:dyDescent="0.25">
      <c r="A11337" s="261"/>
      <c r="B11337" s="253"/>
      <c r="C11337" s="252"/>
      <c r="D11337" s="308"/>
      <c r="E11337" s="257"/>
      <c r="F11337" s="260"/>
      <c r="I11337"/>
      <c r="J11337" s="149"/>
      <c r="K11337" s="149"/>
      <c r="L11337" s="149"/>
    </row>
    <row r="11338" spans="1:12" s="234" customFormat="1" ht="13" x14ac:dyDescent="0.25">
      <c r="A11338" s="261"/>
      <c r="B11338" s="253"/>
      <c r="C11338" s="252"/>
      <c r="D11338" s="308"/>
      <c r="E11338" s="257"/>
      <c r="F11338" s="260"/>
      <c r="I11338"/>
      <c r="J11338" s="149"/>
      <c r="K11338" s="149"/>
      <c r="L11338" s="149"/>
    </row>
    <row r="11339" spans="1:12" s="234" customFormat="1" ht="13" x14ac:dyDescent="0.25">
      <c r="A11339" s="261"/>
      <c r="B11339" s="253"/>
      <c r="C11339" s="252"/>
      <c r="D11339" s="308"/>
      <c r="E11339" s="257"/>
      <c r="F11339" s="260"/>
      <c r="I11339"/>
      <c r="J11339" s="149"/>
      <c r="K11339" s="149"/>
      <c r="L11339" s="149"/>
    </row>
    <row r="11340" spans="1:12" s="234" customFormat="1" ht="13" x14ac:dyDescent="0.25">
      <c r="A11340" s="261"/>
      <c r="B11340" s="253"/>
      <c r="C11340" s="252"/>
      <c r="D11340" s="308"/>
      <c r="E11340" s="257"/>
      <c r="F11340" s="260"/>
      <c r="I11340"/>
      <c r="J11340" s="149"/>
      <c r="K11340" s="149"/>
      <c r="L11340" s="149"/>
    </row>
    <row r="11341" spans="1:12" s="234" customFormat="1" ht="13" x14ac:dyDescent="0.25">
      <c r="A11341" s="261"/>
      <c r="B11341" s="253"/>
      <c r="C11341" s="252"/>
      <c r="D11341" s="308"/>
      <c r="E11341" s="257"/>
      <c r="F11341" s="260"/>
      <c r="I11341"/>
      <c r="J11341" s="149"/>
      <c r="K11341" s="149"/>
      <c r="L11341" s="149"/>
    </row>
    <row r="11342" spans="1:12" s="234" customFormat="1" ht="13" x14ac:dyDescent="0.25">
      <c r="A11342" s="261"/>
      <c r="B11342" s="253"/>
      <c r="C11342" s="252"/>
      <c r="D11342" s="308"/>
      <c r="E11342" s="257"/>
      <c r="F11342" s="260"/>
      <c r="I11342"/>
      <c r="J11342" s="149"/>
      <c r="K11342" s="149"/>
      <c r="L11342" s="149"/>
    </row>
    <row r="11343" spans="1:12" s="234" customFormat="1" ht="13" x14ac:dyDescent="0.25">
      <c r="A11343" s="261"/>
      <c r="B11343" s="253"/>
      <c r="C11343" s="252"/>
      <c r="D11343" s="308"/>
      <c r="E11343" s="257"/>
      <c r="F11343" s="260"/>
      <c r="I11343"/>
      <c r="J11343" s="149"/>
      <c r="K11343" s="149"/>
      <c r="L11343" s="149"/>
    </row>
    <row r="11344" spans="1:12" s="234" customFormat="1" ht="13" x14ac:dyDescent="0.25">
      <c r="A11344" s="261"/>
      <c r="B11344" s="253"/>
      <c r="C11344" s="252"/>
      <c r="D11344" s="308"/>
      <c r="E11344" s="257"/>
      <c r="F11344" s="260"/>
      <c r="I11344"/>
      <c r="J11344" s="149"/>
      <c r="K11344" s="149"/>
      <c r="L11344" s="149"/>
    </row>
    <row r="11345" spans="1:12" s="234" customFormat="1" ht="13" x14ac:dyDescent="0.25">
      <c r="A11345" s="261"/>
      <c r="B11345" s="253"/>
      <c r="C11345" s="252"/>
      <c r="D11345" s="308"/>
      <c r="E11345" s="257"/>
      <c r="F11345" s="260"/>
      <c r="I11345"/>
      <c r="J11345" s="149"/>
      <c r="K11345" s="149"/>
      <c r="L11345" s="149"/>
    </row>
    <row r="11346" spans="1:12" s="234" customFormat="1" ht="13" x14ac:dyDescent="0.25">
      <c r="A11346" s="261"/>
      <c r="B11346" s="253"/>
      <c r="C11346" s="252"/>
      <c r="D11346" s="308"/>
      <c r="E11346" s="257"/>
      <c r="F11346" s="260"/>
      <c r="I11346"/>
      <c r="J11346" s="149"/>
      <c r="K11346" s="149"/>
      <c r="L11346" s="149"/>
    </row>
    <row r="11347" spans="1:12" s="234" customFormat="1" ht="13" x14ac:dyDescent="0.25">
      <c r="A11347" s="261"/>
      <c r="B11347" s="253"/>
      <c r="C11347" s="252"/>
      <c r="D11347" s="308"/>
      <c r="E11347" s="257"/>
      <c r="F11347" s="260"/>
      <c r="I11347"/>
      <c r="J11347" s="149"/>
      <c r="K11347" s="149"/>
      <c r="L11347" s="149"/>
    </row>
    <row r="11348" spans="1:12" s="234" customFormat="1" ht="13" x14ac:dyDescent="0.25">
      <c r="A11348" s="261"/>
      <c r="B11348" s="253"/>
      <c r="C11348" s="252"/>
      <c r="D11348" s="308"/>
      <c r="E11348" s="257"/>
      <c r="F11348" s="260"/>
      <c r="I11348"/>
      <c r="J11348" s="149"/>
      <c r="K11348" s="149"/>
      <c r="L11348" s="149"/>
    </row>
    <row r="11349" spans="1:12" s="234" customFormat="1" ht="13" x14ac:dyDescent="0.25">
      <c r="A11349" s="261"/>
      <c r="B11349" s="264" t="s">
        <v>1019</v>
      </c>
      <c r="C11349" s="226"/>
      <c r="D11349" s="304"/>
      <c r="E11349" s="255"/>
      <c r="F11349" s="266"/>
      <c r="I11349"/>
      <c r="J11349" s="149"/>
      <c r="K11349" s="149"/>
      <c r="L11349" s="149"/>
    </row>
    <row r="11350" spans="1:12" s="234" customFormat="1" ht="13" x14ac:dyDescent="0.25">
      <c r="A11350" s="261"/>
      <c r="B11350" s="245" t="str">
        <f>B11277</f>
        <v>SECTION 9</v>
      </c>
      <c r="C11350" s="226"/>
      <c r="D11350" s="304"/>
      <c r="E11350" s="255"/>
      <c r="F11350" s="260"/>
      <c r="I11350"/>
      <c r="J11350" s="149"/>
      <c r="K11350" s="149"/>
      <c r="L11350" s="149"/>
    </row>
    <row r="11351" spans="1:12" s="234" customFormat="1" ht="13" x14ac:dyDescent="0.25">
      <c r="A11351" s="261"/>
      <c r="B11351" s="245" t="str">
        <f>B11278</f>
        <v>New Ablution Blocks A,B,C: 9.4 -Masonry</v>
      </c>
      <c r="C11351" s="226"/>
      <c r="D11351" s="304"/>
      <c r="E11351" s="255"/>
      <c r="F11351" s="260"/>
      <c r="I11351"/>
      <c r="J11351" s="149"/>
      <c r="K11351" s="149"/>
      <c r="L11351" s="149"/>
    </row>
    <row r="11352" spans="1:12" s="234" customFormat="1" x14ac:dyDescent="0.25">
      <c r="A11352" s="296"/>
      <c r="B11352" s="269"/>
      <c r="C11352" s="268"/>
      <c r="D11352" s="311"/>
      <c r="E11352" s="216"/>
      <c r="F11352" s="260"/>
      <c r="I11352"/>
      <c r="J11352" s="149"/>
      <c r="K11352" s="149"/>
      <c r="L11352" s="149"/>
    </row>
    <row r="11353" spans="1:12" s="234" customFormat="1" ht="13" x14ac:dyDescent="0.25">
      <c r="A11353" s="297"/>
      <c r="B11353" s="227" t="s">
        <v>2202</v>
      </c>
      <c r="C11353" s="268"/>
      <c r="D11353" s="311"/>
      <c r="E11353" s="216"/>
      <c r="F11353" s="277"/>
      <c r="I11353"/>
      <c r="J11353" s="149"/>
      <c r="K11353" s="149"/>
      <c r="L11353" s="149"/>
    </row>
    <row r="11354" spans="1:12" s="234" customFormat="1" ht="13" x14ac:dyDescent="0.25">
      <c r="A11354" s="297"/>
      <c r="B11354" s="227"/>
      <c r="C11354" s="268"/>
      <c r="D11354" s="311"/>
      <c r="E11354" s="216"/>
      <c r="F11354" s="277"/>
      <c r="I11354"/>
      <c r="J11354" s="149"/>
      <c r="K11354" s="149"/>
      <c r="L11354" s="149"/>
    </row>
    <row r="11355" spans="1:12" s="234" customFormat="1" ht="13" x14ac:dyDescent="0.25">
      <c r="A11355" s="297">
        <v>9.5</v>
      </c>
      <c r="B11355" s="331" t="s">
        <v>170</v>
      </c>
      <c r="C11355" s="223"/>
      <c r="D11355" s="332"/>
      <c r="E11355" s="333"/>
      <c r="F11355" s="333"/>
      <c r="I11355"/>
      <c r="J11355" s="149"/>
      <c r="K11355" s="149"/>
      <c r="L11355" s="149"/>
    </row>
    <row r="11356" spans="1:12" s="234" customFormat="1" x14ac:dyDescent="0.25">
      <c r="A11356" s="296"/>
      <c r="B11356" s="302"/>
      <c r="C11356" s="268"/>
      <c r="D11356" s="326"/>
      <c r="E11356" s="325"/>
      <c r="F11356" s="325"/>
      <c r="I11356"/>
      <c r="J11356" s="149"/>
      <c r="K11356" s="149"/>
      <c r="L11356" s="149"/>
    </row>
    <row r="11357" spans="1:12" s="234" customFormat="1" ht="26" x14ac:dyDescent="0.25">
      <c r="A11357" s="296"/>
      <c r="B11357" s="331" t="s">
        <v>2992</v>
      </c>
      <c r="C11357" s="268"/>
      <c r="D11357" s="326"/>
      <c r="E11357" s="325"/>
      <c r="F11357" s="325"/>
      <c r="I11357"/>
      <c r="J11357" s="149"/>
      <c r="K11357" s="149"/>
      <c r="L11357" s="149"/>
    </row>
    <row r="11358" spans="1:12" s="234" customFormat="1" ht="13" x14ac:dyDescent="0.25">
      <c r="A11358" s="296"/>
      <c r="B11358" s="331"/>
      <c r="C11358" s="268"/>
      <c r="D11358" s="326"/>
      <c r="E11358" s="325"/>
      <c r="F11358" s="325"/>
      <c r="I11358"/>
      <c r="J11358" s="149"/>
      <c r="K11358" s="149"/>
      <c r="L11358" s="149"/>
    </row>
    <row r="11359" spans="1:12" ht="14.5" x14ac:dyDescent="0.25">
      <c r="A11359" s="296" t="s">
        <v>2998</v>
      </c>
      <c r="B11359" s="302" t="s">
        <v>2993</v>
      </c>
      <c r="C11359" s="268" t="s">
        <v>621</v>
      </c>
      <c r="D11359" s="326">
        <v>13</v>
      </c>
      <c r="E11359" s="325"/>
      <c r="F11359" s="325"/>
      <c r="H11359" s="234">
        <f>19.5*0.22</f>
        <v>4.29</v>
      </c>
      <c r="I11359">
        <f>17.58*0.22</f>
        <v>3.8675999999999995</v>
      </c>
      <c r="J11359" s="149">
        <f>18.6*0.22</f>
        <v>4.0920000000000005</v>
      </c>
      <c r="K11359" s="359">
        <f>H11359+I11359+J11359</f>
        <v>12.249599999999999</v>
      </c>
    </row>
    <row r="11360" spans="1:12" x14ac:dyDescent="0.25">
      <c r="A11360" s="296"/>
      <c r="B11360" s="302"/>
      <c r="C11360" s="268"/>
      <c r="D11360" s="326"/>
      <c r="E11360" s="325"/>
      <c r="F11360" s="325"/>
    </row>
    <row r="11361" spans="1:12" ht="39" x14ac:dyDescent="0.25">
      <c r="A11361" s="296"/>
      <c r="B11361" s="331" t="s">
        <v>2994</v>
      </c>
      <c r="C11361" s="268"/>
      <c r="D11361" s="326"/>
      <c r="E11361" s="325"/>
      <c r="F11361" s="325"/>
    </row>
    <row r="11362" spans="1:12" x14ac:dyDescent="0.25">
      <c r="A11362" s="296"/>
      <c r="B11362" s="302"/>
      <c r="C11362" s="268"/>
      <c r="D11362" s="326"/>
      <c r="E11362" s="325"/>
      <c r="F11362" s="325"/>
    </row>
    <row r="11363" spans="1:12" ht="14.5" x14ac:dyDescent="0.25">
      <c r="A11363" s="296" t="s">
        <v>2999</v>
      </c>
      <c r="B11363" s="302" t="s">
        <v>163</v>
      </c>
      <c r="C11363" s="268" t="s">
        <v>621</v>
      </c>
      <c r="D11363" s="326">
        <v>79</v>
      </c>
      <c r="E11363" s="325"/>
      <c r="F11363" s="325"/>
    </row>
    <row r="11364" spans="1:12" x14ac:dyDescent="0.25">
      <c r="A11364" s="296"/>
      <c r="B11364" s="302"/>
      <c r="C11364" s="268"/>
      <c r="D11364" s="326"/>
      <c r="E11364" s="325"/>
      <c r="F11364" s="325"/>
    </row>
    <row r="11365" spans="1:12" ht="26" x14ac:dyDescent="0.25">
      <c r="A11365" s="296"/>
      <c r="B11365" s="331" t="s">
        <v>2995</v>
      </c>
      <c r="C11365" s="268"/>
      <c r="D11365" s="326"/>
      <c r="E11365" s="325"/>
      <c r="F11365" s="325"/>
    </row>
    <row r="11366" spans="1:12" ht="13" x14ac:dyDescent="0.25">
      <c r="A11366" s="296"/>
      <c r="B11366" s="331"/>
      <c r="C11366" s="268"/>
      <c r="D11366" s="326"/>
      <c r="E11366" s="325"/>
      <c r="F11366" s="325"/>
    </row>
    <row r="11367" spans="1:12" ht="14.5" x14ac:dyDescent="0.25">
      <c r="A11367" s="296" t="s">
        <v>3000</v>
      </c>
      <c r="B11367" s="302" t="s">
        <v>14</v>
      </c>
      <c r="C11367" s="268" t="s">
        <v>621</v>
      </c>
      <c r="D11367" s="326">
        <f>D11163</f>
        <v>134</v>
      </c>
      <c r="E11367" s="325"/>
      <c r="F11367" s="325"/>
    </row>
    <row r="11368" spans="1:12" x14ac:dyDescent="0.25">
      <c r="A11368" s="296"/>
      <c r="B11368" s="302"/>
      <c r="C11368" s="268"/>
      <c r="D11368" s="326"/>
      <c r="E11368" s="325"/>
      <c r="F11368" s="325"/>
    </row>
    <row r="11369" spans="1:12" ht="13" x14ac:dyDescent="0.25">
      <c r="A11369" s="296"/>
      <c r="B11369" s="331" t="s">
        <v>160</v>
      </c>
      <c r="C11369" s="268"/>
      <c r="D11369" s="326"/>
      <c r="E11369" s="325"/>
      <c r="F11369" s="325"/>
    </row>
    <row r="11370" spans="1:12" x14ac:dyDescent="0.25">
      <c r="A11370" s="296"/>
      <c r="B11370" s="302"/>
      <c r="C11370" s="268"/>
      <c r="D11370" s="326"/>
      <c r="E11370" s="325"/>
      <c r="F11370" s="325"/>
    </row>
    <row r="11371" spans="1:12" ht="13" x14ac:dyDescent="0.25">
      <c r="A11371" s="296"/>
      <c r="B11371" s="331" t="s">
        <v>159</v>
      </c>
      <c r="C11371" s="268"/>
      <c r="D11371" s="326"/>
      <c r="E11371" s="325"/>
      <c r="F11371" s="325"/>
    </row>
    <row r="11372" spans="1:12" ht="13" x14ac:dyDescent="0.25">
      <c r="A11372" s="296"/>
      <c r="B11372" s="331"/>
      <c r="C11372" s="268"/>
      <c r="D11372" s="326"/>
      <c r="E11372" s="325"/>
      <c r="F11372" s="325"/>
    </row>
    <row r="11373" spans="1:12" x14ac:dyDescent="0.25">
      <c r="A11373" s="296" t="s">
        <v>3001</v>
      </c>
      <c r="B11373" s="302" t="s">
        <v>158</v>
      </c>
      <c r="C11373" s="268" t="s">
        <v>11</v>
      </c>
      <c r="D11373" s="326">
        <v>12</v>
      </c>
      <c r="E11373" s="325"/>
      <c r="F11373" s="325"/>
    </row>
    <row r="11374" spans="1:12" x14ac:dyDescent="0.25">
      <c r="A11374" s="296"/>
      <c r="B11374" s="302"/>
      <c r="C11374" s="268"/>
      <c r="D11374" s="326"/>
      <c r="E11374" s="325"/>
      <c r="F11374" s="325"/>
    </row>
    <row r="11375" spans="1:12" s="234" customFormat="1" ht="13" x14ac:dyDescent="0.25">
      <c r="A11375" s="296"/>
      <c r="B11375" s="331" t="s">
        <v>2996</v>
      </c>
      <c r="C11375" s="268"/>
      <c r="D11375" s="326"/>
      <c r="E11375" s="325"/>
      <c r="F11375" s="325"/>
      <c r="I11375"/>
      <c r="J11375" s="149"/>
      <c r="K11375" s="149"/>
      <c r="L11375" s="149"/>
    </row>
    <row r="11376" spans="1:12" s="234" customFormat="1" x14ac:dyDescent="0.25">
      <c r="A11376" s="296"/>
      <c r="B11376" s="302"/>
      <c r="C11376" s="268"/>
      <c r="D11376" s="326"/>
      <c r="E11376" s="325"/>
      <c r="F11376" s="325"/>
      <c r="I11376"/>
      <c r="J11376" s="149"/>
      <c r="K11376" s="149"/>
      <c r="L11376" s="149"/>
    </row>
    <row r="11377" spans="1:12" s="234" customFormat="1" x14ac:dyDescent="0.25">
      <c r="A11377" s="296" t="s">
        <v>3002</v>
      </c>
      <c r="B11377" s="302" t="s">
        <v>2997</v>
      </c>
      <c r="C11377" s="268" t="s">
        <v>11</v>
      </c>
      <c r="D11377" s="334">
        <v>46</v>
      </c>
      <c r="E11377" s="325"/>
      <c r="F11377" s="325"/>
      <c r="I11377"/>
      <c r="J11377" s="149"/>
      <c r="K11377" s="149"/>
      <c r="L11377" s="149"/>
    </row>
    <row r="11378" spans="1:12" s="234" customFormat="1" ht="13" x14ac:dyDescent="0.25">
      <c r="A11378" s="296"/>
      <c r="B11378" s="227"/>
      <c r="C11378" s="268"/>
      <c r="D11378" s="311"/>
      <c r="E11378" s="216"/>
      <c r="F11378" s="277"/>
      <c r="I11378"/>
      <c r="J11378" s="149"/>
      <c r="K11378" s="149"/>
      <c r="L11378" s="149"/>
    </row>
    <row r="11379" spans="1:12" s="234" customFormat="1" ht="13" x14ac:dyDescent="0.25">
      <c r="A11379" s="296"/>
      <c r="B11379" s="227"/>
      <c r="C11379" s="268"/>
      <c r="D11379" s="311"/>
      <c r="E11379" s="216"/>
      <c r="F11379" s="277"/>
      <c r="I11379"/>
      <c r="J11379" s="149"/>
      <c r="K11379" s="149"/>
      <c r="L11379" s="149"/>
    </row>
    <row r="11380" spans="1:12" s="234" customFormat="1" ht="13" x14ac:dyDescent="0.25">
      <c r="A11380" s="296"/>
      <c r="B11380" s="227"/>
      <c r="C11380" s="268"/>
      <c r="D11380" s="311"/>
      <c r="E11380" s="216"/>
      <c r="F11380" s="277"/>
      <c r="I11380"/>
      <c r="J11380" s="149"/>
      <c r="K11380" s="149"/>
      <c r="L11380" s="149"/>
    </row>
    <row r="11381" spans="1:12" s="234" customFormat="1" ht="13" x14ac:dyDescent="0.25">
      <c r="A11381" s="296"/>
      <c r="B11381" s="227"/>
      <c r="C11381" s="268"/>
      <c r="D11381" s="311"/>
      <c r="E11381" s="216"/>
      <c r="F11381" s="277"/>
      <c r="I11381"/>
      <c r="J11381" s="149"/>
      <c r="K11381" s="149"/>
      <c r="L11381" s="149"/>
    </row>
    <row r="11382" spans="1:12" s="234" customFormat="1" x14ac:dyDescent="0.25">
      <c r="A11382" s="296"/>
      <c r="B11382" s="269"/>
      <c r="C11382" s="268"/>
      <c r="D11382" s="311"/>
      <c r="E11382" s="216"/>
      <c r="F11382" s="277"/>
      <c r="I11382"/>
      <c r="J11382" s="149"/>
      <c r="K11382" s="149"/>
      <c r="L11382" s="149"/>
    </row>
    <row r="11383" spans="1:12" s="234" customFormat="1" x14ac:dyDescent="0.25">
      <c r="A11383" s="296"/>
      <c r="B11383" s="269"/>
      <c r="C11383" s="268"/>
      <c r="D11383" s="311"/>
      <c r="E11383" s="216"/>
      <c r="F11383" s="277"/>
      <c r="I11383"/>
      <c r="J11383" s="149"/>
      <c r="K11383" s="149"/>
      <c r="L11383" s="149"/>
    </row>
    <row r="11384" spans="1:12" s="234" customFormat="1" ht="13" x14ac:dyDescent="0.25">
      <c r="A11384" s="296"/>
      <c r="B11384" s="227"/>
      <c r="C11384" s="268"/>
      <c r="D11384" s="311"/>
      <c r="E11384" s="216"/>
      <c r="F11384" s="277"/>
      <c r="I11384"/>
      <c r="J11384" s="149"/>
      <c r="K11384" s="149"/>
      <c r="L11384" s="149"/>
    </row>
    <row r="11385" spans="1:12" s="234" customFormat="1" ht="13" x14ac:dyDescent="0.25">
      <c r="A11385" s="296"/>
      <c r="B11385" s="227"/>
      <c r="C11385" s="268"/>
      <c r="D11385" s="311"/>
      <c r="E11385" s="216"/>
      <c r="F11385" s="277"/>
      <c r="I11385"/>
      <c r="J11385" s="149"/>
      <c r="K11385" s="149"/>
      <c r="L11385" s="149"/>
    </row>
    <row r="11386" spans="1:12" s="234" customFormat="1" ht="13" x14ac:dyDescent="0.25">
      <c r="A11386" s="296"/>
      <c r="B11386" s="227"/>
      <c r="C11386" s="268"/>
      <c r="D11386" s="311"/>
      <c r="E11386" s="216"/>
      <c r="F11386" s="277"/>
      <c r="I11386"/>
      <c r="J11386" s="149"/>
      <c r="K11386" s="149"/>
      <c r="L11386" s="149"/>
    </row>
    <row r="11387" spans="1:12" s="234" customFormat="1" x14ac:dyDescent="0.25">
      <c r="A11387" s="296"/>
      <c r="B11387" s="269"/>
      <c r="C11387" s="268"/>
      <c r="D11387" s="311"/>
      <c r="E11387" s="216"/>
      <c r="F11387" s="277"/>
      <c r="I11387"/>
      <c r="J11387" s="149"/>
      <c r="K11387" s="149"/>
      <c r="L11387" s="149"/>
    </row>
    <row r="11388" spans="1:12" s="234" customFormat="1" x14ac:dyDescent="0.25">
      <c r="A11388" s="296"/>
      <c r="B11388" s="269"/>
      <c r="C11388" s="268"/>
      <c r="D11388" s="311"/>
      <c r="E11388" s="216"/>
      <c r="F11388" s="277"/>
      <c r="I11388"/>
      <c r="J11388" s="149"/>
      <c r="K11388" s="149"/>
      <c r="L11388" s="149"/>
    </row>
    <row r="11389" spans="1:12" s="234" customFormat="1" x14ac:dyDescent="0.25">
      <c r="A11389" s="296"/>
      <c r="B11389" s="269"/>
      <c r="C11389" s="268"/>
      <c r="D11389" s="311"/>
      <c r="E11389" s="216"/>
      <c r="F11389" s="277"/>
      <c r="I11389"/>
      <c r="J11389" s="149"/>
      <c r="K11389" s="149"/>
      <c r="L11389" s="149"/>
    </row>
    <row r="11390" spans="1:12" s="234" customFormat="1" ht="13" x14ac:dyDescent="0.25">
      <c r="A11390" s="296"/>
      <c r="B11390" s="227"/>
      <c r="C11390" s="268"/>
      <c r="D11390" s="311"/>
      <c r="E11390" s="216"/>
      <c r="F11390" s="277"/>
      <c r="I11390"/>
      <c r="J11390" s="149"/>
      <c r="K11390" s="149"/>
      <c r="L11390" s="149"/>
    </row>
    <row r="11391" spans="1:12" s="234" customFormat="1" ht="13" x14ac:dyDescent="0.25">
      <c r="A11391" s="296"/>
      <c r="B11391" s="227"/>
      <c r="C11391" s="268"/>
      <c r="D11391" s="311"/>
      <c r="E11391" s="216"/>
      <c r="F11391" s="277"/>
      <c r="I11391"/>
      <c r="J11391" s="149"/>
      <c r="K11391" s="149"/>
      <c r="L11391" s="149"/>
    </row>
    <row r="11392" spans="1:12" s="234" customFormat="1" ht="13" x14ac:dyDescent="0.25">
      <c r="A11392" s="296"/>
      <c r="B11392" s="227"/>
      <c r="C11392" s="268"/>
      <c r="D11392" s="311"/>
      <c r="E11392" s="216"/>
      <c r="F11392" s="277"/>
      <c r="I11392"/>
      <c r="J11392" s="149"/>
      <c r="K11392" s="149"/>
      <c r="L11392" s="149"/>
    </row>
    <row r="11393" spans="1:12" s="234" customFormat="1" x14ac:dyDescent="0.25">
      <c r="A11393" s="296"/>
      <c r="B11393" s="269"/>
      <c r="C11393" s="268"/>
      <c r="D11393" s="311"/>
      <c r="E11393" s="216"/>
      <c r="F11393" s="277"/>
      <c r="I11393"/>
      <c r="J11393" s="149"/>
      <c r="K11393" s="149"/>
      <c r="L11393" s="149"/>
    </row>
    <row r="11394" spans="1:12" s="234" customFormat="1" x14ac:dyDescent="0.25">
      <c r="A11394" s="296"/>
      <c r="B11394" s="269"/>
      <c r="C11394" s="268"/>
      <c r="D11394" s="311"/>
      <c r="E11394" s="216"/>
      <c r="F11394" s="277"/>
      <c r="I11394"/>
      <c r="J11394" s="149"/>
      <c r="K11394" s="149"/>
      <c r="L11394" s="149"/>
    </row>
    <row r="11395" spans="1:12" s="234" customFormat="1" x14ac:dyDescent="0.25">
      <c r="A11395" s="296"/>
      <c r="B11395" s="269"/>
      <c r="C11395" s="268"/>
      <c r="D11395" s="311"/>
      <c r="E11395" s="216"/>
      <c r="F11395" s="260"/>
      <c r="I11395"/>
      <c r="J11395" s="149"/>
      <c r="K11395" s="149"/>
      <c r="L11395" s="149"/>
    </row>
    <row r="11396" spans="1:12" s="234" customFormat="1" x14ac:dyDescent="0.25">
      <c r="A11396" s="296"/>
      <c r="B11396" s="269"/>
      <c r="C11396" s="268"/>
      <c r="D11396" s="311"/>
      <c r="E11396" s="216"/>
      <c r="F11396" s="260"/>
      <c r="I11396"/>
      <c r="J11396" s="149"/>
      <c r="K11396" s="149"/>
      <c r="L11396" s="149"/>
    </row>
    <row r="11397" spans="1:12" s="234" customFormat="1" x14ac:dyDescent="0.25">
      <c r="A11397" s="296"/>
      <c r="B11397" s="269"/>
      <c r="C11397" s="268"/>
      <c r="D11397" s="311"/>
      <c r="E11397" s="216"/>
      <c r="F11397" s="260"/>
      <c r="I11397"/>
      <c r="J11397" s="149"/>
      <c r="K11397" s="149"/>
      <c r="L11397" s="149"/>
    </row>
    <row r="11398" spans="1:12" s="234" customFormat="1" x14ac:dyDescent="0.25">
      <c r="A11398" s="296"/>
      <c r="B11398" s="269"/>
      <c r="C11398" s="268"/>
      <c r="D11398" s="311"/>
      <c r="E11398" s="216"/>
      <c r="F11398" s="260"/>
      <c r="I11398"/>
      <c r="J11398" s="149"/>
      <c r="K11398" s="149"/>
      <c r="L11398" s="149"/>
    </row>
    <row r="11399" spans="1:12" s="234" customFormat="1" x14ac:dyDescent="0.25">
      <c r="A11399" s="296"/>
      <c r="B11399" s="269"/>
      <c r="C11399" s="268"/>
      <c r="D11399" s="311"/>
      <c r="E11399" s="216"/>
      <c r="F11399" s="260"/>
      <c r="I11399"/>
      <c r="J11399" s="149"/>
      <c r="K11399" s="149"/>
      <c r="L11399" s="149"/>
    </row>
    <row r="11400" spans="1:12" s="234" customFormat="1" x14ac:dyDescent="0.25">
      <c r="A11400" s="296"/>
      <c r="B11400" s="269"/>
      <c r="C11400" s="268"/>
      <c r="D11400" s="311"/>
      <c r="E11400" s="216"/>
      <c r="F11400" s="260"/>
      <c r="I11400"/>
      <c r="J11400" s="149"/>
      <c r="K11400" s="149"/>
      <c r="L11400" s="149"/>
    </row>
    <row r="11401" spans="1:12" s="234" customFormat="1" x14ac:dyDescent="0.25">
      <c r="A11401" s="296"/>
      <c r="B11401" s="269"/>
      <c r="C11401" s="268"/>
      <c r="D11401" s="311"/>
      <c r="E11401" s="216"/>
      <c r="F11401" s="260"/>
      <c r="I11401"/>
      <c r="J11401" s="149"/>
      <c r="K11401" s="149"/>
      <c r="L11401" s="149"/>
    </row>
    <row r="11402" spans="1:12" s="234" customFormat="1" x14ac:dyDescent="0.25">
      <c r="A11402" s="296"/>
      <c r="B11402" s="269"/>
      <c r="C11402" s="268"/>
      <c r="D11402" s="311"/>
      <c r="E11402" s="216"/>
      <c r="F11402" s="260"/>
      <c r="I11402"/>
      <c r="J11402" s="149"/>
      <c r="K11402" s="149"/>
      <c r="L11402" s="149"/>
    </row>
    <row r="11403" spans="1:12" s="234" customFormat="1" x14ac:dyDescent="0.25">
      <c r="A11403" s="296"/>
      <c r="B11403" s="269"/>
      <c r="C11403" s="268"/>
      <c r="D11403" s="311"/>
      <c r="E11403" s="216"/>
      <c r="F11403" s="260"/>
      <c r="I11403"/>
      <c r="J11403" s="149"/>
      <c r="K11403" s="149"/>
      <c r="L11403" s="149"/>
    </row>
    <row r="11404" spans="1:12" s="234" customFormat="1" x14ac:dyDescent="0.25">
      <c r="A11404" s="296"/>
      <c r="B11404" s="269"/>
      <c r="C11404" s="268"/>
      <c r="D11404" s="311"/>
      <c r="E11404" s="216"/>
      <c r="F11404" s="260"/>
      <c r="I11404"/>
      <c r="J11404" s="149"/>
      <c r="K11404" s="149"/>
      <c r="L11404" s="149"/>
    </row>
    <row r="11405" spans="1:12" s="234" customFormat="1" x14ac:dyDescent="0.25">
      <c r="A11405" s="296"/>
      <c r="B11405" s="269"/>
      <c r="C11405" s="268"/>
      <c r="D11405" s="311"/>
      <c r="E11405" s="216"/>
      <c r="F11405" s="260"/>
      <c r="I11405"/>
      <c r="J11405" s="149"/>
      <c r="K11405" s="149"/>
      <c r="L11405" s="149"/>
    </row>
    <row r="11406" spans="1:12" s="234" customFormat="1" x14ac:dyDescent="0.25">
      <c r="A11406" s="296"/>
      <c r="B11406" s="269"/>
      <c r="C11406" s="268"/>
      <c r="D11406" s="311"/>
      <c r="E11406" s="216"/>
      <c r="F11406" s="260"/>
      <c r="I11406"/>
      <c r="J11406" s="149"/>
      <c r="K11406" s="149"/>
      <c r="L11406" s="149"/>
    </row>
    <row r="11407" spans="1:12" s="234" customFormat="1" x14ac:dyDescent="0.25">
      <c r="A11407" s="296"/>
      <c r="B11407" s="269"/>
      <c r="C11407" s="268"/>
      <c r="D11407" s="311"/>
      <c r="E11407" s="216"/>
      <c r="F11407" s="260"/>
      <c r="I11407"/>
      <c r="J11407" s="149"/>
      <c r="K11407" s="149"/>
      <c r="L11407" s="149"/>
    </row>
    <row r="11408" spans="1:12" s="234" customFormat="1" x14ac:dyDescent="0.25">
      <c r="A11408" s="296"/>
      <c r="B11408" s="269"/>
      <c r="C11408" s="268"/>
      <c r="D11408" s="311"/>
      <c r="E11408" s="216"/>
      <c r="F11408" s="260"/>
      <c r="I11408"/>
      <c r="J11408" s="149"/>
      <c r="K11408" s="149"/>
      <c r="L11408" s="149"/>
    </row>
    <row r="11409" spans="1:12" s="234" customFormat="1" x14ac:dyDescent="0.25">
      <c r="A11409" s="296"/>
      <c r="B11409" s="269"/>
      <c r="C11409" s="268"/>
      <c r="D11409" s="311"/>
      <c r="E11409" s="216"/>
      <c r="F11409" s="260"/>
      <c r="I11409"/>
      <c r="J11409" s="149"/>
      <c r="K11409" s="149"/>
      <c r="L11409" s="149"/>
    </row>
    <row r="11410" spans="1:12" s="234" customFormat="1" x14ac:dyDescent="0.25">
      <c r="A11410" s="296"/>
      <c r="B11410" s="269"/>
      <c r="C11410" s="268"/>
      <c r="D11410" s="311"/>
      <c r="E11410" s="216"/>
      <c r="F11410" s="260"/>
      <c r="I11410"/>
      <c r="J11410" s="149"/>
      <c r="K11410" s="149"/>
      <c r="L11410" s="149"/>
    </row>
    <row r="11411" spans="1:12" s="234" customFormat="1" x14ac:dyDescent="0.25">
      <c r="A11411" s="296"/>
      <c r="B11411" s="269"/>
      <c r="C11411" s="268"/>
      <c r="D11411" s="311"/>
      <c r="E11411" s="216"/>
      <c r="F11411" s="260"/>
      <c r="I11411"/>
      <c r="J11411" s="149"/>
      <c r="K11411" s="149"/>
      <c r="L11411" s="149"/>
    </row>
    <row r="11412" spans="1:12" s="234" customFormat="1" x14ac:dyDescent="0.25">
      <c r="A11412" s="296"/>
      <c r="B11412" s="269"/>
      <c r="C11412" s="268"/>
      <c r="D11412" s="311"/>
      <c r="E11412" s="216"/>
      <c r="F11412" s="260"/>
      <c r="I11412"/>
      <c r="J11412" s="149"/>
      <c r="K11412" s="149"/>
      <c r="L11412" s="149"/>
    </row>
    <row r="11413" spans="1:12" s="234" customFormat="1" x14ac:dyDescent="0.25">
      <c r="A11413" s="296"/>
      <c r="B11413" s="269"/>
      <c r="C11413" s="268"/>
      <c r="D11413" s="311"/>
      <c r="E11413" s="216"/>
      <c r="F11413" s="260"/>
      <c r="I11413"/>
      <c r="J11413" s="149"/>
      <c r="K11413" s="149"/>
      <c r="L11413" s="149"/>
    </row>
    <row r="11414" spans="1:12" s="234" customFormat="1" x14ac:dyDescent="0.25">
      <c r="A11414" s="296"/>
      <c r="B11414" s="269"/>
      <c r="C11414" s="268"/>
      <c r="D11414" s="311"/>
      <c r="E11414" s="216"/>
      <c r="F11414" s="260"/>
      <c r="I11414"/>
      <c r="J11414" s="149"/>
      <c r="K11414" s="149"/>
      <c r="L11414" s="149"/>
    </row>
    <row r="11415" spans="1:12" s="234" customFormat="1" x14ac:dyDescent="0.25">
      <c r="A11415" s="296"/>
      <c r="B11415" s="269"/>
      <c r="C11415" s="268"/>
      <c r="D11415" s="311"/>
      <c r="E11415" s="216"/>
      <c r="F11415" s="260"/>
      <c r="I11415"/>
      <c r="J11415" s="149"/>
      <c r="K11415" s="149"/>
      <c r="L11415" s="149"/>
    </row>
    <row r="11416" spans="1:12" s="234" customFormat="1" x14ac:dyDescent="0.25">
      <c r="A11416" s="296"/>
      <c r="B11416" s="269"/>
      <c r="C11416" s="268"/>
      <c r="D11416" s="311"/>
      <c r="E11416" s="216"/>
      <c r="F11416" s="260"/>
      <c r="I11416"/>
      <c r="J11416" s="149"/>
      <c r="K11416" s="149"/>
      <c r="L11416" s="149"/>
    </row>
    <row r="11417" spans="1:12" s="234" customFormat="1" ht="13" x14ac:dyDescent="0.25">
      <c r="A11417" s="261"/>
      <c r="B11417" s="264" t="s">
        <v>2187</v>
      </c>
      <c r="C11417" s="226"/>
      <c r="D11417" s="304"/>
      <c r="E11417" s="255"/>
      <c r="F11417" s="266"/>
      <c r="I11417"/>
      <c r="J11417" s="149"/>
      <c r="K11417" s="149"/>
      <c r="L11417" s="149"/>
    </row>
    <row r="11418" spans="1:12" s="234" customFormat="1" ht="13" x14ac:dyDescent="0.25">
      <c r="A11418" s="261"/>
      <c r="B11418" s="245" t="str">
        <f>B11350</f>
        <v>SECTION 9</v>
      </c>
      <c r="C11418" s="226"/>
      <c r="D11418" s="304"/>
      <c r="E11418" s="255"/>
      <c r="F11418" s="260"/>
      <c r="I11418"/>
      <c r="J11418" s="149"/>
      <c r="K11418" s="149"/>
      <c r="L11418" s="149"/>
    </row>
    <row r="11419" spans="1:12" s="234" customFormat="1" ht="13" x14ac:dyDescent="0.25">
      <c r="A11419" s="261"/>
      <c r="B11419" s="245" t="s">
        <v>3003</v>
      </c>
      <c r="C11419" s="226"/>
      <c r="D11419" s="304"/>
      <c r="E11419" s="255"/>
      <c r="F11419" s="260"/>
      <c r="I11419"/>
      <c r="J11419" s="149"/>
      <c r="K11419" s="149"/>
      <c r="L11419" s="149"/>
    </row>
    <row r="11420" spans="1:12" s="234" customFormat="1" ht="13" x14ac:dyDescent="0.25">
      <c r="A11420" s="261"/>
      <c r="B11420" s="253"/>
      <c r="C11420" s="252"/>
      <c r="D11420" s="308"/>
      <c r="E11420" s="257"/>
      <c r="F11420" s="260"/>
      <c r="I11420"/>
      <c r="J11420" s="149"/>
      <c r="K11420" s="149"/>
      <c r="L11420" s="149"/>
    </row>
    <row r="11421" spans="1:12" s="234" customFormat="1" ht="13" x14ac:dyDescent="0.25">
      <c r="A11421" s="261"/>
      <c r="B11421" s="270" t="str">
        <f>B11418</f>
        <v>SECTION 9</v>
      </c>
      <c r="C11421" s="252"/>
      <c r="D11421" s="308"/>
      <c r="E11421" s="257"/>
      <c r="F11421" s="260"/>
      <c r="I11421"/>
      <c r="J11421" s="149"/>
      <c r="K11421" s="149"/>
      <c r="L11421" s="149"/>
    </row>
    <row r="11422" spans="1:12" s="234" customFormat="1" ht="13" x14ac:dyDescent="0.25">
      <c r="A11422" s="261"/>
      <c r="B11422" s="270" t="str">
        <f>B11419</f>
        <v>New Ablution Blocks A,B,C: 9.5 -Waterproofing</v>
      </c>
      <c r="C11422" s="252"/>
      <c r="D11422" s="308"/>
      <c r="E11422" s="257"/>
      <c r="F11422" s="260"/>
      <c r="I11422"/>
      <c r="J11422" s="149"/>
      <c r="K11422" s="149"/>
      <c r="L11422" s="149"/>
    </row>
    <row r="11423" spans="1:12" s="234" customFormat="1" ht="13" x14ac:dyDescent="0.25">
      <c r="A11423" s="261"/>
      <c r="B11423" s="251" t="s">
        <v>2200</v>
      </c>
      <c r="C11423" s="252" t="s">
        <v>2192</v>
      </c>
      <c r="D11423" s="308"/>
      <c r="E11423" s="257"/>
      <c r="F11423" s="260"/>
      <c r="I11423"/>
      <c r="J11423" s="149"/>
      <c r="K11423" s="149"/>
      <c r="L11423" s="149"/>
    </row>
    <row r="11424" spans="1:12" s="234" customFormat="1" ht="13" x14ac:dyDescent="0.25">
      <c r="A11424" s="261"/>
      <c r="B11424" s="253"/>
      <c r="C11424" s="252"/>
      <c r="D11424" s="308"/>
      <c r="E11424" s="257"/>
      <c r="F11424" s="260"/>
      <c r="I11424"/>
      <c r="J11424" s="149"/>
      <c r="K11424" s="149"/>
      <c r="L11424" s="149"/>
    </row>
    <row r="11425" spans="1:12" s="234" customFormat="1" ht="13" x14ac:dyDescent="0.25">
      <c r="A11425" s="261"/>
      <c r="B11425" s="265" t="s">
        <v>2191</v>
      </c>
      <c r="C11425" s="252">
        <v>168</v>
      </c>
      <c r="D11425" s="308"/>
      <c r="E11425" s="257"/>
      <c r="F11425" s="260"/>
      <c r="I11425"/>
      <c r="J11425" s="149"/>
      <c r="K11425" s="149"/>
      <c r="L11425" s="149"/>
    </row>
    <row r="11426" spans="1:12" s="234" customFormat="1" ht="13" x14ac:dyDescent="0.25">
      <c r="A11426" s="261"/>
      <c r="B11426" s="265"/>
      <c r="C11426" s="252"/>
      <c r="D11426" s="308"/>
      <c r="E11426" s="257"/>
      <c r="F11426" s="260"/>
      <c r="I11426"/>
      <c r="J11426" s="149"/>
      <c r="K11426" s="149"/>
      <c r="L11426" s="149"/>
    </row>
    <row r="11427" spans="1:12" s="234" customFormat="1" ht="13" x14ac:dyDescent="0.25">
      <c r="A11427" s="261"/>
      <c r="B11427" s="253"/>
      <c r="C11427" s="252"/>
      <c r="D11427" s="308"/>
      <c r="E11427" s="257"/>
      <c r="F11427" s="260"/>
      <c r="I11427"/>
      <c r="J11427" s="149"/>
      <c r="K11427" s="149"/>
      <c r="L11427" s="149"/>
    </row>
    <row r="11428" spans="1:12" s="234" customFormat="1" ht="13" x14ac:dyDescent="0.25">
      <c r="A11428" s="261"/>
      <c r="B11428" s="253"/>
      <c r="C11428" s="252"/>
      <c r="D11428" s="308"/>
      <c r="E11428" s="257"/>
      <c r="F11428" s="260"/>
      <c r="I11428"/>
      <c r="J11428" s="149"/>
      <c r="K11428" s="149"/>
      <c r="L11428" s="149"/>
    </row>
    <row r="11429" spans="1:12" s="234" customFormat="1" ht="13" x14ac:dyDescent="0.25">
      <c r="A11429" s="261"/>
      <c r="B11429" s="253"/>
      <c r="C11429" s="252"/>
      <c r="D11429" s="308"/>
      <c r="E11429" s="257"/>
      <c r="F11429" s="260"/>
      <c r="I11429"/>
      <c r="J11429" s="149"/>
      <c r="K11429" s="149"/>
      <c r="L11429" s="149"/>
    </row>
    <row r="11430" spans="1:12" s="234" customFormat="1" ht="13" x14ac:dyDescent="0.25">
      <c r="A11430" s="261"/>
      <c r="B11430" s="253"/>
      <c r="C11430" s="252"/>
      <c r="D11430" s="308"/>
      <c r="E11430" s="257"/>
      <c r="F11430" s="260"/>
      <c r="I11430"/>
      <c r="J11430" s="149"/>
      <c r="K11430" s="149"/>
      <c r="L11430" s="149"/>
    </row>
    <row r="11431" spans="1:12" s="234" customFormat="1" ht="13" x14ac:dyDescent="0.25">
      <c r="A11431" s="261"/>
      <c r="B11431" s="253"/>
      <c r="C11431" s="252"/>
      <c r="D11431" s="308"/>
      <c r="E11431" s="257"/>
      <c r="F11431" s="260"/>
      <c r="I11431"/>
      <c r="J11431" s="149"/>
      <c r="K11431" s="149"/>
      <c r="L11431" s="149"/>
    </row>
    <row r="11432" spans="1:12" s="234" customFormat="1" ht="13" x14ac:dyDescent="0.25">
      <c r="A11432" s="261"/>
      <c r="B11432" s="253"/>
      <c r="C11432" s="252"/>
      <c r="D11432" s="308"/>
      <c r="E11432" s="257"/>
      <c r="F11432" s="260"/>
      <c r="I11432"/>
      <c r="J11432" s="149"/>
      <c r="K11432" s="149"/>
      <c r="L11432" s="149"/>
    </row>
    <row r="11433" spans="1:12" s="234" customFormat="1" ht="13" x14ac:dyDescent="0.25">
      <c r="A11433" s="261"/>
      <c r="B11433" s="253"/>
      <c r="C11433" s="252"/>
      <c r="D11433" s="308"/>
      <c r="E11433" s="257"/>
      <c r="F11433" s="260"/>
      <c r="I11433"/>
      <c r="J11433" s="149"/>
      <c r="K11433" s="149"/>
      <c r="L11433" s="149"/>
    </row>
    <row r="11434" spans="1:12" s="234" customFormat="1" ht="13" x14ac:dyDescent="0.25">
      <c r="A11434" s="261"/>
      <c r="B11434" s="253"/>
      <c r="C11434" s="252"/>
      <c r="D11434" s="308"/>
      <c r="E11434" s="257"/>
      <c r="F11434" s="260"/>
      <c r="I11434"/>
      <c r="J11434" s="149"/>
      <c r="K11434" s="149"/>
      <c r="L11434" s="149"/>
    </row>
    <row r="11435" spans="1:12" s="234" customFormat="1" ht="13" x14ac:dyDescent="0.25">
      <c r="A11435" s="261"/>
      <c r="B11435" s="253"/>
      <c r="C11435" s="252"/>
      <c r="D11435" s="308"/>
      <c r="E11435" s="257"/>
      <c r="F11435" s="260"/>
      <c r="I11435"/>
      <c r="J11435" s="149"/>
      <c r="K11435" s="149"/>
      <c r="L11435" s="149"/>
    </row>
    <row r="11436" spans="1:12" s="234" customFormat="1" ht="13" x14ac:dyDescent="0.25">
      <c r="A11436" s="261"/>
      <c r="B11436" s="253"/>
      <c r="C11436" s="252"/>
      <c r="D11436" s="308"/>
      <c r="E11436" s="257"/>
      <c r="F11436" s="260"/>
      <c r="I11436"/>
      <c r="J11436" s="149"/>
      <c r="K11436" s="149"/>
      <c r="L11436" s="149"/>
    </row>
    <row r="11437" spans="1:12" s="234" customFormat="1" ht="13" x14ac:dyDescent="0.25">
      <c r="A11437" s="261"/>
      <c r="B11437" s="253"/>
      <c r="C11437" s="252"/>
      <c r="D11437" s="308"/>
      <c r="E11437" s="257"/>
      <c r="F11437" s="260"/>
      <c r="I11437"/>
      <c r="J11437" s="149"/>
      <c r="K11437" s="149"/>
      <c r="L11437" s="149"/>
    </row>
    <row r="11438" spans="1:12" s="234" customFormat="1" ht="13" x14ac:dyDescent="0.25">
      <c r="A11438" s="261"/>
      <c r="B11438" s="253"/>
      <c r="C11438" s="252"/>
      <c r="D11438" s="308"/>
      <c r="E11438" s="257"/>
      <c r="F11438" s="260"/>
      <c r="I11438"/>
      <c r="J11438" s="149"/>
      <c r="K11438" s="149"/>
      <c r="L11438" s="149"/>
    </row>
    <row r="11439" spans="1:12" s="234" customFormat="1" ht="13" x14ac:dyDescent="0.25">
      <c r="A11439" s="261"/>
      <c r="B11439" s="253"/>
      <c r="C11439" s="252"/>
      <c r="D11439" s="308"/>
      <c r="E11439" s="257"/>
      <c r="F11439" s="260"/>
      <c r="I11439"/>
      <c r="J11439" s="149"/>
      <c r="K11439" s="149"/>
      <c r="L11439" s="149"/>
    </row>
    <row r="11440" spans="1:12" s="234" customFormat="1" ht="13" x14ac:dyDescent="0.25">
      <c r="A11440" s="261"/>
      <c r="B11440" s="253"/>
      <c r="C11440" s="252"/>
      <c r="D11440" s="308"/>
      <c r="E11440" s="257"/>
      <c r="F11440" s="260"/>
      <c r="I11440"/>
      <c r="J11440" s="149"/>
      <c r="K11440" s="149"/>
      <c r="L11440" s="149"/>
    </row>
    <row r="11441" spans="1:12" s="234" customFormat="1" ht="13" x14ac:dyDescent="0.25">
      <c r="A11441" s="261"/>
      <c r="B11441" s="253"/>
      <c r="C11441" s="252"/>
      <c r="D11441" s="308"/>
      <c r="E11441" s="257"/>
      <c r="F11441" s="260"/>
      <c r="I11441"/>
      <c r="J11441" s="149"/>
      <c r="K11441" s="149"/>
      <c r="L11441" s="149"/>
    </row>
    <row r="11442" spans="1:12" s="234" customFormat="1" ht="13" x14ac:dyDescent="0.25">
      <c r="A11442" s="261"/>
      <c r="B11442" s="253"/>
      <c r="C11442" s="252"/>
      <c r="D11442" s="308"/>
      <c r="E11442" s="257"/>
      <c r="F11442" s="260"/>
      <c r="I11442"/>
      <c r="J11442" s="149"/>
      <c r="K11442" s="149"/>
      <c r="L11442" s="149"/>
    </row>
    <row r="11443" spans="1:12" s="234" customFormat="1" ht="13" x14ac:dyDescent="0.25">
      <c r="A11443" s="261"/>
      <c r="B11443" s="253"/>
      <c r="C11443" s="252"/>
      <c r="D11443" s="308"/>
      <c r="E11443" s="257"/>
      <c r="F11443" s="260"/>
      <c r="I11443"/>
      <c r="J11443" s="149"/>
      <c r="K11443" s="149"/>
      <c r="L11443" s="149"/>
    </row>
    <row r="11444" spans="1:12" s="234" customFormat="1" ht="13" x14ac:dyDescent="0.25">
      <c r="A11444" s="261"/>
      <c r="B11444" s="253"/>
      <c r="C11444" s="252"/>
      <c r="D11444" s="308"/>
      <c r="E11444" s="257"/>
      <c r="F11444" s="260"/>
      <c r="I11444"/>
      <c r="J11444" s="149"/>
      <c r="K11444" s="149"/>
      <c r="L11444" s="149"/>
    </row>
    <row r="11445" spans="1:12" s="234" customFormat="1" ht="13" x14ac:dyDescent="0.25">
      <c r="A11445" s="261"/>
      <c r="B11445" s="253"/>
      <c r="C11445" s="252"/>
      <c r="D11445" s="308"/>
      <c r="E11445" s="257"/>
      <c r="F11445" s="260"/>
      <c r="I11445"/>
      <c r="J11445" s="149"/>
      <c r="K11445" s="149"/>
      <c r="L11445" s="149"/>
    </row>
    <row r="11446" spans="1:12" s="234" customFormat="1" ht="13" x14ac:dyDescent="0.25">
      <c r="A11446" s="261"/>
      <c r="B11446" s="253"/>
      <c r="C11446" s="252"/>
      <c r="D11446" s="308"/>
      <c r="E11446" s="257"/>
      <c r="F11446" s="260"/>
      <c r="I11446"/>
      <c r="J11446" s="149"/>
      <c r="K11446" s="149"/>
      <c r="L11446" s="149"/>
    </row>
    <row r="11447" spans="1:12" s="234" customFormat="1" ht="13" x14ac:dyDescent="0.25">
      <c r="A11447" s="261"/>
      <c r="B11447" s="253"/>
      <c r="C11447" s="252"/>
      <c r="D11447" s="308"/>
      <c r="E11447" s="257"/>
      <c r="F11447" s="260"/>
      <c r="I11447"/>
      <c r="J11447" s="149"/>
      <c r="K11447" s="149"/>
      <c r="L11447" s="149"/>
    </row>
    <row r="11448" spans="1:12" s="234" customFormat="1" ht="13" x14ac:dyDescent="0.25">
      <c r="A11448" s="261"/>
      <c r="B11448" s="253"/>
      <c r="C11448" s="252"/>
      <c r="D11448" s="308"/>
      <c r="E11448" s="257"/>
      <c r="F11448" s="260"/>
      <c r="I11448"/>
      <c r="J11448" s="149"/>
      <c r="K11448" s="149"/>
      <c r="L11448" s="149"/>
    </row>
    <row r="11449" spans="1:12" s="234" customFormat="1" ht="13" x14ac:dyDescent="0.25">
      <c r="A11449" s="261"/>
      <c r="B11449" s="253"/>
      <c r="C11449" s="252"/>
      <c r="D11449" s="308"/>
      <c r="E11449" s="257"/>
      <c r="F11449" s="260"/>
      <c r="I11449"/>
      <c r="J11449" s="149"/>
      <c r="K11449" s="149"/>
      <c r="L11449" s="149"/>
    </row>
    <row r="11450" spans="1:12" s="234" customFormat="1" ht="13" x14ac:dyDescent="0.25">
      <c r="A11450" s="261"/>
      <c r="B11450" s="253"/>
      <c r="C11450" s="252"/>
      <c r="D11450" s="308"/>
      <c r="E11450" s="257"/>
      <c r="F11450" s="260"/>
      <c r="I11450"/>
      <c r="J11450" s="149"/>
      <c r="K11450" s="149"/>
      <c r="L11450" s="149"/>
    </row>
    <row r="11451" spans="1:12" s="234" customFormat="1" ht="13" x14ac:dyDescent="0.25">
      <c r="A11451" s="261"/>
      <c r="B11451" s="253"/>
      <c r="C11451" s="252"/>
      <c r="D11451" s="308"/>
      <c r="E11451" s="257"/>
      <c r="F11451" s="260"/>
      <c r="I11451"/>
      <c r="J11451" s="149"/>
      <c r="K11451" s="149"/>
      <c r="L11451" s="149"/>
    </row>
    <row r="11452" spans="1:12" s="234" customFormat="1" ht="13" x14ac:dyDescent="0.25">
      <c r="A11452" s="261"/>
      <c r="B11452" s="253"/>
      <c r="C11452" s="252"/>
      <c r="D11452" s="308"/>
      <c r="E11452" s="257"/>
      <c r="F11452" s="260"/>
      <c r="I11452"/>
      <c r="J11452" s="149"/>
      <c r="K11452" s="149"/>
      <c r="L11452" s="149"/>
    </row>
    <row r="11453" spans="1:12" s="234" customFormat="1" ht="13" x14ac:dyDescent="0.25">
      <c r="A11453" s="261"/>
      <c r="B11453" s="253"/>
      <c r="C11453" s="252"/>
      <c r="D11453" s="308"/>
      <c r="E11453" s="257"/>
      <c r="F11453" s="260"/>
      <c r="I11453"/>
      <c r="J11453" s="149"/>
      <c r="K11453" s="149"/>
      <c r="L11453" s="149"/>
    </row>
    <row r="11454" spans="1:12" s="234" customFormat="1" ht="13" x14ac:dyDescent="0.25">
      <c r="A11454" s="261"/>
      <c r="B11454" s="253"/>
      <c r="C11454" s="252"/>
      <c r="D11454" s="308"/>
      <c r="E11454" s="257"/>
      <c r="F11454" s="260"/>
      <c r="I11454"/>
      <c r="J11454" s="149"/>
      <c r="K11454" s="149"/>
      <c r="L11454" s="149"/>
    </row>
    <row r="11455" spans="1:12" s="234" customFormat="1" ht="13" x14ac:dyDescent="0.25">
      <c r="A11455" s="261"/>
      <c r="B11455" s="253"/>
      <c r="C11455" s="252"/>
      <c r="D11455" s="308"/>
      <c r="E11455" s="257"/>
      <c r="F11455" s="260"/>
      <c r="I11455"/>
      <c r="J11455" s="149"/>
      <c r="K11455" s="149"/>
      <c r="L11455" s="149"/>
    </row>
    <row r="11456" spans="1:12" s="234" customFormat="1" ht="13" x14ac:dyDescent="0.25">
      <c r="A11456" s="261"/>
      <c r="B11456" s="253"/>
      <c r="C11456" s="252"/>
      <c r="D11456" s="308"/>
      <c r="E11456" s="257"/>
      <c r="F11456" s="260"/>
      <c r="I11456"/>
      <c r="J11456" s="149"/>
      <c r="K11456" s="149"/>
      <c r="L11456" s="149"/>
    </row>
    <row r="11457" spans="1:12" s="234" customFormat="1" ht="13" x14ac:dyDescent="0.25">
      <c r="A11457" s="261"/>
      <c r="B11457" s="253"/>
      <c r="C11457" s="252"/>
      <c r="D11457" s="308"/>
      <c r="E11457" s="257"/>
      <c r="F11457" s="260"/>
      <c r="I11457"/>
      <c r="J11457" s="149"/>
      <c r="K11457" s="149"/>
      <c r="L11457" s="149"/>
    </row>
    <row r="11458" spans="1:12" s="234" customFormat="1" ht="13" x14ac:dyDescent="0.25">
      <c r="A11458" s="261"/>
      <c r="B11458" s="253"/>
      <c r="C11458" s="252"/>
      <c r="D11458" s="308"/>
      <c r="E11458" s="257"/>
      <c r="F11458" s="260"/>
      <c r="I11458"/>
      <c r="J11458" s="149"/>
      <c r="K11458" s="149"/>
      <c r="L11458" s="149"/>
    </row>
    <row r="11459" spans="1:12" s="234" customFormat="1" ht="13" x14ac:dyDescent="0.25">
      <c r="A11459" s="261"/>
      <c r="B11459" s="253"/>
      <c r="C11459" s="252"/>
      <c r="D11459" s="308"/>
      <c r="E11459" s="257"/>
      <c r="F11459" s="260"/>
      <c r="I11459"/>
      <c r="J11459" s="149"/>
      <c r="K11459" s="149"/>
      <c r="L11459" s="149"/>
    </row>
    <row r="11460" spans="1:12" s="234" customFormat="1" ht="13" x14ac:dyDescent="0.25">
      <c r="A11460" s="261"/>
      <c r="B11460" s="253"/>
      <c r="C11460" s="252"/>
      <c r="D11460" s="308"/>
      <c r="E11460" s="257"/>
      <c r="F11460" s="260"/>
      <c r="I11460"/>
      <c r="J11460" s="149"/>
      <c r="K11460" s="149"/>
      <c r="L11460" s="149"/>
    </row>
    <row r="11461" spans="1:12" s="234" customFormat="1" ht="13" x14ac:dyDescent="0.25">
      <c r="A11461" s="261"/>
      <c r="B11461" s="253"/>
      <c r="C11461" s="252"/>
      <c r="D11461" s="308"/>
      <c r="E11461" s="257"/>
      <c r="F11461" s="260"/>
      <c r="I11461"/>
      <c r="J11461" s="149"/>
      <c r="K11461" s="149"/>
      <c r="L11461" s="149"/>
    </row>
    <row r="11462" spans="1:12" s="234" customFormat="1" ht="13" x14ac:dyDescent="0.25">
      <c r="A11462" s="261"/>
      <c r="B11462" s="253"/>
      <c r="C11462" s="252"/>
      <c r="D11462" s="308"/>
      <c r="E11462" s="257"/>
      <c r="F11462" s="260"/>
      <c r="I11462"/>
      <c r="J11462" s="149"/>
      <c r="K11462" s="149"/>
      <c r="L11462" s="149"/>
    </row>
    <row r="11463" spans="1:12" s="234" customFormat="1" ht="13" x14ac:dyDescent="0.25">
      <c r="A11463" s="261"/>
      <c r="B11463" s="253"/>
      <c r="C11463" s="252"/>
      <c r="D11463" s="308"/>
      <c r="E11463" s="257"/>
      <c r="F11463" s="260"/>
      <c r="I11463"/>
      <c r="J11463" s="149"/>
      <c r="K11463" s="149"/>
      <c r="L11463" s="149"/>
    </row>
    <row r="11464" spans="1:12" s="234" customFormat="1" ht="13" x14ac:dyDescent="0.25">
      <c r="A11464" s="261"/>
      <c r="B11464" s="253"/>
      <c r="C11464" s="252"/>
      <c r="D11464" s="308"/>
      <c r="E11464" s="257"/>
      <c r="F11464" s="260"/>
      <c r="I11464"/>
      <c r="J11464" s="149"/>
      <c r="K11464" s="149"/>
      <c r="L11464" s="149"/>
    </row>
    <row r="11465" spans="1:12" s="234" customFormat="1" ht="13" x14ac:dyDescent="0.25">
      <c r="A11465" s="261"/>
      <c r="B11465" s="253"/>
      <c r="C11465" s="252"/>
      <c r="D11465" s="308"/>
      <c r="E11465" s="257"/>
      <c r="F11465" s="260"/>
      <c r="I11465"/>
      <c r="J11465" s="149"/>
      <c r="K11465" s="149"/>
      <c r="L11465" s="149"/>
    </row>
    <row r="11466" spans="1:12" s="234" customFormat="1" ht="13" x14ac:dyDescent="0.25">
      <c r="A11466" s="261"/>
      <c r="B11466" s="253"/>
      <c r="C11466" s="252"/>
      <c r="D11466" s="308"/>
      <c r="E11466" s="257"/>
      <c r="F11466" s="260"/>
      <c r="I11466"/>
      <c r="J11466" s="149"/>
      <c r="K11466" s="149"/>
      <c r="L11466" s="149"/>
    </row>
    <row r="11467" spans="1:12" s="234" customFormat="1" ht="13" x14ac:dyDescent="0.25">
      <c r="A11467" s="261"/>
      <c r="B11467" s="253"/>
      <c r="C11467" s="252"/>
      <c r="D11467" s="308"/>
      <c r="E11467" s="257"/>
      <c r="F11467" s="260"/>
      <c r="I11467"/>
      <c r="J11467" s="149"/>
      <c r="K11467" s="149"/>
      <c r="L11467" s="149"/>
    </row>
    <row r="11468" spans="1:12" s="234" customFormat="1" ht="13" x14ac:dyDescent="0.25">
      <c r="A11468" s="261"/>
      <c r="B11468" s="253"/>
      <c r="C11468" s="252"/>
      <c r="D11468" s="308"/>
      <c r="E11468" s="257"/>
      <c r="F11468" s="260"/>
      <c r="I11468"/>
      <c r="J11468" s="149"/>
      <c r="K11468" s="149"/>
      <c r="L11468" s="149"/>
    </row>
    <row r="11469" spans="1:12" s="234" customFormat="1" ht="13" x14ac:dyDescent="0.25">
      <c r="A11469" s="261"/>
      <c r="B11469" s="253"/>
      <c r="C11469" s="252"/>
      <c r="D11469" s="308"/>
      <c r="E11469" s="257"/>
      <c r="F11469" s="260"/>
      <c r="I11469"/>
      <c r="J11469" s="149"/>
      <c r="K11469" s="149"/>
      <c r="L11469" s="149"/>
    </row>
    <row r="11470" spans="1:12" s="234" customFormat="1" ht="13" x14ac:dyDescent="0.25">
      <c r="A11470" s="261"/>
      <c r="B11470" s="253"/>
      <c r="C11470" s="252"/>
      <c r="D11470" s="308"/>
      <c r="E11470" s="257"/>
      <c r="F11470" s="260"/>
      <c r="I11470"/>
      <c r="J11470" s="149"/>
      <c r="K11470" s="149"/>
      <c r="L11470" s="149"/>
    </row>
    <row r="11471" spans="1:12" s="234" customFormat="1" ht="13" x14ac:dyDescent="0.25">
      <c r="A11471" s="261"/>
      <c r="B11471" s="253"/>
      <c r="C11471" s="252"/>
      <c r="D11471" s="308"/>
      <c r="E11471" s="257"/>
      <c r="F11471" s="260"/>
      <c r="I11471"/>
      <c r="J11471" s="149"/>
      <c r="K11471" s="149"/>
      <c r="L11471" s="149"/>
    </row>
    <row r="11472" spans="1:12" s="234" customFormat="1" ht="13" x14ac:dyDescent="0.25">
      <c r="A11472" s="261"/>
      <c r="B11472" s="253"/>
      <c r="C11472" s="252"/>
      <c r="D11472" s="308"/>
      <c r="E11472" s="257"/>
      <c r="F11472" s="260"/>
      <c r="I11472"/>
      <c r="J11472" s="149"/>
      <c r="K11472" s="149"/>
      <c r="L11472" s="149"/>
    </row>
    <row r="11473" spans="1:12" s="234" customFormat="1" ht="13" x14ac:dyDescent="0.25">
      <c r="A11473" s="261"/>
      <c r="B11473" s="253"/>
      <c r="C11473" s="252"/>
      <c r="D11473" s="308"/>
      <c r="E11473" s="257"/>
      <c r="F11473" s="260"/>
      <c r="I11473"/>
      <c r="J11473" s="149"/>
      <c r="K11473" s="149"/>
      <c r="L11473" s="149"/>
    </row>
    <row r="11474" spans="1:12" s="234" customFormat="1" ht="13" x14ac:dyDescent="0.25">
      <c r="A11474" s="261"/>
      <c r="B11474" s="253"/>
      <c r="C11474" s="252"/>
      <c r="D11474" s="308"/>
      <c r="E11474" s="257"/>
      <c r="F11474" s="260"/>
      <c r="I11474"/>
      <c r="J11474" s="149"/>
      <c r="K11474" s="149"/>
      <c r="L11474" s="149"/>
    </row>
    <row r="11475" spans="1:12" s="234" customFormat="1" ht="13" x14ac:dyDescent="0.25">
      <c r="A11475" s="261"/>
      <c r="B11475" s="253"/>
      <c r="C11475" s="252"/>
      <c r="D11475" s="308"/>
      <c r="E11475" s="257"/>
      <c r="F11475" s="260"/>
      <c r="I11475"/>
      <c r="J11475" s="149"/>
      <c r="K11475" s="149"/>
      <c r="L11475" s="149"/>
    </row>
    <row r="11476" spans="1:12" s="234" customFormat="1" ht="13" x14ac:dyDescent="0.25">
      <c r="A11476" s="261"/>
      <c r="B11476" s="253"/>
      <c r="C11476" s="252"/>
      <c r="D11476" s="308"/>
      <c r="E11476" s="257"/>
      <c r="F11476" s="260"/>
      <c r="I11476"/>
      <c r="J11476" s="149"/>
      <c r="K11476" s="149"/>
      <c r="L11476" s="149"/>
    </row>
    <row r="11477" spans="1:12" s="234" customFormat="1" ht="13" x14ac:dyDescent="0.25">
      <c r="A11477" s="261"/>
      <c r="B11477" s="253"/>
      <c r="C11477" s="252"/>
      <c r="D11477" s="308"/>
      <c r="E11477" s="257"/>
      <c r="F11477" s="260"/>
      <c r="I11477"/>
      <c r="J11477" s="149"/>
      <c r="K11477" s="149"/>
      <c r="L11477" s="149"/>
    </row>
    <row r="11478" spans="1:12" s="234" customFormat="1" ht="13" x14ac:dyDescent="0.25">
      <c r="A11478" s="261"/>
      <c r="B11478" s="253"/>
      <c r="C11478" s="252"/>
      <c r="D11478" s="308"/>
      <c r="E11478" s="257"/>
      <c r="F11478" s="260"/>
      <c r="I11478"/>
      <c r="J11478" s="149"/>
      <c r="K11478" s="149"/>
      <c r="L11478" s="149"/>
    </row>
    <row r="11479" spans="1:12" s="234" customFormat="1" ht="13" x14ac:dyDescent="0.25">
      <c r="A11479" s="261"/>
      <c r="B11479" s="253"/>
      <c r="C11479" s="252"/>
      <c r="D11479" s="308"/>
      <c r="E11479" s="257"/>
      <c r="F11479" s="260"/>
      <c r="I11479"/>
      <c r="J11479" s="149"/>
      <c r="K11479" s="149"/>
      <c r="L11479" s="149"/>
    </row>
    <row r="11480" spans="1:12" s="234" customFormat="1" ht="13" x14ac:dyDescent="0.25">
      <c r="A11480" s="261"/>
      <c r="B11480" s="253"/>
      <c r="C11480" s="252"/>
      <c r="D11480" s="308"/>
      <c r="E11480" s="257"/>
      <c r="F11480" s="260"/>
      <c r="I11480"/>
      <c r="J11480" s="149"/>
      <c r="K11480" s="149"/>
      <c r="L11480" s="149"/>
    </row>
    <row r="11481" spans="1:12" s="234" customFormat="1" ht="13" x14ac:dyDescent="0.25">
      <c r="A11481" s="261"/>
      <c r="B11481" s="253"/>
      <c r="C11481" s="252"/>
      <c r="D11481" s="308"/>
      <c r="E11481" s="257"/>
      <c r="F11481" s="260"/>
      <c r="I11481"/>
      <c r="J11481" s="149"/>
      <c r="K11481" s="149"/>
      <c r="L11481" s="149"/>
    </row>
    <row r="11482" spans="1:12" s="234" customFormat="1" ht="13" x14ac:dyDescent="0.25">
      <c r="A11482" s="261"/>
      <c r="B11482" s="253"/>
      <c r="C11482" s="252"/>
      <c r="D11482" s="308"/>
      <c r="E11482" s="257"/>
      <c r="F11482" s="260"/>
      <c r="I11482"/>
      <c r="J11482" s="149"/>
      <c r="K11482" s="149"/>
      <c r="L11482" s="149"/>
    </row>
    <row r="11483" spans="1:12" s="234" customFormat="1" ht="13" x14ac:dyDescent="0.25">
      <c r="A11483" s="261"/>
      <c r="B11483" s="253"/>
      <c r="C11483" s="252"/>
      <c r="D11483" s="308"/>
      <c r="E11483" s="257"/>
      <c r="F11483" s="260"/>
      <c r="I11483"/>
      <c r="J11483" s="149"/>
      <c r="K11483" s="149"/>
      <c r="L11483" s="149"/>
    </row>
    <row r="11484" spans="1:12" s="234" customFormat="1" ht="13" x14ac:dyDescent="0.25">
      <c r="A11484" s="261"/>
      <c r="B11484" s="253"/>
      <c r="C11484" s="252"/>
      <c r="D11484" s="308"/>
      <c r="E11484" s="257"/>
      <c r="F11484" s="260"/>
      <c r="I11484"/>
      <c r="J11484" s="149"/>
      <c r="K11484" s="149"/>
      <c r="L11484" s="149"/>
    </row>
    <row r="11485" spans="1:12" s="234" customFormat="1" ht="13" x14ac:dyDescent="0.25">
      <c r="A11485" s="261"/>
      <c r="B11485" s="253"/>
      <c r="C11485" s="252"/>
      <c r="D11485" s="308"/>
      <c r="E11485" s="257"/>
      <c r="F11485" s="260"/>
      <c r="I11485"/>
      <c r="J11485" s="149"/>
      <c r="K11485" s="149"/>
      <c r="L11485" s="149"/>
    </row>
    <row r="11486" spans="1:12" s="234" customFormat="1" ht="13" x14ac:dyDescent="0.25">
      <c r="A11486" s="261"/>
      <c r="B11486" s="253"/>
      <c r="C11486" s="252"/>
      <c r="D11486" s="308"/>
      <c r="E11486" s="257"/>
      <c r="F11486" s="260"/>
      <c r="I11486"/>
      <c r="J11486" s="149"/>
      <c r="K11486" s="149"/>
      <c r="L11486" s="149"/>
    </row>
    <row r="11487" spans="1:12" ht="13" x14ac:dyDescent="0.25">
      <c r="A11487" s="261"/>
      <c r="B11487" s="253"/>
      <c r="C11487" s="252"/>
      <c r="D11487" s="308"/>
      <c r="E11487" s="257"/>
      <c r="F11487" s="260"/>
    </row>
    <row r="11488" spans="1:12" ht="13" x14ac:dyDescent="0.25">
      <c r="A11488" s="261"/>
      <c r="B11488" s="253"/>
      <c r="C11488" s="252"/>
      <c r="D11488" s="308"/>
      <c r="E11488" s="257"/>
      <c r="F11488" s="260"/>
    </row>
    <row r="11489" spans="1:12" ht="13" x14ac:dyDescent="0.25">
      <c r="A11489" s="261"/>
      <c r="B11489" s="253"/>
      <c r="C11489" s="252"/>
      <c r="D11489" s="308"/>
      <c r="E11489" s="257"/>
      <c r="F11489" s="260"/>
    </row>
    <row r="11490" spans="1:12" ht="13" x14ac:dyDescent="0.25">
      <c r="A11490" s="261"/>
      <c r="B11490" s="264" t="s">
        <v>1019</v>
      </c>
      <c r="C11490" s="226"/>
      <c r="D11490" s="304"/>
      <c r="E11490" s="255"/>
      <c r="F11490" s="266"/>
    </row>
    <row r="11491" spans="1:12" ht="13" x14ac:dyDescent="0.25">
      <c r="A11491" s="261"/>
      <c r="B11491" s="245" t="str">
        <f>B11418</f>
        <v>SECTION 9</v>
      </c>
      <c r="C11491" s="226"/>
      <c r="D11491" s="304"/>
      <c r="E11491" s="255"/>
      <c r="F11491" s="260"/>
    </row>
    <row r="11492" spans="1:12" ht="13" x14ac:dyDescent="0.25">
      <c r="A11492" s="261"/>
      <c r="B11492" s="245" t="str">
        <f>B11419</f>
        <v>New Ablution Blocks A,B,C: 9.5 -Waterproofing</v>
      </c>
      <c r="C11492" s="226"/>
      <c r="D11492" s="304"/>
      <c r="E11492" s="255"/>
      <c r="F11492" s="260"/>
    </row>
    <row r="11493" spans="1:12" x14ac:dyDescent="0.25">
      <c r="A11493" s="296"/>
      <c r="B11493" s="269"/>
      <c r="C11493" s="268"/>
      <c r="D11493" s="311"/>
      <c r="E11493" s="216"/>
      <c r="F11493" s="260"/>
    </row>
    <row r="11494" spans="1:12" ht="13" x14ac:dyDescent="0.25">
      <c r="A11494" s="297"/>
      <c r="B11494" s="227" t="s">
        <v>2203</v>
      </c>
      <c r="C11494" s="268"/>
      <c r="D11494" s="311"/>
      <c r="E11494" s="216"/>
      <c r="F11494" s="277"/>
    </row>
    <row r="11495" spans="1:12" x14ac:dyDescent="0.25">
      <c r="A11495" s="296"/>
      <c r="B11495" s="269"/>
      <c r="C11495" s="268"/>
      <c r="D11495" s="311"/>
      <c r="E11495" s="216"/>
      <c r="F11495" s="277"/>
    </row>
    <row r="11496" spans="1:12" ht="13" x14ac:dyDescent="0.25">
      <c r="A11496" s="297">
        <v>9.6</v>
      </c>
      <c r="B11496" s="331" t="s">
        <v>153</v>
      </c>
      <c r="C11496" s="223"/>
      <c r="D11496" s="332"/>
      <c r="E11496" s="333"/>
      <c r="F11496" s="333"/>
    </row>
    <row r="11497" spans="1:12" x14ac:dyDescent="0.25">
      <c r="A11497" s="296"/>
      <c r="B11497" s="302"/>
      <c r="C11497" s="268"/>
      <c r="D11497" s="326"/>
      <c r="E11497" s="325"/>
      <c r="F11497" s="325"/>
    </row>
    <row r="11498" spans="1:12" ht="13" x14ac:dyDescent="0.25">
      <c r="A11498" s="296"/>
      <c r="B11498" s="331" t="s">
        <v>152</v>
      </c>
      <c r="C11498" s="268"/>
      <c r="D11498" s="326"/>
      <c r="E11498" s="325"/>
      <c r="F11498" s="325"/>
    </row>
    <row r="11499" spans="1:12" x14ac:dyDescent="0.25">
      <c r="A11499" s="296"/>
      <c r="B11499" s="302"/>
      <c r="C11499" s="268"/>
      <c r="D11499" s="326"/>
      <c r="E11499" s="325"/>
      <c r="F11499" s="325"/>
    </row>
    <row r="11500" spans="1:12" ht="65" x14ac:dyDescent="0.25">
      <c r="A11500" s="296"/>
      <c r="B11500" s="331" t="s">
        <v>3004</v>
      </c>
      <c r="C11500" s="268"/>
      <c r="D11500" s="326"/>
      <c r="E11500" s="325"/>
      <c r="F11500" s="325"/>
    </row>
    <row r="11501" spans="1:12" x14ac:dyDescent="0.25">
      <c r="A11501" s="296"/>
      <c r="B11501" s="302"/>
      <c r="C11501" s="268"/>
      <c r="D11501" s="326"/>
      <c r="E11501" s="325"/>
      <c r="F11501" s="325"/>
    </row>
    <row r="11502" spans="1:12" ht="25" x14ac:dyDescent="0.25">
      <c r="A11502" s="296" t="s">
        <v>3007</v>
      </c>
      <c r="B11502" s="302" t="s">
        <v>2109</v>
      </c>
      <c r="C11502" s="268" t="s">
        <v>621</v>
      </c>
      <c r="D11502" s="326">
        <v>55</v>
      </c>
      <c r="E11502" s="325"/>
      <c r="F11502" s="325"/>
      <c r="H11502" s="234">
        <f>6*1.27*2</f>
        <v>15.24</v>
      </c>
      <c r="I11502">
        <f>5.04*1.27*2</f>
        <v>12.801600000000001</v>
      </c>
      <c r="K11502" s="149">
        <f>5.55*1.27*2</f>
        <v>14.097</v>
      </c>
      <c r="L11502" s="359">
        <f>H11502+I11502+K11502</f>
        <v>42.138600000000004</v>
      </c>
    </row>
    <row r="11503" spans="1:12" x14ac:dyDescent="0.25">
      <c r="A11503" s="296"/>
      <c r="B11503" s="302"/>
      <c r="C11503" s="268"/>
      <c r="D11503" s="326"/>
      <c r="E11503" s="325"/>
      <c r="F11503" s="325"/>
    </row>
    <row r="11504" spans="1:12" ht="25" x14ac:dyDescent="0.25">
      <c r="A11504" s="296" t="s">
        <v>3008</v>
      </c>
      <c r="B11504" s="302" t="s">
        <v>3005</v>
      </c>
      <c r="C11504" s="268" t="s">
        <v>11</v>
      </c>
      <c r="D11504" s="326">
        <v>17</v>
      </c>
      <c r="E11504" s="325"/>
      <c r="F11504" s="325"/>
      <c r="H11504" s="234">
        <f>12+10.08+11.1</f>
        <v>33.18</v>
      </c>
      <c r="I11504">
        <f>6+5.04+5.55</f>
        <v>16.59</v>
      </c>
    </row>
    <row r="11505" spans="1:12" x14ac:dyDescent="0.25">
      <c r="A11505" s="296"/>
      <c r="B11505" s="302"/>
      <c r="C11505" s="268"/>
      <c r="D11505" s="326"/>
      <c r="E11505" s="325"/>
      <c r="F11505" s="325"/>
    </row>
    <row r="11506" spans="1:12" x14ac:dyDescent="0.25">
      <c r="A11506" s="296" t="s">
        <v>3009</v>
      </c>
      <c r="B11506" s="302" t="s">
        <v>141</v>
      </c>
      <c r="C11506" s="268" t="s">
        <v>11</v>
      </c>
      <c r="D11506" s="326">
        <v>17</v>
      </c>
      <c r="E11506" s="325"/>
      <c r="F11506" s="325"/>
    </row>
    <row r="11507" spans="1:12" x14ac:dyDescent="0.25">
      <c r="A11507" s="296"/>
      <c r="B11507" s="302"/>
      <c r="C11507" s="268"/>
      <c r="D11507" s="326"/>
      <c r="E11507" s="325"/>
      <c r="F11507" s="325"/>
    </row>
    <row r="11508" spans="1:12" x14ac:dyDescent="0.25">
      <c r="A11508" s="296" t="s">
        <v>3010</v>
      </c>
      <c r="B11508" s="302" t="s">
        <v>140</v>
      </c>
      <c r="C11508" s="268" t="s">
        <v>11</v>
      </c>
      <c r="D11508" s="326">
        <v>17</v>
      </c>
      <c r="E11508" s="325"/>
      <c r="F11508" s="325"/>
    </row>
    <row r="11509" spans="1:12" x14ac:dyDescent="0.25">
      <c r="A11509" s="296"/>
      <c r="B11509" s="302"/>
      <c r="C11509" s="268"/>
      <c r="D11509" s="326"/>
      <c r="E11509" s="325"/>
      <c r="F11509" s="325"/>
    </row>
    <row r="11510" spans="1:12" ht="50" x14ac:dyDescent="0.25">
      <c r="A11510" s="296" t="s">
        <v>3011</v>
      </c>
      <c r="B11510" s="302" t="s">
        <v>3006</v>
      </c>
      <c r="C11510" s="268" t="s">
        <v>2</v>
      </c>
      <c r="D11510" s="326">
        <v>11</v>
      </c>
      <c r="E11510" s="325"/>
      <c r="F11510" s="325"/>
    </row>
    <row r="11511" spans="1:12" x14ac:dyDescent="0.25">
      <c r="A11511" s="296"/>
      <c r="B11511" s="302"/>
      <c r="C11511" s="268"/>
      <c r="D11511" s="326"/>
      <c r="E11511" s="325"/>
      <c r="F11511" s="325"/>
    </row>
    <row r="11512" spans="1:12" ht="13" x14ac:dyDescent="0.25">
      <c r="A11512" s="296"/>
      <c r="B11512" s="331" t="s">
        <v>139</v>
      </c>
      <c r="C11512" s="268"/>
      <c r="D11512" s="326"/>
      <c r="E11512" s="325"/>
      <c r="F11512" s="325"/>
    </row>
    <row r="11513" spans="1:12" x14ac:dyDescent="0.25">
      <c r="A11513" s="296"/>
      <c r="B11513" s="302"/>
      <c r="C11513" s="268"/>
      <c r="D11513" s="326"/>
      <c r="E11513" s="325"/>
      <c r="F11513" s="325"/>
    </row>
    <row r="11514" spans="1:12" ht="26" x14ac:dyDescent="0.25">
      <c r="A11514" s="296"/>
      <c r="B11514" s="331" t="s">
        <v>2112</v>
      </c>
      <c r="C11514" s="268"/>
      <c r="D11514" s="326"/>
      <c r="E11514" s="325"/>
      <c r="F11514" s="325"/>
    </row>
    <row r="11515" spans="1:12" x14ac:dyDescent="0.25">
      <c r="A11515" s="296"/>
      <c r="B11515" s="302"/>
      <c r="C11515" s="268"/>
      <c r="D11515" s="326"/>
      <c r="E11515" s="325"/>
      <c r="F11515" s="325"/>
    </row>
    <row r="11516" spans="1:12" ht="25" x14ac:dyDescent="0.25">
      <c r="A11516" s="296" t="s">
        <v>3012</v>
      </c>
      <c r="B11516" s="302" t="s">
        <v>2111</v>
      </c>
      <c r="C11516" s="268" t="s">
        <v>621</v>
      </c>
      <c r="D11516" s="326">
        <f>D11502</f>
        <v>55</v>
      </c>
      <c r="E11516" s="325"/>
      <c r="F11516" s="325"/>
    </row>
    <row r="11517" spans="1:12" x14ac:dyDescent="0.25">
      <c r="A11517" s="296"/>
      <c r="B11517" s="269"/>
      <c r="C11517" s="268"/>
      <c r="D11517" s="311"/>
      <c r="E11517" s="216"/>
      <c r="F11517" s="260"/>
    </row>
    <row r="11518" spans="1:12" x14ac:dyDescent="0.25">
      <c r="A11518" s="296"/>
      <c r="B11518" s="269"/>
      <c r="C11518" s="268"/>
      <c r="D11518" s="311"/>
      <c r="E11518" s="216"/>
      <c r="F11518" s="260"/>
    </row>
    <row r="11519" spans="1:12" s="234" customFormat="1" x14ac:dyDescent="0.25">
      <c r="A11519" s="296"/>
      <c r="B11519" s="269"/>
      <c r="C11519" s="268"/>
      <c r="D11519" s="311"/>
      <c r="E11519" s="216"/>
      <c r="F11519" s="260"/>
      <c r="I11519"/>
      <c r="J11519" s="149"/>
      <c r="K11519" s="149"/>
      <c r="L11519" s="149"/>
    </row>
    <row r="11520" spans="1:12" s="234" customFormat="1" x14ac:dyDescent="0.25">
      <c r="A11520" s="296"/>
      <c r="B11520" s="269"/>
      <c r="C11520" s="268"/>
      <c r="D11520" s="311"/>
      <c r="E11520" s="216"/>
      <c r="F11520" s="260"/>
      <c r="I11520"/>
      <c r="J11520" s="149"/>
      <c r="K11520" s="149"/>
      <c r="L11520" s="149"/>
    </row>
    <row r="11521" spans="1:12" s="234" customFormat="1" x14ac:dyDescent="0.25">
      <c r="A11521" s="296"/>
      <c r="B11521" s="269"/>
      <c r="C11521" s="268"/>
      <c r="D11521" s="311"/>
      <c r="E11521" s="216"/>
      <c r="F11521" s="260"/>
      <c r="I11521"/>
      <c r="J11521" s="149"/>
      <c r="K11521" s="149"/>
      <c r="L11521" s="149"/>
    </row>
    <row r="11522" spans="1:12" s="234" customFormat="1" x14ac:dyDescent="0.25">
      <c r="A11522" s="296"/>
      <c r="B11522" s="269"/>
      <c r="C11522" s="268"/>
      <c r="D11522" s="311"/>
      <c r="E11522" s="216"/>
      <c r="F11522" s="260"/>
      <c r="I11522"/>
      <c r="J11522" s="149"/>
      <c r="K11522" s="149"/>
      <c r="L11522" s="149"/>
    </row>
    <row r="11523" spans="1:12" s="234" customFormat="1" x14ac:dyDescent="0.25">
      <c r="A11523" s="296"/>
      <c r="B11523" s="269"/>
      <c r="C11523" s="268"/>
      <c r="D11523" s="311"/>
      <c r="E11523" s="216"/>
      <c r="F11523" s="260"/>
      <c r="I11523"/>
      <c r="J11523" s="149"/>
      <c r="K11523" s="149"/>
      <c r="L11523" s="149"/>
    </row>
    <row r="11524" spans="1:12" s="234" customFormat="1" x14ac:dyDescent="0.25">
      <c r="A11524" s="296"/>
      <c r="B11524" s="269"/>
      <c r="C11524" s="268"/>
      <c r="D11524" s="311"/>
      <c r="E11524" s="216"/>
      <c r="F11524" s="260"/>
      <c r="I11524"/>
      <c r="J11524" s="149"/>
      <c r="K11524" s="149"/>
      <c r="L11524" s="149"/>
    </row>
    <row r="11525" spans="1:12" s="234" customFormat="1" x14ac:dyDescent="0.25">
      <c r="A11525" s="296"/>
      <c r="B11525" s="269"/>
      <c r="C11525" s="268"/>
      <c r="D11525" s="311"/>
      <c r="E11525" s="216"/>
      <c r="F11525" s="260"/>
      <c r="I11525"/>
      <c r="J11525" s="149"/>
      <c r="K11525" s="149"/>
      <c r="L11525" s="149"/>
    </row>
    <row r="11526" spans="1:12" s="234" customFormat="1" x14ac:dyDescent="0.25">
      <c r="A11526" s="296"/>
      <c r="B11526" s="269"/>
      <c r="C11526" s="268"/>
      <c r="D11526" s="311"/>
      <c r="E11526" s="216"/>
      <c r="F11526" s="260"/>
      <c r="I11526"/>
      <c r="J11526" s="149"/>
      <c r="K11526" s="149"/>
      <c r="L11526" s="149"/>
    </row>
    <row r="11527" spans="1:12" s="234" customFormat="1" x14ac:dyDescent="0.25">
      <c r="A11527" s="296"/>
      <c r="B11527" s="269"/>
      <c r="C11527" s="268"/>
      <c r="D11527" s="311"/>
      <c r="E11527" s="216"/>
      <c r="F11527" s="260"/>
      <c r="I11527"/>
      <c r="J11527" s="149"/>
      <c r="K11527" s="149"/>
      <c r="L11527" s="149"/>
    </row>
    <row r="11528" spans="1:12" s="234" customFormat="1" x14ac:dyDescent="0.25">
      <c r="A11528" s="296"/>
      <c r="B11528" s="269"/>
      <c r="C11528" s="268"/>
      <c r="D11528" s="311"/>
      <c r="E11528" s="216"/>
      <c r="F11528" s="260"/>
      <c r="I11528"/>
      <c r="J11528" s="149"/>
      <c r="K11528" s="149"/>
      <c r="L11528" s="149"/>
    </row>
    <row r="11529" spans="1:12" s="234" customFormat="1" x14ac:dyDescent="0.25">
      <c r="A11529" s="296"/>
      <c r="B11529" s="269"/>
      <c r="C11529" s="268"/>
      <c r="D11529" s="311"/>
      <c r="E11529" s="216"/>
      <c r="F11529" s="260"/>
      <c r="I11529"/>
      <c r="J11529" s="149"/>
      <c r="K11529" s="149"/>
      <c r="L11529" s="149"/>
    </row>
    <row r="11530" spans="1:12" s="234" customFormat="1" x14ac:dyDescent="0.25">
      <c r="A11530" s="296"/>
      <c r="B11530" s="269"/>
      <c r="C11530" s="268"/>
      <c r="D11530" s="311"/>
      <c r="E11530" s="216"/>
      <c r="F11530" s="260"/>
      <c r="I11530"/>
      <c r="J11530" s="149"/>
      <c r="K11530" s="149"/>
      <c r="L11530" s="149"/>
    </row>
    <row r="11531" spans="1:12" s="234" customFormat="1" x14ac:dyDescent="0.25">
      <c r="A11531" s="296"/>
      <c r="B11531" s="269"/>
      <c r="C11531" s="268"/>
      <c r="D11531" s="311"/>
      <c r="E11531" s="216"/>
      <c r="F11531" s="260"/>
      <c r="I11531"/>
      <c r="J11531" s="149"/>
      <c r="K11531" s="149"/>
      <c r="L11531" s="149"/>
    </row>
    <row r="11532" spans="1:12" s="234" customFormat="1" x14ac:dyDescent="0.25">
      <c r="A11532" s="296"/>
      <c r="B11532" s="269"/>
      <c r="C11532" s="268"/>
      <c r="D11532" s="311"/>
      <c r="E11532" s="216"/>
      <c r="F11532" s="260"/>
      <c r="I11532"/>
      <c r="J11532" s="149"/>
      <c r="K11532" s="149"/>
      <c r="L11532" s="149"/>
    </row>
    <row r="11533" spans="1:12" s="234" customFormat="1" x14ac:dyDescent="0.25">
      <c r="A11533" s="296"/>
      <c r="B11533" s="269"/>
      <c r="C11533" s="268"/>
      <c r="D11533" s="311"/>
      <c r="E11533" s="216"/>
      <c r="F11533" s="260"/>
      <c r="I11533"/>
      <c r="J11533" s="149"/>
      <c r="K11533" s="149"/>
      <c r="L11533" s="149"/>
    </row>
    <row r="11534" spans="1:12" s="234" customFormat="1" x14ac:dyDescent="0.25">
      <c r="A11534" s="296"/>
      <c r="B11534" s="269"/>
      <c r="C11534" s="268"/>
      <c r="D11534" s="311"/>
      <c r="E11534" s="216"/>
      <c r="F11534" s="260"/>
      <c r="I11534"/>
      <c r="J11534" s="149"/>
      <c r="K11534" s="149"/>
      <c r="L11534" s="149"/>
    </row>
    <row r="11535" spans="1:12" s="234" customFormat="1" x14ac:dyDescent="0.25">
      <c r="A11535" s="296"/>
      <c r="B11535" s="269"/>
      <c r="C11535" s="268"/>
      <c r="D11535" s="311"/>
      <c r="E11535" s="216"/>
      <c r="F11535" s="260"/>
      <c r="I11535"/>
      <c r="J11535" s="149"/>
      <c r="K11535" s="149"/>
      <c r="L11535" s="149"/>
    </row>
    <row r="11536" spans="1:12" s="234" customFormat="1" x14ac:dyDescent="0.25">
      <c r="A11536" s="296"/>
      <c r="B11536" s="269"/>
      <c r="C11536" s="268"/>
      <c r="D11536" s="311"/>
      <c r="E11536" s="216"/>
      <c r="F11536" s="260"/>
      <c r="I11536"/>
      <c r="J11536" s="149"/>
      <c r="K11536" s="149"/>
      <c r="L11536" s="149"/>
    </row>
    <row r="11537" spans="1:12" s="234" customFormat="1" x14ac:dyDescent="0.25">
      <c r="A11537" s="296"/>
      <c r="B11537" s="269"/>
      <c r="C11537" s="268"/>
      <c r="D11537" s="311"/>
      <c r="E11537" s="216"/>
      <c r="F11537" s="260"/>
      <c r="I11537"/>
      <c r="J11537" s="149"/>
      <c r="K11537" s="149"/>
      <c r="L11537" s="149"/>
    </row>
    <row r="11538" spans="1:12" s="234" customFormat="1" x14ac:dyDescent="0.25">
      <c r="A11538" s="296"/>
      <c r="B11538" s="269"/>
      <c r="C11538" s="268"/>
      <c r="D11538" s="311"/>
      <c r="E11538" s="216"/>
      <c r="F11538" s="260"/>
      <c r="I11538"/>
      <c r="J11538" s="149"/>
      <c r="K11538" s="149"/>
      <c r="L11538" s="149"/>
    </row>
    <row r="11539" spans="1:12" s="234" customFormat="1" x14ac:dyDescent="0.25">
      <c r="A11539" s="296"/>
      <c r="B11539" s="269"/>
      <c r="C11539" s="268"/>
      <c r="D11539" s="311"/>
      <c r="E11539" s="216"/>
      <c r="F11539" s="260"/>
      <c r="I11539"/>
      <c r="J11539" s="149"/>
      <c r="K11539" s="149"/>
      <c r="L11539" s="149"/>
    </row>
    <row r="11540" spans="1:12" s="234" customFormat="1" x14ac:dyDescent="0.25">
      <c r="A11540" s="296"/>
      <c r="B11540" s="269"/>
      <c r="C11540" s="268"/>
      <c r="D11540" s="311"/>
      <c r="E11540" s="216"/>
      <c r="F11540" s="260"/>
      <c r="I11540"/>
      <c r="J11540" s="149"/>
      <c r="K11540" s="149"/>
      <c r="L11540" s="149"/>
    </row>
    <row r="11541" spans="1:12" s="234" customFormat="1" x14ac:dyDescent="0.25">
      <c r="A11541" s="296"/>
      <c r="B11541" s="269"/>
      <c r="C11541" s="268"/>
      <c r="D11541" s="311"/>
      <c r="E11541" s="216"/>
      <c r="F11541" s="260"/>
      <c r="I11541"/>
      <c r="J11541" s="149"/>
      <c r="K11541" s="149"/>
      <c r="L11541" s="149"/>
    </row>
    <row r="11542" spans="1:12" s="234" customFormat="1" x14ac:dyDescent="0.25">
      <c r="A11542" s="296"/>
      <c r="B11542" s="269"/>
      <c r="C11542" s="268"/>
      <c r="D11542" s="311"/>
      <c r="E11542" s="216"/>
      <c r="F11542" s="260"/>
      <c r="I11542"/>
      <c r="J11542" s="149"/>
      <c r="K11542" s="149"/>
      <c r="L11542" s="149"/>
    </row>
    <row r="11543" spans="1:12" s="234" customFormat="1" x14ac:dyDescent="0.25">
      <c r="A11543" s="296"/>
      <c r="B11543" s="269"/>
      <c r="C11543" s="268"/>
      <c r="D11543" s="311"/>
      <c r="E11543" s="216"/>
      <c r="F11543" s="260"/>
      <c r="I11543"/>
      <c r="J11543" s="149"/>
      <c r="K11543" s="149"/>
      <c r="L11543" s="149"/>
    </row>
    <row r="11544" spans="1:12" s="234" customFormat="1" x14ac:dyDescent="0.25">
      <c r="A11544" s="296"/>
      <c r="B11544" s="269"/>
      <c r="C11544" s="268"/>
      <c r="D11544" s="311"/>
      <c r="E11544" s="216"/>
      <c r="F11544" s="260"/>
      <c r="I11544"/>
      <c r="J11544" s="149"/>
      <c r="K11544" s="149"/>
      <c r="L11544" s="149"/>
    </row>
    <row r="11545" spans="1:12" s="234" customFormat="1" x14ac:dyDescent="0.25">
      <c r="A11545" s="296"/>
      <c r="B11545" s="269"/>
      <c r="C11545" s="268"/>
      <c r="D11545" s="311"/>
      <c r="E11545" s="216"/>
      <c r="F11545" s="260"/>
      <c r="I11545"/>
      <c r="J11545" s="149"/>
      <c r="K11545" s="149"/>
      <c r="L11545" s="149"/>
    </row>
    <row r="11546" spans="1:12" s="234" customFormat="1" x14ac:dyDescent="0.25">
      <c r="A11546" s="296"/>
      <c r="B11546" s="269"/>
      <c r="C11546" s="268"/>
      <c r="D11546" s="311"/>
      <c r="E11546" s="216"/>
      <c r="F11546" s="260"/>
      <c r="I11546"/>
      <c r="J11546" s="149"/>
      <c r="K11546" s="149"/>
      <c r="L11546" s="149"/>
    </row>
    <row r="11547" spans="1:12" s="234" customFormat="1" x14ac:dyDescent="0.25">
      <c r="A11547" s="296"/>
      <c r="B11547" s="269"/>
      <c r="C11547" s="268"/>
      <c r="D11547" s="311"/>
      <c r="E11547" s="216"/>
      <c r="F11547" s="260"/>
      <c r="I11547"/>
      <c r="J11547" s="149"/>
      <c r="K11547" s="149"/>
      <c r="L11547" s="149"/>
    </row>
    <row r="11548" spans="1:12" s="234" customFormat="1" x14ac:dyDescent="0.25">
      <c r="A11548" s="296"/>
      <c r="B11548" s="269"/>
      <c r="C11548" s="268"/>
      <c r="D11548" s="311"/>
      <c r="E11548" s="216"/>
      <c r="F11548" s="260"/>
      <c r="I11548"/>
      <c r="J11548" s="149"/>
      <c r="K11548" s="149"/>
      <c r="L11548" s="149"/>
    </row>
    <row r="11549" spans="1:12" s="234" customFormat="1" x14ac:dyDescent="0.25">
      <c r="A11549" s="296"/>
      <c r="B11549" s="269"/>
      <c r="C11549" s="268"/>
      <c r="D11549" s="311"/>
      <c r="E11549" s="216"/>
      <c r="F11549" s="260"/>
      <c r="I11549"/>
      <c r="J11549" s="149"/>
      <c r="K11549" s="149"/>
      <c r="L11549" s="149"/>
    </row>
    <row r="11550" spans="1:12" s="234" customFormat="1" x14ac:dyDescent="0.25">
      <c r="A11550" s="296"/>
      <c r="B11550" s="269"/>
      <c r="C11550" s="268"/>
      <c r="D11550" s="311"/>
      <c r="E11550" s="216"/>
      <c r="F11550" s="260"/>
      <c r="I11550"/>
      <c r="J11550" s="149"/>
      <c r="K11550" s="149"/>
      <c r="L11550" s="149"/>
    </row>
    <row r="11551" spans="1:12" s="234" customFormat="1" x14ac:dyDescent="0.25">
      <c r="A11551" s="296"/>
      <c r="B11551" s="269"/>
      <c r="C11551" s="268"/>
      <c r="D11551" s="311"/>
      <c r="E11551" s="216"/>
      <c r="F11551" s="260"/>
      <c r="I11551"/>
      <c r="J11551" s="149"/>
      <c r="K11551" s="149"/>
      <c r="L11551" s="149"/>
    </row>
    <row r="11552" spans="1:12" s="234" customFormat="1" ht="13" x14ac:dyDescent="0.25">
      <c r="A11552" s="261"/>
      <c r="B11552" s="264" t="s">
        <v>2187</v>
      </c>
      <c r="C11552" s="226"/>
      <c r="D11552" s="304"/>
      <c r="E11552" s="255"/>
      <c r="F11552" s="266"/>
      <c r="I11552"/>
      <c r="J11552" s="149"/>
      <c r="K11552" s="149"/>
      <c r="L11552" s="149"/>
    </row>
    <row r="11553" spans="1:12" s="234" customFormat="1" ht="13" x14ac:dyDescent="0.25">
      <c r="A11553" s="261"/>
      <c r="B11553" s="245" t="str">
        <f>B11491</f>
        <v>SECTION 9</v>
      </c>
      <c r="C11553" s="226"/>
      <c r="D11553" s="304"/>
      <c r="E11553" s="255"/>
      <c r="F11553" s="260"/>
      <c r="I11553"/>
      <c r="J11553" s="149"/>
      <c r="K11553" s="149"/>
      <c r="L11553" s="149"/>
    </row>
    <row r="11554" spans="1:12" s="234" customFormat="1" ht="13" x14ac:dyDescent="0.25">
      <c r="A11554" s="261"/>
      <c r="B11554" s="245" t="s">
        <v>3013</v>
      </c>
      <c r="C11554" s="226"/>
      <c r="D11554" s="304"/>
      <c r="E11554" s="255"/>
      <c r="F11554" s="260"/>
      <c r="I11554"/>
      <c r="J11554" s="149"/>
      <c r="K11554" s="149"/>
      <c r="L11554" s="149"/>
    </row>
    <row r="11555" spans="1:12" s="234" customFormat="1" ht="13" x14ac:dyDescent="0.25">
      <c r="A11555" s="261"/>
      <c r="B11555" s="253"/>
      <c r="C11555" s="252"/>
      <c r="D11555" s="308"/>
      <c r="E11555" s="257"/>
      <c r="F11555" s="260"/>
      <c r="I11555"/>
      <c r="J11555" s="149"/>
      <c r="K11555" s="149"/>
      <c r="L11555" s="149"/>
    </row>
    <row r="11556" spans="1:12" s="234" customFormat="1" ht="13" x14ac:dyDescent="0.25">
      <c r="A11556" s="261"/>
      <c r="B11556" s="270" t="str">
        <f>B11553</f>
        <v>SECTION 9</v>
      </c>
      <c r="C11556" s="252"/>
      <c r="D11556" s="308"/>
      <c r="E11556" s="257"/>
      <c r="F11556" s="260"/>
      <c r="I11556"/>
      <c r="J11556" s="149"/>
      <c r="K11556" s="149"/>
      <c r="L11556" s="149"/>
    </row>
    <row r="11557" spans="1:12" s="234" customFormat="1" ht="13" x14ac:dyDescent="0.25">
      <c r="A11557" s="261"/>
      <c r="B11557" s="270" t="str">
        <f>B11554</f>
        <v>New Ablution Blocks A,B,C: 9.6 - Roof Coverings</v>
      </c>
      <c r="C11557" s="252"/>
      <c r="D11557" s="308"/>
      <c r="E11557" s="257"/>
      <c r="F11557" s="260"/>
      <c r="I11557"/>
      <c r="J11557" s="149"/>
      <c r="K11557" s="149"/>
      <c r="L11557" s="149"/>
    </row>
    <row r="11558" spans="1:12" s="234" customFormat="1" ht="13" x14ac:dyDescent="0.25">
      <c r="A11558" s="261"/>
      <c r="B11558" s="251" t="s">
        <v>2200</v>
      </c>
      <c r="C11558" s="252" t="s">
        <v>2192</v>
      </c>
      <c r="D11558" s="308"/>
      <c r="E11558" s="257"/>
      <c r="F11558" s="260"/>
      <c r="I11558"/>
      <c r="J11558" s="149"/>
      <c r="K11558" s="149"/>
      <c r="L11558" s="149"/>
    </row>
    <row r="11559" spans="1:12" s="234" customFormat="1" ht="13" x14ac:dyDescent="0.25">
      <c r="A11559" s="261"/>
      <c r="B11559" s="253"/>
      <c r="C11559" s="252"/>
      <c r="D11559" s="308"/>
      <c r="E11559" s="257"/>
      <c r="F11559" s="260"/>
      <c r="I11559"/>
      <c r="J11559" s="149"/>
      <c r="K11559" s="149"/>
      <c r="L11559" s="149"/>
    </row>
    <row r="11560" spans="1:12" s="234" customFormat="1" ht="13" x14ac:dyDescent="0.25">
      <c r="A11560" s="261"/>
      <c r="B11560" s="265" t="s">
        <v>2191</v>
      </c>
      <c r="C11560" s="252">
        <v>170</v>
      </c>
      <c r="D11560" s="308"/>
      <c r="E11560" s="257"/>
      <c r="F11560" s="260"/>
      <c r="I11560"/>
      <c r="J11560" s="149"/>
      <c r="K11560" s="149"/>
      <c r="L11560" s="149"/>
    </row>
    <row r="11561" spans="1:12" s="234" customFormat="1" ht="13" x14ac:dyDescent="0.25">
      <c r="A11561" s="261"/>
      <c r="B11561" s="265"/>
      <c r="C11561" s="252"/>
      <c r="D11561" s="308"/>
      <c r="E11561" s="257"/>
      <c r="F11561" s="260"/>
      <c r="I11561"/>
      <c r="J11561" s="149"/>
      <c r="K11561" s="149"/>
      <c r="L11561" s="149"/>
    </row>
    <row r="11562" spans="1:12" s="234" customFormat="1" ht="13" x14ac:dyDescent="0.25">
      <c r="A11562" s="261"/>
      <c r="B11562" s="253"/>
      <c r="C11562" s="252"/>
      <c r="D11562" s="308"/>
      <c r="E11562" s="257"/>
      <c r="F11562" s="260"/>
      <c r="I11562"/>
      <c r="J11562" s="149"/>
      <c r="K11562" s="149"/>
      <c r="L11562" s="149"/>
    </row>
    <row r="11563" spans="1:12" s="234" customFormat="1" ht="13" x14ac:dyDescent="0.25">
      <c r="A11563" s="261"/>
      <c r="B11563" s="253"/>
      <c r="C11563" s="252"/>
      <c r="D11563" s="308"/>
      <c r="E11563" s="257"/>
      <c r="F11563" s="260"/>
      <c r="I11563"/>
      <c r="J11563" s="149"/>
      <c r="K11563" s="149"/>
      <c r="L11563" s="149"/>
    </row>
    <row r="11564" spans="1:12" s="234" customFormat="1" ht="13" x14ac:dyDescent="0.25">
      <c r="A11564" s="261"/>
      <c r="B11564" s="253"/>
      <c r="C11564" s="252"/>
      <c r="D11564" s="308"/>
      <c r="E11564" s="257"/>
      <c r="F11564" s="260"/>
      <c r="I11564"/>
      <c r="J11564" s="149"/>
      <c r="K11564" s="149"/>
      <c r="L11564" s="149"/>
    </row>
    <row r="11565" spans="1:12" s="234" customFormat="1" ht="13" x14ac:dyDescent="0.25">
      <c r="A11565" s="261"/>
      <c r="B11565" s="253"/>
      <c r="C11565" s="252"/>
      <c r="D11565" s="308"/>
      <c r="E11565" s="257"/>
      <c r="F11565" s="260"/>
      <c r="I11565"/>
      <c r="J11565" s="149"/>
      <c r="K11565" s="149"/>
      <c r="L11565" s="149"/>
    </row>
    <row r="11566" spans="1:12" s="234" customFormat="1" ht="13" x14ac:dyDescent="0.25">
      <c r="A11566" s="261"/>
      <c r="B11566" s="253"/>
      <c r="C11566" s="252"/>
      <c r="D11566" s="308"/>
      <c r="E11566" s="257"/>
      <c r="F11566" s="260"/>
      <c r="I11566"/>
      <c r="J11566" s="149"/>
      <c r="K11566" s="149"/>
      <c r="L11566" s="149"/>
    </row>
    <row r="11567" spans="1:12" s="234" customFormat="1" ht="13" x14ac:dyDescent="0.25">
      <c r="A11567" s="261"/>
      <c r="B11567" s="253"/>
      <c r="C11567" s="252"/>
      <c r="D11567" s="308"/>
      <c r="E11567" s="257"/>
      <c r="F11567" s="260"/>
      <c r="I11567"/>
      <c r="J11567" s="149"/>
      <c r="K11567" s="149"/>
      <c r="L11567" s="149"/>
    </row>
    <row r="11568" spans="1:12" s="234" customFormat="1" ht="13" x14ac:dyDescent="0.25">
      <c r="A11568" s="261"/>
      <c r="B11568" s="253"/>
      <c r="C11568" s="252"/>
      <c r="D11568" s="308"/>
      <c r="E11568" s="257"/>
      <c r="F11568" s="260"/>
      <c r="I11568"/>
      <c r="J11568" s="149"/>
      <c r="K11568" s="149"/>
      <c r="L11568" s="149"/>
    </row>
    <row r="11569" spans="1:12" s="234" customFormat="1" ht="13" x14ac:dyDescent="0.25">
      <c r="A11569" s="261"/>
      <c r="B11569" s="253"/>
      <c r="C11569" s="252"/>
      <c r="D11569" s="308"/>
      <c r="E11569" s="257"/>
      <c r="F11569" s="260"/>
      <c r="I11569"/>
      <c r="J11569" s="149"/>
      <c r="K11569" s="149"/>
      <c r="L11569" s="149"/>
    </row>
    <row r="11570" spans="1:12" s="234" customFormat="1" ht="13" x14ac:dyDescent="0.25">
      <c r="A11570" s="261"/>
      <c r="B11570" s="253"/>
      <c r="C11570" s="252"/>
      <c r="D11570" s="308"/>
      <c r="E11570" s="257"/>
      <c r="F11570" s="260"/>
      <c r="I11570"/>
      <c r="J11570" s="149"/>
      <c r="K11570" s="149"/>
      <c r="L11570" s="149"/>
    </row>
    <row r="11571" spans="1:12" s="234" customFormat="1" ht="13" x14ac:dyDescent="0.25">
      <c r="A11571" s="261"/>
      <c r="B11571" s="253"/>
      <c r="C11571" s="252"/>
      <c r="D11571" s="308"/>
      <c r="E11571" s="257"/>
      <c r="F11571" s="260"/>
      <c r="I11571"/>
      <c r="J11571" s="149"/>
      <c r="K11571" s="149"/>
      <c r="L11571" s="149"/>
    </row>
    <row r="11572" spans="1:12" s="234" customFormat="1" ht="13" x14ac:dyDescent="0.25">
      <c r="A11572" s="261"/>
      <c r="B11572" s="253"/>
      <c r="C11572" s="252"/>
      <c r="D11572" s="308"/>
      <c r="E11572" s="257"/>
      <c r="F11572" s="260"/>
      <c r="I11572"/>
      <c r="J11572" s="149"/>
      <c r="K11572" s="149"/>
      <c r="L11572" s="149"/>
    </row>
    <row r="11573" spans="1:12" s="234" customFormat="1" ht="13" x14ac:dyDescent="0.25">
      <c r="A11573" s="261"/>
      <c r="B11573" s="253"/>
      <c r="C11573" s="252"/>
      <c r="D11573" s="308"/>
      <c r="E11573" s="257"/>
      <c r="F11573" s="260"/>
      <c r="I11573"/>
      <c r="J11573" s="149"/>
      <c r="K11573" s="149"/>
      <c r="L11573" s="149"/>
    </row>
    <row r="11574" spans="1:12" s="234" customFormat="1" ht="13" x14ac:dyDescent="0.25">
      <c r="A11574" s="261"/>
      <c r="B11574" s="253"/>
      <c r="C11574" s="252"/>
      <c r="D11574" s="308"/>
      <c r="E11574" s="257"/>
      <c r="F11574" s="260"/>
      <c r="I11574"/>
      <c r="J11574" s="149"/>
      <c r="K11574" s="149"/>
      <c r="L11574" s="149"/>
    </row>
    <row r="11575" spans="1:12" s="234" customFormat="1" ht="13" x14ac:dyDescent="0.25">
      <c r="A11575" s="261"/>
      <c r="B11575" s="253"/>
      <c r="C11575" s="252"/>
      <c r="D11575" s="308"/>
      <c r="E11575" s="257"/>
      <c r="F11575" s="260"/>
      <c r="I11575"/>
      <c r="J11575" s="149"/>
      <c r="K11575" s="149"/>
      <c r="L11575" s="149"/>
    </row>
    <row r="11576" spans="1:12" s="234" customFormat="1" ht="13" x14ac:dyDescent="0.25">
      <c r="A11576" s="261"/>
      <c r="B11576" s="253"/>
      <c r="C11576" s="252"/>
      <c r="D11576" s="308"/>
      <c r="E11576" s="257"/>
      <c r="F11576" s="260"/>
      <c r="I11576"/>
      <c r="J11576" s="149"/>
      <c r="K11576" s="149"/>
      <c r="L11576" s="149"/>
    </row>
    <row r="11577" spans="1:12" s="234" customFormat="1" ht="13" x14ac:dyDescent="0.25">
      <c r="A11577" s="261"/>
      <c r="B11577" s="253"/>
      <c r="C11577" s="252"/>
      <c r="D11577" s="308"/>
      <c r="E11577" s="257"/>
      <c r="F11577" s="260"/>
      <c r="I11577"/>
      <c r="J11577" s="149"/>
      <c r="K11577" s="149"/>
      <c r="L11577" s="149"/>
    </row>
    <row r="11578" spans="1:12" s="234" customFormat="1" ht="13" x14ac:dyDescent="0.25">
      <c r="A11578" s="261"/>
      <c r="B11578" s="253"/>
      <c r="C11578" s="252"/>
      <c r="D11578" s="308"/>
      <c r="E11578" s="257"/>
      <c r="F11578" s="260"/>
      <c r="I11578"/>
      <c r="J11578" s="149"/>
      <c r="K11578" s="149"/>
      <c r="L11578" s="149"/>
    </row>
    <row r="11579" spans="1:12" s="234" customFormat="1" ht="13" x14ac:dyDescent="0.25">
      <c r="A11579" s="261"/>
      <c r="B11579" s="253"/>
      <c r="C11579" s="252"/>
      <c r="D11579" s="308"/>
      <c r="E11579" s="257"/>
      <c r="F11579" s="260"/>
      <c r="I11579"/>
      <c r="J11579" s="149"/>
      <c r="K11579" s="149"/>
      <c r="L11579" s="149"/>
    </row>
    <row r="11580" spans="1:12" s="234" customFormat="1" ht="13" x14ac:dyDescent="0.25">
      <c r="A11580" s="261"/>
      <c r="B11580" s="253"/>
      <c r="C11580" s="252"/>
      <c r="D11580" s="308"/>
      <c r="E11580" s="257"/>
      <c r="F11580" s="260"/>
      <c r="I11580"/>
      <c r="J11580" s="149"/>
      <c r="K11580" s="149"/>
      <c r="L11580" s="149"/>
    </row>
    <row r="11581" spans="1:12" s="234" customFormat="1" ht="13" x14ac:dyDescent="0.25">
      <c r="A11581" s="261"/>
      <c r="B11581" s="253"/>
      <c r="C11581" s="252"/>
      <c r="D11581" s="308"/>
      <c r="E11581" s="257"/>
      <c r="F11581" s="260"/>
      <c r="I11581"/>
      <c r="J11581" s="149"/>
      <c r="K11581" s="149"/>
      <c r="L11581" s="149"/>
    </row>
    <row r="11582" spans="1:12" s="234" customFormat="1" ht="13" x14ac:dyDescent="0.25">
      <c r="A11582" s="261"/>
      <c r="B11582" s="253"/>
      <c r="C11582" s="252"/>
      <c r="D11582" s="308"/>
      <c r="E11582" s="257"/>
      <c r="F11582" s="260"/>
      <c r="I11582"/>
      <c r="J11582" s="149"/>
      <c r="K11582" s="149"/>
      <c r="L11582" s="149"/>
    </row>
    <row r="11583" spans="1:12" s="234" customFormat="1" ht="13" x14ac:dyDescent="0.25">
      <c r="A11583" s="261"/>
      <c r="B11583" s="253"/>
      <c r="C11583" s="252"/>
      <c r="D11583" s="308"/>
      <c r="E11583" s="257"/>
      <c r="F11583" s="260"/>
      <c r="I11583"/>
      <c r="J11583" s="149"/>
      <c r="K11583" s="149"/>
      <c r="L11583" s="149"/>
    </row>
    <row r="11584" spans="1:12" s="234" customFormat="1" ht="13" x14ac:dyDescent="0.25">
      <c r="A11584" s="261"/>
      <c r="B11584" s="253"/>
      <c r="C11584" s="252"/>
      <c r="D11584" s="308"/>
      <c r="E11584" s="257"/>
      <c r="F11584" s="260"/>
      <c r="I11584"/>
      <c r="J11584" s="149"/>
      <c r="K11584" s="149"/>
      <c r="L11584" s="149"/>
    </row>
    <row r="11585" spans="1:12" s="234" customFormat="1" ht="13" x14ac:dyDescent="0.25">
      <c r="A11585" s="261"/>
      <c r="B11585" s="253"/>
      <c r="C11585" s="252"/>
      <c r="D11585" s="308"/>
      <c r="E11585" s="257"/>
      <c r="F11585" s="260"/>
      <c r="I11585"/>
      <c r="J11585" s="149"/>
      <c r="K11585" s="149"/>
      <c r="L11585" s="149"/>
    </row>
    <row r="11586" spans="1:12" s="234" customFormat="1" ht="13" x14ac:dyDescent="0.25">
      <c r="A11586" s="261"/>
      <c r="B11586" s="253"/>
      <c r="C11586" s="252"/>
      <c r="D11586" s="308"/>
      <c r="E11586" s="257"/>
      <c r="F11586" s="260"/>
      <c r="I11586"/>
      <c r="J11586" s="149"/>
      <c r="K11586" s="149"/>
      <c r="L11586" s="149"/>
    </row>
    <row r="11587" spans="1:12" s="234" customFormat="1" ht="13" x14ac:dyDescent="0.25">
      <c r="A11587" s="261"/>
      <c r="B11587" s="253"/>
      <c r="C11587" s="252"/>
      <c r="D11587" s="308"/>
      <c r="E11587" s="257"/>
      <c r="F11587" s="260"/>
      <c r="I11587"/>
      <c r="J11587" s="149"/>
      <c r="K11587" s="149"/>
      <c r="L11587" s="149"/>
    </row>
    <row r="11588" spans="1:12" s="234" customFormat="1" ht="13" x14ac:dyDescent="0.25">
      <c r="A11588" s="261"/>
      <c r="B11588" s="253"/>
      <c r="C11588" s="252"/>
      <c r="D11588" s="308"/>
      <c r="E11588" s="257"/>
      <c r="F11588" s="260"/>
      <c r="I11588"/>
      <c r="J11588" s="149"/>
      <c r="K11588" s="149"/>
      <c r="L11588" s="149"/>
    </row>
    <row r="11589" spans="1:12" s="234" customFormat="1" ht="13" x14ac:dyDescent="0.25">
      <c r="A11589" s="261"/>
      <c r="B11589" s="253"/>
      <c r="C11589" s="252"/>
      <c r="D11589" s="308"/>
      <c r="E11589" s="257"/>
      <c r="F11589" s="260"/>
      <c r="I11589"/>
      <c r="J11589" s="149"/>
      <c r="K11589" s="149"/>
      <c r="L11589" s="149"/>
    </row>
    <row r="11590" spans="1:12" s="234" customFormat="1" ht="13" x14ac:dyDescent="0.25">
      <c r="A11590" s="261"/>
      <c r="B11590" s="253"/>
      <c r="C11590" s="252"/>
      <c r="D11590" s="308"/>
      <c r="E11590" s="257"/>
      <c r="F11590" s="260"/>
      <c r="I11590"/>
      <c r="J11590" s="149"/>
      <c r="K11590" s="149"/>
      <c r="L11590" s="149"/>
    </row>
    <row r="11591" spans="1:12" s="234" customFormat="1" ht="13" x14ac:dyDescent="0.25">
      <c r="A11591" s="261"/>
      <c r="B11591" s="253"/>
      <c r="C11591" s="252"/>
      <c r="D11591" s="308"/>
      <c r="E11591" s="257"/>
      <c r="F11591" s="260"/>
      <c r="I11591"/>
      <c r="J11591" s="149"/>
      <c r="K11591" s="149"/>
      <c r="L11591" s="149"/>
    </row>
    <row r="11592" spans="1:12" s="234" customFormat="1" ht="13" x14ac:dyDescent="0.25">
      <c r="A11592" s="261"/>
      <c r="B11592" s="253"/>
      <c r="C11592" s="252"/>
      <c r="D11592" s="308"/>
      <c r="E11592" s="257"/>
      <c r="F11592" s="260"/>
      <c r="I11592"/>
      <c r="J11592" s="149"/>
      <c r="K11592" s="149"/>
      <c r="L11592" s="149"/>
    </row>
    <row r="11593" spans="1:12" s="234" customFormat="1" ht="13" x14ac:dyDescent="0.25">
      <c r="A11593" s="261"/>
      <c r="B11593" s="253"/>
      <c r="C11593" s="252"/>
      <c r="D11593" s="308"/>
      <c r="E11593" s="257"/>
      <c r="F11593" s="260"/>
      <c r="I11593"/>
      <c r="J11593" s="149"/>
      <c r="K11593" s="149"/>
      <c r="L11593" s="149"/>
    </row>
    <row r="11594" spans="1:12" s="234" customFormat="1" ht="13" x14ac:dyDescent="0.25">
      <c r="A11594" s="261"/>
      <c r="B11594" s="253"/>
      <c r="C11594" s="252"/>
      <c r="D11594" s="308"/>
      <c r="E11594" s="257"/>
      <c r="F11594" s="260"/>
      <c r="I11594"/>
      <c r="J11594" s="149"/>
      <c r="K11594" s="149"/>
      <c r="L11594" s="149"/>
    </row>
    <row r="11595" spans="1:12" s="234" customFormat="1" ht="13" x14ac:dyDescent="0.25">
      <c r="A11595" s="261"/>
      <c r="B11595" s="253"/>
      <c r="C11595" s="252"/>
      <c r="D11595" s="308"/>
      <c r="E11595" s="257"/>
      <c r="F11595" s="260"/>
      <c r="I11595"/>
      <c r="J11595" s="149"/>
      <c r="K11595" s="149"/>
      <c r="L11595" s="149"/>
    </row>
    <row r="11596" spans="1:12" s="234" customFormat="1" ht="13" x14ac:dyDescent="0.25">
      <c r="A11596" s="261"/>
      <c r="B11596" s="253"/>
      <c r="C11596" s="252"/>
      <c r="D11596" s="308"/>
      <c r="E11596" s="257"/>
      <c r="F11596" s="260"/>
      <c r="I11596"/>
      <c r="J11596" s="149"/>
      <c r="K11596" s="149"/>
      <c r="L11596" s="149"/>
    </row>
    <row r="11597" spans="1:12" s="234" customFormat="1" ht="13" x14ac:dyDescent="0.25">
      <c r="A11597" s="261"/>
      <c r="B11597" s="253"/>
      <c r="C11597" s="252"/>
      <c r="D11597" s="308"/>
      <c r="E11597" s="257"/>
      <c r="F11597" s="260"/>
      <c r="I11597"/>
      <c r="J11597" s="149"/>
      <c r="K11597" s="149"/>
      <c r="L11597" s="149"/>
    </row>
    <row r="11598" spans="1:12" s="234" customFormat="1" ht="13" x14ac:dyDescent="0.25">
      <c r="A11598" s="261"/>
      <c r="B11598" s="253"/>
      <c r="C11598" s="252"/>
      <c r="D11598" s="308"/>
      <c r="E11598" s="257"/>
      <c r="F11598" s="260"/>
      <c r="I11598"/>
      <c r="J11598" s="149"/>
      <c r="K11598" s="149"/>
      <c r="L11598" s="149"/>
    </row>
    <row r="11599" spans="1:12" s="234" customFormat="1" ht="13" x14ac:dyDescent="0.25">
      <c r="A11599" s="261"/>
      <c r="B11599" s="253"/>
      <c r="C11599" s="252"/>
      <c r="D11599" s="308"/>
      <c r="E11599" s="257"/>
      <c r="F11599" s="260"/>
      <c r="I11599"/>
      <c r="J11599" s="149"/>
      <c r="K11599" s="149"/>
      <c r="L11599" s="149"/>
    </row>
    <row r="11600" spans="1:12" s="234" customFormat="1" ht="13" x14ac:dyDescent="0.25">
      <c r="A11600" s="261"/>
      <c r="B11600" s="253"/>
      <c r="C11600" s="252"/>
      <c r="D11600" s="308"/>
      <c r="E11600" s="257"/>
      <c r="F11600" s="260"/>
      <c r="I11600"/>
      <c r="J11600" s="149"/>
      <c r="K11600" s="149"/>
      <c r="L11600" s="149"/>
    </row>
    <row r="11601" spans="1:12" s="234" customFormat="1" ht="13" x14ac:dyDescent="0.25">
      <c r="A11601" s="261"/>
      <c r="B11601" s="253"/>
      <c r="C11601" s="252"/>
      <c r="D11601" s="308"/>
      <c r="E11601" s="257"/>
      <c r="F11601" s="260"/>
      <c r="I11601"/>
      <c r="J11601" s="149"/>
      <c r="K11601" s="149"/>
      <c r="L11601" s="149"/>
    </row>
    <row r="11602" spans="1:12" s="234" customFormat="1" ht="13" x14ac:dyDescent="0.25">
      <c r="A11602" s="261"/>
      <c r="B11602" s="253"/>
      <c r="C11602" s="252"/>
      <c r="D11602" s="308"/>
      <c r="E11602" s="257"/>
      <c r="F11602" s="260"/>
      <c r="I11602"/>
      <c r="J11602" s="149"/>
      <c r="K11602" s="149"/>
      <c r="L11602" s="149"/>
    </row>
    <row r="11603" spans="1:12" s="234" customFormat="1" ht="13" x14ac:dyDescent="0.25">
      <c r="A11603" s="261"/>
      <c r="B11603" s="253"/>
      <c r="C11603" s="252"/>
      <c r="D11603" s="308"/>
      <c r="E11603" s="257"/>
      <c r="F11603" s="260"/>
      <c r="I11603"/>
      <c r="J11603" s="149"/>
      <c r="K11603" s="149"/>
      <c r="L11603" s="149"/>
    </row>
    <row r="11604" spans="1:12" s="234" customFormat="1" ht="13" x14ac:dyDescent="0.25">
      <c r="A11604" s="261"/>
      <c r="B11604" s="253"/>
      <c r="C11604" s="252"/>
      <c r="D11604" s="308"/>
      <c r="E11604" s="257"/>
      <c r="F11604" s="260"/>
      <c r="I11604"/>
      <c r="J11604" s="149"/>
      <c r="K11604" s="149"/>
      <c r="L11604" s="149"/>
    </row>
    <row r="11605" spans="1:12" s="234" customFormat="1" ht="13" x14ac:dyDescent="0.25">
      <c r="A11605" s="261"/>
      <c r="B11605" s="253"/>
      <c r="C11605" s="252"/>
      <c r="D11605" s="308"/>
      <c r="E11605" s="257"/>
      <c r="F11605" s="260"/>
      <c r="I11605"/>
      <c r="J11605" s="149"/>
      <c r="K11605" s="149"/>
      <c r="L11605" s="149"/>
    </row>
    <row r="11606" spans="1:12" s="234" customFormat="1" ht="13" x14ac:dyDescent="0.25">
      <c r="A11606" s="261"/>
      <c r="B11606" s="253"/>
      <c r="C11606" s="252"/>
      <c r="D11606" s="308"/>
      <c r="E11606" s="257"/>
      <c r="F11606" s="260"/>
      <c r="I11606"/>
      <c r="J11606" s="149"/>
      <c r="K11606" s="149"/>
      <c r="L11606" s="149"/>
    </row>
    <row r="11607" spans="1:12" s="234" customFormat="1" ht="13" x14ac:dyDescent="0.25">
      <c r="A11607" s="261"/>
      <c r="B11607" s="253"/>
      <c r="C11607" s="252"/>
      <c r="D11607" s="308"/>
      <c r="E11607" s="257"/>
      <c r="F11607" s="260"/>
      <c r="I11607"/>
      <c r="J11607" s="149"/>
      <c r="K11607" s="149"/>
      <c r="L11607" s="149"/>
    </row>
    <row r="11608" spans="1:12" s="234" customFormat="1" ht="13" x14ac:dyDescent="0.25">
      <c r="A11608" s="261"/>
      <c r="B11608" s="253"/>
      <c r="C11608" s="252"/>
      <c r="D11608" s="308"/>
      <c r="E11608" s="257"/>
      <c r="F11608" s="260"/>
      <c r="I11608"/>
      <c r="J11608" s="149"/>
      <c r="K11608" s="149"/>
      <c r="L11608" s="149"/>
    </row>
    <row r="11609" spans="1:12" s="234" customFormat="1" ht="13" x14ac:dyDescent="0.25">
      <c r="A11609" s="261"/>
      <c r="B11609" s="253"/>
      <c r="C11609" s="252"/>
      <c r="D11609" s="308"/>
      <c r="E11609" s="257"/>
      <c r="F11609" s="260"/>
      <c r="I11609"/>
      <c r="J11609" s="149"/>
      <c r="K11609" s="149"/>
      <c r="L11609" s="149"/>
    </row>
    <row r="11610" spans="1:12" s="234" customFormat="1" ht="13" x14ac:dyDescent="0.25">
      <c r="A11610" s="261"/>
      <c r="B11610" s="253"/>
      <c r="C11610" s="252"/>
      <c r="D11610" s="308"/>
      <c r="E11610" s="257"/>
      <c r="F11610" s="260"/>
      <c r="I11610"/>
      <c r="J11610" s="149"/>
      <c r="K11610" s="149"/>
      <c r="L11610" s="149"/>
    </row>
    <row r="11611" spans="1:12" s="234" customFormat="1" ht="13" x14ac:dyDescent="0.25">
      <c r="A11611" s="261"/>
      <c r="B11611" s="253"/>
      <c r="C11611" s="252"/>
      <c r="D11611" s="308"/>
      <c r="E11611" s="257"/>
      <c r="F11611" s="260"/>
      <c r="I11611"/>
      <c r="J11611" s="149"/>
      <c r="K11611" s="149"/>
      <c r="L11611" s="149"/>
    </row>
    <row r="11612" spans="1:12" s="234" customFormat="1" ht="13" x14ac:dyDescent="0.25">
      <c r="A11612" s="261"/>
      <c r="B11612" s="253"/>
      <c r="C11612" s="252"/>
      <c r="D11612" s="308"/>
      <c r="E11612" s="257"/>
      <c r="F11612" s="260"/>
      <c r="I11612"/>
      <c r="J11612" s="149"/>
      <c r="K11612" s="149"/>
      <c r="L11612" s="149"/>
    </row>
    <row r="11613" spans="1:12" s="234" customFormat="1" ht="13" x14ac:dyDescent="0.25">
      <c r="A11613" s="261"/>
      <c r="B11613" s="253"/>
      <c r="C11613" s="252"/>
      <c r="D11613" s="308"/>
      <c r="E11613" s="257"/>
      <c r="F11613" s="260"/>
      <c r="I11613"/>
      <c r="J11613" s="149"/>
      <c r="K11613" s="149"/>
      <c r="L11613" s="149"/>
    </row>
    <row r="11614" spans="1:12" s="234" customFormat="1" ht="13" x14ac:dyDescent="0.25">
      <c r="A11614" s="261"/>
      <c r="B11614" s="253"/>
      <c r="C11614" s="252"/>
      <c r="D11614" s="308"/>
      <c r="E11614" s="257"/>
      <c r="F11614" s="260"/>
      <c r="I11614"/>
      <c r="J11614" s="149"/>
      <c r="K11614" s="149"/>
      <c r="L11614" s="149"/>
    </row>
    <row r="11615" spans="1:12" s="234" customFormat="1" ht="13" x14ac:dyDescent="0.25">
      <c r="A11615" s="261"/>
      <c r="B11615" s="253"/>
      <c r="C11615" s="252"/>
      <c r="D11615" s="308"/>
      <c r="E11615" s="257"/>
      <c r="F11615" s="260"/>
      <c r="I11615"/>
      <c r="J11615" s="149"/>
      <c r="K11615" s="149"/>
      <c r="L11615" s="149"/>
    </row>
    <row r="11616" spans="1:12" s="234" customFormat="1" ht="13" x14ac:dyDescent="0.25">
      <c r="A11616" s="261"/>
      <c r="B11616" s="253"/>
      <c r="C11616" s="252"/>
      <c r="D11616" s="308"/>
      <c r="E11616" s="257"/>
      <c r="F11616" s="260"/>
      <c r="I11616"/>
      <c r="J11616" s="149"/>
      <c r="K11616" s="149"/>
      <c r="L11616" s="149"/>
    </row>
    <row r="11617" spans="1:12" s="234" customFormat="1" ht="13" x14ac:dyDescent="0.25">
      <c r="A11617" s="261"/>
      <c r="B11617" s="253"/>
      <c r="C11617" s="252"/>
      <c r="D11617" s="308"/>
      <c r="E11617" s="257"/>
      <c r="F11617" s="260"/>
      <c r="I11617"/>
      <c r="J11617" s="149"/>
      <c r="K11617" s="149"/>
      <c r="L11617" s="149"/>
    </row>
    <row r="11618" spans="1:12" s="234" customFormat="1" ht="13" x14ac:dyDescent="0.25">
      <c r="A11618" s="261"/>
      <c r="B11618" s="253"/>
      <c r="C11618" s="252"/>
      <c r="D11618" s="308"/>
      <c r="E11618" s="257"/>
      <c r="F11618" s="260"/>
      <c r="I11618"/>
      <c r="J11618" s="149"/>
      <c r="K11618" s="149"/>
      <c r="L11618" s="149"/>
    </row>
    <row r="11619" spans="1:12" s="234" customFormat="1" ht="13" x14ac:dyDescent="0.25">
      <c r="A11619" s="261"/>
      <c r="B11619" s="253"/>
      <c r="C11619" s="252"/>
      <c r="D11619" s="308"/>
      <c r="E11619" s="257"/>
      <c r="F11619" s="260"/>
      <c r="I11619"/>
      <c r="J11619" s="149"/>
      <c r="K11619" s="149"/>
      <c r="L11619" s="149"/>
    </row>
    <row r="11620" spans="1:12" s="234" customFormat="1" ht="13" x14ac:dyDescent="0.25">
      <c r="A11620" s="261"/>
      <c r="B11620" s="253"/>
      <c r="C11620" s="252"/>
      <c r="D11620" s="308"/>
      <c r="E11620" s="257"/>
      <c r="F11620" s="260"/>
      <c r="I11620"/>
      <c r="J11620" s="149"/>
      <c r="K11620" s="149"/>
      <c r="L11620" s="149"/>
    </row>
    <row r="11621" spans="1:12" s="234" customFormat="1" ht="13" x14ac:dyDescent="0.25">
      <c r="A11621" s="261"/>
      <c r="B11621" s="253"/>
      <c r="C11621" s="252"/>
      <c r="D11621" s="308"/>
      <c r="E11621" s="257"/>
      <c r="F11621" s="260"/>
      <c r="I11621"/>
      <c r="J11621" s="149"/>
      <c r="K11621" s="149"/>
      <c r="L11621" s="149"/>
    </row>
    <row r="11622" spans="1:12" s="234" customFormat="1" ht="13" x14ac:dyDescent="0.25">
      <c r="A11622" s="261"/>
      <c r="B11622" s="253"/>
      <c r="C11622" s="252"/>
      <c r="D11622" s="308"/>
      <c r="E11622" s="257"/>
      <c r="F11622" s="260"/>
      <c r="I11622"/>
      <c r="J11622" s="149"/>
      <c r="K11622" s="149"/>
      <c r="L11622" s="149"/>
    </row>
    <row r="11623" spans="1:12" s="234" customFormat="1" ht="13" x14ac:dyDescent="0.25">
      <c r="A11623" s="261"/>
      <c r="B11623" s="253"/>
      <c r="C11623" s="252"/>
      <c r="D11623" s="308"/>
      <c r="E11623" s="257"/>
      <c r="F11623" s="260"/>
      <c r="I11623"/>
      <c r="J11623" s="149"/>
      <c r="K11623" s="149"/>
      <c r="L11623" s="149"/>
    </row>
    <row r="11624" spans="1:12" s="234" customFormat="1" ht="13" x14ac:dyDescent="0.25">
      <c r="A11624" s="261"/>
      <c r="B11624" s="253"/>
      <c r="C11624" s="252"/>
      <c r="D11624" s="308"/>
      <c r="E11624" s="257"/>
      <c r="F11624" s="260"/>
      <c r="I11624"/>
      <c r="J11624" s="149"/>
      <c r="K11624" s="149"/>
      <c r="L11624" s="149"/>
    </row>
    <row r="11625" spans="1:12" s="234" customFormat="1" ht="13" x14ac:dyDescent="0.25">
      <c r="A11625" s="261"/>
      <c r="B11625" s="264" t="s">
        <v>1019</v>
      </c>
      <c r="C11625" s="226"/>
      <c r="D11625" s="304"/>
      <c r="E11625" s="255"/>
      <c r="F11625" s="266"/>
      <c r="I11625"/>
      <c r="J11625" s="149"/>
      <c r="K11625" s="149"/>
      <c r="L11625" s="149"/>
    </row>
    <row r="11626" spans="1:12" s="234" customFormat="1" ht="13" x14ac:dyDescent="0.25">
      <c r="A11626" s="261"/>
      <c r="B11626" s="245" t="str">
        <f>B11553</f>
        <v>SECTION 9</v>
      </c>
      <c r="C11626" s="226"/>
      <c r="D11626" s="304"/>
      <c r="E11626" s="255"/>
      <c r="F11626" s="260"/>
      <c r="I11626"/>
      <c r="J11626" s="149"/>
      <c r="K11626" s="149"/>
      <c r="L11626" s="149"/>
    </row>
    <row r="11627" spans="1:12" s="234" customFormat="1" ht="13" x14ac:dyDescent="0.25">
      <c r="A11627" s="261"/>
      <c r="B11627" s="245" t="str">
        <f>B11554</f>
        <v>New Ablution Blocks A,B,C: 9.6 - Roof Coverings</v>
      </c>
      <c r="C11627" s="226"/>
      <c r="D11627" s="304"/>
      <c r="E11627" s="255"/>
      <c r="F11627" s="260"/>
      <c r="I11627"/>
      <c r="J11627" s="149"/>
      <c r="K11627" s="149"/>
      <c r="L11627" s="149"/>
    </row>
    <row r="11628" spans="1:12" s="234" customFormat="1" ht="13" x14ac:dyDescent="0.25">
      <c r="A11628" s="261"/>
      <c r="B11628" s="245"/>
      <c r="C11628" s="226"/>
      <c r="D11628" s="304"/>
      <c r="E11628" s="255"/>
      <c r="F11628" s="260"/>
      <c r="I11628"/>
      <c r="J11628" s="149"/>
      <c r="K11628" s="149"/>
      <c r="L11628" s="149"/>
    </row>
    <row r="11629" spans="1:12" s="234" customFormat="1" ht="13" x14ac:dyDescent="0.25">
      <c r="A11629" s="297"/>
      <c r="B11629" s="227" t="s">
        <v>2204</v>
      </c>
      <c r="C11629" s="268"/>
      <c r="D11629" s="311"/>
      <c r="E11629" s="216"/>
      <c r="F11629" s="277"/>
      <c r="I11629"/>
      <c r="J11629" s="149"/>
      <c r="K11629" s="149"/>
      <c r="L11629" s="149"/>
    </row>
    <row r="11630" spans="1:12" s="234" customFormat="1" x14ac:dyDescent="0.25">
      <c r="A11630" s="296"/>
      <c r="B11630" s="269"/>
      <c r="C11630" s="268"/>
      <c r="D11630" s="311"/>
      <c r="E11630" s="216"/>
      <c r="F11630" s="277"/>
      <c r="I11630"/>
      <c r="J11630" s="149"/>
      <c r="K11630" s="149"/>
      <c r="L11630" s="149"/>
    </row>
    <row r="11631" spans="1:12" s="234" customFormat="1" ht="13" x14ac:dyDescent="0.25">
      <c r="A11631" s="297">
        <v>9.6999999999999993</v>
      </c>
      <c r="B11631" s="331" t="s">
        <v>133</v>
      </c>
      <c r="C11631" s="223"/>
      <c r="D11631" s="332"/>
      <c r="E11631" s="216"/>
      <c r="F11631" s="277"/>
      <c r="I11631"/>
      <c r="J11631" s="149"/>
      <c r="K11631" s="149"/>
      <c r="L11631" s="149"/>
    </row>
    <row r="11632" spans="1:12" s="234" customFormat="1" x14ac:dyDescent="0.25">
      <c r="A11632" s="296"/>
      <c r="B11632" s="302"/>
      <c r="C11632" s="268"/>
      <c r="D11632" s="326"/>
      <c r="E11632" s="216"/>
      <c r="F11632" s="277"/>
      <c r="I11632"/>
      <c r="J11632" s="149"/>
      <c r="K11632" s="149"/>
      <c r="L11632" s="149"/>
    </row>
    <row r="11633" spans="1:12" s="234" customFormat="1" ht="13" x14ac:dyDescent="0.25">
      <c r="A11633" s="296"/>
      <c r="B11633" s="331" t="s">
        <v>132</v>
      </c>
      <c r="C11633" s="268"/>
      <c r="D11633" s="326"/>
      <c r="E11633" s="216"/>
      <c r="F11633" s="277"/>
      <c r="I11633"/>
      <c r="J11633" s="149"/>
      <c r="K11633" s="149"/>
      <c r="L11633" s="149"/>
    </row>
    <row r="11634" spans="1:12" s="234" customFormat="1" ht="13" x14ac:dyDescent="0.25">
      <c r="A11634" s="296"/>
      <c r="B11634" s="331"/>
      <c r="C11634" s="268"/>
      <c r="D11634" s="326"/>
      <c r="E11634" s="216"/>
      <c r="F11634" s="277"/>
      <c r="I11634"/>
      <c r="J11634" s="149"/>
      <c r="K11634" s="149"/>
      <c r="L11634" s="149"/>
    </row>
    <row r="11635" spans="1:12" s="234" customFormat="1" x14ac:dyDescent="0.25">
      <c r="A11635" s="299" t="s">
        <v>3021</v>
      </c>
      <c r="B11635" s="302" t="s">
        <v>131</v>
      </c>
      <c r="C11635" s="268" t="s">
        <v>11</v>
      </c>
      <c r="D11635" s="326">
        <f>33</f>
        <v>33</v>
      </c>
      <c r="E11635" s="216"/>
      <c r="F11635" s="277"/>
      <c r="I11635"/>
      <c r="J11635" s="149"/>
      <c r="K11635" s="149"/>
      <c r="L11635" s="149"/>
    </row>
    <row r="11636" spans="1:12" s="234" customFormat="1" x14ac:dyDescent="0.25">
      <c r="A11636" s="299"/>
      <c r="B11636" s="302"/>
      <c r="C11636" s="268"/>
      <c r="D11636" s="326"/>
      <c r="E11636" s="216"/>
      <c r="F11636" s="277"/>
      <c r="I11636"/>
      <c r="J11636" s="149"/>
      <c r="K11636" s="149"/>
      <c r="L11636" s="149"/>
    </row>
    <row r="11637" spans="1:12" s="234" customFormat="1" x14ac:dyDescent="0.25">
      <c r="A11637" s="299" t="s">
        <v>3022</v>
      </c>
      <c r="B11637" s="302" t="s">
        <v>3213</v>
      </c>
      <c r="C11637" s="268" t="s">
        <v>11</v>
      </c>
      <c r="D11637" s="326">
        <v>67</v>
      </c>
      <c r="E11637" s="216"/>
      <c r="F11637" s="277"/>
      <c r="I11637"/>
      <c r="J11637" s="149"/>
      <c r="K11637" s="149"/>
      <c r="L11637" s="149"/>
    </row>
    <row r="11638" spans="1:12" s="234" customFormat="1" x14ac:dyDescent="0.25">
      <c r="A11638" s="299"/>
      <c r="B11638" s="302"/>
      <c r="C11638" s="268"/>
      <c r="D11638" s="326"/>
      <c r="E11638" s="216"/>
      <c r="F11638" s="277"/>
      <c r="I11638"/>
      <c r="J11638" s="149"/>
      <c r="K11638" s="149"/>
      <c r="L11638" s="149"/>
    </row>
    <row r="11639" spans="1:12" s="234" customFormat="1" x14ac:dyDescent="0.25">
      <c r="A11639" s="299" t="s">
        <v>3023</v>
      </c>
      <c r="B11639" s="302" t="s">
        <v>3014</v>
      </c>
      <c r="C11639" s="268" t="s">
        <v>11</v>
      </c>
      <c r="D11639" s="326">
        <v>8</v>
      </c>
      <c r="E11639" s="216"/>
      <c r="F11639" s="277"/>
      <c r="I11639"/>
      <c r="J11639" s="149"/>
      <c r="K11639" s="149"/>
      <c r="L11639" s="149"/>
    </row>
    <row r="11640" spans="1:12" s="234" customFormat="1" x14ac:dyDescent="0.25">
      <c r="A11640" s="299"/>
      <c r="B11640" s="302"/>
      <c r="C11640" s="268"/>
      <c r="D11640" s="326"/>
      <c r="E11640" s="216"/>
      <c r="F11640" s="277"/>
      <c r="I11640"/>
      <c r="J11640" s="149"/>
      <c r="K11640" s="149"/>
      <c r="L11640" s="149"/>
    </row>
    <row r="11641" spans="1:12" s="234" customFormat="1" ht="13" x14ac:dyDescent="0.25">
      <c r="A11641" s="299"/>
      <c r="B11641" s="331" t="s">
        <v>128</v>
      </c>
      <c r="C11641" s="268"/>
      <c r="D11641" s="326"/>
      <c r="E11641" s="216"/>
      <c r="F11641" s="277"/>
      <c r="I11641"/>
      <c r="J11641" s="149"/>
      <c r="K11641" s="149"/>
      <c r="L11641" s="149"/>
    </row>
    <row r="11642" spans="1:12" s="234" customFormat="1" ht="13" x14ac:dyDescent="0.25">
      <c r="A11642" s="299"/>
      <c r="B11642" s="331"/>
      <c r="C11642" s="268"/>
      <c r="D11642" s="326"/>
      <c r="E11642" s="216"/>
      <c r="F11642" s="277"/>
      <c r="I11642"/>
      <c r="J11642" s="149"/>
      <c r="K11642" s="149"/>
      <c r="L11642" s="149"/>
    </row>
    <row r="11643" spans="1:12" s="234" customFormat="1" ht="14.5" x14ac:dyDescent="0.25">
      <c r="A11643" s="299" t="s">
        <v>3024</v>
      </c>
      <c r="B11643" s="302" t="s">
        <v>127</v>
      </c>
      <c r="C11643" s="268" t="s">
        <v>621</v>
      </c>
      <c r="D11643" s="326">
        <v>37</v>
      </c>
      <c r="E11643" s="216"/>
      <c r="F11643" s="277"/>
      <c r="I11643"/>
      <c r="J11643" s="149"/>
      <c r="K11643" s="149"/>
      <c r="L11643" s="149"/>
    </row>
    <row r="11644" spans="1:12" s="234" customFormat="1" x14ac:dyDescent="0.25">
      <c r="A11644" s="299"/>
      <c r="B11644" s="302"/>
      <c r="C11644" s="268"/>
      <c r="D11644" s="326"/>
      <c r="E11644" s="216"/>
      <c r="F11644" s="277"/>
      <c r="I11644"/>
      <c r="J11644" s="149"/>
      <c r="K11644" s="149"/>
      <c r="L11644" s="149"/>
    </row>
    <row r="11645" spans="1:12" s="234" customFormat="1" ht="25" x14ac:dyDescent="0.25">
      <c r="A11645" s="298" t="s">
        <v>3025</v>
      </c>
      <c r="B11645" s="302" t="s">
        <v>2114</v>
      </c>
      <c r="C11645" s="268" t="s">
        <v>2</v>
      </c>
      <c r="D11645" s="326">
        <f>24*3</f>
        <v>72</v>
      </c>
      <c r="E11645" s="216"/>
      <c r="F11645" s="277"/>
      <c r="I11645"/>
      <c r="J11645" s="149"/>
      <c r="K11645" s="149"/>
      <c r="L11645" s="149"/>
    </row>
    <row r="11646" spans="1:12" s="234" customFormat="1" x14ac:dyDescent="0.25">
      <c r="A11646" s="299"/>
      <c r="B11646" s="302"/>
      <c r="C11646" s="268"/>
      <c r="D11646" s="326"/>
      <c r="E11646" s="216"/>
      <c r="F11646" s="277"/>
      <c r="I11646"/>
      <c r="J11646" s="149"/>
      <c r="K11646" s="149"/>
      <c r="L11646" s="149"/>
    </row>
    <row r="11647" spans="1:12" s="234" customFormat="1" ht="13" x14ac:dyDescent="0.25">
      <c r="A11647" s="299"/>
      <c r="B11647" s="331" t="s">
        <v>123</v>
      </c>
      <c r="C11647" s="268"/>
      <c r="D11647" s="326"/>
      <c r="E11647" s="216"/>
      <c r="F11647" s="277"/>
      <c r="I11647"/>
      <c r="J11647" s="149"/>
      <c r="K11647" s="149"/>
      <c r="L11647" s="149"/>
    </row>
    <row r="11648" spans="1:12" s="234" customFormat="1" x14ac:dyDescent="0.25">
      <c r="A11648" s="299"/>
      <c r="B11648" s="302"/>
      <c r="C11648" s="268"/>
      <c r="D11648" s="326"/>
      <c r="E11648" s="216"/>
      <c r="F11648" s="277"/>
      <c r="I11648"/>
      <c r="J11648" s="149"/>
      <c r="K11648" s="149"/>
      <c r="L11648" s="149"/>
    </row>
    <row r="11649" spans="1:12" s="234" customFormat="1" ht="37.5" x14ac:dyDescent="0.25">
      <c r="A11649" s="299" t="s">
        <v>3026</v>
      </c>
      <c r="B11649" s="302" t="s">
        <v>3015</v>
      </c>
      <c r="C11649" s="268" t="s">
        <v>2</v>
      </c>
      <c r="D11649" s="326">
        <v>18</v>
      </c>
      <c r="E11649" s="216"/>
      <c r="F11649" s="277"/>
      <c r="I11649"/>
      <c r="J11649" s="149"/>
      <c r="K11649" s="149"/>
      <c r="L11649" s="149"/>
    </row>
    <row r="11650" spans="1:12" s="234" customFormat="1" x14ac:dyDescent="0.25">
      <c r="A11650" s="299"/>
      <c r="B11650" s="302"/>
      <c r="C11650" s="268"/>
      <c r="D11650" s="326"/>
      <c r="E11650" s="216"/>
      <c r="F11650" s="277"/>
      <c r="I11650"/>
      <c r="J11650" s="149"/>
      <c r="K11650" s="149"/>
      <c r="L11650" s="149"/>
    </row>
    <row r="11651" spans="1:12" s="234" customFormat="1" ht="13" x14ac:dyDescent="0.25">
      <c r="A11651" s="299"/>
      <c r="B11651" s="331" t="s">
        <v>114</v>
      </c>
      <c r="C11651" s="268"/>
      <c r="D11651" s="326"/>
      <c r="E11651" s="216"/>
      <c r="F11651" s="277"/>
      <c r="I11651"/>
      <c r="J11651" s="149"/>
      <c r="K11651" s="149"/>
      <c r="L11651" s="149"/>
    </row>
    <row r="11652" spans="1:12" s="234" customFormat="1" x14ac:dyDescent="0.25">
      <c r="A11652" s="299"/>
      <c r="B11652" s="302"/>
      <c r="C11652" s="268"/>
      <c r="D11652" s="326"/>
      <c r="E11652" s="216"/>
      <c r="F11652" s="277"/>
      <c r="I11652"/>
      <c r="J11652" s="149"/>
      <c r="K11652" s="149"/>
      <c r="L11652" s="149"/>
    </row>
    <row r="11653" spans="1:12" s="234" customFormat="1" ht="13" x14ac:dyDescent="0.25">
      <c r="A11653" s="299"/>
      <c r="B11653" s="331" t="s">
        <v>113</v>
      </c>
      <c r="C11653" s="268"/>
      <c r="D11653" s="326"/>
      <c r="E11653" s="216"/>
      <c r="F11653" s="277"/>
      <c r="I11653"/>
      <c r="J11653" s="149"/>
      <c r="K11653" s="149"/>
      <c r="L11653" s="149"/>
    </row>
    <row r="11654" spans="1:12" s="234" customFormat="1" x14ac:dyDescent="0.25">
      <c r="A11654" s="299"/>
      <c r="B11654" s="302"/>
      <c r="C11654" s="268"/>
      <c r="D11654" s="326"/>
      <c r="E11654" s="216"/>
      <c r="F11654" s="277"/>
      <c r="I11654"/>
      <c r="J11654" s="149"/>
      <c r="K11654" s="149"/>
      <c r="L11654" s="149"/>
    </row>
    <row r="11655" spans="1:12" s="234" customFormat="1" ht="37.5" x14ac:dyDescent="0.25">
      <c r="A11655" s="299" t="s">
        <v>3027</v>
      </c>
      <c r="B11655" s="302" t="s">
        <v>2080</v>
      </c>
      <c r="C11655" s="268" t="s">
        <v>11</v>
      </c>
      <c r="D11655" s="326">
        <f>D11635</f>
        <v>33</v>
      </c>
      <c r="E11655" s="216"/>
      <c r="F11655" s="277"/>
      <c r="I11655"/>
      <c r="J11655" s="149"/>
      <c r="K11655" s="149"/>
      <c r="L11655" s="149"/>
    </row>
    <row r="11656" spans="1:12" s="234" customFormat="1" x14ac:dyDescent="0.25">
      <c r="A11656" s="299"/>
      <c r="B11656" s="335"/>
      <c r="C11656" s="268"/>
      <c r="D11656" s="326"/>
      <c r="E11656" s="216"/>
      <c r="F11656" s="277"/>
      <c r="I11656"/>
      <c r="J11656" s="149"/>
      <c r="K11656" s="149"/>
      <c r="L11656" s="149"/>
    </row>
    <row r="11657" spans="1:12" s="234" customFormat="1" ht="37.5" x14ac:dyDescent="0.25">
      <c r="A11657" s="299" t="s">
        <v>3028</v>
      </c>
      <c r="B11657" s="302" t="s">
        <v>3016</v>
      </c>
      <c r="C11657" s="268" t="s">
        <v>11</v>
      </c>
      <c r="D11657" s="326">
        <v>16</v>
      </c>
      <c r="E11657" s="216"/>
      <c r="F11657" s="277"/>
      <c r="I11657"/>
      <c r="J11657" s="149"/>
      <c r="K11657" s="149"/>
      <c r="L11657" s="149"/>
    </row>
    <row r="11658" spans="1:12" s="234" customFormat="1" x14ac:dyDescent="0.25">
      <c r="A11658" s="299"/>
      <c r="B11658" s="302"/>
      <c r="C11658" s="268"/>
      <c r="D11658" s="326"/>
      <c r="E11658" s="216"/>
      <c r="F11658" s="277"/>
      <c r="I11658"/>
      <c r="J11658" s="149"/>
      <c r="K11658" s="149"/>
      <c r="L11658" s="149"/>
    </row>
    <row r="11659" spans="1:12" s="234" customFormat="1" ht="13" x14ac:dyDescent="0.25">
      <c r="A11659" s="299"/>
      <c r="B11659" s="331" t="s">
        <v>101</v>
      </c>
      <c r="C11659" s="268"/>
      <c r="D11659" s="326"/>
      <c r="E11659" s="216"/>
      <c r="F11659" s="277"/>
      <c r="I11659"/>
      <c r="J11659" s="149"/>
      <c r="K11659" s="149"/>
      <c r="L11659" s="149"/>
    </row>
    <row r="11660" spans="1:12" s="234" customFormat="1" ht="13" x14ac:dyDescent="0.25">
      <c r="A11660" s="299"/>
      <c r="B11660" s="331"/>
      <c r="C11660" s="268"/>
      <c r="D11660" s="326"/>
      <c r="E11660" s="216"/>
      <c r="F11660" s="277"/>
      <c r="I11660"/>
      <c r="J11660" s="149"/>
      <c r="K11660" s="149"/>
      <c r="L11660" s="149"/>
    </row>
    <row r="11661" spans="1:12" s="234" customFormat="1" ht="13" x14ac:dyDescent="0.25">
      <c r="A11661" s="299"/>
      <c r="B11661" s="331" t="s">
        <v>100</v>
      </c>
      <c r="C11661" s="268"/>
      <c r="D11661" s="326"/>
      <c r="E11661" s="216"/>
      <c r="F11661" s="277"/>
      <c r="I11661"/>
      <c r="J11661" s="149"/>
      <c r="K11661" s="149"/>
      <c r="L11661" s="149"/>
    </row>
    <row r="11662" spans="1:12" s="234" customFormat="1" ht="13" x14ac:dyDescent="0.25">
      <c r="A11662" s="299"/>
      <c r="B11662" s="331"/>
      <c r="C11662" s="268"/>
      <c r="D11662" s="326"/>
      <c r="E11662" s="216"/>
      <c r="F11662" s="277"/>
      <c r="I11662"/>
      <c r="J11662" s="149"/>
      <c r="K11662" s="149"/>
      <c r="L11662" s="149"/>
    </row>
    <row r="11663" spans="1:12" s="234" customFormat="1" ht="13" x14ac:dyDescent="0.25">
      <c r="A11663" s="299"/>
      <c r="B11663" s="331" t="s">
        <v>3017</v>
      </c>
      <c r="C11663" s="268"/>
      <c r="D11663" s="326"/>
      <c r="E11663" s="216"/>
      <c r="F11663" s="277"/>
      <c r="I11663"/>
      <c r="J11663" s="149"/>
      <c r="K11663" s="149"/>
      <c r="L11663" s="149"/>
    </row>
    <row r="11664" spans="1:12" s="234" customFormat="1" x14ac:dyDescent="0.25">
      <c r="A11664" s="299"/>
      <c r="B11664" s="302"/>
      <c r="C11664" s="268"/>
      <c r="D11664" s="326"/>
      <c r="E11664" s="216"/>
      <c r="F11664" s="277"/>
      <c r="I11664"/>
      <c r="J11664" s="149"/>
      <c r="K11664" s="149"/>
      <c r="L11664" s="149"/>
    </row>
    <row r="11665" spans="1:12" s="234" customFormat="1" ht="37.5" x14ac:dyDescent="0.25">
      <c r="A11665" s="299" t="s">
        <v>3029</v>
      </c>
      <c r="B11665" s="302" t="s">
        <v>3018</v>
      </c>
      <c r="C11665" s="268" t="s">
        <v>2</v>
      </c>
      <c r="D11665" s="326">
        <v>6</v>
      </c>
      <c r="E11665" s="216"/>
      <c r="F11665" s="277"/>
      <c r="I11665"/>
      <c r="J11665" s="149"/>
      <c r="K11665" s="149"/>
      <c r="L11665" s="149"/>
    </row>
    <row r="11666" spans="1:12" s="234" customFormat="1" x14ac:dyDescent="0.25">
      <c r="A11666" s="299"/>
      <c r="B11666" s="302"/>
      <c r="C11666" s="268"/>
      <c r="D11666" s="326"/>
      <c r="E11666" s="216"/>
      <c r="F11666" s="277"/>
      <c r="I11666"/>
      <c r="J11666" s="149"/>
      <c r="K11666" s="149"/>
      <c r="L11666" s="149"/>
    </row>
    <row r="11667" spans="1:12" s="234" customFormat="1" ht="37.5" x14ac:dyDescent="0.25">
      <c r="A11667" s="299" t="s">
        <v>3030</v>
      </c>
      <c r="B11667" s="302" t="s">
        <v>3019</v>
      </c>
      <c r="C11667" s="268" t="s">
        <v>2</v>
      </c>
      <c r="D11667" s="326">
        <v>5</v>
      </c>
      <c r="E11667" s="216"/>
      <c r="F11667" s="277"/>
      <c r="I11667"/>
      <c r="J11667" s="149"/>
      <c r="K11667" s="149"/>
      <c r="L11667" s="149"/>
    </row>
    <row r="11668" spans="1:12" s="234" customFormat="1" x14ac:dyDescent="0.25">
      <c r="A11668" s="299"/>
      <c r="B11668" s="302"/>
      <c r="C11668" s="268"/>
      <c r="D11668" s="326"/>
      <c r="E11668" s="216"/>
      <c r="F11668" s="277"/>
      <c r="I11668"/>
      <c r="J11668" s="149"/>
      <c r="K11668" s="149"/>
      <c r="L11668" s="149"/>
    </row>
    <row r="11669" spans="1:12" s="234" customFormat="1" ht="37.5" x14ac:dyDescent="0.25">
      <c r="A11669" s="299" t="s">
        <v>3031</v>
      </c>
      <c r="B11669" s="302" t="s">
        <v>3020</v>
      </c>
      <c r="C11669" s="268" t="s">
        <v>2</v>
      </c>
      <c r="D11669" s="326">
        <v>1</v>
      </c>
      <c r="E11669" s="216"/>
      <c r="F11669" s="277"/>
      <c r="I11669"/>
      <c r="J11669" s="149"/>
      <c r="K11669" s="149"/>
      <c r="L11669" s="149"/>
    </row>
    <row r="11670" spans="1:12" s="234" customFormat="1" x14ac:dyDescent="0.25">
      <c r="A11670" s="299"/>
      <c r="B11670" s="269"/>
      <c r="C11670" s="268"/>
      <c r="D11670" s="311"/>
      <c r="E11670" s="216"/>
      <c r="F11670" s="277"/>
      <c r="I11670"/>
      <c r="J11670" s="149"/>
      <c r="K11670" s="149"/>
      <c r="L11670" s="149"/>
    </row>
    <row r="11671" spans="1:12" s="234" customFormat="1" x14ac:dyDescent="0.25">
      <c r="A11671" s="296"/>
      <c r="B11671" s="269"/>
      <c r="C11671" s="268"/>
      <c r="D11671" s="311"/>
      <c r="E11671" s="216"/>
      <c r="F11671" s="277"/>
      <c r="I11671"/>
      <c r="J11671" s="149"/>
      <c r="K11671" s="149"/>
      <c r="L11671" s="149"/>
    </row>
    <row r="11672" spans="1:12" s="234" customFormat="1" x14ac:dyDescent="0.25">
      <c r="A11672" s="296"/>
      <c r="B11672" s="269"/>
      <c r="C11672" s="268"/>
      <c r="D11672" s="311"/>
      <c r="E11672" s="216"/>
      <c r="F11672" s="277"/>
      <c r="I11672"/>
      <c r="J11672" s="149"/>
      <c r="K11672" s="149"/>
      <c r="L11672" s="149"/>
    </row>
    <row r="11673" spans="1:12" s="234" customFormat="1" x14ac:dyDescent="0.25">
      <c r="A11673" s="296"/>
      <c r="B11673" s="269"/>
      <c r="C11673" s="268"/>
      <c r="D11673" s="311"/>
      <c r="E11673" s="216"/>
      <c r="F11673" s="277"/>
      <c r="I11673"/>
      <c r="J11673" s="149"/>
      <c r="K11673" s="149"/>
      <c r="L11673" s="149"/>
    </row>
    <row r="11674" spans="1:12" s="234" customFormat="1" x14ac:dyDescent="0.25">
      <c r="A11674" s="296"/>
      <c r="B11674" s="269"/>
      <c r="C11674" s="268"/>
      <c r="D11674" s="311"/>
      <c r="E11674" s="216"/>
      <c r="F11674" s="260"/>
      <c r="I11674"/>
      <c r="J11674" s="149"/>
      <c r="K11674" s="149"/>
      <c r="L11674" s="149"/>
    </row>
    <row r="11675" spans="1:12" s="234" customFormat="1" x14ac:dyDescent="0.25">
      <c r="A11675" s="296"/>
      <c r="B11675" s="269"/>
      <c r="C11675" s="268"/>
      <c r="D11675" s="311"/>
      <c r="E11675" s="216"/>
      <c r="F11675" s="260"/>
      <c r="I11675"/>
      <c r="J11675" s="149"/>
      <c r="K11675" s="149"/>
      <c r="L11675" s="149"/>
    </row>
    <row r="11676" spans="1:12" s="234" customFormat="1" x14ac:dyDescent="0.25">
      <c r="A11676" s="296"/>
      <c r="B11676" s="269"/>
      <c r="C11676" s="268"/>
      <c r="D11676" s="311"/>
      <c r="E11676" s="216"/>
      <c r="F11676" s="260"/>
      <c r="I11676"/>
      <c r="J11676" s="149"/>
      <c r="K11676" s="149"/>
      <c r="L11676" s="149"/>
    </row>
    <row r="11677" spans="1:12" s="234" customFormat="1" x14ac:dyDescent="0.25">
      <c r="A11677" s="296"/>
      <c r="B11677" s="269"/>
      <c r="C11677" s="268"/>
      <c r="D11677" s="311"/>
      <c r="E11677" s="216"/>
      <c r="F11677" s="260"/>
      <c r="I11677"/>
      <c r="J11677" s="149"/>
      <c r="K11677" s="149"/>
      <c r="L11677" s="149"/>
    </row>
    <row r="11678" spans="1:12" s="234" customFormat="1" x14ac:dyDescent="0.25">
      <c r="A11678" s="296"/>
      <c r="B11678" s="269"/>
      <c r="C11678" s="268"/>
      <c r="D11678" s="311"/>
      <c r="E11678" s="216"/>
      <c r="F11678" s="260"/>
      <c r="I11678"/>
      <c r="J11678" s="149"/>
      <c r="K11678" s="149"/>
      <c r="L11678" s="149"/>
    </row>
    <row r="11679" spans="1:12" s="234" customFormat="1" x14ac:dyDescent="0.25">
      <c r="A11679" s="296"/>
      <c r="B11679" s="269"/>
      <c r="C11679" s="268"/>
      <c r="D11679" s="311"/>
      <c r="E11679" s="216"/>
      <c r="F11679" s="260"/>
      <c r="I11679"/>
      <c r="J11679" s="149"/>
      <c r="K11679" s="149"/>
      <c r="L11679" s="149"/>
    </row>
    <row r="11680" spans="1:12" s="234" customFormat="1" x14ac:dyDescent="0.25">
      <c r="A11680" s="296"/>
      <c r="B11680" s="269"/>
      <c r="C11680" s="268"/>
      <c r="D11680" s="311"/>
      <c r="E11680" s="216"/>
      <c r="F11680" s="260"/>
      <c r="I11680"/>
      <c r="J11680" s="149"/>
      <c r="K11680" s="149"/>
      <c r="L11680" s="149"/>
    </row>
    <row r="11681" spans="1:12" s="234" customFormat="1" x14ac:dyDescent="0.25">
      <c r="A11681" s="296"/>
      <c r="B11681" s="269"/>
      <c r="C11681" s="268"/>
      <c r="D11681" s="311"/>
      <c r="E11681" s="216"/>
      <c r="F11681" s="260"/>
      <c r="I11681"/>
      <c r="J11681" s="149"/>
      <c r="K11681" s="149"/>
      <c r="L11681" s="149"/>
    </row>
    <row r="11682" spans="1:12" s="234" customFormat="1" x14ac:dyDescent="0.25">
      <c r="A11682" s="296"/>
      <c r="B11682" s="269"/>
      <c r="C11682" s="268"/>
      <c r="D11682" s="311"/>
      <c r="E11682" s="216"/>
      <c r="F11682" s="260"/>
      <c r="I11682"/>
      <c r="J11682" s="149"/>
      <c r="K11682" s="149"/>
      <c r="L11682" s="149"/>
    </row>
    <row r="11683" spans="1:12" s="234" customFormat="1" x14ac:dyDescent="0.25">
      <c r="A11683" s="296"/>
      <c r="B11683" s="269"/>
      <c r="C11683" s="268"/>
      <c r="D11683" s="311"/>
      <c r="E11683" s="216"/>
      <c r="F11683" s="260"/>
      <c r="I11683"/>
      <c r="J11683" s="149"/>
      <c r="K11683" s="149"/>
      <c r="L11683" s="149"/>
    </row>
    <row r="11684" spans="1:12" s="234" customFormat="1" ht="13" x14ac:dyDescent="0.25">
      <c r="A11684" s="261"/>
      <c r="B11684" s="264" t="s">
        <v>2187</v>
      </c>
      <c r="C11684" s="226"/>
      <c r="D11684" s="304"/>
      <c r="E11684" s="255"/>
      <c r="F11684" s="266"/>
      <c r="I11684"/>
      <c r="J11684" s="149"/>
      <c r="K11684" s="149"/>
      <c r="L11684" s="149"/>
    </row>
    <row r="11685" spans="1:12" s="234" customFormat="1" ht="13" x14ac:dyDescent="0.25">
      <c r="A11685" s="261"/>
      <c r="B11685" s="245" t="str">
        <f>B11491</f>
        <v>SECTION 9</v>
      </c>
      <c r="C11685" s="226"/>
      <c r="D11685" s="304"/>
      <c r="E11685" s="255"/>
      <c r="F11685" s="260"/>
      <c r="I11685"/>
      <c r="J11685" s="149"/>
      <c r="K11685" s="149"/>
      <c r="L11685" s="149"/>
    </row>
    <row r="11686" spans="1:12" s="234" customFormat="1" ht="13" x14ac:dyDescent="0.25">
      <c r="A11686" s="261"/>
      <c r="B11686" s="245" t="s">
        <v>3032</v>
      </c>
      <c r="C11686" s="226"/>
      <c r="D11686" s="304"/>
      <c r="E11686" s="255"/>
      <c r="F11686" s="260"/>
      <c r="I11686"/>
      <c r="J11686" s="149"/>
      <c r="K11686" s="149"/>
      <c r="L11686" s="149"/>
    </row>
    <row r="11687" spans="1:12" s="234" customFormat="1" ht="13" x14ac:dyDescent="0.25">
      <c r="A11687" s="261"/>
      <c r="B11687" s="253"/>
      <c r="C11687" s="252"/>
      <c r="D11687" s="308"/>
      <c r="E11687" s="257"/>
      <c r="F11687" s="260"/>
      <c r="I11687"/>
      <c r="J11687" s="149"/>
      <c r="K11687" s="149"/>
      <c r="L11687" s="149"/>
    </row>
    <row r="11688" spans="1:12" s="234" customFormat="1" ht="13" x14ac:dyDescent="0.25">
      <c r="A11688" s="261"/>
      <c r="B11688" s="270" t="str">
        <f>B11685</f>
        <v>SECTION 9</v>
      </c>
      <c r="C11688" s="252"/>
      <c r="D11688" s="308"/>
      <c r="E11688" s="257"/>
      <c r="F11688" s="260"/>
      <c r="I11688"/>
      <c r="J11688" s="149"/>
      <c r="K11688" s="149"/>
      <c r="L11688" s="149"/>
    </row>
    <row r="11689" spans="1:12" s="234" customFormat="1" ht="13" x14ac:dyDescent="0.25">
      <c r="A11689" s="261"/>
      <c r="B11689" s="270" t="str">
        <f>B11686</f>
        <v>New Ablution Blocks A,B,C: 9.7 -Carpentry and Joinery</v>
      </c>
      <c r="C11689" s="252"/>
      <c r="D11689" s="308"/>
      <c r="E11689" s="257"/>
      <c r="F11689" s="260"/>
      <c r="I11689"/>
      <c r="J11689" s="149"/>
      <c r="K11689" s="149"/>
      <c r="L11689" s="149"/>
    </row>
    <row r="11690" spans="1:12" s="234" customFormat="1" ht="13" x14ac:dyDescent="0.25">
      <c r="A11690" s="261"/>
      <c r="B11690" s="251" t="s">
        <v>2200</v>
      </c>
      <c r="C11690" s="252" t="s">
        <v>2192</v>
      </c>
      <c r="D11690" s="308"/>
      <c r="E11690" s="257"/>
      <c r="F11690" s="260"/>
      <c r="I11690"/>
      <c r="J11690" s="149"/>
      <c r="K11690" s="149"/>
      <c r="L11690" s="149"/>
    </row>
    <row r="11691" spans="1:12" s="234" customFormat="1" ht="13" x14ac:dyDescent="0.25">
      <c r="A11691" s="261"/>
      <c r="B11691" s="253"/>
      <c r="C11691" s="252"/>
      <c r="D11691" s="308"/>
      <c r="E11691" s="257"/>
      <c r="F11691" s="260"/>
      <c r="I11691"/>
      <c r="J11691" s="149"/>
      <c r="K11691" s="149"/>
      <c r="L11691" s="149"/>
    </row>
    <row r="11692" spans="1:12" s="234" customFormat="1" ht="13" x14ac:dyDescent="0.25">
      <c r="A11692" s="261"/>
      <c r="B11692" s="265" t="s">
        <v>2191</v>
      </c>
      <c r="C11692" s="252">
        <v>172</v>
      </c>
      <c r="D11692" s="308"/>
      <c r="E11692" s="257"/>
      <c r="F11692" s="260"/>
      <c r="I11692"/>
      <c r="J11692" s="149"/>
      <c r="K11692" s="149"/>
      <c r="L11692" s="149"/>
    </row>
    <row r="11693" spans="1:12" s="234" customFormat="1" ht="13" x14ac:dyDescent="0.25">
      <c r="A11693" s="261"/>
      <c r="B11693" s="265"/>
      <c r="C11693" s="252"/>
      <c r="D11693" s="308"/>
      <c r="E11693" s="257"/>
      <c r="F11693" s="260"/>
      <c r="I11693"/>
      <c r="J11693" s="149"/>
      <c r="K11693" s="149"/>
      <c r="L11693" s="149"/>
    </row>
    <row r="11694" spans="1:12" s="234" customFormat="1" ht="13" x14ac:dyDescent="0.25">
      <c r="A11694" s="261"/>
      <c r="B11694" s="253"/>
      <c r="C11694" s="252"/>
      <c r="D11694" s="308"/>
      <c r="E11694" s="257"/>
      <c r="F11694" s="260"/>
      <c r="I11694"/>
      <c r="J11694" s="149"/>
      <c r="K11694" s="149"/>
      <c r="L11694" s="149"/>
    </row>
    <row r="11695" spans="1:12" s="234" customFormat="1" ht="13" x14ac:dyDescent="0.25">
      <c r="A11695" s="261"/>
      <c r="B11695" s="253"/>
      <c r="C11695" s="252"/>
      <c r="D11695" s="308"/>
      <c r="E11695" s="257"/>
      <c r="F11695" s="260"/>
      <c r="I11695"/>
      <c r="J11695" s="149"/>
      <c r="K11695" s="149"/>
      <c r="L11695" s="149"/>
    </row>
    <row r="11696" spans="1:12" s="234" customFormat="1" ht="13" x14ac:dyDescent="0.25">
      <c r="A11696" s="261"/>
      <c r="B11696" s="253"/>
      <c r="C11696" s="252"/>
      <c r="D11696" s="308"/>
      <c r="E11696" s="257"/>
      <c r="F11696" s="260"/>
      <c r="I11696"/>
      <c r="J11696" s="149"/>
      <c r="K11696" s="149"/>
      <c r="L11696" s="149"/>
    </row>
    <row r="11697" spans="1:12" s="234" customFormat="1" ht="13" x14ac:dyDescent="0.25">
      <c r="A11697" s="261"/>
      <c r="B11697" s="253"/>
      <c r="C11697" s="252"/>
      <c r="D11697" s="308"/>
      <c r="E11697" s="257"/>
      <c r="F11697" s="260"/>
      <c r="I11697"/>
      <c r="J11697" s="149"/>
      <c r="K11697" s="149"/>
      <c r="L11697" s="149"/>
    </row>
    <row r="11698" spans="1:12" s="234" customFormat="1" ht="13" x14ac:dyDescent="0.25">
      <c r="A11698" s="261"/>
      <c r="B11698" s="253"/>
      <c r="C11698" s="252"/>
      <c r="D11698" s="308"/>
      <c r="E11698" s="257"/>
      <c r="F11698" s="260"/>
      <c r="I11698"/>
      <c r="J11698" s="149"/>
      <c r="K11698" s="149"/>
      <c r="L11698" s="149"/>
    </row>
    <row r="11699" spans="1:12" s="234" customFormat="1" ht="13" x14ac:dyDescent="0.25">
      <c r="A11699" s="261"/>
      <c r="B11699" s="253"/>
      <c r="C11699" s="252"/>
      <c r="D11699" s="308"/>
      <c r="E11699" s="257"/>
      <c r="F11699" s="260"/>
      <c r="I11699"/>
      <c r="J11699" s="149"/>
      <c r="K11699" s="149"/>
      <c r="L11699" s="149"/>
    </row>
    <row r="11700" spans="1:12" s="234" customFormat="1" ht="13" x14ac:dyDescent="0.25">
      <c r="A11700" s="261"/>
      <c r="B11700" s="253"/>
      <c r="C11700" s="252"/>
      <c r="D11700" s="308"/>
      <c r="E11700" s="257"/>
      <c r="F11700" s="260"/>
      <c r="I11700"/>
      <c r="J11700" s="149"/>
      <c r="K11700" s="149"/>
      <c r="L11700" s="149"/>
    </row>
    <row r="11701" spans="1:12" s="234" customFormat="1" ht="13" x14ac:dyDescent="0.25">
      <c r="A11701" s="261"/>
      <c r="B11701" s="253"/>
      <c r="C11701" s="252"/>
      <c r="D11701" s="308"/>
      <c r="E11701" s="257"/>
      <c r="F11701" s="260"/>
      <c r="I11701"/>
      <c r="J11701" s="149"/>
      <c r="K11701" s="149"/>
      <c r="L11701" s="149"/>
    </row>
    <row r="11702" spans="1:12" s="234" customFormat="1" ht="13" x14ac:dyDescent="0.25">
      <c r="A11702" s="261"/>
      <c r="B11702" s="253"/>
      <c r="C11702" s="252"/>
      <c r="D11702" s="308"/>
      <c r="E11702" s="257"/>
      <c r="F11702" s="260"/>
      <c r="I11702"/>
      <c r="J11702" s="149"/>
      <c r="K11702" s="149"/>
      <c r="L11702" s="149"/>
    </row>
    <row r="11703" spans="1:12" s="234" customFormat="1" ht="13" x14ac:dyDescent="0.25">
      <c r="A11703" s="261"/>
      <c r="B11703" s="253"/>
      <c r="C11703" s="252"/>
      <c r="D11703" s="308"/>
      <c r="E11703" s="257"/>
      <c r="F11703" s="260"/>
      <c r="I11703"/>
      <c r="J11703" s="149"/>
      <c r="K11703" s="149"/>
      <c r="L11703" s="149"/>
    </row>
    <row r="11704" spans="1:12" s="234" customFormat="1" ht="13" x14ac:dyDescent="0.25">
      <c r="A11704" s="261"/>
      <c r="B11704" s="253"/>
      <c r="C11704" s="252"/>
      <c r="D11704" s="308"/>
      <c r="E11704" s="257"/>
      <c r="F11704" s="260"/>
      <c r="I11704"/>
      <c r="J11704" s="149"/>
      <c r="K11704" s="149"/>
      <c r="L11704" s="149"/>
    </row>
    <row r="11705" spans="1:12" s="234" customFormat="1" ht="13" x14ac:dyDescent="0.25">
      <c r="A11705" s="261"/>
      <c r="B11705" s="253"/>
      <c r="C11705" s="252"/>
      <c r="D11705" s="308"/>
      <c r="E11705" s="257"/>
      <c r="F11705" s="260"/>
      <c r="I11705"/>
      <c r="J11705" s="149"/>
      <c r="K11705" s="149"/>
      <c r="L11705" s="149"/>
    </row>
    <row r="11706" spans="1:12" s="234" customFormat="1" ht="13" x14ac:dyDescent="0.25">
      <c r="A11706" s="261"/>
      <c r="B11706" s="253"/>
      <c r="C11706" s="252"/>
      <c r="D11706" s="308"/>
      <c r="E11706" s="257"/>
      <c r="F11706" s="260"/>
      <c r="I11706"/>
      <c r="J11706" s="149"/>
      <c r="K11706" s="149"/>
      <c r="L11706" s="149"/>
    </row>
    <row r="11707" spans="1:12" s="234" customFormat="1" ht="13" x14ac:dyDescent="0.25">
      <c r="A11707" s="261"/>
      <c r="B11707" s="253"/>
      <c r="C11707" s="252"/>
      <c r="D11707" s="308"/>
      <c r="E11707" s="257"/>
      <c r="F11707" s="260"/>
      <c r="I11707"/>
      <c r="J11707" s="149"/>
      <c r="K11707" s="149"/>
      <c r="L11707" s="149"/>
    </row>
    <row r="11708" spans="1:12" s="234" customFormat="1" ht="13" x14ac:dyDescent="0.25">
      <c r="A11708" s="261"/>
      <c r="B11708" s="253"/>
      <c r="C11708" s="252"/>
      <c r="D11708" s="308"/>
      <c r="E11708" s="257"/>
      <c r="F11708" s="260"/>
      <c r="I11708"/>
      <c r="J11708" s="149"/>
      <c r="K11708" s="149"/>
      <c r="L11708" s="149"/>
    </row>
    <row r="11709" spans="1:12" s="234" customFormat="1" ht="13" x14ac:dyDescent="0.25">
      <c r="A11709" s="261"/>
      <c r="B11709" s="253"/>
      <c r="C11709" s="252"/>
      <c r="D11709" s="308"/>
      <c r="E11709" s="257"/>
      <c r="F11709" s="260"/>
      <c r="I11709"/>
      <c r="J11709" s="149"/>
      <c r="K11709" s="149"/>
      <c r="L11709" s="149"/>
    </row>
    <row r="11710" spans="1:12" s="234" customFormat="1" ht="13" x14ac:dyDescent="0.25">
      <c r="A11710" s="261"/>
      <c r="B11710" s="253"/>
      <c r="C11710" s="252"/>
      <c r="D11710" s="308"/>
      <c r="E11710" s="257"/>
      <c r="F11710" s="260"/>
      <c r="I11710"/>
      <c r="J11710" s="149"/>
      <c r="K11710" s="149"/>
      <c r="L11710" s="149"/>
    </row>
    <row r="11711" spans="1:12" s="234" customFormat="1" ht="13" x14ac:dyDescent="0.25">
      <c r="A11711" s="261"/>
      <c r="B11711" s="253"/>
      <c r="C11711" s="252"/>
      <c r="D11711" s="308"/>
      <c r="E11711" s="257"/>
      <c r="F11711" s="260"/>
      <c r="I11711"/>
      <c r="J11711" s="149"/>
      <c r="K11711" s="149"/>
      <c r="L11711" s="149"/>
    </row>
    <row r="11712" spans="1:12" s="234" customFormat="1" ht="13" x14ac:dyDescent="0.25">
      <c r="A11712" s="261"/>
      <c r="B11712" s="253"/>
      <c r="C11712" s="252"/>
      <c r="D11712" s="308"/>
      <c r="E11712" s="257"/>
      <c r="F11712" s="260"/>
      <c r="I11712"/>
      <c r="J11712" s="149"/>
      <c r="K11712" s="149"/>
      <c r="L11712" s="149"/>
    </row>
    <row r="11713" spans="1:12" s="234" customFormat="1" ht="13" x14ac:dyDescent="0.25">
      <c r="A11713" s="261"/>
      <c r="B11713" s="253"/>
      <c r="C11713" s="252"/>
      <c r="D11713" s="308"/>
      <c r="E11713" s="257"/>
      <c r="F11713" s="260"/>
      <c r="I11713"/>
      <c r="J11713" s="149"/>
      <c r="K11713" s="149"/>
      <c r="L11713" s="149"/>
    </row>
    <row r="11714" spans="1:12" s="234" customFormat="1" ht="13" x14ac:dyDescent="0.25">
      <c r="A11714" s="261"/>
      <c r="B11714" s="253"/>
      <c r="C11714" s="252"/>
      <c r="D11714" s="308"/>
      <c r="E11714" s="257"/>
      <c r="F11714" s="260"/>
      <c r="I11714"/>
      <c r="J11714" s="149"/>
      <c r="K11714" s="149"/>
      <c r="L11714" s="149"/>
    </row>
    <row r="11715" spans="1:12" s="234" customFormat="1" ht="13" x14ac:dyDescent="0.25">
      <c r="A11715" s="261"/>
      <c r="B11715" s="253"/>
      <c r="C11715" s="252"/>
      <c r="D11715" s="308"/>
      <c r="E11715" s="257"/>
      <c r="F11715" s="260"/>
      <c r="I11715"/>
      <c r="J11715" s="149"/>
      <c r="K11715" s="149"/>
      <c r="L11715" s="149"/>
    </row>
    <row r="11716" spans="1:12" s="234" customFormat="1" ht="13" x14ac:dyDescent="0.25">
      <c r="A11716" s="261"/>
      <c r="B11716" s="253"/>
      <c r="C11716" s="252"/>
      <c r="D11716" s="308"/>
      <c r="E11716" s="257"/>
      <c r="F11716" s="260"/>
      <c r="I11716"/>
      <c r="J11716" s="149"/>
      <c r="K11716" s="149"/>
      <c r="L11716" s="149"/>
    </row>
    <row r="11717" spans="1:12" s="234" customFormat="1" ht="13" x14ac:dyDescent="0.25">
      <c r="A11717" s="261"/>
      <c r="B11717" s="253"/>
      <c r="C11717" s="252"/>
      <c r="D11717" s="308"/>
      <c r="E11717" s="257"/>
      <c r="F11717" s="260"/>
      <c r="I11717"/>
      <c r="J11717" s="149"/>
      <c r="K11717" s="149"/>
      <c r="L11717" s="149"/>
    </row>
    <row r="11718" spans="1:12" s="234" customFormat="1" ht="13" x14ac:dyDescent="0.25">
      <c r="A11718" s="261"/>
      <c r="B11718" s="253"/>
      <c r="C11718" s="252"/>
      <c r="D11718" s="308"/>
      <c r="E11718" s="257"/>
      <c r="F11718" s="260"/>
      <c r="I11718"/>
      <c r="J11718" s="149"/>
      <c r="K11718" s="149"/>
      <c r="L11718" s="149"/>
    </row>
    <row r="11719" spans="1:12" s="234" customFormat="1" ht="13" x14ac:dyDescent="0.25">
      <c r="A11719" s="261"/>
      <c r="B11719" s="253"/>
      <c r="C11719" s="252"/>
      <c r="D11719" s="308"/>
      <c r="E11719" s="257"/>
      <c r="F11719" s="260"/>
      <c r="I11719"/>
      <c r="J11719" s="149"/>
      <c r="K11719" s="149"/>
      <c r="L11719" s="149"/>
    </row>
    <row r="11720" spans="1:12" s="234" customFormat="1" ht="13" x14ac:dyDescent="0.25">
      <c r="A11720" s="261"/>
      <c r="B11720" s="253"/>
      <c r="C11720" s="252"/>
      <c r="D11720" s="308"/>
      <c r="E11720" s="257"/>
      <c r="F11720" s="260"/>
      <c r="I11720"/>
      <c r="J11720" s="149"/>
      <c r="K11720" s="149"/>
      <c r="L11720" s="149"/>
    </row>
    <row r="11721" spans="1:12" s="234" customFormat="1" ht="13" x14ac:dyDescent="0.25">
      <c r="A11721" s="261"/>
      <c r="B11721" s="253"/>
      <c r="C11721" s="252"/>
      <c r="D11721" s="308"/>
      <c r="E11721" s="257"/>
      <c r="F11721" s="260"/>
      <c r="I11721"/>
      <c r="J11721" s="149"/>
      <c r="K11721" s="149"/>
      <c r="L11721" s="149"/>
    </row>
    <row r="11722" spans="1:12" s="234" customFormat="1" ht="13" x14ac:dyDescent="0.25">
      <c r="A11722" s="261"/>
      <c r="B11722" s="253"/>
      <c r="C11722" s="252"/>
      <c r="D11722" s="308"/>
      <c r="E11722" s="257"/>
      <c r="F11722" s="260"/>
      <c r="I11722"/>
      <c r="J11722" s="149"/>
      <c r="K11722" s="149"/>
      <c r="L11722" s="149"/>
    </row>
    <row r="11723" spans="1:12" s="234" customFormat="1" ht="13" x14ac:dyDescent="0.25">
      <c r="A11723" s="261"/>
      <c r="B11723" s="253"/>
      <c r="C11723" s="252"/>
      <c r="D11723" s="308"/>
      <c r="E11723" s="257"/>
      <c r="F11723" s="260"/>
      <c r="I11723"/>
      <c r="J11723" s="149"/>
      <c r="K11723" s="149"/>
      <c r="L11723" s="149"/>
    </row>
    <row r="11724" spans="1:12" s="234" customFormat="1" ht="13" x14ac:dyDescent="0.25">
      <c r="A11724" s="261"/>
      <c r="B11724" s="253"/>
      <c r="C11724" s="252"/>
      <c r="D11724" s="308"/>
      <c r="E11724" s="257"/>
      <c r="F11724" s="260"/>
      <c r="I11724"/>
      <c r="J11724" s="149"/>
      <c r="K11724" s="149"/>
      <c r="L11724" s="149"/>
    </row>
    <row r="11725" spans="1:12" s="234" customFormat="1" ht="13" x14ac:dyDescent="0.25">
      <c r="A11725" s="261"/>
      <c r="B11725" s="253"/>
      <c r="C11725" s="252"/>
      <c r="D11725" s="308"/>
      <c r="E11725" s="257"/>
      <c r="F11725" s="260"/>
      <c r="I11725"/>
      <c r="J11725" s="149"/>
      <c r="K11725" s="149"/>
      <c r="L11725" s="149"/>
    </row>
    <row r="11726" spans="1:12" s="234" customFormat="1" ht="13" x14ac:dyDescent="0.25">
      <c r="A11726" s="261"/>
      <c r="B11726" s="253"/>
      <c r="C11726" s="252"/>
      <c r="D11726" s="308"/>
      <c r="E11726" s="257"/>
      <c r="F11726" s="260"/>
      <c r="I11726"/>
      <c r="J11726" s="149"/>
      <c r="K11726" s="149"/>
      <c r="L11726" s="149"/>
    </row>
    <row r="11727" spans="1:12" s="234" customFormat="1" ht="13" x14ac:dyDescent="0.25">
      <c r="A11727" s="261"/>
      <c r="B11727" s="253"/>
      <c r="C11727" s="252"/>
      <c r="D11727" s="308"/>
      <c r="E11727" s="257"/>
      <c r="F11727" s="260"/>
      <c r="I11727"/>
      <c r="J11727" s="149"/>
      <c r="K11727" s="149"/>
      <c r="L11727" s="149"/>
    </row>
    <row r="11728" spans="1:12" s="234" customFormat="1" ht="13" x14ac:dyDescent="0.25">
      <c r="A11728" s="261"/>
      <c r="B11728" s="253"/>
      <c r="C11728" s="252"/>
      <c r="D11728" s="308"/>
      <c r="E11728" s="257"/>
      <c r="F11728" s="260"/>
      <c r="I11728"/>
      <c r="J11728" s="149"/>
      <c r="K11728" s="149"/>
      <c r="L11728" s="149"/>
    </row>
    <row r="11729" spans="1:12" s="234" customFormat="1" ht="13" x14ac:dyDescent="0.25">
      <c r="A11729" s="261"/>
      <c r="B11729" s="253"/>
      <c r="C11729" s="252"/>
      <c r="D11729" s="308"/>
      <c r="E11729" s="257"/>
      <c r="F11729" s="260"/>
      <c r="I11729"/>
      <c r="J11729" s="149"/>
      <c r="K11729" s="149"/>
      <c r="L11729" s="149"/>
    </row>
    <row r="11730" spans="1:12" s="234" customFormat="1" ht="13" x14ac:dyDescent="0.25">
      <c r="A11730" s="261"/>
      <c r="B11730" s="253"/>
      <c r="C11730" s="252"/>
      <c r="D11730" s="308"/>
      <c r="E11730" s="257"/>
      <c r="F11730" s="260"/>
      <c r="I11730"/>
      <c r="J11730" s="149"/>
      <c r="K11730" s="149"/>
      <c r="L11730" s="149"/>
    </row>
    <row r="11731" spans="1:12" s="234" customFormat="1" ht="13" x14ac:dyDescent="0.25">
      <c r="A11731" s="261"/>
      <c r="B11731" s="253"/>
      <c r="C11731" s="252"/>
      <c r="D11731" s="308"/>
      <c r="E11731" s="257"/>
      <c r="F11731" s="260"/>
      <c r="I11731"/>
      <c r="J11731" s="149"/>
      <c r="K11731" s="149"/>
      <c r="L11731" s="149"/>
    </row>
    <row r="11732" spans="1:12" s="234" customFormat="1" ht="13" x14ac:dyDescent="0.25">
      <c r="A11732" s="261"/>
      <c r="B11732" s="253"/>
      <c r="C11732" s="252"/>
      <c r="D11732" s="308"/>
      <c r="E11732" s="257"/>
      <c r="F11732" s="260"/>
      <c r="I11732"/>
      <c r="J11732" s="149"/>
      <c r="K11732" s="149"/>
      <c r="L11732" s="149"/>
    </row>
    <row r="11733" spans="1:12" s="234" customFormat="1" ht="13" x14ac:dyDescent="0.25">
      <c r="A11733" s="261"/>
      <c r="B11733" s="253"/>
      <c r="C11733" s="252"/>
      <c r="D11733" s="308"/>
      <c r="E11733" s="257"/>
      <c r="F11733" s="260"/>
      <c r="I11733"/>
      <c r="J11733" s="149"/>
      <c r="K11733" s="149"/>
      <c r="L11733" s="149"/>
    </row>
    <row r="11734" spans="1:12" s="234" customFormat="1" ht="13" x14ac:dyDescent="0.25">
      <c r="A11734" s="261"/>
      <c r="B11734" s="253"/>
      <c r="C11734" s="252"/>
      <c r="D11734" s="308"/>
      <c r="E11734" s="257"/>
      <c r="F11734" s="260"/>
      <c r="I11734"/>
      <c r="J11734" s="149"/>
      <c r="K11734" s="149"/>
      <c r="L11734" s="149"/>
    </row>
    <row r="11735" spans="1:12" s="234" customFormat="1" ht="13" x14ac:dyDescent="0.25">
      <c r="A11735" s="261"/>
      <c r="B11735" s="253"/>
      <c r="C11735" s="252"/>
      <c r="D11735" s="308"/>
      <c r="E11735" s="257"/>
      <c r="F11735" s="260"/>
      <c r="I11735"/>
      <c r="J11735" s="149"/>
      <c r="K11735" s="149"/>
      <c r="L11735" s="149"/>
    </row>
    <row r="11736" spans="1:12" s="234" customFormat="1" ht="13" x14ac:dyDescent="0.25">
      <c r="A11736" s="261"/>
      <c r="B11736" s="253"/>
      <c r="C11736" s="252"/>
      <c r="D11736" s="308"/>
      <c r="E11736" s="257"/>
      <c r="F11736" s="260"/>
      <c r="I11736"/>
      <c r="J11736" s="149"/>
      <c r="K11736" s="149"/>
      <c r="L11736" s="149"/>
    </row>
    <row r="11737" spans="1:12" s="234" customFormat="1" ht="13" x14ac:dyDescent="0.25">
      <c r="A11737" s="261"/>
      <c r="B11737" s="253"/>
      <c r="C11737" s="252"/>
      <c r="D11737" s="308"/>
      <c r="E11737" s="257"/>
      <c r="F11737" s="260"/>
      <c r="I11737"/>
      <c r="J11737" s="149"/>
      <c r="K11737" s="149"/>
      <c r="L11737" s="149"/>
    </row>
    <row r="11738" spans="1:12" s="234" customFormat="1" ht="13" x14ac:dyDescent="0.25">
      <c r="A11738" s="261"/>
      <c r="B11738" s="253"/>
      <c r="C11738" s="252"/>
      <c r="D11738" s="308"/>
      <c r="E11738" s="257"/>
      <c r="F11738" s="260"/>
      <c r="I11738"/>
      <c r="J11738" s="149"/>
      <c r="K11738" s="149"/>
      <c r="L11738" s="149"/>
    </row>
    <row r="11739" spans="1:12" s="234" customFormat="1" ht="13" x14ac:dyDescent="0.25">
      <c r="A11739" s="261"/>
      <c r="B11739" s="253"/>
      <c r="C11739" s="252"/>
      <c r="D11739" s="308"/>
      <c r="E11739" s="257"/>
      <c r="F11739" s="260"/>
      <c r="I11739"/>
      <c r="J11739" s="149"/>
      <c r="K11739" s="149"/>
      <c r="L11739" s="149"/>
    </row>
    <row r="11740" spans="1:12" s="234" customFormat="1" ht="13" x14ac:dyDescent="0.25">
      <c r="A11740" s="261"/>
      <c r="B11740" s="253"/>
      <c r="C11740" s="252"/>
      <c r="D11740" s="308"/>
      <c r="E11740" s="257"/>
      <c r="F11740" s="260"/>
      <c r="I11740"/>
      <c r="J11740" s="149"/>
      <c r="K11740" s="149"/>
      <c r="L11740" s="149"/>
    </row>
    <row r="11741" spans="1:12" s="234" customFormat="1" ht="13" x14ac:dyDescent="0.25">
      <c r="A11741" s="261"/>
      <c r="B11741" s="253"/>
      <c r="C11741" s="252"/>
      <c r="D11741" s="308"/>
      <c r="E11741" s="257"/>
      <c r="F11741" s="260"/>
      <c r="I11741"/>
      <c r="J11741" s="149"/>
      <c r="K11741" s="149"/>
      <c r="L11741" s="149"/>
    </row>
    <row r="11742" spans="1:12" s="234" customFormat="1" ht="13" x14ac:dyDescent="0.25">
      <c r="A11742" s="261"/>
      <c r="B11742" s="253"/>
      <c r="C11742" s="252"/>
      <c r="D11742" s="308"/>
      <c r="E11742" s="257"/>
      <c r="F11742" s="260"/>
      <c r="I11742"/>
      <c r="J11742" s="149"/>
      <c r="K11742" s="149"/>
      <c r="L11742" s="149"/>
    </row>
    <row r="11743" spans="1:12" s="234" customFormat="1" ht="13" x14ac:dyDescent="0.25">
      <c r="A11743" s="261"/>
      <c r="B11743" s="253"/>
      <c r="C11743" s="252"/>
      <c r="D11743" s="308"/>
      <c r="E11743" s="257"/>
      <c r="F11743" s="260"/>
      <c r="I11743"/>
      <c r="J11743" s="149"/>
      <c r="K11743" s="149"/>
      <c r="L11743" s="149"/>
    </row>
    <row r="11744" spans="1:12" s="234" customFormat="1" ht="13" x14ac:dyDescent="0.25">
      <c r="A11744" s="261"/>
      <c r="B11744" s="253"/>
      <c r="C11744" s="252"/>
      <c r="D11744" s="308"/>
      <c r="E11744" s="257"/>
      <c r="F11744" s="260"/>
      <c r="I11744"/>
      <c r="J11744" s="149"/>
      <c r="K11744" s="149"/>
      <c r="L11744" s="149"/>
    </row>
    <row r="11745" spans="1:12" s="234" customFormat="1" ht="13" x14ac:dyDescent="0.25">
      <c r="A11745" s="261"/>
      <c r="B11745" s="253"/>
      <c r="C11745" s="252"/>
      <c r="D11745" s="308"/>
      <c r="E11745" s="257"/>
      <c r="F11745" s="260"/>
      <c r="I11745"/>
      <c r="J11745" s="149"/>
      <c r="K11745" s="149"/>
      <c r="L11745" s="149"/>
    </row>
    <row r="11746" spans="1:12" s="234" customFormat="1" ht="13" x14ac:dyDescent="0.25">
      <c r="A11746" s="261"/>
      <c r="B11746" s="253"/>
      <c r="C11746" s="252"/>
      <c r="D11746" s="308"/>
      <c r="E11746" s="257"/>
      <c r="F11746" s="260"/>
      <c r="I11746"/>
      <c r="J11746" s="149"/>
      <c r="K11746" s="149"/>
      <c r="L11746" s="149"/>
    </row>
    <row r="11747" spans="1:12" s="234" customFormat="1" ht="13" x14ac:dyDescent="0.25">
      <c r="A11747" s="261"/>
      <c r="B11747" s="253"/>
      <c r="C11747" s="252"/>
      <c r="D11747" s="308"/>
      <c r="E11747" s="257"/>
      <c r="F11747" s="260"/>
      <c r="I11747"/>
      <c r="J11747" s="149"/>
      <c r="K11747" s="149"/>
      <c r="L11747" s="149"/>
    </row>
    <row r="11748" spans="1:12" s="234" customFormat="1" ht="13" x14ac:dyDescent="0.25">
      <c r="A11748" s="261"/>
      <c r="B11748" s="253"/>
      <c r="C11748" s="252"/>
      <c r="D11748" s="308"/>
      <c r="E11748" s="257"/>
      <c r="F11748" s="260"/>
      <c r="I11748"/>
      <c r="J11748" s="149"/>
      <c r="K11748" s="149"/>
      <c r="L11748" s="149"/>
    </row>
    <row r="11749" spans="1:12" s="234" customFormat="1" ht="13" x14ac:dyDescent="0.25">
      <c r="A11749" s="261"/>
      <c r="B11749" s="253"/>
      <c r="C11749" s="252"/>
      <c r="D11749" s="308"/>
      <c r="E11749" s="257"/>
      <c r="F11749" s="260"/>
      <c r="I11749"/>
      <c r="J11749" s="149"/>
      <c r="K11749" s="149"/>
      <c r="L11749" s="149"/>
    </row>
    <row r="11750" spans="1:12" s="234" customFormat="1" ht="13" x14ac:dyDescent="0.25">
      <c r="A11750" s="261"/>
      <c r="B11750" s="253"/>
      <c r="C11750" s="252"/>
      <c r="D11750" s="308"/>
      <c r="E11750" s="257"/>
      <c r="F11750" s="260"/>
      <c r="I11750"/>
      <c r="J11750" s="149"/>
      <c r="K11750" s="149"/>
      <c r="L11750" s="149"/>
    </row>
    <row r="11751" spans="1:12" s="234" customFormat="1" ht="13" x14ac:dyDescent="0.25">
      <c r="A11751" s="261"/>
      <c r="B11751" s="253"/>
      <c r="C11751" s="252"/>
      <c r="D11751" s="308"/>
      <c r="E11751" s="257"/>
      <c r="F11751" s="260"/>
      <c r="I11751"/>
      <c r="J11751" s="149"/>
      <c r="K11751" s="149"/>
      <c r="L11751" s="149"/>
    </row>
    <row r="11752" spans="1:12" s="234" customFormat="1" ht="13" x14ac:dyDescent="0.25">
      <c r="A11752" s="261"/>
      <c r="B11752" s="253"/>
      <c r="C11752" s="252"/>
      <c r="D11752" s="308"/>
      <c r="E11752" s="257"/>
      <c r="F11752" s="260"/>
      <c r="I11752"/>
      <c r="J11752" s="149"/>
      <c r="K11752" s="149"/>
      <c r="L11752" s="149"/>
    </row>
    <row r="11753" spans="1:12" s="234" customFormat="1" ht="13" x14ac:dyDescent="0.25">
      <c r="A11753" s="261"/>
      <c r="B11753" s="253"/>
      <c r="C11753" s="252"/>
      <c r="D11753" s="308"/>
      <c r="E11753" s="257"/>
      <c r="F11753" s="260"/>
      <c r="I11753"/>
      <c r="J11753" s="149"/>
      <c r="K11753" s="149"/>
      <c r="L11753" s="149"/>
    </row>
    <row r="11754" spans="1:12" s="234" customFormat="1" ht="13" x14ac:dyDescent="0.25">
      <c r="A11754" s="261"/>
      <c r="B11754" s="253"/>
      <c r="C11754" s="252"/>
      <c r="D11754" s="308"/>
      <c r="E11754" s="257"/>
      <c r="F11754" s="260"/>
      <c r="I11754"/>
      <c r="J11754" s="149"/>
      <c r="K11754" s="149"/>
      <c r="L11754" s="149"/>
    </row>
    <row r="11755" spans="1:12" s="234" customFormat="1" ht="13" x14ac:dyDescent="0.25">
      <c r="A11755" s="261"/>
      <c r="B11755" s="253"/>
      <c r="C11755" s="252"/>
      <c r="D11755" s="308"/>
      <c r="E11755" s="257"/>
      <c r="F11755" s="260"/>
      <c r="I11755"/>
      <c r="J11755" s="149"/>
      <c r="K11755" s="149"/>
      <c r="L11755" s="149"/>
    </row>
    <row r="11756" spans="1:12" s="234" customFormat="1" ht="13" x14ac:dyDescent="0.25">
      <c r="A11756" s="261"/>
      <c r="B11756" s="253"/>
      <c r="C11756" s="252"/>
      <c r="D11756" s="308"/>
      <c r="E11756" s="257"/>
      <c r="F11756" s="260"/>
      <c r="I11756"/>
      <c r="J11756" s="149"/>
      <c r="K11756" s="149"/>
      <c r="L11756" s="149"/>
    </row>
    <row r="11757" spans="1:12" s="234" customFormat="1" ht="13" x14ac:dyDescent="0.25">
      <c r="A11757" s="261"/>
      <c r="B11757" s="264" t="s">
        <v>1019</v>
      </c>
      <c r="C11757" s="226"/>
      <c r="D11757" s="304"/>
      <c r="E11757" s="255"/>
      <c r="F11757" s="266"/>
      <c r="I11757"/>
      <c r="J11757" s="149"/>
      <c r="K11757" s="149"/>
      <c r="L11757" s="149"/>
    </row>
    <row r="11758" spans="1:12" s="234" customFormat="1" ht="13" x14ac:dyDescent="0.25">
      <c r="A11758" s="261"/>
      <c r="B11758" s="245" t="str">
        <f>B11685</f>
        <v>SECTION 9</v>
      </c>
      <c r="C11758" s="226"/>
      <c r="D11758" s="304"/>
      <c r="E11758" s="255"/>
      <c r="F11758" s="260"/>
      <c r="I11758"/>
      <c r="J11758" s="149"/>
      <c r="K11758" s="149"/>
      <c r="L11758" s="149"/>
    </row>
    <row r="11759" spans="1:12" s="234" customFormat="1" ht="13" x14ac:dyDescent="0.25">
      <c r="A11759" s="261"/>
      <c r="B11759" s="245" t="str">
        <f>B11686</f>
        <v>New Ablution Blocks A,B,C: 9.7 -Carpentry and Joinery</v>
      </c>
      <c r="C11759" s="226"/>
      <c r="D11759" s="304"/>
      <c r="E11759" s="255"/>
      <c r="F11759" s="260"/>
      <c r="I11759"/>
      <c r="J11759" s="149"/>
      <c r="K11759" s="149"/>
      <c r="L11759" s="149"/>
    </row>
    <row r="11760" spans="1:12" s="234" customFormat="1" x14ac:dyDescent="0.25">
      <c r="A11760" s="298"/>
      <c r="B11760" s="231"/>
      <c r="C11760" s="219"/>
      <c r="D11760" s="310"/>
      <c r="E11760" s="257"/>
      <c r="F11760" s="260"/>
      <c r="I11760"/>
      <c r="J11760" s="149"/>
      <c r="K11760" s="149"/>
      <c r="L11760" s="149"/>
    </row>
    <row r="11761" spans="1:12" s="234" customFormat="1" ht="13" x14ac:dyDescent="0.25">
      <c r="A11761" s="297"/>
      <c r="B11761" s="227" t="s">
        <v>2205</v>
      </c>
      <c r="C11761" s="268"/>
      <c r="D11761" s="311"/>
      <c r="E11761" s="216"/>
      <c r="F11761" s="277"/>
      <c r="I11761"/>
      <c r="J11761" s="149"/>
      <c r="K11761" s="149"/>
      <c r="L11761" s="149"/>
    </row>
    <row r="11762" spans="1:12" s="234" customFormat="1" x14ac:dyDescent="0.25">
      <c r="A11762" s="296"/>
      <c r="B11762" s="269"/>
      <c r="C11762" s="268"/>
      <c r="D11762" s="311"/>
      <c r="E11762" s="216"/>
      <c r="F11762" s="277"/>
      <c r="I11762"/>
      <c r="J11762" s="149"/>
      <c r="K11762" s="149"/>
      <c r="L11762" s="149"/>
    </row>
    <row r="11763" spans="1:12" s="234" customFormat="1" ht="13" x14ac:dyDescent="0.25">
      <c r="A11763" s="297">
        <v>9.8000000000000007</v>
      </c>
      <c r="B11763" s="331" t="s">
        <v>539</v>
      </c>
      <c r="C11763" s="223"/>
      <c r="D11763" s="332"/>
      <c r="E11763" s="336"/>
      <c r="F11763" s="333"/>
      <c r="I11763"/>
      <c r="J11763" s="149"/>
      <c r="K11763" s="149"/>
      <c r="L11763" s="149"/>
    </row>
    <row r="11764" spans="1:12" s="234" customFormat="1" x14ac:dyDescent="0.25">
      <c r="A11764" s="296"/>
      <c r="B11764" s="302"/>
      <c r="C11764" s="268"/>
      <c r="D11764" s="326"/>
      <c r="E11764" s="337"/>
      <c r="F11764" s="325"/>
      <c r="I11764"/>
      <c r="J11764" s="149"/>
      <c r="K11764" s="149"/>
      <c r="L11764" s="149"/>
    </row>
    <row r="11765" spans="1:12" s="234" customFormat="1" ht="13" x14ac:dyDescent="0.25">
      <c r="A11765" s="296"/>
      <c r="B11765" s="331" t="s">
        <v>82</v>
      </c>
      <c r="C11765" s="268"/>
      <c r="D11765" s="326"/>
      <c r="E11765" s="337"/>
      <c r="F11765" s="325"/>
      <c r="I11765"/>
      <c r="J11765" s="149"/>
      <c r="K11765" s="149"/>
      <c r="L11765" s="149"/>
    </row>
    <row r="11766" spans="1:12" s="234" customFormat="1" x14ac:dyDescent="0.25">
      <c r="A11766" s="296"/>
      <c r="B11766" s="302"/>
      <c r="C11766" s="268"/>
      <c r="D11766" s="326"/>
      <c r="E11766" s="337"/>
      <c r="F11766" s="325"/>
      <c r="I11766"/>
      <c r="J11766" s="149"/>
      <c r="K11766" s="149"/>
      <c r="L11766" s="149"/>
    </row>
    <row r="11767" spans="1:12" s="234" customFormat="1" ht="25" x14ac:dyDescent="0.25">
      <c r="A11767" s="296" t="s">
        <v>3035</v>
      </c>
      <c r="B11767" s="302" t="s">
        <v>2102</v>
      </c>
      <c r="C11767" s="268" t="s">
        <v>621</v>
      </c>
      <c r="D11767" s="326">
        <f>D10877</f>
        <v>63</v>
      </c>
      <c r="E11767" s="325"/>
      <c r="F11767" s="325"/>
      <c r="I11767"/>
      <c r="J11767" s="149"/>
      <c r="K11767" s="149"/>
      <c r="L11767" s="149"/>
    </row>
    <row r="11768" spans="1:12" s="234" customFormat="1" x14ac:dyDescent="0.25">
      <c r="A11768" s="296"/>
      <c r="B11768" s="302"/>
      <c r="C11768" s="268"/>
      <c r="D11768" s="326"/>
      <c r="E11768" s="337"/>
      <c r="F11768" s="325"/>
      <c r="I11768"/>
      <c r="J11768" s="149"/>
      <c r="K11768" s="149"/>
      <c r="L11768" s="149"/>
    </row>
    <row r="11769" spans="1:12" s="234" customFormat="1" ht="13" x14ac:dyDescent="0.25">
      <c r="A11769" s="296"/>
      <c r="B11769" s="331" t="s">
        <v>79</v>
      </c>
      <c r="C11769" s="268"/>
      <c r="D11769" s="326"/>
      <c r="E11769" s="337"/>
      <c r="F11769" s="325"/>
      <c r="I11769"/>
      <c r="J11769" s="149"/>
      <c r="K11769" s="149"/>
      <c r="L11769" s="149"/>
    </row>
    <row r="11770" spans="1:12" s="234" customFormat="1" x14ac:dyDescent="0.25">
      <c r="A11770" s="296"/>
      <c r="B11770" s="302"/>
      <c r="C11770" s="268"/>
      <c r="D11770" s="326"/>
      <c r="E11770" s="337"/>
      <c r="F11770" s="325"/>
      <c r="I11770"/>
      <c r="J11770" s="149"/>
      <c r="K11770" s="149"/>
      <c r="L11770" s="149"/>
    </row>
    <row r="11771" spans="1:12" s="234" customFormat="1" ht="26" x14ac:dyDescent="0.25">
      <c r="A11771" s="296"/>
      <c r="B11771" s="331" t="s">
        <v>2103</v>
      </c>
      <c r="C11771" s="268"/>
      <c r="D11771" s="326"/>
      <c r="E11771" s="337"/>
      <c r="F11771" s="325"/>
      <c r="I11771"/>
      <c r="J11771" s="149"/>
      <c r="K11771" s="149"/>
      <c r="L11771" s="149"/>
    </row>
    <row r="11772" spans="1:12" s="234" customFormat="1" x14ac:dyDescent="0.25">
      <c r="A11772" s="296"/>
      <c r="B11772" s="302"/>
      <c r="C11772" s="268"/>
      <c r="D11772" s="326"/>
      <c r="E11772" s="325"/>
      <c r="F11772" s="325"/>
      <c r="I11772"/>
      <c r="J11772" s="149"/>
      <c r="K11772" s="149"/>
      <c r="L11772" s="149"/>
    </row>
    <row r="11773" spans="1:12" s="234" customFormat="1" ht="25" x14ac:dyDescent="0.25">
      <c r="A11773" s="296" t="s">
        <v>3036</v>
      </c>
      <c r="B11773" s="302" t="s">
        <v>2104</v>
      </c>
      <c r="C11773" s="268" t="s">
        <v>621</v>
      </c>
      <c r="D11773" s="326">
        <f>D11767</f>
        <v>63</v>
      </c>
      <c r="E11773" s="325"/>
      <c r="F11773" s="325"/>
      <c r="I11773"/>
      <c r="J11773" s="149"/>
      <c r="K11773" s="149"/>
      <c r="L11773" s="149"/>
    </row>
    <row r="11774" spans="1:12" s="234" customFormat="1" x14ac:dyDescent="0.25">
      <c r="A11774" s="296"/>
      <c r="B11774" s="302"/>
      <c r="C11774" s="268"/>
      <c r="D11774" s="326"/>
      <c r="E11774" s="325"/>
      <c r="F11774" s="325"/>
      <c r="I11774"/>
      <c r="J11774" s="149"/>
      <c r="K11774" s="149"/>
      <c r="L11774" s="149"/>
    </row>
    <row r="11775" spans="1:12" s="234" customFormat="1" ht="37.5" x14ac:dyDescent="0.25">
      <c r="A11775" s="296" t="s">
        <v>3037</v>
      </c>
      <c r="B11775" s="302" t="s">
        <v>3033</v>
      </c>
      <c r="C11775" s="268" t="s">
        <v>2</v>
      </c>
      <c r="D11775" s="326">
        <v>3</v>
      </c>
      <c r="E11775" s="325"/>
      <c r="F11775" s="325"/>
      <c r="I11775"/>
      <c r="J11775" s="149"/>
      <c r="K11775" s="149"/>
      <c r="L11775" s="149"/>
    </row>
    <row r="11776" spans="1:12" s="234" customFormat="1" x14ac:dyDescent="0.25">
      <c r="A11776" s="296"/>
      <c r="B11776" s="302"/>
      <c r="C11776" s="268"/>
      <c r="D11776" s="326"/>
      <c r="E11776" s="325"/>
      <c r="F11776" s="325"/>
      <c r="I11776"/>
      <c r="J11776" s="149"/>
      <c r="K11776" s="149"/>
      <c r="L11776" s="149"/>
    </row>
    <row r="11777" spans="1:12" s="234" customFormat="1" ht="13" x14ac:dyDescent="0.25">
      <c r="A11777" s="296"/>
      <c r="B11777" s="331" t="s">
        <v>128</v>
      </c>
      <c r="C11777" s="268"/>
      <c r="D11777" s="326"/>
      <c r="E11777" s="325"/>
      <c r="F11777" s="325"/>
      <c r="I11777"/>
      <c r="J11777" s="149"/>
      <c r="K11777" s="149"/>
      <c r="L11777" s="149"/>
    </row>
    <row r="11778" spans="1:12" s="234" customFormat="1" ht="13" x14ac:dyDescent="0.25">
      <c r="A11778" s="296"/>
      <c r="B11778" s="331"/>
      <c r="C11778" s="268"/>
      <c r="D11778" s="326"/>
      <c r="E11778" s="325"/>
      <c r="F11778" s="325"/>
      <c r="I11778"/>
      <c r="J11778" s="149"/>
      <c r="K11778" s="149"/>
      <c r="L11778" s="149"/>
    </row>
    <row r="11779" spans="1:12" s="234" customFormat="1" ht="37.5" x14ac:dyDescent="0.25">
      <c r="A11779" s="296" t="s">
        <v>3038</v>
      </c>
      <c r="B11779" s="302" t="s">
        <v>3034</v>
      </c>
      <c r="C11779" s="268" t="s">
        <v>2</v>
      </c>
      <c r="D11779" s="326">
        <v>11</v>
      </c>
      <c r="E11779" s="325"/>
      <c r="F11779" s="325"/>
      <c r="I11779"/>
      <c r="J11779" s="149"/>
      <c r="K11779" s="149"/>
      <c r="L11779" s="149"/>
    </row>
    <row r="11780" spans="1:12" s="234" customFormat="1" x14ac:dyDescent="0.25">
      <c r="A11780" s="296"/>
      <c r="B11780" s="302"/>
      <c r="C11780" s="268"/>
      <c r="D11780" s="326"/>
      <c r="E11780" s="325"/>
      <c r="F11780" s="325"/>
      <c r="I11780"/>
      <c r="J11780" s="149"/>
      <c r="K11780" s="149"/>
      <c r="L11780" s="149"/>
    </row>
    <row r="11781" spans="1:12" s="234" customFormat="1" ht="13" x14ac:dyDescent="0.25">
      <c r="A11781" s="296"/>
      <c r="B11781" s="331" t="s">
        <v>69</v>
      </c>
      <c r="C11781" s="268"/>
      <c r="D11781" s="326"/>
      <c r="E11781" s="325"/>
      <c r="F11781" s="325"/>
      <c r="I11781"/>
      <c r="J11781" s="149"/>
      <c r="K11781" s="149"/>
      <c r="L11781" s="149"/>
    </row>
    <row r="11782" spans="1:12" s="234" customFormat="1" x14ac:dyDescent="0.25">
      <c r="A11782" s="296"/>
      <c r="B11782" s="302"/>
      <c r="C11782" s="268"/>
      <c r="D11782" s="326"/>
      <c r="E11782" s="325"/>
      <c r="F11782" s="325"/>
      <c r="I11782"/>
      <c r="J11782" s="149"/>
      <c r="K11782" s="149"/>
      <c r="L11782" s="149"/>
    </row>
    <row r="11783" spans="1:12" s="234" customFormat="1" x14ac:dyDescent="0.25">
      <c r="A11783" s="296" t="s">
        <v>3039</v>
      </c>
      <c r="B11783" s="302" t="s">
        <v>68</v>
      </c>
      <c r="C11783" s="268" t="s">
        <v>11</v>
      </c>
      <c r="D11783" s="311">
        <f>30.75+28.83+26.1</f>
        <v>85.68</v>
      </c>
      <c r="E11783" s="325"/>
      <c r="F11783" s="325"/>
      <c r="I11783"/>
      <c r="J11783" s="149"/>
      <c r="K11783" s="149"/>
      <c r="L11783" s="149"/>
    </row>
    <row r="11784" spans="1:12" s="234" customFormat="1" x14ac:dyDescent="0.25">
      <c r="A11784" s="296"/>
      <c r="B11784" s="302"/>
      <c r="C11784" s="268"/>
      <c r="D11784" s="326"/>
      <c r="E11784" s="325"/>
      <c r="F11784" s="325"/>
      <c r="I11784"/>
      <c r="J11784" s="149"/>
      <c r="K11784" s="149"/>
      <c r="L11784" s="149"/>
    </row>
    <row r="11785" spans="1:12" s="234" customFormat="1" ht="13" x14ac:dyDescent="0.25">
      <c r="A11785" s="296"/>
      <c r="B11785" s="224"/>
      <c r="C11785" s="268"/>
      <c r="D11785" s="311"/>
      <c r="E11785" s="216"/>
      <c r="F11785" s="277"/>
      <c r="I11785"/>
      <c r="J11785" s="149"/>
      <c r="K11785" s="149"/>
      <c r="L11785" s="149"/>
    </row>
    <row r="11786" spans="1:12" s="234" customFormat="1" ht="13" x14ac:dyDescent="0.25">
      <c r="A11786" s="296"/>
      <c r="B11786" s="224"/>
      <c r="C11786" s="268"/>
      <c r="D11786" s="311"/>
      <c r="E11786" s="216"/>
      <c r="F11786" s="277"/>
      <c r="I11786"/>
      <c r="J11786" s="149"/>
      <c r="K11786" s="149"/>
      <c r="L11786" s="149"/>
    </row>
    <row r="11787" spans="1:12" s="234" customFormat="1" ht="13" x14ac:dyDescent="0.25">
      <c r="A11787" s="296"/>
      <c r="B11787" s="224"/>
      <c r="C11787" s="268"/>
      <c r="D11787" s="311"/>
      <c r="E11787" s="216"/>
      <c r="F11787" s="277"/>
      <c r="I11787"/>
      <c r="J11787" s="149"/>
      <c r="K11787" s="149"/>
      <c r="L11787" s="149"/>
    </row>
    <row r="11788" spans="1:12" s="234" customFormat="1" ht="13" x14ac:dyDescent="0.25">
      <c r="A11788" s="296"/>
      <c r="B11788" s="224"/>
      <c r="C11788" s="268"/>
      <c r="D11788" s="311"/>
      <c r="E11788" s="216"/>
      <c r="F11788" s="277"/>
      <c r="I11788"/>
      <c r="J11788" s="149"/>
      <c r="K11788" s="149"/>
      <c r="L11788" s="149"/>
    </row>
    <row r="11789" spans="1:12" s="234" customFormat="1" ht="13" x14ac:dyDescent="0.25">
      <c r="A11789" s="296"/>
      <c r="B11789" s="224"/>
      <c r="C11789" s="268"/>
      <c r="D11789" s="311"/>
      <c r="E11789" s="216"/>
      <c r="F11789" s="277"/>
      <c r="I11789"/>
      <c r="J11789" s="149"/>
      <c r="K11789" s="149"/>
      <c r="L11789" s="149"/>
    </row>
    <row r="11790" spans="1:12" s="234" customFormat="1" x14ac:dyDescent="0.25">
      <c r="A11790" s="296"/>
      <c r="B11790" s="225"/>
      <c r="C11790" s="268"/>
      <c r="D11790" s="311"/>
      <c r="E11790" s="216"/>
      <c r="F11790" s="277"/>
      <c r="I11790"/>
      <c r="J11790" s="149"/>
      <c r="K11790" s="149"/>
      <c r="L11790" s="149"/>
    </row>
    <row r="11791" spans="1:12" s="234" customFormat="1" x14ac:dyDescent="0.25">
      <c r="A11791" s="296"/>
      <c r="B11791" s="225"/>
      <c r="C11791" s="268"/>
      <c r="D11791" s="311"/>
      <c r="E11791" s="216"/>
      <c r="F11791" s="277"/>
      <c r="I11791"/>
      <c r="J11791" s="149"/>
      <c r="K11791" s="149"/>
      <c r="L11791" s="149"/>
    </row>
    <row r="11792" spans="1:12" s="234" customFormat="1" x14ac:dyDescent="0.25">
      <c r="A11792" s="296"/>
      <c r="B11792" s="225"/>
      <c r="C11792" s="268"/>
      <c r="D11792" s="311"/>
      <c r="E11792" s="216"/>
      <c r="F11792" s="277"/>
      <c r="I11792"/>
      <c r="J11792" s="149"/>
      <c r="K11792" s="149"/>
      <c r="L11792" s="149"/>
    </row>
    <row r="11793" spans="1:12" s="234" customFormat="1" x14ac:dyDescent="0.25">
      <c r="A11793" s="296"/>
      <c r="B11793" s="225"/>
      <c r="C11793" s="268"/>
      <c r="D11793" s="311"/>
      <c r="E11793" s="216"/>
      <c r="F11793" s="277"/>
      <c r="I11793"/>
      <c r="J11793" s="149"/>
      <c r="K11793" s="149"/>
      <c r="L11793" s="149"/>
    </row>
    <row r="11794" spans="1:12" s="234" customFormat="1" x14ac:dyDescent="0.25">
      <c r="A11794" s="296"/>
      <c r="B11794" s="225"/>
      <c r="C11794" s="268"/>
      <c r="D11794" s="311"/>
      <c r="E11794" s="216"/>
      <c r="F11794" s="277"/>
      <c r="I11794"/>
      <c r="J11794" s="149"/>
      <c r="K11794" s="149"/>
      <c r="L11794" s="149"/>
    </row>
    <row r="11795" spans="1:12" s="234" customFormat="1" ht="13" x14ac:dyDescent="0.25">
      <c r="A11795" s="296"/>
      <c r="B11795" s="224"/>
      <c r="C11795" s="268"/>
      <c r="D11795" s="311"/>
      <c r="E11795" s="216"/>
      <c r="F11795" s="277"/>
      <c r="I11795"/>
      <c r="J11795" s="149"/>
      <c r="K11795" s="149"/>
      <c r="L11795" s="149"/>
    </row>
    <row r="11796" spans="1:12" s="234" customFormat="1" x14ac:dyDescent="0.25">
      <c r="A11796" s="296"/>
      <c r="B11796" s="225"/>
      <c r="C11796" s="268"/>
      <c r="D11796" s="311"/>
      <c r="E11796" s="216"/>
      <c r="F11796" s="277"/>
      <c r="I11796"/>
      <c r="J11796" s="149"/>
      <c r="K11796" s="149"/>
      <c r="L11796" s="149"/>
    </row>
    <row r="11797" spans="1:12" s="234" customFormat="1" x14ac:dyDescent="0.25">
      <c r="A11797" s="298"/>
      <c r="B11797" s="253"/>
      <c r="C11797" s="219"/>
      <c r="D11797" s="310"/>
      <c r="E11797" s="257"/>
      <c r="F11797" s="260"/>
      <c r="I11797"/>
      <c r="J11797" s="149"/>
      <c r="K11797" s="149"/>
      <c r="L11797" s="149"/>
    </row>
    <row r="11798" spans="1:12" s="234" customFormat="1" x14ac:dyDescent="0.25">
      <c r="A11798" s="296"/>
      <c r="B11798" s="269"/>
      <c r="C11798" s="268"/>
      <c r="D11798" s="311"/>
      <c r="E11798" s="216"/>
      <c r="F11798" s="260"/>
      <c r="I11798"/>
      <c r="J11798" s="149"/>
      <c r="K11798" s="149"/>
      <c r="L11798" s="149"/>
    </row>
    <row r="11799" spans="1:12" s="234" customFormat="1" x14ac:dyDescent="0.25">
      <c r="A11799" s="296"/>
      <c r="B11799" s="269"/>
      <c r="C11799" s="268"/>
      <c r="D11799" s="311"/>
      <c r="E11799" s="216"/>
      <c r="F11799" s="260"/>
      <c r="I11799"/>
      <c r="J11799" s="149"/>
      <c r="K11799" s="149"/>
      <c r="L11799" s="149"/>
    </row>
    <row r="11800" spans="1:12" s="234" customFormat="1" x14ac:dyDescent="0.25">
      <c r="A11800" s="296"/>
      <c r="B11800" s="269"/>
      <c r="C11800" s="268"/>
      <c r="D11800" s="311"/>
      <c r="E11800" s="216"/>
      <c r="F11800" s="260"/>
      <c r="I11800"/>
      <c r="J11800" s="149"/>
      <c r="K11800" s="149"/>
      <c r="L11800" s="149"/>
    </row>
    <row r="11801" spans="1:12" s="234" customFormat="1" x14ac:dyDescent="0.25">
      <c r="A11801" s="296"/>
      <c r="B11801" s="269"/>
      <c r="C11801" s="268"/>
      <c r="D11801" s="311"/>
      <c r="E11801" s="216"/>
      <c r="F11801" s="260"/>
      <c r="I11801"/>
      <c r="J11801" s="149"/>
      <c r="K11801" s="149"/>
      <c r="L11801" s="149"/>
    </row>
    <row r="11802" spans="1:12" s="234" customFormat="1" x14ac:dyDescent="0.25">
      <c r="A11802" s="296"/>
      <c r="B11802" s="269"/>
      <c r="C11802" s="268"/>
      <c r="D11802" s="311"/>
      <c r="E11802" s="216"/>
      <c r="F11802" s="260"/>
      <c r="I11802"/>
      <c r="J11802" s="149"/>
      <c r="K11802" s="149"/>
      <c r="L11802" s="149"/>
    </row>
    <row r="11803" spans="1:12" s="234" customFormat="1" x14ac:dyDescent="0.25">
      <c r="A11803" s="296"/>
      <c r="B11803" s="269"/>
      <c r="C11803" s="268"/>
      <c r="D11803" s="311"/>
      <c r="E11803" s="216"/>
      <c r="F11803" s="260"/>
      <c r="I11803"/>
      <c r="J11803" s="149"/>
      <c r="K11803" s="149"/>
      <c r="L11803" s="149"/>
    </row>
    <row r="11804" spans="1:12" s="234" customFormat="1" x14ac:dyDescent="0.25">
      <c r="A11804" s="296"/>
      <c r="B11804" s="269"/>
      <c r="C11804" s="268"/>
      <c r="D11804" s="311"/>
      <c r="E11804" s="216"/>
      <c r="F11804" s="260"/>
      <c r="I11804"/>
      <c r="J11804" s="149"/>
      <c r="K11804" s="149"/>
      <c r="L11804" s="149"/>
    </row>
    <row r="11805" spans="1:12" s="234" customFormat="1" x14ac:dyDescent="0.25">
      <c r="A11805" s="296"/>
      <c r="B11805" s="269"/>
      <c r="C11805" s="268"/>
      <c r="D11805" s="311"/>
      <c r="E11805" s="216"/>
      <c r="F11805" s="260"/>
      <c r="I11805"/>
      <c r="J11805" s="149"/>
      <c r="K11805" s="149"/>
      <c r="L11805" s="149"/>
    </row>
    <row r="11806" spans="1:12" s="234" customFormat="1" x14ac:dyDescent="0.25">
      <c r="A11806" s="296"/>
      <c r="B11806" s="269"/>
      <c r="C11806" s="268"/>
      <c r="D11806" s="311"/>
      <c r="E11806" s="216"/>
      <c r="F11806" s="260"/>
      <c r="I11806"/>
      <c r="J11806" s="149"/>
      <c r="K11806" s="149"/>
      <c r="L11806" s="149"/>
    </row>
    <row r="11807" spans="1:12" s="234" customFormat="1" x14ac:dyDescent="0.25">
      <c r="A11807" s="296"/>
      <c r="B11807" s="269"/>
      <c r="C11807" s="268"/>
      <c r="D11807" s="311"/>
      <c r="E11807" s="216"/>
      <c r="F11807" s="260"/>
      <c r="I11807"/>
      <c r="J11807" s="149"/>
      <c r="K11807" s="149"/>
      <c r="L11807" s="149"/>
    </row>
    <row r="11808" spans="1:12" s="234" customFormat="1" x14ac:dyDescent="0.25">
      <c r="A11808" s="296"/>
      <c r="B11808" s="269"/>
      <c r="C11808" s="268"/>
      <c r="D11808" s="311"/>
      <c r="E11808" s="216"/>
      <c r="F11808" s="260"/>
      <c r="I11808"/>
      <c r="J11808" s="149"/>
      <c r="K11808" s="149"/>
      <c r="L11808" s="149"/>
    </row>
    <row r="11809" spans="1:12" s="234" customFormat="1" x14ac:dyDescent="0.25">
      <c r="A11809" s="296"/>
      <c r="B11809" s="269"/>
      <c r="C11809" s="268"/>
      <c r="D11809" s="311"/>
      <c r="E11809" s="216"/>
      <c r="F11809" s="260"/>
      <c r="I11809"/>
      <c r="J11809" s="149"/>
      <c r="K11809" s="149"/>
      <c r="L11809" s="149"/>
    </row>
    <row r="11810" spans="1:12" s="234" customFormat="1" x14ac:dyDescent="0.25">
      <c r="A11810" s="296"/>
      <c r="B11810" s="269"/>
      <c r="C11810" s="268"/>
      <c r="D11810" s="311"/>
      <c r="E11810" s="216"/>
      <c r="F11810" s="260"/>
      <c r="I11810"/>
      <c r="J11810" s="149"/>
      <c r="K11810" s="149"/>
      <c r="L11810" s="149"/>
    </row>
    <row r="11811" spans="1:12" s="234" customFormat="1" x14ac:dyDescent="0.25">
      <c r="A11811" s="296"/>
      <c r="B11811" s="269"/>
      <c r="C11811" s="268"/>
      <c r="D11811" s="311"/>
      <c r="E11811" s="216"/>
      <c r="F11811" s="260"/>
      <c r="I11811"/>
      <c r="J11811" s="149"/>
      <c r="K11811" s="149"/>
      <c r="L11811" s="149"/>
    </row>
    <row r="11812" spans="1:12" s="234" customFormat="1" x14ac:dyDescent="0.25">
      <c r="A11812" s="296"/>
      <c r="B11812" s="269"/>
      <c r="C11812" s="268"/>
      <c r="D11812" s="311"/>
      <c r="E11812" s="216"/>
      <c r="F11812" s="260"/>
      <c r="I11812"/>
      <c r="J11812" s="149"/>
      <c r="K11812" s="149"/>
      <c r="L11812" s="149"/>
    </row>
    <row r="11813" spans="1:12" s="234" customFormat="1" x14ac:dyDescent="0.25">
      <c r="A11813" s="296"/>
      <c r="B11813" s="269"/>
      <c r="C11813" s="268"/>
      <c r="D11813" s="311"/>
      <c r="E11813" s="216"/>
      <c r="F11813" s="260"/>
      <c r="I11813"/>
      <c r="J11813" s="149"/>
      <c r="K11813" s="149"/>
      <c r="L11813" s="149"/>
    </row>
    <row r="11814" spans="1:12" s="234" customFormat="1" x14ac:dyDescent="0.25">
      <c r="A11814" s="296"/>
      <c r="B11814" s="269"/>
      <c r="C11814" s="268"/>
      <c r="D11814" s="311"/>
      <c r="E11814" s="216"/>
      <c r="F11814" s="260"/>
      <c r="I11814"/>
      <c r="J11814" s="149"/>
      <c r="K11814" s="149"/>
      <c r="L11814" s="149"/>
    </row>
    <row r="11815" spans="1:12" s="234" customFormat="1" x14ac:dyDescent="0.25">
      <c r="A11815" s="296"/>
      <c r="B11815" s="269"/>
      <c r="C11815" s="268"/>
      <c r="D11815" s="311"/>
      <c r="E11815" s="216"/>
      <c r="F11815" s="260"/>
      <c r="I11815"/>
      <c r="J11815" s="149"/>
      <c r="K11815" s="149"/>
      <c r="L11815" s="149"/>
    </row>
    <row r="11816" spans="1:12" s="234" customFormat="1" x14ac:dyDescent="0.25">
      <c r="A11816" s="296"/>
      <c r="B11816" s="269"/>
      <c r="C11816" s="268"/>
      <c r="D11816" s="311"/>
      <c r="E11816" s="216"/>
      <c r="F11816" s="260"/>
      <c r="I11816"/>
      <c r="J11816" s="149"/>
      <c r="K11816" s="149"/>
      <c r="L11816" s="149"/>
    </row>
    <row r="11817" spans="1:12" s="234" customFormat="1" x14ac:dyDescent="0.25">
      <c r="A11817" s="296"/>
      <c r="B11817" s="269"/>
      <c r="C11817" s="268"/>
      <c r="D11817" s="311"/>
      <c r="E11817" s="216"/>
      <c r="F11817" s="260"/>
      <c r="I11817"/>
      <c r="J11817" s="149"/>
      <c r="K11817" s="149"/>
      <c r="L11817" s="149"/>
    </row>
    <row r="11818" spans="1:12" s="234" customFormat="1" x14ac:dyDescent="0.25">
      <c r="A11818" s="296"/>
      <c r="B11818" s="269"/>
      <c r="C11818" s="268"/>
      <c r="D11818" s="311"/>
      <c r="E11818" s="216"/>
      <c r="F11818" s="260"/>
      <c r="I11818"/>
      <c r="J11818" s="149"/>
      <c r="K11818" s="149"/>
      <c r="L11818" s="149"/>
    </row>
    <row r="11819" spans="1:12" s="234" customFormat="1" x14ac:dyDescent="0.25">
      <c r="A11819" s="296"/>
      <c r="B11819" s="269"/>
      <c r="C11819" s="268"/>
      <c r="D11819" s="311"/>
      <c r="E11819" s="216"/>
      <c r="F11819" s="260"/>
      <c r="I11819"/>
      <c r="J11819" s="149"/>
      <c r="K11819" s="149"/>
      <c r="L11819" s="149"/>
    </row>
    <row r="11820" spans="1:12" s="234" customFormat="1" x14ac:dyDescent="0.25">
      <c r="A11820" s="296"/>
      <c r="B11820" s="269"/>
      <c r="C11820" s="268"/>
      <c r="D11820" s="311"/>
      <c r="E11820" s="216"/>
      <c r="F11820" s="260"/>
      <c r="I11820"/>
      <c r="J11820" s="149"/>
      <c r="K11820" s="149"/>
      <c r="L11820" s="149"/>
    </row>
    <row r="11821" spans="1:12" s="234" customFormat="1" x14ac:dyDescent="0.25">
      <c r="A11821" s="296"/>
      <c r="B11821" s="269"/>
      <c r="C11821" s="268"/>
      <c r="D11821" s="311"/>
      <c r="E11821" s="216"/>
      <c r="F11821" s="260"/>
      <c r="I11821"/>
      <c r="J11821" s="149"/>
      <c r="K11821" s="149"/>
      <c r="L11821" s="149"/>
    </row>
    <row r="11822" spans="1:12" s="234" customFormat="1" ht="13" x14ac:dyDescent="0.25">
      <c r="A11822" s="261"/>
      <c r="B11822" s="264" t="s">
        <v>2187</v>
      </c>
      <c r="C11822" s="226"/>
      <c r="D11822" s="304"/>
      <c r="E11822" s="255"/>
      <c r="F11822" s="266"/>
      <c r="I11822"/>
      <c r="J11822" s="149"/>
      <c r="K11822" s="149"/>
      <c r="L11822" s="149"/>
    </row>
    <row r="11823" spans="1:12" s="234" customFormat="1" ht="13" x14ac:dyDescent="0.25">
      <c r="A11823" s="261"/>
      <c r="B11823" s="245" t="str">
        <f>B11758</f>
        <v>SECTION 9</v>
      </c>
      <c r="C11823" s="226"/>
      <c r="D11823" s="304"/>
      <c r="E11823" s="255"/>
      <c r="F11823" s="260"/>
      <c r="I11823"/>
      <c r="J11823" s="149"/>
      <c r="K11823" s="149"/>
      <c r="L11823" s="149"/>
    </row>
    <row r="11824" spans="1:12" s="234" customFormat="1" ht="13" x14ac:dyDescent="0.25">
      <c r="A11824" s="261"/>
      <c r="B11824" s="245" t="s">
        <v>3040</v>
      </c>
      <c r="C11824" s="226"/>
      <c r="D11824" s="304"/>
      <c r="E11824" s="255"/>
      <c r="F11824" s="260"/>
      <c r="I11824"/>
      <c r="J11824" s="149"/>
      <c r="K11824" s="149"/>
      <c r="L11824" s="149"/>
    </row>
    <row r="11825" spans="1:12" s="234" customFormat="1" ht="13" x14ac:dyDescent="0.25">
      <c r="A11825" s="261"/>
      <c r="B11825" s="253"/>
      <c r="C11825" s="252"/>
      <c r="D11825" s="308"/>
      <c r="E11825" s="257"/>
      <c r="F11825" s="260"/>
      <c r="I11825"/>
      <c r="J11825" s="149"/>
      <c r="K11825" s="149"/>
      <c r="L11825" s="149"/>
    </row>
    <row r="11826" spans="1:12" s="234" customFormat="1" ht="13" x14ac:dyDescent="0.25">
      <c r="A11826" s="261"/>
      <c r="B11826" s="270" t="str">
        <f>B11823</f>
        <v>SECTION 9</v>
      </c>
      <c r="C11826" s="252"/>
      <c r="D11826" s="308"/>
      <c r="E11826" s="257"/>
      <c r="F11826" s="260"/>
      <c r="I11826"/>
      <c r="J11826" s="149"/>
      <c r="K11826" s="149"/>
      <c r="L11826" s="149"/>
    </row>
    <row r="11827" spans="1:12" s="234" customFormat="1" ht="13" x14ac:dyDescent="0.25">
      <c r="A11827" s="261"/>
      <c r="B11827" s="270" t="str">
        <f>B11824</f>
        <v>New Ablution Blocks A,B,C: 9.8 -Ceilings, Partitions and Access Flooring</v>
      </c>
      <c r="C11827" s="252"/>
      <c r="D11827" s="308"/>
      <c r="E11827" s="257"/>
      <c r="F11827" s="260"/>
      <c r="I11827"/>
      <c r="J11827" s="149"/>
      <c r="K11827" s="149"/>
      <c r="L11827" s="149"/>
    </row>
    <row r="11828" spans="1:12" s="234" customFormat="1" ht="13" x14ac:dyDescent="0.25">
      <c r="A11828" s="261"/>
      <c r="B11828" s="251" t="s">
        <v>2200</v>
      </c>
      <c r="C11828" s="252" t="s">
        <v>2192</v>
      </c>
      <c r="D11828" s="308"/>
      <c r="E11828" s="257"/>
      <c r="F11828" s="260"/>
      <c r="I11828"/>
      <c r="J11828" s="149"/>
      <c r="K11828" s="149"/>
      <c r="L11828" s="149"/>
    </row>
    <row r="11829" spans="1:12" s="234" customFormat="1" ht="13" x14ac:dyDescent="0.25">
      <c r="A11829" s="261"/>
      <c r="B11829" s="253"/>
      <c r="C11829" s="252"/>
      <c r="D11829" s="308"/>
      <c r="E11829" s="257"/>
      <c r="F11829" s="260"/>
      <c r="I11829"/>
      <c r="J11829" s="149"/>
      <c r="K11829" s="149"/>
      <c r="L11829" s="149"/>
    </row>
    <row r="11830" spans="1:12" s="234" customFormat="1" ht="13" x14ac:dyDescent="0.25">
      <c r="A11830" s="261"/>
      <c r="B11830" s="265" t="s">
        <v>2191</v>
      </c>
      <c r="C11830" s="252">
        <v>174</v>
      </c>
      <c r="D11830" s="308"/>
      <c r="E11830" s="257"/>
      <c r="F11830" s="260"/>
      <c r="I11830"/>
      <c r="J11830" s="149"/>
      <c r="K11830" s="149"/>
      <c r="L11830" s="149"/>
    </row>
    <row r="11831" spans="1:12" s="234" customFormat="1" ht="13" x14ac:dyDescent="0.25">
      <c r="A11831" s="261"/>
      <c r="B11831" s="265"/>
      <c r="C11831" s="252"/>
      <c r="D11831" s="308"/>
      <c r="E11831" s="257"/>
      <c r="F11831" s="260"/>
      <c r="I11831"/>
      <c r="J11831" s="149"/>
      <c r="K11831" s="149"/>
      <c r="L11831" s="149"/>
    </row>
    <row r="11832" spans="1:12" s="234" customFormat="1" ht="13" x14ac:dyDescent="0.25">
      <c r="A11832" s="261"/>
      <c r="B11832" s="253"/>
      <c r="C11832" s="252"/>
      <c r="D11832" s="308"/>
      <c r="E11832" s="257"/>
      <c r="F11832" s="260"/>
      <c r="I11832"/>
      <c r="J11832" s="149"/>
      <c r="K11832" s="149"/>
      <c r="L11832" s="149"/>
    </row>
    <row r="11833" spans="1:12" s="234" customFormat="1" ht="13" x14ac:dyDescent="0.25">
      <c r="A11833" s="261"/>
      <c r="B11833" s="253"/>
      <c r="C11833" s="252"/>
      <c r="D11833" s="308"/>
      <c r="E11833" s="257"/>
      <c r="F11833" s="260"/>
      <c r="I11833"/>
      <c r="J11833" s="149"/>
      <c r="K11833" s="149"/>
      <c r="L11833" s="149"/>
    </row>
    <row r="11834" spans="1:12" s="234" customFormat="1" ht="13" x14ac:dyDescent="0.25">
      <c r="A11834" s="261"/>
      <c r="B11834" s="253"/>
      <c r="C11834" s="252"/>
      <c r="D11834" s="308"/>
      <c r="E11834" s="257"/>
      <c r="F11834" s="260"/>
      <c r="I11834"/>
      <c r="J11834" s="149"/>
      <c r="K11834" s="149"/>
      <c r="L11834" s="149"/>
    </row>
    <row r="11835" spans="1:12" s="234" customFormat="1" ht="13" x14ac:dyDescent="0.25">
      <c r="A11835" s="261"/>
      <c r="B11835" s="253"/>
      <c r="C11835" s="252"/>
      <c r="D11835" s="308"/>
      <c r="E11835" s="257"/>
      <c r="F11835" s="260"/>
      <c r="I11835"/>
      <c r="J11835" s="149"/>
      <c r="K11835" s="149"/>
      <c r="L11835" s="149"/>
    </row>
    <row r="11836" spans="1:12" s="234" customFormat="1" ht="13" x14ac:dyDescent="0.25">
      <c r="A11836" s="261"/>
      <c r="B11836" s="253"/>
      <c r="C11836" s="252"/>
      <c r="D11836" s="308"/>
      <c r="E11836" s="257"/>
      <c r="F11836" s="260"/>
      <c r="I11836"/>
      <c r="J11836" s="149"/>
      <c r="K11836" s="149"/>
      <c r="L11836" s="149"/>
    </row>
    <row r="11837" spans="1:12" s="234" customFormat="1" ht="13" x14ac:dyDescent="0.25">
      <c r="A11837" s="261"/>
      <c r="B11837" s="253"/>
      <c r="C11837" s="252"/>
      <c r="D11837" s="308"/>
      <c r="E11837" s="257"/>
      <c r="F11837" s="260"/>
      <c r="I11837"/>
      <c r="J11837" s="149"/>
      <c r="K11837" s="149"/>
      <c r="L11837" s="149"/>
    </row>
    <row r="11838" spans="1:12" s="234" customFormat="1" ht="13" x14ac:dyDescent="0.25">
      <c r="A11838" s="261"/>
      <c r="B11838" s="253"/>
      <c r="C11838" s="252"/>
      <c r="D11838" s="308"/>
      <c r="E11838" s="257"/>
      <c r="F11838" s="260"/>
      <c r="I11838"/>
      <c r="J11838" s="149"/>
      <c r="K11838" s="149"/>
      <c r="L11838" s="149"/>
    </row>
    <row r="11839" spans="1:12" s="234" customFormat="1" ht="13" x14ac:dyDescent="0.25">
      <c r="A11839" s="261"/>
      <c r="B11839" s="253"/>
      <c r="C11839" s="252"/>
      <c r="D11839" s="308"/>
      <c r="E11839" s="257"/>
      <c r="F11839" s="260"/>
      <c r="I11839"/>
      <c r="J11839" s="149"/>
      <c r="K11839" s="149"/>
      <c r="L11839" s="149"/>
    </row>
    <row r="11840" spans="1:12" s="234" customFormat="1" ht="13" x14ac:dyDescent="0.25">
      <c r="A11840" s="261"/>
      <c r="B11840" s="253"/>
      <c r="C11840" s="252"/>
      <c r="D11840" s="308"/>
      <c r="E11840" s="257"/>
      <c r="F11840" s="260"/>
      <c r="I11840"/>
      <c r="J11840" s="149"/>
      <c r="K11840" s="149"/>
      <c r="L11840" s="149"/>
    </row>
    <row r="11841" spans="1:12" s="234" customFormat="1" ht="13" x14ac:dyDescent="0.25">
      <c r="A11841" s="261"/>
      <c r="B11841" s="253"/>
      <c r="C11841" s="252"/>
      <c r="D11841" s="308"/>
      <c r="E11841" s="257"/>
      <c r="F11841" s="260"/>
      <c r="I11841"/>
      <c r="J11841" s="149"/>
      <c r="K11841" s="149"/>
      <c r="L11841" s="149"/>
    </row>
    <row r="11842" spans="1:12" s="234" customFormat="1" ht="13" x14ac:dyDescent="0.25">
      <c r="A11842" s="261"/>
      <c r="B11842" s="253"/>
      <c r="C11842" s="252"/>
      <c r="D11842" s="308"/>
      <c r="E11842" s="257"/>
      <c r="F11842" s="260"/>
      <c r="I11842"/>
      <c r="J11842" s="149"/>
      <c r="K11842" s="149"/>
      <c r="L11842" s="149"/>
    </row>
    <row r="11843" spans="1:12" s="234" customFormat="1" ht="13" x14ac:dyDescent="0.25">
      <c r="A11843" s="261"/>
      <c r="B11843" s="253"/>
      <c r="C11843" s="252"/>
      <c r="D11843" s="308"/>
      <c r="E11843" s="257"/>
      <c r="F11843" s="260"/>
      <c r="I11843"/>
      <c r="J11843" s="149"/>
      <c r="K11843" s="149"/>
      <c r="L11843" s="149"/>
    </row>
    <row r="11844" spans="1:12" s="234" customFormat="1" ht="13" x14ac:dyDescent="0.25">
      <c r="A11844" s="261"/>
      <c r="B11844" s="253"/>
      <c r="C11844" s="252"/>
      <c r="D11844" s="308"/>
      <c r="E11844" s="257"/>
      <c r="F11844" s="260"/>
      <c r="I11844"/>
      <c r="J11844" s="149"/>
      <c r="K11844" s="149"/>
      <c r="L11844" s="149"/>
    </row>
    <row r="11845" spans="1:12" s="234" customFormat="1" ht="13" x14ac:dyDescent="0.25">
      <c r="A11845" s="261"/>
      <c r="B11845" s="253"/>
      <c r="C11845" s="252"/>
      <c r="D11845" s="308"/>
      <c r="E11845" s="257"/>
      <c r="F11845" s="260"/>
      <c r="I11845"/>
      <c r="J11845" s="149"/>
      <c r="K11845" s="149"/>
      <c r="L11845" s="149"/>
    </row>
    <row r="11846" spans="1:12" s="234" customFormat="1" ht="13" x14ac:dyDescent="0.25">
      <c r="A11846" s="261"/>
      <c r="B11846" s="253"/>
      <c r="C11846" s="252"/>
      <c r="D11846" s="308"/>
      <c r="E11846" s="257"/>
      <c r="F11846" s="260"/>
      <c r="I11846"/>
      <c r="J11846" s="149"/>
      <c r="K11846" s="149"/>
      <c r="L11846" s="149"/>
    </row>
    <row r="11847" spans="1:12" s="234" customFormat="1" ht="13" x14ac:dyDescent="0.25">
      <c r="A11847" s="261"/>
      <c r="B11847" s="253"/>
      <c r="C11847" s="252"/>
      <c r="D11847" s="308"/>
      <c r="E11847" s="257"/>
      <c r="F11847" s="260"/>
      <c r="I11847"/>
      <c r="J11847" s="149"/>
      <c r="K11847" s="149"/>
      <c r="L11847" s="149"/>
    </row>
    <row r="11848" spans="1:12" s="234" customFormat="1" ht="13" x14ac:dyDescent="0.25">
      <c r="A11848" s="261"/>
      <c r="B11848" s="253"/>
      <c r="C11848" s="252"/>
      <c r="D11848" s="308"/>
      <c r="E11848" s="257"/>
      <c r="F11848" s="260"/>
      <c r="I11848"/>
      <c r="J11848" s="149"/>
      <c r="K11848" s="149"/>
      <c r="L11848" s="149"/>
    </row>
    <row r="11849" spans="1:12" s="234" customFormat="1" ht="13" x14ac:dyDescent="0.25">
      <c r="A11849" s="261"/>
      <c r="B11849" s="253"/>
      <c r="C11849" s="252"/>
      <c r="D11849" s="308"/>
      <c r="E11849" s="257"/>
      <c r="F11849" s="260"/>
      <c r="I11849"/>
      <c r="J11849" s="149"/>
      <c r="K11849" s="149"/>
      <c r="L11849" s="149"/>
    </row>
    <row r="11850" spans="1:12" s="234" customFormat="1" ht="13" x14ac:dyDescent="0.25">
      <c r="A11850" s="261"/>
      <c r="B11850" s="253"/>
      <c r="C11850" s="252"/>
      <c r="D11850" s="308"/>
      <c r="E11850" s="257"/>
      <c r="F11850" s="260"/>
      <c r="I11850"/>
      <c r="J11850" s="149"/>
      <c r="K11850" s="149"/>
      <c r="L11850" s="149"/>
    </row>
    <row r="11851" spans="1:12" s="234" customFormat="1" ht="13" x14ac:dyDescent="0.25">
      <c r="A11851" s="261"/>
      <c r="B11851" s="253"/>
      <c r="C11851" s="252"/>
      <c r="D11851" s="308"/>
      <c r="E11851" s="257"/>
      <c r="F11851" s="260"/>
      <c r="I11851"/>
      <c r="J11851" s="149"/>
      <c r="K11851" s="149"/>
      <c r="L11851" s="149"/>
    </row>
    <row r="11852" spans="1:12" s="234" customFormat="1" ht="13" x14ac:dyDescent="0.25">
      <c r="A11852" s="261"/>
      <c r="B11852" s="253"/>
      <c r="C11852" s="252"/>
      <c r="D11852" s="308"/>
      <c r="E11852" s="257"/>
      <c r="F11852" s="260"/>
      <c r="I11852"/>
      <c r="J11852" s="149"/>
      <c r="K11852" s="149"/>
      <c r="L11852" s="149"/>
    </row>
    <row r="11853" spans="1:12" s="234" customFormat="1" ht="13" x14ac:dyDescent="0.25">
      <c r="A11853" s="261"/>
      <c r="B11853" s="253"/>
      <c r="C11853" s="252"/>
      <c r="D11853" s="308"/>
      <c r="E11853" s="257"/>
      <c r="F11853" s="260"/>
      <c r="I11853"/>
      <c r="J11853" s="149"/>
      <c r="K11853" s="149"/>
      <c r="L11853" s="149"/>
    </row>
    <row r="11854" spans="1:12" s="234" customFormat="1" ht="13" x14ac:dyDescent="0.25">
      <c r="A11854" s="261"/>
      <c r="B11854" s="253"/>
      <c r="C11854" s="252"/>
      <c r="D11854" s="308"/>
      <c r="E11854" s="257"/>
      <c r="F11854" s="260"/>
      <c r="I11854"/>
      <c r="J11854" s="149"/>
      <c r="K11854" s="149"/>
      <c r="L11854" s="149"/>
    </row>
    <row r="11855" spans="1:12" s="234" customFormat="1" ht="13" x14ac:dyDescent="0.25">
      <c r="A11855" s="261"/>
      <c r="B11855" s="253"/>
      <c r="C11855" s="252"/>
      <c r="D11855" s="308"/>
      <c r="E11855" s="257"/>
      <c r="F11855" s="260"/>
      <c r="I11855"/>
      <c r="J11855" s="149"/>
      <c r="K11855" s="149"/>
      <c r="L11855" s="149"/>
    </row>
    <row r="11856" spans="1:12" s="234" customFormat="1" ht="13" x14ac:dyDescent="0.25">
      <c r="A11856" s="261"/>
      <c r="B11856" s="253"/>
      <c r="C11856" s="252"/>
      <c r="D11856" s="308"/>
      <c r="E11856" s="257"/>
      <c r="F11856" s="260"/>
      <c r="I11856"/>
      <c r="J11856" s="149"/>
      <c r="K11856" s="149"/>
      <c r="L11856" s="149"/>
    </row>
    <row r="11857" spans="1:12" s="234" customFormat="1" ht="13" x14ac:dyDescent="0.25">
      <c r="A11857" s="261"/>
      <c r="B11857" s="253"/>
      <c r="C11857" s="252"/>
      <c r="D11857" s="308"/>
      <c r="E11857" s="257"/>
      <c r="F11857" s="260"/>
      <c r="I11857"/>
      <c r="J11857" s="149"/>
      <c r="K11857" s="149"/>
      <c r="L11857" s="149"/>
    </row>
    <row r="11858" spans="1:12" s="234" customFormat="1" ht="13" x14ac:dyDescent="0.25">
      <c r="A11858" s="261"/>
      <c r="B11858" s="253"/>
      <c r="C11858" s="252"/>
      <c r="D11858" s="308"/>
      <c r="E11858" s="257"/>
      <c r="F11858" s="260"/>
      <c r="I11858"/>
      <c r="J11858" s="149"/>
      <c r="K11858" s="149"/>
      <c r="L11858" s="149"/>
    </row>
    <row r="11859" spans="1:12" s="234" customFormat="1" ht="13" x14ac:dyDescent="0.25">
      <c r="A11859" s="261"/>
      <c r="B11859" s="253"/>
      <c r="C11859" s="252"/>
      <c r="D11859" s="308"/>
      <c r="E11859" s="257"/>
      <c r="F11859" s="260"/>
      <c r="I11859"/>
      <c r="J11859" s="149"/>
      <c r="K11859" s="149"/>
      <c r="L11859" s="149"/>
    </row>
    <row r="11860" spans="1:12" s="234" customFormat="1" ht="13" x14ac:dyDescent="0.25">
      <c r="A11860" s="261"/>
      <c r="B11860" s="253"/>
      <c r="C11860" s="252"/>
      <c r="D11860" s="308"/>
      <c r="E11860" s="257"/>
      <c r="F11860" s="260"/>
      <c r="I11860"/>
      <c r="J11860" s="149"/>
      <c r="K11860" s="149"/>
      <c r="L11860" s="149"/>
    </row>
    <row r="11861" spans="1:12" s="234" customFormat="1" ht="13" x14ac:dyDescent="0.25">
      <c r="A11861" s="261"/>
      <c r="B11861" s="253"/>
      <c r="C11861" s="252"/>
      <c r="D11861" s="308"/>
      <c r="E11861" s="257"/>
      <c r="F11861" s="260"/>
      <c r="I11861"/>
      <c r="J11861" s="149"/>
      <c r="K11861" s="149"/>
      <c r="L11861" s="149"/>
    </row>
    <row r="11862" spans="1:12" s="234" customFormat="1" ht="13" x14ac:dyDescent="0.25">
      <c r="A11862" s="261"/>
      <c r="B11862" s="253"/>
      <c r="C11862" s="252"/>
      <c r="D11862" s="308"/>
      <c r="E11862" s="257"/>
      <c r="F11862" s="260"/>
      <c r="I11862"/>
      <c r="J11862" s="149"/>
      <c r="K11862" s="149"/>
      <c r="L11862" s="149"/>
    </row>
    <row r="11863" spans="1:12" s="234" customFormat="1" ht="13" x14ac:dyDescent="0.25">
      <c r="A11863" s="261"/>
      <c r="B11863" s="253"/>
      <c r="C11863" s="252"/>
      <c r="D11863" s="308"/>
      <c r="E11863" s="257"/>
      <c r="F11863" s="260"/>
      <c r="I11863"/>
      <c r="J11863" s="149"/>
      <c r="K11863" s="149"/>
      <c r="L11863" s="149"/>
    </row>
    <row r="11864" spans="1:12" s="234" customFormat="1" ht="13" x14ac:dyDescent="0.25">
      <c r="A11864" s="261"/>
      <c r="B11864" s="253"/>
      <c r="C11864" s="252"/>
      <c r="D11864" s="308"/>
      <c r="E11864" s="257"/>
      <c r="F11864" s="260"/>
      <c r="I11864"/>
      <c r="J11864" s="149"/>
      <c r="K11864" s="149"/>
      <c r="L11864" s="149"/>
    </row>
    <row r="11865" spans="1:12" s="234" customFormat="1" ht="13" x14ac:dyDescent="0.25">
      <c r="A11865" s="261"/>
      <c r="B11865" s="253"/>
      <c r="C11865" s="252"/>
      <c r="D11865" s="308"/>
      <c r="E11865" s="257"/>
      <c r="F11865" s="260"/>
      <c r="I11865"/>
      <c r="J11865" s="149"/>
      <c r="K11865" s="149"/>
      <c r="L11865" s="149"/>
    </row>
    <row r="11866" spans="1:12" s="234" customFormat="1" ht="13" x14ac:dyDescent="0.25">
      <c r="A11866" s="261"/>
      <c r="B11866" s="253"/>
      <c r="C11866" s="252"/>
      <c r="D11866" s="308"/>
      <c r="E11866" s="257"/>
      <c r="F11866" s="260"/>
      <c r="I11866"/>
      <c r="J11866" s="149"/>
      <c r="K11866" s="149"/>
      <c r="L11866" s="149"/>
    </row>
    <row r="11867" spans="1:12" s="234" customFormat="1" ht="13" x14ac:dyDescent="0.25">
      <c r="A11867" s="261"/>
      <c r="B11867" s="253"/>
      <c r="C11867" s="252"/>
      <c r="D11867" s="308"/>
      <c r="E11867" s="257"/>
      <c r="F11867" s="260"/>
      <c r="I11867"/>
      <c r="J11867" s="149"/>
      <c r="K11867" s="149"/>
      <c r="L11867" s="149"/>
    </row>
    <row r="11868" spans="1:12" s="234" customFormat="1" ht="13" x14ac:dyDescent="0.25">
      <c r="A11868" s="261"/>
      <c r="B11868" s="253"/>
      <c r="C11868" s="252"/>
      <c r="D11868" s="308"/>
      <c r="E11868" s="257"/>
      <c r="F11868" s="260"/>
      <c r="I11868"/>
      <c r="J11868" s="149"/>
      <c r="K11868" s="149"/>
      <c r="L11868" s="149"/>
    </row>
    <row r="11869" spans="1:12" s="234" customFormat="1" ht="13" x14ac:dyDescent="0.25">
      <c r="A11869" s="261"/>
      <c r="B11869" s="253"/>
      <c r="C11869" s="252"/>
      <c r="D11869" s="308"/>
      <c r="E11869" s="257"/>
      <c r="F11869" s="260"/>
      <c r="I11869"/>
      <c r="J11869" s="149"/>
      <c r="K11869" s="149"/>
      <c r="L11869" s="149"/>
    </row>
    <row r="11870" spans="1:12" s="234" customFormat="1" ht="13" x14ac:dyDescent="0.25">
      <c r="A11870" s="261"/>
      <c r="B11870" s="253"/>
      <c r="C11870" s="252"/>
      <c r="D11870" s="308"/>
      <c r="E11870" s="257"/>
      <c r="F11870" s="260"/>
      <c r="I11870"/>
      <c r="J11870" s="149"/>
      <c r="K11870" s="149"/>
      <c r="L11870" s="149"/>
    </row>
    <row r="11871" spans="1:12" s="234" customFormat="1" ht="13" x14ac:dyDescent="0.25">
      <c r="A11871" s="261"/>
      <c r="B11871" s="253"/>
      <c r="C11871" s="252"/>
      <c r="D11871" s="308"/>
      <c r="E11871" s="257"/>
      <c r="F11871" s="260"/>
      <c r="I11871"/>
      <c r="J11871" s="149"/>
      <c r="K11871" s="149"/>
      <c r="L11871" s="149"/>
    </row>
    <row r="11872" spans="1:12" s="234" customFormat="1" ht="13" x14ac:dyDescent="0.25">
      <c r="A11872" s="261"/>
      <c r="B11872" s="253"/>
      <c r="C11872" s="252"/>
      <c r="D11872" s="308"/>
      <c r="E11872" s="257"/>
      <c r="F11872" s="260"/>
      <c r="I11872"/>
      <c r="J11872" s="149"/>
      <c r="K11872" s="149"/>
      <c r="L11872" s="149"/>
    </row>
    <row r="11873" spans="1:12" s="234" customFormat="1" ht="13" x14ac:dyDescent="0.25">
      <c r="A11873" s="261"/>
      <c r="B11873" s="253"/>
      <c r="C11873" s="252"/>
      <c r="D11873" s="308"/>
      <c r="E11873" s="257"/>
      <c r="F11873" s="260"/>
      <c r="I11873"/>
      <c r="J11873" s="149"/>
      <c r="K11873" s="149"/>
      <c r="L11873" s="149"/>
    </row>
    <row r="11874" spans="1:12" s="234" customFormat="1" ht="13" x14ac:dyDescent="0.25">
      <c r="A11874" s="261"/>
      <c r="B11874" s="253"/>
      <c r="C11874" s="252"/>
      <c r="D11874" s="308"/>
      <c r="E11874" s="257"/>
      <c r="F11874" s="260"/>
      <c r="I11874"/>
      <c r="J11874" s="149"/>
      <c r="K11874" s="149"/>
      <c r="L11874" s="149"/>
    </row>
    <row r="11875" spans="1:12" s="234" customFormat="1" ht="13" x14ac:dyDescent="0.25">
      <c r="A11875" s="261"/>
      <c r="B11875" s="253"/>
      <c r="C11875" s="252"/>
      <c r="D11875" s="308"/>
      <c r="E11875" s="257"/>
      <c r="F11875" s="260"/>
      <c r="I11875"/>
      <c r="J11875" s="149"/>
      <c r="K11875" s="149"/>
      <c r="L11875" s="149"/>
    </row>
    <row r="11876" spans="1:12" s="234" customFormat="1" ht="13" x14ac:dyDescent="0.25">
      <c r="A11876" s="261"/>
      <c r="B11876" s="253"/>
      <c r="C11876" s="252"/>
      <c r="D11876" s="308"/>
      <c r="E11876" s="257"/>
      <c r="F11876" s="260"/>
      <c r="I11876"/>
      <c r="J11876" s="149"/>
      <c r="K11876" s="149"/>
      <c r="L11876" s="149"/>
    </row>
    <row r="11877" spans="1:12" s="234" customFormat="1" ht="13" x14ac:dyDescent="0.25">
      <c r="A11877" s="261"/>
      <c r="B11877" s="253"/>
      <c r="C11877" s="252"/>
      <c r="D11877" s="308"/>
      <c r="E11877" s="257"/>
      <c r="F11877" s="260"/>
      <c r="I11877"/>
      <c r="J11877" s="149"/>
      <c r="K11877" s="149"/>
      <c r="L11877" s="149"/>
    </row>
    <row r="11878" spans="1:12" s="234" customFormat="1" ht="13" x14ac:dyDescent="0.25">
      <c r="A11878" s="261"/>
      <c r="B11878" s="253"/>
      <c r="C11878" s="252"/>
      <c r="D11878" s="308"/>
      <c r="E11878" s="257"/>
      <c r="F11878" s="260"/>
      <c r="I11878"/>
      <c r="J11878" s="149"/>
      <c r="K11878" s="149"/>
      <c r="L11878" s="149"/>
    </row>
    <row r="11879" spans="1:12" s="234" customFormat="1" ht="13" x14ac:dyDescent="0.25">
      <c r="A11879" s="261"/>
      <c r="B11879" s="253"/>
      <c r="C11879" s="252"/>
      <c r="D11879" s="308"/>
      <c r="E11879" s="257"/>
      <c r="F11879" s="260"/>
      <c r="I11879"/>
      <c r="J11879" s="149"/>
      <c r="K11879" s="149"/>
      <c r="L11879" s="149"/>
    </row>
    <row r="11880" spans="1:12" s="234" customFormat="1" ht="13" x14ac:dyDescent="0.25">
      <c r="A11880" s="261"/>
      <c r="B11880" s="253"/>
      <c r="C11880" s="252"/>
      <c r="D11880" s="308"/>
      <c r="E11880" s="257"/>
      <c r="F11880" s="260"/>
      <c r="I11880"/>
      <c r="J11880" s="149"/>
      <c r="K11880" s="149"/>
      <c r="L11880" s="149"/>
    </row>
    <row r="11881" spans="1:12" s="234" customFormat="1" ht="13" x14ac:dyDescent="0.25">
      <c r="A11881" s="261"/>
      <c r="B11881" s="253"/>
      <c r="C11881" s="252"/>
      <c r="D11881" s="308"/>
      <c r="E11881" s="257"/>
      <c r="F11881" s="260"/>
      <c r="I11881"/>
      <c r="J11881" s="149"/>
      <c r="K11881" s="149"/>
      <c r="L11881" s="149"/>
    </row>
    <row r="11882" spans="1:12" s="234" customFormat="1" ht="13" x14ac:dyDescent="0.25">
      <c r="A11882" s="261"/>
      <c r="B11882" s="253"/>
      <c r="C11882" s="252"/>
      <c r="D11882" s="308"/>
      <c r="E11882" s="257"/>
      <c r="F11882" s="260"/>
      <c r="I11882"/>
      <c r="J11882" s="149"/>
      <c r="K11882" s="149"/>
      <c r="L11882" s="149"/>
    </row>
    <row r="11883" spans="1:12" s="234" customFormat="1" ht="13" x14ac:dyDescent="0.25">
      <c r="A11883" s="261"/>
      <c r="B11883" s="253"/>
      <c r="C11883" s="252"/>
      <c r="D11883" s="308"/>
      <c r="E11883" s="257"/>
      <c r="F11883" s="260"/>
      <c r="I11883"/>
      <c r="J11883" s="149"/>
      <c r="K11883" s="149"/>
      <c r="L11883" s="149"/>
    </row>
    <row r="11884" spans="1:12" s="234" customFormat="1" ht="13" x14ac:dyDescent="0.25">
      <c r="A11884" s="261"/>
      <c r="B11884" s="253"/>
      <c r="C11884" s="252"/>
      <c r="D11884" s="308"/>
      <c r="E11884" s="257"/>
      <c r="F11884" s="260"/>
      <c r="I11884"/>
      <c r="J11884" s="149"/>
      <c r="K11884" s="149"/>
      <c r="L11884" s="149"/>
    </row>
    <row r="11885" spans="1:12" s="234" customFormat="1" ht="13" x14ac:dyDescent="0.25">
      <c r="A11885" s="261"/>
      <c r="B11885" s="253"/>
      <c r="C11885" s="252"/>
      <c r="D11885" s="308"/>
      <c r="E11885" s="257"/>
      <c r="F11885" s="260"/>
      <c r="I11885"/>
      <c r="J11885" s="149"/>
      <c r="K11885" s="149"/>
      <c r="L11885" s="149"/>
    </row>
    <row r="11886" spans="1:12" s="234" customFormat="1" ht="13" x14ac:dyDescent="0.25">
      <c r="A11886" s="261"/>
      <c r="B11886" s="253"/>
      <c r="C11886" s="252"/>
      <c r="D11886" s="308"/>
      <c r="E11886" s="257"/>
      <c r="F11886" s="260"/>
      <c r="I11886"/>
      <c r="J11886" s="149"/>
      <c r="K11886" s="149"/>
      <c r="L11886" s="149"/>
    </row>
    <row r="11887" spans="1:12" s="234" customFormat="1" ht="13" x14ac:dyDescent="0.25">
      <c r="A11887" s="261"/>
      <c r="B11887" s="253"/>
      <c r="C11887" s="252"/>
      <c r="D11887" s="308"/>
      <c r="E11887" s="257"/>
      <c r="F11887" s="260"/>
      <c r="I11887"/>
      <c r="J11887" s="149"/>
      <c r="K11887" s="149"/>
      <c r="L11887" s="149"/>
    </row>
    <row r="11888" spans="1:12" s="234" customFormat="1" ht="13" x14ac:dyDescent="0.25">
      <c r="A11888" s="261"/>
      <c r="B11888" s="253"/>
      <c r="C11888" s="252"/>
      <c r="D11888" s="308"/>
      <c r="E11888" s="257"/>
      <c r="F11888" s="260"/>
      <c r="I11888"/>
      <c r="J11888" s="149"/>
      <c r="K11888" s="149"/>
      <c r="L11888" s="149"/>
    </row>
    <row r="11889" spans="1:12" s="234" customFormat="1" ht="13" x14ac:dyDescent="0.25">
      <c r="A11889" s="261"/>
      <c r="B11889" s="253"/>
      <c r="C11889" s="252"/>
      <c r="D11889" s="308"/>
      <c r="E11889" s="257"/>
      <c r="F11889" s="260"/>
      <c r="I11889"/>
      <c r="J11889" s="149"/>
      <c r="K11889" s="149"/>
      <c r="L11889" s="149"/>
    </row>
    <row r="11890" spans="1:12" s="234" customFormat="1" ht="13" x14ac:dyDescent="0.25">
      <c r="A11890" s="261"/>
      <c r="B11890" s="253"/>
      <c r="C11890" s="252"/>
      <c r="D11890" s="308"/>
      <c r="E11890" s="257"/>
      <c r="F11890" s="260"/>
      <c r="I11890"/>
      <c r="J11890" s="149"/>
      <c r="K11890" s="149"/>
      <c r="L11890" s="149"/>
    </row>
    <row r="11891" spans="1:12" s="234" customFormat="1" ht="13" x14ac:dyDescent="0.25">
      <c r="A11891" s="261"/>
      <c r="B11891" s="253"/>
      <c r="C11891" s="252"/>
      <c r="D11891" s="308"/>
      <c r="E11891" s="257"/>
      <c r="F11891" s="260"/>
      <c r="I11891"/>
      <c r="J11891" s="149"/>
      <c r="K11891" s="149"/>
      <c r="L11891" s="149"/>
    </row>
    <row r="11892" spans="1:12" s="234" customFormat="1" ht="13" x14ac:dyDescent="0.25">
      <c r="A11892" s="261"/>
      <c r="B11892" s="253"/>
      <c r="C11892" s="252"/>
      <c r="D11892" s="308"/>
      <c r="E11892" s="257"/>
      <c r="F11892" s="260"/>
      <c r="I11892"/>
      <c r="J11892" s="149"/>
      <c r="K11892" s="149"/>
      <c r="L11892" s="149"/>
    </row>
    <row r="11893" spans="1:12" s="234" customFormat="1" ht="13" x14ac:dyDescent="0.25">
      <c r="A11893" s="261"/>
      <c r="B11893" s="253"/>
      <c r="C11893" s="252"/>
      <c r="D11893" s="308"/>
      <c r="E11893" s="257"/>
      <c r="F11893" s="260"/>
      <c r="I11893"/>
      <c r="J11893" s="149"/>
      <c r="K11893" s="149"/>
      <c r="L11893" s="149"/>
    </row>
    <row r="11894" spans="1:12" s="234" customFormat="1" ht="13" x14ac:dyDescent="0.25">
      <c r="A11894" s="261"/>
      <c r="B11894" s="264" t="s">
        <v>1019</v>
      </c>
      <c r="C11894" s="226"/>
      <c r="D11894" s="304"/>
      <c r="E11894" s="255"/>
      <c r="F11894" s="266"/>
      <c r="I11894"/>
      <c r="J11894" s="149"/>
      <c r="K11894" s="149"/>
      <c r="L11894" s="149"/>
    </row>
    <row r="11895" spans="1:12" s="234" customFormat="1" ht="13" x14ac:dyDescent="0.25">
      <c r="A11895" s="261"/>
      <c r="B11895" s="245" t="str">
        <f>B11823</f>
        <v>SECTION 9</v>
      </c>
      <c r="C11895" s="226"/>
      <c r="D11895" s="304"/>
      <c r="E11895" s="255"/>
      <c r="F11895" s="260"/>
      <c r="I11895"/>
      <c r="J11895" s="149"/>
      <c r="K11895" s="149"/>
      <c r="L11895" s="149"/>
    </row>
    <row r="11896" spans="1:12" s="234" customFormat="1" ht="13" x14ac:dyDescent="0.25">
      <c r="A11896" s="261"/>
      <c r="B11896" s="245" t="str">
        <f>B11824</f>
        <v>New Ablution Blocks A,B,C: 9.8 -Ceilings, Partitions and Access Flooring</v>
      </c>
      <c r="C11896" s="226"/>
      <c r="D11896" s="304"/>
      <c r="E11896" s="255"/>
      <c r="F11896" s="260"/>
      <c r="I11896"/>
      <c r="J11896" s="149"/>
      <c r="K11896" s="149"/>
      <c r="L11896" s="149"/>
    </row>
    <row r="11897" spans="1:12" s="234" customFormat="1" x14ac:dyDescent="0.25">
      <c r="A11897" s="298"/>
      <c r="B11897" s="231"/>
      <c r="C11897" s="219"/>
      <c r="D11897" s="310"/>
      <c r="E11897" s="257"/>
      <c r="F11897" s="260"/>
      <c r="I11897"/>
      <c r="J11897" s="149"/>
      <c r="K11897" s="149"/>
      <c r="L11897" s="149"/>
    </row>
    <row r="11898" spans="1:12" s="234" customFormat="1" ht="13" x14ac:dyDescent="0.25">
      <c r="A11898" s="297"/>
      <c r="B11898" s="227" t="s">
        <v>2206</v>
      </c>
      <c r="C11898" s="268"/>
      <c r="D11898" s="311"/>
      <c r="E11898" s="216"/>
      <c r="F11898" s="277"/>
      <c r="I11898"/>
      <c r="J11898" s="149"/>
      <c r="K11898" s="149"/>
      <c r="L11898" s="149"/>
    </row>
    <row r="11899" spans="1:12" s="234" customFormat="1" x14ac:dyDescent="0.25">
      <c r="A11899" s="296"/>
      <c r="B11899" s="269"/>
      <c r="C11899" s="268"/>
      <c r="D11899" s="311"/>
      <c r="E11899" s="216"/>
      <c r="F11899" s="277"/>
      <c r="I11899"/>
      <c r="J11899" s="149"/>
      <c r="K11899" s="149"/>
      <c r="L11899" s="149"/>
    </row>
    <row r="11900" spans="1:12" s="234" customFormat="1" ht="13" x14ac:dyDescent="0.25">
      <c r="A11900" s="297">
        <v>9.9</v>
      </c>
      <c r="B11900" s="227" t="s">
        <v>63</v>
      </c>
      <c r="C11900" s="268"/>
      <c r="D11900" s="311"/>
      <c r="E11900" s="216"/>
      <c r="F11900" s="277"/>
      <c r="I11900"/>
      <c r="J11900" s="149"/>
      <c r="K11900" s="149"/>
      <c r="L11900" s="149"/>
    </row>
    <row r="11901" spans="1:12" s="234" customFormat="1" x14ac:dyDescent="0.25">
      <c r="A11901" s="296"/>
      <c r="B11901" s="269"/>
      <c r="C11901" s="268"/>
      <c r="D11901" s="311"/>
      <c r="E11901" s="216"/>
      <c r="F11901" s="277"/>
      <c r="I11901"/>
      <c r="J11901" s="149"/>
      <c r="K11901" s="149"/>
      <c r="L11901" s="149"/>
    </row>
    <row r="11902" spans="1:12" s="234" customFormat="1" ht="13" x14ac:dyDescent="0.25">
      <c r="A11902" s="296"/>
      <c r="B11902" s="227" t="s">
        <v>62</v>
      </c>
      <c r="C11902" s="268"/>
      <c r="D11902" s="311"/>
      <c r="E11902" s="216"/>
      <c r="F11902" s="277"/>
      <c r="I11902"/>
      <c r="J11902" s="149"/>
      <c r="K11902" s="149"/>
      <c r="L11902" s="149"/>
    </row>
    <row r="11903" spans="1:12" s="234" customFormat="1" x14ac:dyDescent="0.25">
      <c r="A11903" s="296"/>
      <c r="B11903" s="269"/>
      <c r="C11903" s="268"/>
      <c r="D11903" s="311"/>
      <c r="E11903" s="216"/>
      <c r="F11903" s="277"/>
      <c r="I11903"/>
      <c r="J11903" s="149"/>
      <c r="K11903" s="149"/>
      <c r="L11903" s="149"/>
    </row>
    <row r="11904" spans="1:12" s="234" customFormat="1" ht="25" x14ac:dyDescent="0.25">
      <c r="A11904" s="296" t="s">
        <v>3058</v>
      </c>
      <c r="B11904" s="269" t="s">
        <v>3041</v>
      </c>
      <c r="C11904" s="268" t="s">
        <v>2</v>
      </c>
      <c r="D11904" s="311">
        <v>24</v>
      </c>
      <c r="E11904" s="216"/>
      <c r="F11904" s="277"/>
      <c r="I11904"/>
      <c r="J11904" s="149"/>
      <c r="K11904" s="149"/>
      <c r="L11904" s="149"/>
    </row>
    <row r="11905" spans="1:12" s="234" customFormat="1" x14ac:dyDescent="0.25">
      <c r="A11905" s="296"/>
      <c r="B11905" s="269"/>
      <c r="C11905" s="268"/>
      <c r="D11905" s="311"/>
      <c r="E11905" s="216"/>
      <c r="F11905" s="277"/>
      <c r="I11905"/>
      <c r="J11905" s="149"/>
      <c r="K11905" s="149"/>
      <c r="L11905" s="149"/>
    </row>
    <row r="11906" spans="1:12" s="234" customFormat="1" ht="13" x14ac:dyDescent="0.25">
      <c r="A11906" s="296"/>
      <c r="B11906" s="227" t="s">
        <v>1431</v>
      </c>
      <c r="C11906" s="268"/>
      <c r="D11906" s="311"/>
      <c r="E11906" s="216"/>
      <c r="F11906" s="277"/>
      <c r="I11906"/>
      <c r="J11906" s="149"/>
      <c r="K11906" s="149"/>
      <c r="L11906" s="149"/>
    </row>
    <row r="11907" spans="1:12" s="234" customFormat="1" x14ac:dyDescent="0.25">
      <c r="A11907" s="296"/>
      <c r="B11907" s="269"/>
      <c r="C11907" s="268"/>
      <c r="D11907" s="311"/>
      <c r="E11907" s="216"/>
      <c r="F11907" s="277"/>
      <c r="I11907"/>
      <c r="J11907" s="149"/>
      <c r="K11907" s="149"/>
      <c r="L11907" s="149"/>
    </row>
    <row r="11908" spans="1:12" s="234" customFormat="1" ht="13" x14ac:dyDescent="0.25">
      <c r="A11908" s="296"/>
      <c r="B11908" s="227" t="s">
        <v>3057</v>
      </c>
      <c r="C11908" s="268"/>
      <c r="D11908" s="311"/>
      <c r="E11908" s="216"/>
      <c r="F11908" s="277"/>
      <c r="I11908"/>
      <c r="J11908" s="149"/>
      <c r="K11908" s="149"/>
      <c r="L11908" s="149"/>
    </row>
    <row r="11909" spans="1:12" s="234" customFormat="1" x14ac:dyDescent="0.25">
      <c r="A11909" s="296"/>
      <c r="B11909" s="269"/>
      <c r="C11909" s="268"/>
      <c r="D11909" s="311"/>
      <c r="E11909" s="216"/>
      <c r="F11909" s="277"/>
      <c r="I11909"/>
      <c r="J11909" s="149"/>
      <c r="K11909" s="149"/>
      <c r="L11909" s="149"/>
    </row>
    <row r="11910" spans="1:12" s="234" customFormat="1" x14ac:dyDescent="0.25">
      <c r="A11910" s="296" t="s">
        <v>3059</v>
      </c>
      <c r="B11910" s="269" t="s">
        <v>3042</v>
      </c>
      <c r="C11910" s="268" t="s">
        <v>2</v>
      </c>
      <c r="D11910" s="311">
        <v>5</v>
      </c>
      <c r="E11910" s="216"/>
      <c r="F11910" s="277"/>
      <c r="I11910"/>
      <c r="J11910" s="149"/>
      <c r="K11910" s="149"/>
      <c r="L11910" s="149"/>
    </row>
    <row r="11911" spans="1:12" s="234" customFormat="1" x14ac:dyDescent="0.25">
      <c r="A11911" s="296"/>
      <c r="B11911" s="269"/>
      <c r="C11911" s="268"/>
      <c r="D11911" s="311"/>
      <c r="E11911" s="216"/>
      <c r="F11911" s="277"/>
      <c r="I11911"/>
      <c r="J11911" s="149"/>
      <c r="K11911" s="149"/>
      <c r="L11911" s="149"/>
    </row>
    <row r="11912" spans="1:12" s="234" customFormat="1" x14ac:dyDescent="0.25">
      <c r="A11912" s="296" t="s">
        <v>3060</v>
      </c>
      <c r="B11912" s="269" t="s">
        <v>3043</v>
      </c>
      <c r="C11912" s="268" t="s">
        <v>2</v>
      </c>
      <c r="D11912" s="311">
        <v>1</v>
      </c>
      <c r="E11912" s="216"/>
      <c r="F11912" s="277"/>
      <c r="I11912"/>
      <c r="J11912" s="149"/>
      <c r="K11912" s="149"/>
      <c r="L11912" s="149"/>
    </row>
    <row r="11913" spans="1:12" s="234" customFormat="1" x14ac:dyDescent="0.25">
      <c r="A11913" s="296"/>
      <c r="B11913" s="269"/>
      <c r="C11913" s="268"/>
      <c r="D11913" s="311"/>
      <c r="E11913" s="216"/>
      <c r="F11913" s="277"/>
      <c r="I11913"/>
      <c r="J11913" s="149"/>
      <c r="K11913" s="149"/>
      <c r="L11913" s="149"/>
    </row>
    <row r="11914" spans="1:12" s="234" customFormat="1" ht="13" x14ac:dyDescent="0.25">
      <c r="A11914" s="296"/>
      <c r="B11914" s="227" t="s">
        <v>3044</v>
      </c>
      <c r="C11914" s="268"/>
      <c r="D11914" s="311"/>
      <c r="E11914" s="216"/>
      <c r="F11914" s="277"/>
      <c r="I11914"/>
      <c r="J11914" s="149"/>
      <c r="K11914" s="149"/>
      <c r="L11914" s="149"/>
    </row>
    <row r="11915" spans="1:12" s="234" customFormat="1" ht="13" x14ac:dyDescent="0.25">
      <c r="A11915" s="296"/>
      <c r="B11915" s="227"/>
      <c r="C11915" s="268"/>
      <c r="D11915" s="311"/>
      <c r="E11915" s="216"/>
      <c r="F11915" s="277"/>
      <c r="I11915"/>
      <c r="J11915" s="149"/>
      <c r="K11915" s="149"/>
      <c r="L11915" s="149"/>
    </row>
    <row r="11916" spans="1:12" s="234" customFormat="1" ht="13" x14ac:dyDescent="0.25">
      <c r="A11916" s="296"/>
      <c r="B11916" s="227" t="s">
        <v>3045</v>
      </c>
      <c r="C11916" s="268"/>
      <c r="D11916" s="311"/>
      <c r="E11916" s="216"/>
      <c r="F11916" s="277"/>
      <c r="I11916"/>
      <c r="J11916" s="149"/>
      <c r="K11916" s="149"/>
      <c r="L11916" s="149"/>
    </row>
    <row r="11917" spans="1:12" s="234" customFormat="1" x14ac:dyDescent="0.25">
      <c r="A11917" s="296"/>
      <c r="B11917" s="269"/>
      <c r="C11917" s="268"/>
      <c r="D11917" s="311"/>
      <c r="E11917" s="216"/>
      <c r="F11917" s="277"/>
      <c r="I11917"/>
      <c r="J11917" s="149"/>
      <c r="K11917" s="149"/>
      <c r="L11917" s="149"/>
    </row>
    <row r="11918" spans="1:12" s="234" customFormat="1" x14ac:dyDescent="0.25">
      <c r="A11918" s="296" t="s">
        <v>3061</v>
      </c>
      <c r="B11918" s="269" t="s">
        <v>128</v>
      </c>
      <c r="C11918" s="268" t="s">
        <v>2</v>
      </c>
      <c r="D11918" s="311">
        <v>7</v>
      </c>
      <c r="E11918" s="216"/>
      <c r="F11918" s="277"/>
      <c r="I11918"/>
      <c r="J11918" s="149"/>
      <c r="K11918" s="149"/>
      <c r="L11918" s="149"/>
    </row>
    <row r="11919" spans="1:12" s="234" customFormat="1" x14ac:dyDescent="0.25">
      <c r="A11919" s="296"/>
      <c r="B11919" s="269"/>
      <c r="C11919" s="268"/>
      <c r="D11919" s="311"/>
      <c r="E11919" s="216"/>
      <c r="F11919" s="277"/>
      <c r="I11919"/>
      <c r="J11919" s="149"/>
      <c r="K11919" s="149"/>
      <c r="L11919" s="149"/>
    </row>
    <row r="11920" spans="1:12" s="234" customFormat="1" ht="13" x14ac:dyDescent="0.25">
      <c r="A11920" s="296"/>
      <c r="B11920" s="227" t="s">
        <v>1437</v>
      </c>
      <c r="C11920" s="268"/>
      <c r="D11920" s="311"/>
      <c r="E11920" s="216"/>
      <c r="F11920" s="277"/>
      <c r="I11920"/>
      <c r="J11920" s="149"/>
      <c r="K11920" s="149"/>
      <c r="L11920" s="149"/>
    </row>
    <row r="11921" spans="1:12" s="234" customFormat="1" ht="13" x14ac:dyDescent="0.25">
      <c r="A11921" s="296"/>
      <c r="B11921" s="227"/>
      <c r="C11921" s="268"/>
      <c r="D11921" s="311"/>
      <c r="E11921" s="216"/>
      <c r="F11921" s="277"/>
      <c r="I11921"/>
      <c r="J11921" s="149"/>
      <c r="K11921" s="149"/>
      <c r="L11921" s="149"/>
    </row>
    <row r="11922" spans="1:12" s="234" customFormat="1" ht="13" x14ac:dyDescent="0.25">
      <c r="A11922" s="296"/>
      <c r="B11922" s="227" t="s">
        <v>3046</v>
      </c>
      <c r="C11922" s="268"/>
      <c r="D11922" s="311"/>
      <c r="E11922" s="216"/>
      <c r="F11922" s="277"/>
      <c r="I11922"/>
      <c r="J11922" s="149"/>
      <c r="K11922" s="149"/>
      <c r="L11922" s="149"/>
    </row>
    <row r="11923" spans="1:12" s="234" customFormat="1" ht="13" x14ac:dyDescent="0.25">
      <c r="A11923" s="296"/>
      <c r="B11923" s="227"/>
      <c r="C11923" s="268"/>
      <c r="D11923" s="311"/>
      <c r="E11923" s="216"/>
      <c r="F11923" s="277"/>
      <c r="I11923"/>
      <c r="J11923" s="149"/>
      <c r="K11923" s="149"/>
      <c r="L11923" s="149"/>
    </row>
    <row r="11924" spans="1:12" s="234" customFormat="1" x14ac:dyDescent="0.25">
      <c r="A11924" s="296" t="s">
        <v>3062</v>
      </c>
      <c r="B11924" s="269" t="s">
        <v>3047</v>
      </c>
      <c r="C11924" s="268" t="s">
        <v>2</v>
      </c>
      <c r="D11924" s="311">
        <v>5</v>
      </c>
      <c r="E11924" s="216"/>
      <c r="F11924" s="277"/>
      <c r="I11924"/>
      <c r="J11924" s="149"/>
      <c r="K11924" s="149"/>
      <c r="L11924" s="149"/>
    </row>
    <row r="11925" spans="1:12" s="234" customFormat="1" x14ac:dyDescent="0.25">
      <c r="A11925" s="296"/>
      <c r="B11925" s="269"/>
      <c r="C11925" s="268"/>
      <c r="D11925" s="311"/>
      <c r="E11925" s="216"/>
      <c r="F11925" s="260"/>
      <c r="I11925"/>
      <c r="J11925" s="149"/>
      <c r="K11925" s="149"/>
      <c r="L11925" s="149"/>
    </row>
    <row r="11926" spans="1:12" s="234" customFormat="1" ht="25" x14ac:dyDescent="0.25">
      <c r="A11926" s="296" t="s">
        <v>3063</v>
      </c>
      <c r="B11926" s="269" t="s">
        <v>3048</v>
      </c>
      <c r="C11926" s="268" t="s">
        <v>2</v>
      </c>
      <c r="D11926" s="311">
        <v>5</v>
      </c>
      <c r="E11926" s="216"/>
      <c r="F11926" s="260"/>
      <c r="I11926"/>
      <c r="J11926" s="149"/>
      <c r="K11926" s="149"/>
      <c r="L11926" s="149"/>
    </row>
    <row r="11927" spans="1:12" s="234" customFormat="1" x14ac:dyDescent="0.25">
      <c r="A11927" s="296"/>
      <c r="B11927" s="269"/>
      <c r="C11927" s="268"/>
      <c r="D11927" s="311"/>
      <c r="E11927" s="216"/>
      <c r="F11927" s="260"/>
      <c r="I11927"/>
      <c r="J11927" s="149"/>
      <c r="K11927" s="149"/>
      <c r="L11927" s="149"/>
    </row>
    <row r="11928" spans="1:12" s="234" customFormat="1" ht="13" x14ac:dyDescent="0.25">
      <c r="A11928" s="296"/>
      <c r="B11928" s="227" t="s">
        <v>3049</v>
      </c>
      <c r="C11928" s="268"/>
      <c r="D11928" s="311"/>
      <c r="E11928" s="216"/>
      <c r="F11928" s="260"/>
      <c r="I11928"/>
      <c r="J11928" s="149"/>
      <c r="K11928" s="149"/>
      <c r="L11928" s="149"/>
    </row>
    <row r="11929" spans="1:12" s="234" customFormat="1" x14ac:dyDescent="0.25">
      <c r="A11929" s="296"/>
      <c r="B11929" s="269"/>
      <c r="C11929" s="268"/>
      <c r="D11929" s="311"/>
      <c r="E11929" s="216"/>
      <c r="F11929" s="260"/>
      <c r="I11929"/>
      <c r="J11929" s="149"/>
      <c r="K11929" s="149"/>
      <c r="L11929" s="149"/>
    </row>
    <row r="11930" spans="1:12" s="234" customFormat="1" ht="13" x14ac:dyDescent="0.25">
      <c r="A11930" s="296"/>
      <c r="B11930" s="227" t="s">
        <v>3050</v>
      </c>
      <c r="C11930" s="268"/>
      <c r="D11930" s="311"/>
      <c r="E11930" s="216"/>
      <c r="F11930" s="260"/>
      <c r="I11930"/>
      <c r="J11930" s="149"/>
      <c r="K11930" s="149"/>
      <c r="L11930" s="149"/>
    </row>
    <row r="11931" spans="1:12" s="234" customFormat="1" x14ac:dyDescent="0.25">
      <c r="A11931" s="296"/>
      <c r="B11931" s="269"/>
      <c r="C11931" s="268"/>
      <c r="D11931" s="311"/>
      <c r="E11931" s="216"/>
      <c r="F11931" s="260"/>
      <c r="I11931"/>
      <c r="J11931" s="149"/>
      <c r="K11931" s="149"/>
      <c r="L11931" s="149"/>
    </row>
    <row r="11932" spans="1:12" s="234" customFormat="1" ht="62.5" x14ac:dyDescent="0.25">
      <c r="A11932" s="296" t="s">
        <v>3064</v>
      </c>
      <c r="B11932" s="269" t="s">
        <v>3051</v>
      </c>
      <c r="C11932" s="268" t="s">
        <v>2</v>
      </c>
      <c r="D11932" s="311">
        <v>1</v>
      </c>
      <c r="E11932" s="216"/>
      <c r="F11932" s="260"/>
      <c r="I11932"/>
      <c r="J11932" s="149"/>
      <c r="K11932" s="149"/>
      <c r="L11932" s="149"/>
    </row>
    <row r="11933" spans="1:12" s="234" customFormat="1" x14ac:dyDescent="0.25">
      <c r="A11933" s="296"/>
      <c r="B11933" s="269"/>
      <c r="C11933" s="268"/>
      <c r="D11933" s="311"/>
      <c r="E11933" s="216"/>
      <c r="F11933" s="260"/>
      <c r="I11933"/>
      <c r="J11933" s="149"/>
      <c r="K11933" s="149"/>
      <c r="L11933" s="149"/>
    </row>
    <row r="11934" spans="1:12" s="234" customFormat="1" ht="25" x14ac:dyDescent="0.25">
      <c r="A11934" s="296" t="s">
        <v>3065</v>
      </c>
      <c r="B11934" s="269" t="s">
        <v>3052</v>
      </c>
      <c r="C11934" s="268" t="s">
        <v>2</v>
      </c>
      <c r="D11934" s="311">
        <v>1</v>
      </c>
      <c r="E11934" s="216"/>
      <c r="F11934" s="260"/>
      <c r="I11934"/>
      <c r="J11934" s="149"/>
      <c r="K11934" s="149"/>
      <c r="L11934" s="149"/>
    </row>
    <row r="11935" spans="1:12" s="234" customFormat="1" x14ac:dyDescent="0.25">
      <c r="A11935" s="296"/>
      <c r="B11935" s="269"/>
      <c r="C11935" s="268"/>
      <c r="D11935" s="311"/>
      <c r="E11935" s="216"/>
      <c r="F11935" s="260"/>
      <c r="I11935"/>
      <c r="J11935" s="149"/>
      <c r="K11935" s="149"/>
      <c r="L11935" s="149"/>
    </row>
    <row r="11936" spans="1:12" s="234" customFormat="1" ht="13" x14ac:dyDescent="0.25">
      <c r="A11936" s="296"/>
      <c r="B11936" s="227" t="s">
        <v>2692</v>
      </c>
      <c r="C11936" s="268"/>
      <c r="D11936" s="311"/>
      <c r="E11936" s="216"/>
      <c r="F11936" s="260"/>
      <c r="I11936"/>
      <c r="J11936" s="149"/>
      <c r="K11936" s="149"/>
      <c r="L11936" s="149"/>
    </row>
    <row r="11937" spans="1:12" s="234" customFormat="1" x14ac:dyDescent="0.25">
      <c r="A11937" s="296"/>
      <c r="B11937" s="269"/>
      <c r="C11937" s="268"/>
      <c r="D11937" s="311"/>
      <c r="E11937" s="216"/>
      <c r="F11937" s="260"/>
      <c r="I11937"/>
      <c r="J11937" s="149"/>
      <c r="K11937" s="149"/>
      <c r="L11937" s="149"/>
    </row>
    <row r="11938" spans="1:12" s="234" customFormat="1" ht="13" x14ac:dyDescent="0.25">
      <c r="A11938" s="296"/>
      <c r="B11938" s="227" t="s">
        <v>2693</v>
      </c>
      <c r="C11938" s="268"/>
      <c r="D11938" s="311"/>
      <c r="E11938" s="216"/>
      <c r="F11938" s="260"/>
      <c r="I11938"/>
      <c r="J11938" s="149"/>
      <c r="K11938" s="149"/>
      <c r="L11938" s="149"/>
    </row>
    <row r="11939" spans="1:12" s="234" customFormat="1" x14ac:dyDescent="0.25">
      <c r="A11939" s="296"/>
      <c r="B11939" s="269"/>
      <c r="C11939" s="268"/>
      <c r="D11939" s="311"/>
      <c r="E11939" s="216"/>
      <c r="F11939" s="260"/>
      <c r="I11939"/>
      <c r="J11939" s="149"/>
      <c r="K11939" s="149"/>
      <c r="L11939" s="149"/>
    </row>
    <row r="11940" spans="1:12" s="234" customFormat="1" ht="37.5" x14ac:dyDescent="0.25">
      <c r="A11940" s="296" t="s">
        <v>3066</v>
      </c>
      <c r="B11940" s="269" t="s">
        <v>2694</v>
      </c>
      <c r="C11940" s="268" t="s">
        <v>2</v>
      </c>
      <c r="D11940" s="311">
        <v>10</v>
      </c>
      <c r="E11940" s="216"/>
      <c r="F11940" s="260"/>
      <c r="I11940"/>
      <c r="J11940" s="149"/>
      <c r="K11940" s="149"/>
      <c r="L11940" s="149"/>
    </row>
    <row r="11941" spans="1:12" s="234" customFormat="1" x14ac:dyDescent="0.25">
      <c r="A11941" s="296"/>
      <c r="B11941" s="269"/>
      <c r="C11941" s="268"/>
      <c r="D11941" s="311"/>
      <c r="E11941" s="216"/>
      <c r="F11941" s="260"/>
      <c r="I11941"/>
      <c r="J11941" s="149"/>
      <c r="K11941" s="149"/>
      <c r="L11941" s="149"/>
    </row>
    <row r="11942" spans="1:12" s="234" customFormat="1" ht="13" x14ac:dyDescent="0.25">
      <c r="A11942" s="296"/>
      <c r="B11942" s="227" t="s">
        <v>55</v>
      </c>
      <c r="C11942" s="268"/>
      <c r="D11942" s="311"/>
      <c r="E11942" s="216"/>
      <c r="F11942" s="260"/>
      <c r="I11942"/>
      <c r="J11942" s="149"/>
      <c r="K11942" s="149"/>
      <c r="L11942" s="149"/>
    </row>
    <row r="11943" spans="1:12" s="234" customFormat="1" x14ac:dyDescent="0.25">
      <c r="A11943" s="296"/>
      <c r="B11943" s="269"/>
      <c r="C11943" s="268"/>
      <c r="D11943" s="311"/>
      <c r="E11943" s="216"/>
      <c r="F11943" s="260"/>
      <c r="I11943"/>
      <c r="J11943" s="149"/>
      <c r="K11943" s="149"/>
      <c r="L11943" s="149"/>
    </row>
    <row r="11944" spans="1:12" s="234" customFormat="1" ht="26" x14ac:dyDescent="0.25">
      <c r="A11944" s="296"/>
      <c r="B11944" s="227" t="s">
        <v>2695</v>
      </c>
      <c r="C11944" s="268"/>
      <c r="D11944" s="311"/>
      <c r="E11944" s="216"/>
      <c r="F11944" s="260"/>
      <c r="I11944"/>
      <c r="J11944" s="149"/>
      <c r="K11944" s="149"/>
      <c r="L11944" s="149"/>
    </row>
    <row r="11945" spans="1:12" s="234" customFormat="1" ht="13" x14ac:dyDescent="0.25">
      <c r="A11945" s="296"/>
      <c r="B11945" s="227"/>
      <c r="C11945" s="268"/>
      <c r="D11945" s="311"/>
      <c r="E11945" s="216"/>
      <c r="F11945" s="260"/>
      <c r="I11945"/>
      <c r="J11945" s="149"/>
      <c r="K11945" s="149"/>
      <c r="L11945" s="149"/>
    </row>
    <row r="11946" spans="1:12" s="234" customFormat="1" ht="26" x14ac:dyDescent="0.25">
      <c r="A11946" s="296"/>
      <c r="B11946" s="227" t="s">
        <v>3053</v>
      </c>
      <c r="C11946" s="268"/>
      <c r="D11946" s="311"/>
      <c r="E11946" s="216"/>
      <c r="F11946" s="260"/>
      <c r="I11946"/>
      <c r="J11946" s="149"/>
      <c r="K11946" s="149"/>
      <c r="L11946" s="149"/>
    </row>
    <row r="11947" spans="1:12" s="234" customFormat="1" x14ac:dyDescent="0.25">
      <c r="A11947" s="296"/>
      <c r="B11947" s="269"/>
      <c r="C11947" s="268"/>
      <c r="D11947" s="311"/>
      <c r="E11947" s="216"/>
      <c r="F11947" s="260"/>
      <c r="I11947"/>
      <c r="J11947" s="149"/>
      <c r="K11947" s="149"/>
      <c r="L11947" s="149"/>
    </row>
    <row r="11948" spans="1:12" s="234" customFormat="1" x14ac:dyDescent="0.25">
      <c r="A11948" s="296" t="s">
        <v>3067</v>
      </c>
      <c r="B11948" s="269" t="s">
        <v>49</v>
      </c>
      <c r="C11948" s="268" t="s">
        <v>2</v>
      </c>
      <c r="D11948" s="311">
        <v>3</v>
      </c>
      <c r="E11948" s="216"/>
      <c r="F11948" s="260"/>
      <c r="I11948"/>
      <c r="J11948" s="149"/>
      <c r="K11948" s="149"/>
      <c r="L11948" s="149"/>
    </row>
    <row r="11949" spans="1:12" s="234" customFormat="1" x14ac:dyDescent="0.25">
      <c r="A11949" s="296"/>
      <c r="B11949" s="269"/>
      <c r="C11949" s="268"/>
      <c r="D11949" s="311"/>
      <c r="E11949" s="216"/>
      <c r="F11949" s="260"/>
      <c r="I11949"/>
      <c r="J11949" s="149"/>
      <c r="K11949" s="149"/>
      <c r="L11949" s="149"/>
    </row>
    <row r="11950" spans="1:12" s="234" customFormat="1" x14ac:dyDescent="0.25">
      <c r="A11950" s="296" t="s">
        <v>3068</v>
      </c>
      <c r="B11950" s="302" t="s">
        <v>3054</v>
      </c>
      <c r="C11950" s="268" t="s">
        <v>2</v>
      </c>
      <c r="D11950" s="311">
        <v>2</v>
      </c>
      <c r="E11950" s="216"/>
      <c r="F11950" s="260"/>
      <c r="I11950"/>
      <c r="J11950" s="149"/>
      <c r="K11950" s="149"/>
      <c r="L11950" s="149"/>
    </row>
    <row r="11951" spans="1:12" s="234" customFormat="1" x14ac:dyDescent="0.25">
      <c r="A11951" s="296"/>
      <c r="B11951" s="302"/>
      <c r="C11951" s="268"/>
      <c r="D11951" s="311"/>
      <c r="E11951" s="216"/>
      <c r="F11951" s="260"/>
      <c r="I11951"/>
      <c r="J11951" s="149"/>
      <c r="K11951" s="149"/>
      <c r="L11951" s="149"/>
    </row>
    <row r="11952" spans="1:12" s="234" customFormat="1" x14ac:dyDescent="0.25">
      <c r="A11952" s="296" t="s">
        <v>3069</v>
      </c>
      <c r="B11952" s="269" t="s">
        <v>3055</v>
      </c>
      <c r="C11952" s="268" t="s">
        <v>2</v>
      </c>
      <c r="D11952" s="311">
        <v>2</v>
      </c>
      <c r="E11952" s="216"/>
      <c r="F11952" s="260"/>
      <c r="I11952"/>
      <c r="J11952" s="149"/>
      <c r="K11952" s="149"/>
      <c r="L11952" s="149"/>
    </row>
    <row r="11953" spans="1:12" s="234" customFormat="1" x14ac:dyDescent="0.25">
      <c r="A11953" s="296"/>
      <c r="B11953" s="269"/>
      <c r="C11953" s="268"/>
      <c r="D11953" s="311"/>
      <c r="E11953" s="216"/>
      <c r="F11953" s="260"/>
      <c r="I11953"/>
      <c r="J11953" s="149"/>
      <c r="K11953" s="149"/>
      <c r="L11953" s="149"/>
    </row>
    <row r="11954" spans="1:12" s="234" customFormat="1" x14ac:dyDescent="0.25">
      <c r="A11954" s="296" t="s">
        <v>3070</v>
      </c>
      <c r="B11954" s="269" t="s">
        <v>3056</v>
      </c>
      <c r="C11954" s="268" t="s">
        <v>2</v>
      </c>
      <c r="D11954" s="311">
        <v>1</v>
      </c>
      <c r="E11954" s="216"/>
      <c r="F11954" s="260"/>
      <c r="I11954"/>
      <c r="J11954" s="149"/>
      <c r="K11954" s="149"/>
      <c r="L11954" s="149"/>
    </row>
    <row r="11955" spans="1:12" s="234" customFormat="1" x14ac:dyDescent="0.25">
      <c r="A11955" s="296"/>
      <c r="B11955" s="269"/>
      <c r="C11955" s="268"/>
      <c r="D11955" s="311"/>
      <c r="E11955" s="216"/>
      <c r="F11955" s="260"/>
      <c r="I11955"/>
      <c r="J11955" s="149"/>
      <c r="K11955" s="149"/>
      <c r="L11955" s="149"/>
    </row>
    <row r="11956" spans="1:12" s="234" customFormat="1" ht="13" x14ac:dyDescent="0.25">
      <c r="A11956" s="261"/>
      <c r="B11956" s="264" t="s">
        <v>2187</v>
      </c>
      <c r="C11956" s="226"/>
      <c r="D11956" s="304"/>
      <c r="E11956" s="255"/>
      <c r="F11956" s="266"/>
      <c r="I11956"/>
      <c r="J11956" s="149"/>
      <c r="K11956" s="149"/>
      <c r="L11956" s="149"/>
    </row>
    <row r="11957" spans="1:12" s="234" customFormat="1" ht="13" x14ac:dyDescent="0.25">
      <c r="A11957" s="261"/>
      <c r="B11957" s="245" t="str">
        <f>B11895</f>
        <v>SECTION 9</v>
      </c>
      <c r="C11957" s="226"/>
      <c r="D11957" s="304"/>
      <c r="E11957" s="255"/>
      <c r="F11957" s="260"/>
      <c r="I11957"/>
      <c r="J11957" s="149"/>
      <c r="K11957" s="149"/>
      <c r="L11957" s="149"/>
    </row>
    <row r="11958" spans="1:12" s="234" customFormat="1" ht="13" x14ac:dyDescent="0.25">
      <c r="A11958" s="261"/>
      <c r="B11958" s="245" t="s">
        <v>3071</v>
      </c>
      <c r="C11958" s="226"/>
      <c r="D11958" s="304"/>
      <c r="E11958" s="255"/>
      <c r="F11958" s="260"/>
      <c r="I11958"/>
      <c r="J11958" s="149"/>
      <c r="K11958" s="149"/>
      <c r="L11958" s="149"/>
    </row>
    <row r="11959" spans="1:12" s="234" customFormat="1" ht="13" x14ac:dyDescent="0.25">
      <c r="A11959" s="261"/>
      <c r="B11959" s="253"/>
      <c r="C11959" s="252"/>
      <c r="D11959" s="308"/>
      <c r="E11959" s="257"/>
      <c r="F11959" s="260"/>
      <c r="I11959"/>
      <c r="J11959" s="149"/>
      <c r="K11959" s="149"/>
      <c r="L11959" s="149"/>
    </row>
    <row r="11960" spans="1:12" s="234" customFormat="1" ht="13" x14ac:dyDescent="0.25">
      <c r="A11960" s="261"/>
      <c r="B11960" s="270" t="str">
        <f>B11957</f>
        <v>SECTION 9</v>
      </c>
      <c r="C11960" s="252"/>
      <c r="D11960" s="308"/>
      <c r="E11960" s="257"/>
      <c r="F11960" s="260"/>
      <c r="I11960"/>
      <c r="J11960" s="149"/>
      <c r="K11960" s="149"/>
      <c r="L11960" s="149"/>
    </row>
    <row r="11961" spans="1:12" s="234" customFormat="1" ht="13" x14ac:dyDescent="0.25">
      <c r="A11961" s="261"/>
      <c r="B11961" s="270" t="str">
        <f>B11958</f>
        <v>New Ablution Blocks A,B,C: 9.9 - Ironmongery</v>
      </c>
      <c r="C11961" s="252"/>
      <c r="D11961" s="308"/>
      <c r="E11961" s="257"/>
      <c r="F11961" s="260"/>
      <c r="I11961"/>
      <c r="J11961" s="149"/>
      <c r="K11961" s="149"/>
      <c r="L11961" s="149"/>
    </row>
    <row r="11962" spans="1:12" s="234" customFormat="1" ht="13" x14ac:dyDescent="0.25">
      <c r="A11962" s="261"/>
      <c r="B11962" s="251" t="s">
        <v>2200</v>
      </c>
      <c r="C11962" s="252" t="s">
        <v>2192</v>
      </c>
      <c r="D11962" s="308"/>
      <c r="E11962" s="257"/>
      <c r="F11962" s="260"/>
      <c r="I11962"/>
      <c r="J11962" s="149"/>
      <c r="K11962" s="149"/>
      <c r="L11962" s="149"/>
    </row>
    <row r="11963" spans="1:12" s="234" customFormat="1" ht="13" x14ac:dyDescent="0.25">
      <c r="A11963" s="261"/>
      <c r="B11963" s="253"/>
      <c r="C11963" s="252"/>
      <c r="D11963" s="308"/>
      <c r="E11963" s="257"/>
      <c r="F11963" s="260"/>
      <c r="I11963"/>
      <c r="J11963" s="149"/>
      <c r="K11963" s="149"/>
      <c r="L11963" s="149"/>
    </row>
    <row r="11964" spans="1:12" s="234" customFormat="1" ht="13" x14ac:dyDescent="0.25">
      <c r="A11964" s="261"/>
      <c r="B11964" s="265" t="s">
        <v>2191</v>
      </c>
      <c r="C11964" s="252">
        <v>176</v>
      </c>
      <c r="D11964" s="308"/>
      <c r="E11964" s="257"/>
      <c r="F11964" s="260"/>
      <c r="I11964"/>
      <c r="J11964" s="149"/>
      <c r="K11964" s="149"/>
      <c r="L11964" s="149"/>
    </row>
    <row r="11965" spans="1:12" s="234" customFormat="1" ht="13" x14ac:dyDescent="0.25">
      <c r="A11965" s="261"/>
      <c r="B11965" s="265"/>
      <c r="C11965" s="252"/>
      <c r="D11965" s="308"/>
      <c r="E11965" s="257"/>
      <c r="F11965" s="260"/>
      <c r="I11965"/>
      <c r="J11965" s="149"/>
      <c r="K11965" s="149"/>
      <c r="L11965" s="149"/>
    </row>
    <row r="11966" spans="1:12" s="234" customFormat="1" ht="13" x14ac:dyDescent="0.25">
      <c r="A11966" s="261"/>
      <c r="B11966" s="253"/>
      <c r="C11966" s="252"/>
      <c r="D11966" s="308"/>
      <c r="E11966" s="257"/>
      <c r="F11966" s="260"/>
      <c r="I11966"/>
      <c r="J11966" s="149"/>
      <c r="K11966" s="149"/>
      <c r="L11966" s="149"/>
    </row>
    <row r="11967" spans="1:12" s="234" customFormat="1" ht="13" x14ac:dyDescent="0.25">
      <c r="A11967" s="261"/>
      <c r="B11967" s="253"/>
      <c r="C11967" s="252"/>
      <c r="D11967" s="308"/>
      <c r="E11967" s="257"/>
      <c r="F11967" s="260"/>
      <c r="I11967"/>
      <c r="J11967" s="149"/>
      <c r="K11967" s="149"/>
      <c r="L11967" s="149"/>
    </row>
    <row r="11968" spans="1:12" s="234" customFormat="1" ht="13" x14ac:dyDescent="0.25">
      <c r="A11968" s="261"/>
      <c r="B11968" s="253"/>
      <c r="C11968" s="252"/>
      <c r="D11968" s="308"/>
      <c r="E11968" s="257"/>
      <c r="F11968" s="260"/>
      <c r="I11968"/>
      <c r="J11968" s="149"/>
      <c r="K11968" s="149"/>
      <c r="L11968" s="149"/>
    </row>
    <row r="11969" spans="1:12" s="234" customFormat="1" ht="13" x14ac:dyDescent="0.25">
      <c r="A11969" s="261"/>
      <c r="B11969" s="253"/>
      <c r="C11969" s="252"/>
      <c r="D11969" s="308"/>
      <c r="E11969" s="257"/>
      <c r="F11969" s="260"/>
      <c r="I11969"/>
      <c r="J11969" s="149"/>
      <c r="K11969" s="149"/>
      <c r="L11969" s="149"/>
    </row>
    <row r="11970" spans="1:12" s="234" customFormat="1" ht="13" x14ac:dyDescent="0.25">
      <c r="A11970" s="261"/>
      <c r="B11970" s="253"/>
      <c r="C11970" s="252"/>
      <c r="D11970" s="308"/>
      <c r="E11970" s="257"/>
      <c r="F11970" s="260"/>
      <c r="I11970"/>
      <c r="J11970" s="149"/>
      <c r="K11970" s="149"/>
      <c r="L11970" s="149"/>
    </row>
    <row r="11971" spans="1:12" s="234" customFormat="1" ht="13" x14ac:dyDescent="0.25">
      <c r="A11971" s="261"/>
      <c r="B11971" s="253"/>
      <c r="C11971" s="252"/>
      <c r="D11971" s="308"/>
      <c r="E11971" s="257"/>
      <c r="F11971" s="260"/>
      <c r="I11971"/>
      <c r="J11971" s="149"/>
      <c r="K11971" s="149"/>
      <c r="L11971" s="149"/>
    </row>
    <row r="11972" spans="1:12" s="234" customFormat="1" ht="13" x14ac:dyDescent="0.25">
      <c r="A11972" s="261"/>
      <c r="B11972" s="253"/>
      <c r="C11972" s="252"/>
      <c r="D11972" s="308"/>
      <c r="E11972" s="257"/>
      <c r="F11972" s="260"/>
      <c r="I11972"/>
      <c r="J11972" s="149"/>
      <c r="K11972" s="149"/>
      <c r="L11972" s="149"/>
    </row>
    <row r="11973" spans="1:12" s="234" customFormat="1" ht="13" x14ac:dyDescent="0.25">
      <c r="A11973" s="261"/>
      <c r="B11973" s="253"/>
      <c r="C11973" s="252"/>
      <c r="D11973" s="308"/>
      <c r="E11973" s="257"/>
      <c r="F11973" s="260"/>
      <c r="I11973"/>
      <c r="J11973" s="149"/>
      <c r="K11973" s="149"/>
      <c r="L11973" s="149"/>
    </row>
    <row r="11974" spans="1:12" s="234" customFormat="1" ht="13" x14ac:dyDescent="0.25">
      <c r="A11974" s="261"/>
      <c r="B11974" s="253"/>
      <c r="C11974" s="252"/>
      <c r="D11974" s="308"/>
      <c r="E11974" s="257"/>
      <c r="F11974" s="260"/>
      <c r="I11974"/>
      <c r="J11974" s="149"/>
      <c r="K11974" s="149"/>
      <c r="L11974" s="149"/>
    </row>
    <row r="11975" spans="1:12" s="234" customFormat="1" ht="13" x14ac:dyDescent="0.25">
      <c r="A11975" s="261"/>
      <c r="B11975" s="253"/>
      <c r="C11975" s="252"/>
      <c r="D11975" s="308"/>
      <c r="E11975" s="257"/>
      <c r="F11975" s="260"/>
      <c r="I11975"/>
      <c r="J11975" s="149"/>
      <c r="K11975" s="149"/>
      <c r="L11975" s="149"/>
    </row>
    <row r="11976" spans="1:12" s="234" customFormat="1" ht="13" x14ac:dyDescent="0.25">
      <c r="A11976" s="261"/>
      <c r="B11976" s="253"/>
      <c r="C11976" s="252"/>
      <c r="D11976" s="308"/>
      <c r="E11976" s="257"/>
      <c r="F11976" s="260"/>
      <c r="I11976"/>
      <c r="J11976" s="149"/>
      <c r="K11976" s="149"/>
      <c r="L11976" s="149"/>
    </row>
    <row r="11977" spans="1:12" s="234" customFormat="1" ht="13" x14ac:dyDescent="0.25">
      <c r="A11977" s="261"/>
      <c r="B11977" s="253"/>
      <c r="C11977" s="252"/>
      <c r="D11977" s="308"/>
      <c r="E11977" s="257"/>
      <c r="F11977" s="260"/>
      <c r="I11977"/>
      <c r="J11977" s="149"/>
      <c r="K11977" s="149"/>
      <c r="L11977" s="149"/>
    </row>
    <row r="11978" spans="1:12" s="234" customFormat="1" ht="13" x14ac:dyDescent="0.25">
      <c r="A11978" s="261"/>
      <c r="B11978" s="253"/>
      <c r="C11978" s="252"/>
      <c r="D11978" s="308"/>
      <c r="E11978" s="257"/>
      <c r="F11978" s="260"/>
      <c r="I11978"/>
      <c r="J11978" s="149"/>
      <c r="K11978" s="149"/>
      <c r="L11978" s="149"/>
    </row>
    <row r="11979" spans="1:12" s="234" customFormat="1" ht="13" x14ac:dyDescent="0.25">
      <c r="A11979" s="261"/>
      <c r="B11979" s="253"/>
      <c r="C11979" s="252"/>
      <c r="D11979" s="308"/>
      <c r="E11979" s="257"/>
      <c r="F11979" s="260"/>
      <c r="I11979"/>
      <c r="J11979" s="149"/>
      <c r="K11979" s="149"/>
      <c r="L11979" s="149"/>
    </row>
    <row r="11980" spans="1:12" s="234" customFormat="1" ht="13" x14ac:dyDescent="0.25">
      <c r="A11980" s="261"/>
      <c r="B11980" s="253"/>
      <c r="C11980" s="252"/>
      <c r="D11980" s="308"/>
      <c r="E11980" s="257"/>
      <c r="F11980" s="260"/>
      <c r="I11980"/>
      <c r="J11980" s="149"/>
      <c r="K11980" s="149"/>
      <c r="L11980" s="149"/>
    </row>
    <row r="11981" spans="1:12" s="234" customFormat="1" ht="13" x14ac:dyDescent="0.25">
      <c r="A11981" s="261"/>
      <c r="B11981" s="253"/>
      <c r="C11981" s="252"/>
      <c r="D11981" s="308"/>
      <c r="E11981" s="257"/>
      <c r="F11981" s="260"/>
      <c r="I11981"/>
      <c r="J11981" s="149"/>
      <c r="K11981" s="149"/>
      <c r="L11981" s="149"/>
    </row>
    <row r="11982" spans="1:12" s="234" customFormat="1" ht="13" x14ac:dyDescent="0.25">
      <c r="A11982" s="261"/>
      <c r="B11982" s="253"/>
      <c r="C11982" s="252"/>
      <c r="D11982" s="308"/>
      <c r="E11982" s="257"/>
      <c r="F11982" s="260"/>
      <c r="I11982"/>
      <c r="J11982" s="149"/>
      <c r="K11982" s="149"/>
      <c r="L11982" s="149"/>
    </row>
    <row r="11983" spans="1:12" s="234" customFormat="1" ht="13" x14ac:dyDescent="0.25">
      <c r="A11983" s="261"/>
      <c r="B11983" s="253"/>
      <c r="C11983" s="252"/>
      <c r="D11983" s="308"/>
      <c r="E11983" s="257"/>
      <c r="F11983" s="260"/>
      <c r="I11983"/>
      <c r="J11983" s="149"/>
      <c r="K11983" s="149"/>
      <c r="L11983" s="149"/>
    </row>
    <row r="11984" spans="1:12" s="234" customFormat="1" ht="13" x14ac:dyDescent="0.25">
      <c r="A11984" s="261"/>
      <c r="B11984" s="253"/>
      <c r="C11984" s="252"/>
      <c r="D11984" s="308"/>
      <c r="E11984" s="257"/>
      <c r="F11984" s="260"/>
      <c r="I11984"/>
      <c r="J11984" s="149"/>
      <c r="K11984" s="149"/>
      <c r="L11984" s="149"/>
    </row>
    <row r="11985" spans="1:12" s="234" customFormat="1" ht="13" x14ac:dyDescent="0.25">
      <c r="A11985" s="261"/>
      <c r="B11985" s="253"/>
      <c r="C11985" s="252"/>
      <c r="D11985" s="308"/>
      <c r="E11985" s="257"/>
      <c r="F11985" s="260"/>
      <c r="I11985"/>
      <c r="J11985" s="149"/>
      <c r="K11985" s="149"/>
      <c r="L11985" s="149"/>
    </row>
    <row r="11986" spans="1:12" s="234" customFormat="1" ht="13" x14ac:dyDescent="0.25">
      <c r="A11986" s="261"/>
      <c r="B11986" s="253"/>
      <c r="C11986" s="252"/>
      <c r="D11986" s="308"/>
      <c r="E11986" s="257"/>
      <c r="F11986" s="260"/>
      <c r="I11986"/>
      <c r="J11986" s="149"/>
      <c r="K11986" s="149"/>
      <c r="L11986" s="149"/>
    </row>
    <row r="11987" spans="1:12" s="234" customFormat="1" ht="13" x14ac:dyDescent="0.25">
      <c r="A11987" s="261"/>
      <c r="B11987" s="253"/>
      <c r="C11987" s="252"/>
      <c r="D11987" s="308"/>
      <c r="E11987" s="257"/>
      <c r="F11987" s="260"/>
      <c r="I11987"/>
      <c r="J11987" s="149"/>
      <c r="K11987" s="149"/>
      <c r="L11987" s="149"/>
    </row>
    <row r="11988" spans="1:12" s="234" customFormat="1" ht="13" x14ac:dyDescent="0.25">
      <c r="A11988" s="261"/>
      <c r="B11988" s="253"/>
      <c r="C11988" s="252"/>
      <c r="D11988" s="308"/>
      <c r="E11988" s="257"/>
      <c r="F11988" s="260"/>
      <c r="I11988"/>
      <c r="J11988" s="149"/>
      <c r="K11988" s="149"/>
      <c r="L11988" s="149"/>
    </row>
    <row r="11989" spans="1:12" s="234" customFormat="1" ht="13" x14ac:dyDescent="0.25">
      <c r="A11989" s="261"/>
      <c r="B11989" s="253"/>
      <c r="C11989" s="252"/>
      <c r="D11989" s="308"/>
      <c r="E11989" s="257"/>
      <c r="F11989" s="260"/>
      <c r="I11989"/>
      <c r="J11989" s="149"/>
      <c r="K11989" s="149"/>
      <c r="L11989" s="149"/>
    </row>
    <row r="11990" spans="1:12" s="234" customFormat="1" ht="13" x14ac:dyDescent="0.25">
      <c r="A11990" s="261"/>
      <c r="B11990" s="253"/>
      <c r="C11990" s="252"/>
      <c r="D11990" s="308"/>
      <c r="E11990" s="257"/>
      <c r="F11990" s="260"/>
      <c r="I11990"/>
      <c r="J11990" s="149"/>
      <c r="K11990" s="149"/>
      <c r="L11990" s="149"/>
    </row>
    <row r="11991" spans="1:12" s="234" customFormat="1" ht="13" x14ac:dyDescent="0.25">
      <c r="A11991" s="261"/>
      <c r="B11991" s="253"/>
      <c r="C11991" s="252"/>
      <c r="D11991" s="308"/>
      <c r="E11991" s="257"/>
      <c r="F11991" s="260"/>
      <c r="I11991"/>
      <c r="J11991" s="149"/>
      <c r="K11991" s="149"/>
      <c r="L11991" s="149"/>
    </row>
    <row r="11992" spans="1:12" s="234" customFormat="1" ht="13" x14ac:dyDescent="0.25">
      <c r="A11992" s="261"/>
      <c r="B11992" s="253"/>
      <c r="C11992" s="252"/>
      <c r="D11992" s="308"/>
      <c r="E11992" s="257"/>
      <c r="F11992" s="260"/>
      <c r="I11992"/>
      <c r="J11992" s="149"/>
      <c r="K11992" s="149"/>
      <c r="L11992" s="149"/>
    </row>
    <row r="11993" spans="1:12" s="234" customFormat="1" ht="13" x14ac:dyDescent="0.25">
      <c r="A11993" s="261"/>
      <c r="B11993" s="253"/>
      <c r="C11993" s="252"/>
      <c r="D11993" s="308"/>
      <c r="E11993" s="257"/>
      <c r="F11993" s="260"/>
      <c r="I11993"/>
      <c r="J11993" s="149"/>
      <c r="K11993" s="149"/>
      <c r="L11993" s="149"/>
    </row>
    <row r="11994" spans="1:12" s="234" customFormat="1" ht="13" x14ac:dyDescent="0.25">
      <c r="A11994" s="261"/>
      <c r="B11994" s="253"/>
      <c r="C11994" s="252"/>
      <c r="D11994" s="308"/>
      <c r="E11994" s="257"/>
      <c r="F11994" s="260"/>
      <c r="I11994"/>
      <c r="J11994" s="149"/>
      <c r="K11994" s="149"/>
      <c r="L11994" s="149"/>
    </row>
    <row r="11995" spans="1:12" s="234" customFormat="1" ht="13" x14ac:dyDescent="0.25">
      <c r="A11995" s="261"/>
      <c r="B11995" s="253"/>
      <c r="C11995" s="252"/>
      <c r="D11995" s="308"/>
      <c r="E11995" s="257"/>
      <c r="F11995" s="260"/>
      <c r="I11995"/>
      <c r="J11995" s="149"/>
      <c r="K11995" s="149"/>
      <c r="L11995" s="149"/>
    </row>
    <row r="11996" spans="1:12" s="234" customFormat="1" ht="13" x14ac:dyDescent="0.25">
      <c r="A11996" s="261"/>
      <c r="B11996" s="253"/>
      <c r="C11996" s="252"/>
      <c r="D11996" s="308"/>
      <c r="E11996" s="257"/>
      <c r="F11996" s="260"/>
      <c r="I11996"/>
      <c r="J11996" s="149"/>
      <c r="K11996" s="149"/>
      <c r="L11996" s="149"/>
    </row>
    <row r="11997" spans="1:12" s="234" customFormat="1" ht="13" x14ac:dyDescent="0.25">
      <c r="A11997" s="261"/>
      <c r="B11997" s="253"/>
      <c r="C11997" s="252"/>
      <c r="D11997" s="308"/>
      <c r="E11997" s="257"/>
      <c r="F11997" s="260"/>
      <c r="I11997"/>
      <c r="J11997" s="149"/>
      <c r="K11997" s="149"/>
      <c r="L11997" s="149"/>
    </row>
    <row r="11998" spans="1:12" s="234" customFormat="1" ht="13" x14ac:dyDescent="0.25">
      <c r="A11998" s="261"/>
      <c r="B11998" s="253"/>
      <c r="C11998" s="252"/>
      <c r="D11998" s="308"/>
      <c r="E11998" s="257"/>
      <c r="F11998" s="260"/>
      <c r="I11998"/>
      <c r="J11998" s="149"/>
      <c r="K11998" s="149"/>
      <c r="L11998" s="149"/>
    </row>
    <row r="11999" spans="1:12" s="234" customFormat="1" ht="13" x14ac:dyDescent="0.25">
      <c r="A11999" s="261"/>
      <c r="B11999" s="253"/>
      <c r="C11999" s="252"/>
      <c r="D11999" s="308"/>
      <c r="E11999" s="257"/>
      <c r="F11999" s="260"/>
      <c r="I11999"/>
      <c r="J11999" s="149"/>
      <c r="K11999" s="149"/>
      <c r="L11999" s="149"/>
    </row>
    <row r="12000" spans="1:12" s="234" customFormat="1" ht="13" x14ac:dyDescent="0.25">
      <c r="A12000" s="261"/>
      <c r="B12000" s="253"/>
      <c r="C12000" s="252"/>
      <c r="D12000" s="308"/>
      <c r="E12000" s="257"/>
      <c r="F12000" s="260"/>
      <c r="I12000"/>
      <c r="J12000" s="149"/>
      <c r="K12000" s="149"/>
      <c r="L12000" s="149"/>
    </row>
    <row r="12001" spans="1:12" s="234" customFormat="1" ht="13" x14ac:dyDescent="0.25">
      <c r="A12001" s="261"/>
      <c r="B12001" s="253"/>
      <c r="C12001" s="252"/>
      <c r="D12001" s="308"/>
      <c r="E12001" s="257"/>
      <c r="F12001" s="260"/>
      <c r="I12001"/>
      <c r="J12001" s="149"/>
      <c r="K12001" s="149"/>
      <c r="L12001" s="149"/>
    </row>
    <row r="12002" spans="1:12" s="234" customFormat="1" ht="13" x14ac:dyDescent="0.25">
      <c r="A12002" s="261"/>
      <c r="B12002" s="253"/>
      <c r="C12002" s="252"/>
      <c r="D12002" s="308"/>
      <c r="E12002" s="257"/>
      <c r="F12002" s="260"/>
      <c r="I12002"/>
      <c r="J12002" s="149"/>
      <c r="K12002" s="149"/>
      <c r="L12002" s="149"/>
    </row>
    <row r="12003" spans="1:12" s="234" customFormat="1" ht="13" x14ac:dyDescent="0.25">
      <c r="A12003" s="261"/>
      <c r="B12003" s="253"/>
      <c r="C12003" s="252"/>
      <c r="D12003" s="308"/>
      <c r="E12003" s="257"/>
      <c r="F12003" s="260"/>
      <c r="I12003"/>
      <c r="J12003" s="149"/>
      <c r="K12003" s="149"/>
      <c r="L12003" s="149"/>
    </row>
    <row r="12004" spans="1:12" s="234" customFormat="1" ht="13" x14ac:dyDescent="0.25">
      <c r="A12004" s="261"/>
      <c r="B12004" s="253"/>
      <c r="C12004" s="252"/>
      <c r="D12004" s="308"/>
      <c r="E12004" s="257"/>
      <c r="F12004" s="260"/>
      <c r="I12004"/>
      <c r="J12004" s="149"/>
      <c r="K12004" s="149"/>
      <c r="L12004" s="149"/>
    </row>
    <row r="12005" spans="1:12" s="234" customFormat="1" ht="13" x14ac:dyDescent="0.25">
      <c r="A12005" s="261"/>
      <c r="B12005" s="253"/>
      <c r="C12005" s="252"/>
      <c r="D12005" s="308"/>
      <c r="E12005" s="257"/>
      <c r="F12005" s="260"/>
      <c r="I12005"/>
      <c r="J12005" s="149"/>
      <c r="K12005" s="149"/>
      <c r="L12005" s="149"/>
    </row>
    <row r="12006" spans="1:12" s="234" customFormat="1" ht="13" x14ac:dyDescent="0.25">
      <c r="A12006" s="261"/>
      <c r="B12006" s="253"/>
      <c r="C12006" s="252"/>
      <c r="D12006" s="308"/>
      <c r="E12006" s="257"/>
      <c r="F12006" s="260"/>
      <c r="I12006"/>
      <c r="J12006" s="149"/>
      <c r="K12006" s="149"/>
      <c r="L12006" s="149"/>
    </row>
    <row r="12007" spans="1:12" s="234" customFormat="1" ht="13" x14ac:dyDescent="0.25">
      <c r="A12007" s="261"/>
      <c r="B12007" s="253"/>
      <c r="C12007" s="252"/>
      <c r="D12007" s="308"/>
      <c r="E12007" s="257"/>
      <c r="F12007" s="260"/>
      <c r="I12007"/>
      <c r="J12007" s="149"/>
      <c r="K12007" s="149"/>
      <c r="L12007" s="149"/>
    </row>
    <row r="12008" spans="1:12" s="234" customFormat="1" ht="13" x14ac:dyDescent="0.25">
      <c r="A12008" s="261"/>
      <c r="B12008" s="253"/>
      <c r="C12008" s="252"/>
      <c r="D12008" s="308"/>
      <c r="E12008" s="257"/>
      <c r="F12008" s="260"/>
      <c r="I12008"/>
      <c r="J12008" s="149"/>
      <c r="K12008" s="149"/>
      <c r="L12008" s="149"/>
    </row>
    <row r="12009" spans="1:12" s="234" customFormat="1" ht="13" x14ac:dyDescent="0.25">
      <c r="A12009" s="261"/>
      <c r="B12009" s="253"/>
      <c r="C12009" s="252"/>
      <c r="D12009" s="308"/>
      <c r="E12009" s="257"/>
      <c r="F12009" s="260"/>
      <c r="I12009"/>
      <c r="J12009" s="149"/>
      <c r="K12009" s="149"/>
      <c r="L12009" s="149"/>
    </row>
    <row r="12010" spans="1:12" s="234" customFormat="1" ht="13" x14ac:dyDescent="0.25">
      <c r="A12010" s="261"/>
      <c r="B12010" s="253"/>
      <c r="C12010" s="252"/>
      <c r="D12010" s="308"/>
      <c r="E12010" s="257"/>
      <c r="F12010" s="260"/>
      <c r="I12010"/>
      <c r="J12010" s="149"/>
      <c r="K12010" s="149"/>
      <c r="L12010" s="149"/>
    </row>
    <row r="12011" spans="1:12" s="234" customFormat="1" ht="13" x14ac:dyDescent="0.25">
      <c r="A12011" s="261"/>
      <c r="B12011" s="253"/>
      <c r="C12011" s="252"/>
      <c r="D12011" s="308"/>
      <c r="E12011" s="257"/>
      <c r="F12011" s="260"/>
      <c r="I12011"/>
      <c r="J12011" s="149"/>
      <c r="K12011" s="149"/>
      <c r="L12011" s="149"/>
    </row>
    <row r="12012" spans="1:12" s="234" customFormat="1" ht="13" x14ac:dyDescent="0.25">
      <c r="A12012" s="261"/>
      <c r="B12012" s="253"/>
      <c r="C12012" s="252"/>
      <c r="D12012" s="308"/>
      <c r="E12012" s="257"/>
      <c r="F12012" s="260"/>
      <c r="I12012"/>
      <c r="J12012" s="149"/>
      <c r="K12012" s="149"/>
      <c r="L12012" s="149"/>
    </row>
    <row r="12013" spans="1:12" s="234" customFormat="1" ht="13" x14ac:dyDescent="0.25">
      <c r="A12013" s="261"/>
      <c r="B12013" s="253"/>
      <c r="C12013" s="252"/>
      <c r="D12013" s="308"/>
      <c r="E12013" s="257"/>
      <c r="F12013" s="260"/>
      <c r="I12013"/>
      <c r="J12013" s="149"/>
      <c r="K12013" s="149"/>
      <c r="L12013" s="149"/>
    </row>
    <row r="12014" spans="1:12" s="234" customFormat="1" ht="13" x14ac:dyDescent="0.25">
      <c r="A12014" s="261"/>
      <c r="B12014" s="253"/>
      <c r="C12014" s="252"/>
      <c r="D12014" s="308"/>
      <c r="E12014" s="257"/>
      <c r="F12014" s="260"/>
      <c r="I12014"/>
      <c r="J12014" s="149"/>
      <c r="K12014" s="149"/>
      <c r="L12014" s="149"/>
    </row>
    <row r="12015" spans="1:12" s="234" customFormat="1" ht="13" x14ac:dyDescent="0.25">
      <c r="A12015" s="261"/>
      <c r="B12015" s="253"/>
      <c r="C12015" s="252"/>
      <c r="D12015" s="308"/>
      <c r="E12015" s="257"/>
      <c r="F12015" s="260"/>
      <c r="I12015"/>
      <c r="J12015" s="149"/>
      <c r="K12015" s="149"/>
      <c r="L12015" s="149"/>
    </row>
    <row r="12016" spans="1:12" s="234" customFormat="1" ht="13" x14ac:dyDescent="0.25">
      <c r="A12016" s="261"/>
      <c r="B12016" s="253"/>
      <c r="C12016" s="252"/>
      <c r="D12016" s="308"/>
      <c r="E12016" s="257"/>
      <c r="F12016" s="260"/>
      <c r="I12016"/>
      <c r="J12016" s="149"/>
      <c r="K12016" s="149"/>
      <c r="L12016" s="149"/>
    </row>
    <row r="12017" spans="1:12" s="234" customFormat="1" ht="13" x14ac:dyDescent="0.25">
      <c r="A12017" s="261"/>
      <c r="B12017" s="253"/>
      <c r="C12017" s="252"/>
      <c r="D12017" s="308"/>
      <c r="E12017" s="257"/>
      <c r="F12017" s="260"/>
      <c r="I12017"/>
      <c r="J12017" s="149"/>
      <c r="K12017" s="149"/>
      <c r="L12017" s="149"/>
    </row>
    <row r="12018" spans="1:12" s="234" customFormat="1" ht="13" x14ac:dyDescent="0.25">
      <c r="A12018" s="261"/>
      <c r="B12018" s="253"/>
      <c r="C12018" s="252"/>
      <c r="D12018" s="308"/>
      <c r="E12018" s="257"/>
      <c r="F12018" s="260"/>
      <c r="I12018"/>
      <c r="J12018" s="149"/>
      <c r="K12018" s="149"/>
      <c r="L12018" s="149"/>
    </row>
    <row r="12019" spans="1:12" s="234" customFormat="1" ht="13" x14ac:dyDescent="0.25">
      <c r="A12019" s="261"/>
      <c r="B12019" s="253"/>
      <c r="C12019" s="252"/>
      <c r="D12019" s="308"/>
      <c r="E12019" s="257"/>
      <c r="F12019" s="260"/>
      <c r="I12019"/>
      <c r="J12019" s="149"/>
      <c r="K12019" s="149"/>
      <c r="L12019" s="149"/>
    </row>
    <row r="12020" spans="1:12" s="234" customFormat="1" ht="13" x14ac:dyDescent="0.25">
      <c r="A12020" s="261"/>
      <c r="B12020" s="253"/>
      <c r="C12020" s="252"/>
      <c r="D12020" s="308"/>
      <c r="E12020" s="257"/>
      <c r="F12020" s="260"/>
      <c r="I12020"/>
      <c r="J12020" s="149"/>
      <c r="K12020" s="149"/>
      <c r="L12020" s="149"/>
    </row>
    <row r="12021" spans="1:12" s="234" customFormat="1" ht="13" x14ac:dyDescent="0.25">
      <c r="A12021" s="261"/>
      <c r="B12021" s="253"/>
      <c r="C12021" s="252"/>
      <c r="D12021" s="308"/>
      <c r="E12021" s="257"/>
      <c r="F12021" s="260"/>
      <c r="I12021"/>
      <c r="J12021" s="149"/>
      <c r="K12021" s="149"/>
      <c r="L12021" s="149"/>
    </row>
    <row r="12022" spans="1:12" s="234" customFormat="1" ht="13" x14ac:dyDescent="0.25">
      <c r="A12022" s="261"/>
      <c r="B12022" s="253"/>
      <c r="C12022" s="252"/>
      <c r="D12022" s="308"/>
      <c r="E12022" s="257"/>
      <c r="F12022" s="260"/>
      <c r="I12022"/>
      <c r="J12022" s="149"/>
      <c r="K12022" s="149"/>
      <c r="L12022" s="149"/>
    </row>
    <row r="12023" spans="1:12" s="234" customFormat="1" ht="13" x14ac:dyDescent="0.25">
      <c r="A12023" s="261"/>
      <c r="B12023" s="253"/>
      <c r="C12023" s="252"/>
      <c r="D12023" s="308"/>
      <c r="E12023" s="257"/>
      <c r="F12023" s="260"/>
      <c r="I12023"/>
      <c r="J12023" s="149"/>
      <c r="K12023" s="149"/>
      <c r="L12023" s="149"/>
    </row>
    <row r="12024" spans="1:12" s="234" customFormat="1" ht="13" x14ac:dyDescent="0.25">
      <c r="A12024" s="261"/>
      <c r="B12024" s="253"/>
      <c r="C12024" s="252"/>
      <c r="D12024" s="308"/>
      <c r="E12024" s="257"/>
      <c r="F12024" s="260"/>
      <c r="I12024"/>
      <c r="J12024" s="149"/>
      <c r="K12024" s="149"/>
      <c r="L12024" s="149"/>
    </row>
    <row r="12025" spans="1:12" s="234" customFormat="1" ht="13" x14ac:dyDescent="0.25">
      <c r="A12025" s="261"/>
      <c r="B12025" s="253"/>
      <c r="C12025" s="252"/>
      <c r="D12025" s="308"/>
      <c r="E12025" s="257"/>
      <c r="F12025" s="260"/>
      <c r="I12025"/>
      <c r="J12025" s="149"/>
      <c r="K12025" s="149"/>
      <c r="L12025" s="149"/>
    </row>
    <row r="12026" spans="1:12" s="234" customFormat="1" ht="13" x14ac:dyDescent="0.25">
      <c r="A12026" s="261"/>
      <c r="B12026" s="253"/>
      <c r="C12026" s="252"/>
      <c r="D12026" s="308"/>
      <c r="E12026" s="257"/>
      <c r="F12026" s="260"/>
      <c r="I12026"/>
      <c r="J12026" s="149"/>
      <c r="K12026" s="149"/>
      <c r="L12026" s="149"/>
    </row>
    <row r="12027" spans="1:12" s="234" customFormat="1" ht="13" x14ac:dyDescent="0.25">
      <c r="A12027" s="261"/>
      <c r="B12027" s="253"/>
      <c r="C12027" s="252"/>
      <c r="D12027" s="308"/>
      <c r="E12027" s="257"/>
      <c r="F12027" s="260"/>
      <c r="I12027"/>
      <c r="J12027" s="149"/>
      <c r="K12027" s="149"/>
      <c r="L12027" s="149"/>
    </row>
    <row r="12028" spans="1:12" s="234" customFormat="1" ht="13" x14ac:dyDescent="0.25">
      <c r="A12028" s="261"/>
      <c r="B12028" s="253"/>
      <c r="C12028" s="252"/>
      <c r="D12028" s="308"/>
      <c r="E12028" s="257"/>
      <c r="F12028" s="260"/>
      <c r="I12028"/>
      <c r="J12028" s="149"/>
      <c r="K12028" s="149"/>
      <c r="L12028" s="149"/>
    </row>
    <row r="12029" spans="1:12" s="234" customFormat="1" ht="13" x14ac:dyDescent="0.25">
      <c r="A12029" s="261"/>
      <c r="B12029" s="264" t="s">
        <v>1019</v>
      </c>
      <c r="C12029" s="226"/>
      <c r="D12029" s="304"/>
      <c r="E12029" s="255"/>
      <c r="F12029" s="266"/>
      <c r="I12029"/>
      <c r="J12029" s="149"/>
      <c r="K12029" s="149"/>
      <c r="L12029" s="149"/>
    </row>
    <row r="12030" spans="1:12" s="234" customFormat="1" ht="13" x14ac:dyDescent="0.25">
      <c r="A12030" s="261"/>
      <c r="B12030" s="245" t="str">
        <f>B11957</f>
        <v>SECTION 9</v>
      </c>
      <c r="C12030" s="226"/>
      <c r="D12030" s="304"/>
      <c r="E12030" s="255"/>
      <c r="F12030" s="260"/>
      <c r="I12030"/>
      <c r="J12030" s="149"/>
      <c r="K12030" s="149"/>
      <c r="L12030" s="149"/>
    </row>
    <row r="12031" spans="1:12" s="234" customFormat="1" ht="13" x14ac:dyDescent="0.25">
      <c r="A12031" s="261"/>
      <c r="B12031" s="245" t="str">
        <f>B11958</f>
        <v>New Ablution Blocks A,B,C: 9.9 - Ironmongery</v>
      </c>
      <c r="C12031" s="226"/>
      <c r="D12031" s="304"/>
      <c r="E12031" s="255"/>
      <c r="F12031" s="260"/>
      <c r="I12031"/>
      <c r="J12031" s="149"/>
      <c r="K12031" s="149"/>
      <c r="L12031" s="149"/>
    </row>
    <row r="12032" spans="1:12" s="234" customFormat="1" ht="13" x14ac:dyDescent="0.25">
      <c r="A12032" s="261"/>
      <c r="B12032" s="227"/>
      <c r="C12032" s="226"/>
      <c r="D12032" s="304"/>
      <c r="E12032" s="255"/>
      <c r="F12032" s="260"/>
      <c r="I12032"/>
      <c r="J12032" s="149"/>
      <c r="K12032" s="149"/>
      <c r="L12032" s="149"/>
    </row>
    <row r="12033" spans="1:12" s="234" customFormat="1" ht="13" x14ac:dyDescent="0.25">
      <c r="A12033" s="297"/>
      <c r="B12033" s="227" t="s">
        <v>2207</v>
      </c>
      <c r="C12033" s="268"/>
      <c r="D12033" s="311"/>
      <c r="E12033" s="216"/>
      <c r="F12033" s="277"/>
      <c r="I12033"/>
      <c r="J12033" s="149"/>
      <c r="K12033" s="149"/>
      <c r="L12033" s="149"/>
    </row>
    <row r="12034" spans="1:12" s="234" customFormat="1" ht="13" x14ac:dyDescent="0.25">
      <c r="A12034" s="296"/>
      <c r="B12034" s="227"/>
      <c r="C12034" s="275"/>
      <c r="D12034" s="311"/>
      <c r="E12034" s="216"/>
      <c r="F12034" s="277"/>
      <c r="I12034"/>
      <c r="J12034" s="149"/>
      <c r="K12034" s="149"/>
      <c r="L12034" s="149"/>
    </row>
    <row r="12035" spans="1:12" s="234" customFormat="1" ht="13" x14ac:dyDescent="0.25">
      <c r="A12035" s="303" t="s">
        <v>3079</v>
      </c>
      <c r="B12035" s="331" t="s">
        <v>46</v>
      </c>
      <c r="C12035" s="223"/>
      <c r="D12035" s="332"/>
      <c r="E12035" s="333"/>
      <c r="F12035" s="277"/>
      <c r="I12035"/>
      <c r="J12035" s="149"/>
      <c r="K12035" s="149"/>
      <c r="L12035" s="149"/>
    </row>
    <row r="12036" spans="1:12" s="234" customFormat="1" x14ac:dyDescent="0.25">
      <c r="A12036" s="296"/>
      <c r="B12036" s="302"/>
      <c r="C12036" s="268"/>
      <c r="D12036" s="326"/>
      <c r="E12036" s="325"/>
      <c r="F12036" s="277"/>
      <c r="I12036"/>
      <c r="J12036" s="149"/>
      <c r="K12036" s="149"/>
      <c r="L12036" s="149"/>
    </row>
    <row r="12037" spans="1:12" s="234" customFormat="1" ht="13" x14ac:dyDescent="0.25">
      <c r="A12037" s="296"/>
      <c r="B12037" s="331" t="s">
        <v>41</v>
      </c>
      <c r="C12037" s="268"/>
      <c r="D12037" s="326"/>
      <c r="E12037" s="325"/>
      <c r="F12037" s="277"/>
      <c r="I12037"/>
      <c r="J12037" s="149"/>
      <c r="K12037" s="149"/>
      <c r="L12037" s="149"/>
    </row>
    <row r="12038" spans="1:12" s="234" customFormat="1" x14ac:dyDescent="0.25">
      <c r="A12038" s="296"/>
      <c r="B12038" s="302"/>
      <c r="C12038" s="268"/>
      <c r="D12038" s="326"/>
      <c r="E12038" s="325"/>
      <c r="F12038" s="277"/>
      <c r="I12038"/>
      <c r="J12038" s="149"/>
      <c r="K12038" s="149"/>
      <c r="L12038" s="149"/>
    </row>
    <row r="12039" spans="1:12" s="234" customFormat="1" ht="13" x14ac:dyDescent="0.25">
      <c r="A12039" s="296"/>
      <c r="B12039" s="331" t="s">
        <v>40</v>
      </c>
      <c r="C12039" s="268"/>
      <c r="D12039" s="326"/>
      <c r="E12039" s="325"/>
      <c r="F12039" s="277"/>
      <c r="I12039"/>
      <c r="J12039" s="149"/>
      <c r="K12039" s="149"/>
      <c r="L12039" s="149"/>
    </row>
    <row r="12040" spans="1:12" s="234" customFormat="1" x14ac:dyDescent="0.25">
      <c r="A12040" s="298"/>
      <c r="B12040" s="302"/>
      <c r="C12040" s="268"/>
      <c r="D12040" s="326"/>
      <c r="E12040" s="325"/>
      <c r="F12040" s="260"/>
      <c r="I12040"/>
      <c r="J12040" s="149"/>
      <c r="K12040" s="149"/>
      <c r="L12040" s="149"/>
    </row>
    <row r="12041" spans="1:12" s="234" customFormat="1" x14ac:dyDescent="0.25">
      <c r="A12041" s="298" t="s">
        <v>3080</v>
      </c>
      <c r="B12041" s="302" t="s">
        <v>3072</v>
      </c>
      <c r="C12041" s="268" t="s">
        <v>2</v>
      </c>
      <c r="D12041" s="326">
        <v>7</v>
      </c>
      <c r="E12041" s="325"/>
      <c r="F12041" s="260"/>
      <c r="I12041"/>
      <c r="J12041" s="149"/>
      <c r="K12041" s="149"/>
      <c r="L12041" s="149"/>
    </row>
    <row r="12042" spans="1:12" s="234" customFormat="1" x14ac:dyDescent="0.25">
      <c r="A12042" s="298"/>
      <c r="B12042" s="302"/>
      <c r="C12042" s="268"/>
      <c r="D12042" s="326"/>
      <c r="E12042" s="325"/>
      <c r="F12042" s="260"/>
      <c r="I12042"/>
      <c r="J12042" s="149"/>
      <c r="K12042" s="149"/>
      <c r="L12042" s="149"/>
    </row>
    <row r="12043" spans="1:12" s="234" customFormat="1" ht="26" x14ac:dyDescent="0.25">
      <c r="A12043" s="298"/>
      <c r="B12043" s="331" t="s">
        <v>3073</v>
      </c>
      <c r="C12043" s="268"/>
      <c r="D12043" s="326"/>
      <c r="E12043" s="325"/>
      <c r="F12043" s="260"/>
      <c r="I12043"/>
      <c r="J12043" s="149"/>
      <c r="K12043" s="149"/>
      <c r="L12043" s="149"/>
    </row>
    <row r="12044" spans="1:12" s="234" customFormat="1" x14ac:dyDescent="0.25">
      <c r="A12044" s="298"/>
      <c r="B12044" s="302"/>
      <c r="C12044" s="268"/>
      <c r="D12044" s="326"/>
      <c r="E12044" s="325"/>
      <c r="F12044" s="260"/>
      <c r="I12044"/>
      <c r="J12044" s="149"/>
      <c r="K12044" s="149"/>
      <c r="L12044" s="149"/>
    </row>
    <row r="12045" spans="1:12" s="234" customFormat="1" x14ac:dyDescent="0.25">
      <c r="A12045" s="298" t="s">
        <v>3081</v>
      </c>
      <c r="B12045" s="302" t="s">
        <v>36</v>
      </c>
      <c r="C12045" s="268" t="s">
        <v>2</v>
      </c>
      <c r="D12045" s="326">
        <v>4</v>
      </c>
      <c r="E12045" s="325"/>
      <c r="F12045" s="260"/>
      <c r="I12045"/>
      <c r="J12045" s="149"/>
      <c r="K12045" s="149"/>
      <c r="L12045" s="149"/>
    </row>
    <row r="12046" spans="1:12" s="234" customFormat="1" x14ac:dyDescent="0.25">
      <c r="A12046" s="298"/>
      <c r="B12046" s="302"/>
      <c r="C12046" s="268"/>
      <c r="D12046" s="326"/>
      <c r="E12046" s="325"/>
      <c r="F12046" s="260"/>
      <c r="I12046"/>
      <c r="J12046" s="149"/>
      <c r="K12046" s="149"/>
      <c r="L12046" s="149"/>
    </row>
    <row r="12047" spans="1:12" s="234" customFormat="1" ht="26" x14ac:dyDescent="0.25">
      <c r="A12047" s="298"/>
      <c r="B12047" s="331" t="s">
        <v>3073</v>
      </c>
      <c r="C12047" s="268"/>
      <c r="D12047" s="326"/>
      <c r="E12047" s="325"/>
      <c r="F12047" s="260"/>
      <c r="I12047"/>
      <c r="J12047" s="149"/>
      <c r="K12047" s="149"/>
      <c r="L12047" s="149"/>
    </row>
    <row r="12048" spans="1:12" s="234" customFormat="1" x14ac:dyDescent="0.25">
      <c r="A12048" s="298"/>
      <c r="B12048" s="302"/>
      <c r="C12048" s="268"/>
      <c r="D12048" s="326"/>
      <c r="E12048" s="325"/>
      <c r="F12048" s="260"/>
      <c r="I12048"/>
      <c r="J12048" s="149"/>
      <c r="K12048" s="149"/>
      <c r="L12048" s="149"/>
    </row>
    <row r="12049" spans="1:12" s="234" customFormat="1" x14ac:dyDescent="0.25">
      <c r="A12049" s="298" t="s">
        <v>3082</v>
      </c>
      <c r="B12049" s="302" t="s">
        <v>3074</v>
      </c>
      <c r="C12049" s="268" t="s">
        <v>2</v>
      </c>
      <c r="D12049" s="326">
        <v>1</v>
      </c>
      <c r="E12049" s="325"/>
      <c r="F12049" s="260"/>
      <c r="I12049"/>
      <c r="J12049" s="149"/>
      <c r="K12049" s="149"/>
      <c r="L12049" s="149"/>
    </row>
    <row r="12050" spans="1:12" s="234" customFormat="1" x14ac:dyDescent="0.25">
      <c r="A12050" s="298"/>
      <c r="B12050" s="302"/>
      <c r="C12050" s="268"/>
      <c r="D12050" s="326"/>
      <c r="E12050" s="325"/>
      <c r="F12050" s="260"/>
      <c r="I12050"/>
      <c r="J12050" s="149"/>
      <c r="K12050" s="149"/>
      <c r="L12050" s="149"/>
    </row>
    <row r="12051" spans="1:12" s="234" customFormat="1" ht="13" x14ac:dyDescent="0.25">
      <c r="A12051" s="298"/>
      <c r="B12051" s="331" t="s">
        <v>3075</v>
      </c>
      <c r="C12051" s="268"/>
      <c r="D12051" s="326"/>
      <c r="E12051" s="325"/>
      <c r="F12051" s="260"/>
      <c r="I12051"/>
      <c r="J12051" s="149"/>
      <c r="K12051" s="149"/>
      <c r="L12051" s="149"/>
    </row>
    <row r="12052" spans="1:12" s="234" customFormat="1" ht="13" x14ac:dyDescent="0.25">
      <c r="A12052" s="298"/>
      <c r="B12052" s="331"/>
      <c r="C12052" s="268"/>
      <c r="D12052" s="326"/>
      <c r="E12052" s="325"/>
      <c r="F12052" s="260"/>
      <c r="I12052"/>
      <c r="J12052" s="149"/>
      <c r="K12052" s="149"/>
      <c r="L12052" s="149"/>
    </row>
    <row r="12053" spans="1:12" s="234" customFormat="1" x14ac:dyDescent="0.25">
      <c r="A12053" s="296" t="s">
        <v>3083</v>
      </c>
      <c r="B12053" s="302" t="s">
        <v>3076</v>
      </c>
      <c r="C12053" s="268" t="s">
        <v>2</v>
      </c>
      <c r="D12053" s="326">
        <v>8</v>
      </c>
      <c r="E12053" s="325"/>
      <c r="F12053" s="260"/>
      <c r="I12053"/>
      <c r="J12053" s="149"/>
      <c r="K12053" s="149"/>
      <c r="L12053" s="149"/>
    </row>
    <row r="12054" spans="1:12" s="234" customFormat="1" x14ac:dyDescent="0.25">
      <c r="A12054" s="296"/>
      <c r="B12054" s="302"/>
      <c r="C12054" s="268"/>
      <c r="D12054" s="326"/>
      <c r="E12054" s="325"/>
      <c r="F12054" s="260"/>
      <c r="I12054"/>
      <c r="J12054" s="149"/>
      <c r="K12054" s="149"/>
      <c r="L12054" s="149"/>
    </row>
    <row r="12055" spans="1:12" s="234" customFormat="1" x14ac:dyDescent="0.25">
      <c r="A12055" s="296" t="s">
        <v>3084</v>
      </c>
      <c r="B12055" s="302" t="s">
        <v>3077</v>
      </c>
      <c r="C12055" s="268" t="s">
        <v>2</v>
      </c>
      <c r="D12055" s="326">
        <v>4</v>
      </c>
      <c r="E12055" s="325"/>
      <c r="F12055" s="260"/>
      <c r="I12055"/>
      <c r="J12055" s="149"/>
      <c r="K12055" s="149"/>
      <c r="L12055" s="149"/>
    </row>
    <row r="12056" spans="1:12" s="234" customFormat="1" x14ac:dyDescent="0.25">
      <c r="A12056" s="296"/>
      <c r="B12056" s="302"/>
      <c r="C12056" s="268"/>
      <c r="D12056" s="326"/>
      <c r="E12056" s="325"/>
      <c r="F12056" s="260"/>
      <c r="I12056"/>
      <c r="J12056" s="149"/>
      <c r="K12056" s="149"/>
      <c r="L12056" s="149"/>
    </row>
    <row r="12057" spans="1:12" s="234" customFormat="1" ht="13" x14ac:dyDescent="0.25">
      <c r="A12057" s="296"/>
      <c r="B12057" s="331" t="s">
        <v>32</v>
      </c>
      <c r="C12057" s="268"/>
      <c r="D12057" s="326"/>
      <c r="E12057" s="325"/>
      <c r="F12057" s="260"/>
      <c r="I12057"/>
      <c r="J12057" s="149"/>
      <c r="K12057" s="149"/>
      <c r="L12057" s="149"/>
    </row>
    <row r="12058" spans="1:12" s="234" customFormat="1" x14ac:dyDescent="0.25">
      <c r="A12058" s="296"/>
      <c r="B12058" s="302"/>
      <c r="C12058" s="268"/>
      <c r="D12058" s="326"/>
      <c r="E12058" s="325"/>
      <c r="F12058" s="260"/>
      <c r="I12058"/>
      <c r="J12058" s="149"/>
      <c r="K12058" s="149"/>
      <c r="L12058" s="149"/>
    </row>
    <row r="12059" spans="1:12" s="234" customFormat="1" ht="13" x14ac:dyDescent="0.25">
      <c r="A12059" s="296"/>
      <c r="B12059" s="331" t="s">
        <v>31</v>
      </c>
      <c r="C12059" s="268"/>
      <c r="D12059" s="326"/>
      <c r="E12059" s="325"/>
      <c r="F12059" s="260"/>
      <c r="I12059"/>
      <c r="J12059" s="149"/>
      <c r="K12059" s="149"/>
      <c r="L12059" s="149"/>
    </row>
    <row r="12060" spans="1:12" s="234" customFormat="1" x14ac:dyDescent="0.25">
      <c r="A12060" s="296"/>
      <c r="B12060" s="302"/>
      <c r="C12060" s="268"/>
      <c r="D12060" s="326"/>
      <c r="E12060" s="325"/>
      <c r="F12060" s="260"/>
      <c r="I12060"/>
      <c r="J12060" s="149"/>
      <c r="K12060" s="149"/>
      <c r="L12060" s="149"/>
    </row>
    <row r="12061" spans="1:12" s="234" customFormat="1" ht="25" x14ac:dyDescent="0.25">
      <c r="A12061" s="296" t="s">
        <v>3085</v>
      </c>
      <c r="B12061" s="302" t="s">
        <v>3078</v>
      </c>
      <c r="C12061" s="268" t="s">
        <v>2</v>
      </c>
      <c r="D12061" s="326">
        <v>5</v>
      </c>
      <c r="E12061" s="325"/>
      <c r="F12061" s="260"/>
      <c r="I12061"/>
      <c r="J12061" s="149"/>
      <c r="K12061" s="149"/>
      <c r="L12061" s="149"/>
    </row>
    <row r="12062" spans="1:12" s="234" customFormat="1" x14ac:dyDescent="0.25">
      <c r="A12062" s="296"/>
      <c r="B12062" s="269"/>
      <c r="C12062" s="268"/>
      <c r="D12062" s="311"/>
      <c r="E12062" s="216"/>
      <c r="F12062" s="260"/>
      <c r="I12062"/>
      <c r="J12062" s="149"/>
      <c r="K12062" s="149"/>
      <c r="L12062" s="149"/>
    </row>
    <row r="12063" spans="1:12" s="234" customFormat="1" x14ac:dyDescent="0.25">
      <c r="A12063" s="296"/>
      <c r="B12063" s="269"/>
      <c r="C12063" s="268"/>
      <c r="D12063" s="311"/>
      <c r="E12063" s="216"/>
      <c r="F12063" s="260"/>
      <c r="I12063"/>
      <c r="J12063" s="149"/>
      <c r="K12063" s="149"/>
      <c r="L12063" s="149"/>
    </row>
    <row r="12064" spans="1:12" s="234" customFormat="1" x14ac:dyDescent="0.25">
      <c r="A12064" s="296"/>
      <c r="B12064" s="269"/>
      <c r="C12064" s="268"/>
      <c r="D12064" s="311"/>
      <c r="E12064" s="216"/>
      <c r="F12064" s="260"/>
      <c r="I12064"/>
      <c r="J12064" s="149"/>
      <c r="K12064" s="149"/>
      <c r="L12064" s="149"/>
    </row>
    <row r="12065" spans="1:12" s="234" customFormat="1" x14ac:dyDescent="0.25">
      <c r="A12065" s="296"/>
      <c r="B12065" s="269"/>
      <c r="C12065" s="268"/>
      <c r="D12065" s="311"/>
      <c r="E12065" s="216"/>
      <c r="F12065" s="260"/>
      <c r="I12065"/>
      <c r="J12065" s="149"/>
      <c r="K12065" s="149"/>
      <c r="L12065" s="149"/>
    </row>
    <row r="12066" spans="1:12" s="234" customFormat="1" x14ac:dyDescent="0.25">
      <c r="A12066" s="296"/>
      <c r="B12066" s="269"/>
      <c r="C12066" s="268"/>
      <c r="D12066" s="311"/>
      <c r="E12066" s="216"/>
      <c r="F12066" s="260"/>
      <c r="I12066"/>
      <c r="J12066" s="149"/>
      <c r="K12066" s="149"/>
      <c r="L12066" s="149"/>
    </row>
    <row r="12067" spans="1:12" s="234" customFormat="1" x14ac:dyDescent="0.25">
      <c r="A12067" s="296"/>
      <c r="B12067" s="269"/>
      <c r="C12067" s="268"/>
      <c r="D12067" s="311"/>
      <c r="E12067" s="216"/>
      <c r="F12067" s="260"/>
      <c r="I12067"/>
      <c r="J12067" s="149"/>
      <c r="K12067" s="149"/>
      <c r="L12067" s="149"/>
    </row>
    <row r="12068" spans="1:12" s="234" customFormat="1" x14ac:dyDescent="0.25">
      <c r="A12068" s="296"/>
      <c r="B12068" s="269"/>
      <c r="C12068" s="268"/>
      <c r="D12068" s="311"/>
      <c r="E12068" s="216"/>
      <c r="F12068" s="260"/>
      <c r="I12068"/>
      <c r="J12068" s="149"/>
      <c r="K12068" s="149"/>
      <c r="L12068" s="149"/>
    </row>
    <row r="12069" spans="1:12" s="234" customFormat="1" x14ac:dyDescent="0.25">
      <c r="A12069" s="296"/>
      <c r="B12069" s="269"/>
      <c r="C12069" s="268"/>
      <c r="D12069" s="311"/>
      <c r="E12069" s="216"/>
      <c r="F12069" s="260"/>
      <c r="I12069"/>
      <c r="J12069" s="149"/>
      <c r="K12069" s="149"/>
      <c r="L12069" s="149"/>
    </row>
    <row r="12070" spans="1:12" s="234" customFormat="1" x14ac:dyDescent="0.25">
      <c r="A12070" s="296"/>
      <c r="B12070" s="269"/>
      <c r="C12070" s="268"/>
      <c r="D12070" s="311"/>
      <c r="E12070" s="216"/>
      <c r="F12070" s="260"/>
      <c r="I12070"/>
      <c r="J12070" s="149"/>
      <c r="K12070" s="149"/>
      <c r="L12070" s="149"/>
    </row>
    <row r="12071" spans="1:12" s="234" customFormat="1" x14ac:dyDescent="0.25">
      <c r="A12071" s="296"/>
      <c r="B12071" s="269"/>
      <c r="C12071" s="268"/>
      <c r="D12071" s="311"/>
      <c r="E12071" s="216"/>
      <c r="F12071" s="260"/>
      <c r="I12071"/>
      <c r="J12071" s="149"/>
      <c r="K12071" s="149"/>
      <c r="L12071" s="149"/>
    </row>
    <row r="12072" spans="1:12" s="234" customFormat="1" x14ac:dyDescent="0.25">
      <c r="A12072" s="296"/>
      <c r="B12072" s="269"/>
      <c r="C12072" s="268"/>
      <c r="D12072" s="311"/>
      <c r="E12072" s="216"/>
      <c r="F12072" s="260"/>
      <c r="I12072"/>
      <c r="J12072" s="149"/>
      <c r="K12072" s="149"/>
      <c r="L12072" s="149"/>
    </row>
    <row r="12073" spans="1:12" s="234" customFormat="1" x14ac:dyDescent="0.25">
      <c r="A12073" s="296"/>
      <c r="B12073" s="269"/>
      <c r="C12073" s="268"/>
      <c r="D12073" s="311"/>
      <c r="E12073" s="216"/>
      <c r="F12073" s="260"/>
      <c r="I12073"/>
      <c r="J12073" s="149"/>
      <c r="K12073" s="149"/>
      <c r="L12073" s="149"/>
    </row>
    <row r="12074" spans="1:12" s="234" customFormat="1" x14ac:dyDescent="0.25">
      <c r="A12074" s="296"/>
      <c r="B12074" s="269"/>
      <c r="C12074" s="268"/>
      <c r="D12074" s="311"/>
      <c r="E12074" s="216"/>
      <c r="F12074" s="260"/>
      <c r="I12074"/>
      <c r="J12074" s="149"/>
      <c r="K12074" s="149"/>
      <c r="L12074" s="149"/>
    </row>
    <row r="12075" spans="1:12" s="234" customFormat="1" x14ac:dyDescent="0.25">
      <c r="A12075" s="296"/>
      <c r="B12075" s="269"/>
      <c r="C12075" s="268"/>
      <c r="D12075" s="311"/>
      <c r="E12075" s="216"/>
      <c r="F12075" s="260"/>
      <c r="I12075"/>
      <c r="J12075" s="149"/>
      <c r="K12075" s="149"/>
      <c r="L12075" s="149"/>
    </row>
    <row r="12076" spans="1:12" s="234" customFormat="1" x14ac:dyDescent="0.25">
      <c r="A12076" s="296"/>
      <c r="B12076" s="269"/>
      <c r="C12076" s="268"/>
      <c r="D12076" s="311"/>
      <c r="E12076" s="216"/>
      <c r="F12076" s="260"/>
      <c r="I12076"/>
      <c r="J12076" s="149"/>
      <c r="K12076" s="149"/>
      <c r="L12076" s="149"/>
    </row>
    <row r="12077" spans="1:12" s="234" customFormat="1" x14ac:dyDescent="0.25">
      <c r="A12077" s="296"/>
      <c r="B12077" s="269"/>
      <c r="C12077" s="268"/>
      <c r="D12077" s="311"/>
      <c r="E12077" s="216"/>
      <c r="F12077" s="260"/>
      <c r="I12077"/>
      <c r="J12077" s="149"/>
      <c r="K12077" s="149"/>
      <c r="L12077" s="149"/>
    </row>
    <row r="12078" spans="1:12" s="234" customFormat="1" x14ac:dyDescent="0.25">
      <c r="A12078" s="296"/>
      <c r="B12078" s="269"/>
      <c r="C12078" s="268"/>
      <c r="D12078" s="311"/>
      <c r="E12078" s="216"/>
      <c r="F12078" s="260"/>
      <c r="I12078"/>
      <c r="J12078" s="149"/>
      <c r="K12078" s="149"/>
      <c r="L12078" s="149"/>
    </row>
    <row r="12079" spans="1:12" s="234" customFormat="1" x14ac:dyDescent="0.25">
      <c r="A12079" s="296"/>
      <c r="B12079" s="269"/>
      <c r="C12079" s="268"/>
      <c r="D12079" s="311"/>
      <c r="E12079" s="216"/>
      <c r="F12079" s="260"/>
      <c r="I12079"/>
      <c r="J12079" s="149"/>
      <c r="K12079" s="149"/>
      <c r="L12079" s="149"/>
    </row>
    <row r="12080" spans="1:12" s="234" customFormat="1" x14ac:dyDescent="0.25">
      <c r="A12080" s="296"/>
      <c r="B12080" s="269"/>
      <c r="C12080" s="268"/>
      <c r="D12080" s="311"/>
      <c r="E12080" s="216"/>
      <c r="F12080" s="260"/>
      <c r="I12080"/>
      <c r="J12080" s="149"/>
      <c r="K12080" s="149"/>
      <c r="L12080" s="149"/>
    </row>
    <row r="12081" spans="1:12" s="234" customFormat="1" x14ac:dyDescent="0.25">
      <c r="A12081" s="296"/>
      <c r="B12081" s="269"/>
      <c r="C12081" s="268"/>
      <c r="D12081" s="311"/>
      <c r="E12081" s="216"/>
      <c r="F12081" s="260"/>
      <c r="I12081"/>
      <c r="J12081" s="149"/>
      <c r="K12081" s="149"/>
      <c r="L12081" s="149"/>
    </row>
    <row r="12082" spans="1:12" s="234" customFormat="1" x14ac:dyDescent="0.25">
      <c r="A12082" s="296"/>
      <c r="B12082" s="269"/>
      <c r="C12082" s="268"/>
      <c r="D12082" s="311"/>
      <c r="E12082" s="216"/>
      <c r="F12082" s="260"/>
      <c r="I12082"/>
      <c r="J12082" s="149"/>
      <c r="K12082" s="149"/>
      <c r="L12082" s="149"/>
    </row>
    <row r="12083" spans="1:12" s="234" customFormat="1" x14ac:dyDescent="0.25">
      <c r="A12083" s="296"/>
      <c r="B12083" s="269"/>
      <c r="C12083" s="268"/>
      <c r="D12083" s="311"/>
      <c r="E12083" s="216"/>
      <c r="F12083" s="260"/>
      <c r="I12083"/>
      <c r="J12083" s="149"/>
      <c r="K12083" s="149"/>
      <c r="L12083" s="149"/>
    </row>
    <row r="12084" spans="1:12" s="234" customFormat="1" x14ac:dyDescent="0.25">
      <c r="A12084" s="296"/>
      <c r="B12084" s="269"/>
      <c r="C12084" s="268"/>
      <c r="D12084" s="311"/>
      <c r="E12084" s="216"/>
      <c r="F12084" s="260"/>
      <c r="I12084"/>
      <c r="J12084" s="149"/>
      <c r="K12084" s="149"/>
      <c r="L12084" s="149"/>
    </row>
    <row r="12085" spans="1:12" s="234" customFormat="1" x14ac:dyDescent="0.25">
      <c r="A12085" s="296"/>
      <c r="B12085" s="269"/>
      <c r="C12085" s="268"/>
      <c r="D12085" s="311"/>
      <c r="E12085" s="216"/>
      <c r="F12085" s="260"/>
      <c r="I12085"/>
      <c r="J12085" s="149"/>
      <c r="K12085" s="149"/>
      <c r="L12085" s="149"/>
    </row>
    <row r="12086" spans="1:12" s="234" customFormat="1" x14ac:dyDescent="0.25">
      <c r="A12086" s="296"/>
      <c r="B12086" s="269"/>
      <c r="C12086" s="268"/>
      <c r="D12086" s="311"/>
      <c r="E12086" s="216"/>
      <c r="F12086" s="260"/>
      <c r="I12086"/>
      <c r="J12086" s="149"/>
      <c r="K12086" s="149"/>
      <c r="L12086" s="149"/>
    </row>
    <row r="12087" spans="1:12" s="234" customFormat="1" x14ac:dyDescent="0.25">
      <c r="A12087" s="296"/>
      <c r="B12087" s="269"/>
      <c r="C12087" s="268"/>
      <c r="D12087" s="311"/>
      <c r="E12087" s="216"/>
      <c r="F12087" s="260"/>
      <c r="I12087"/>
      <c r="J12087" s="149"/>
      <c r="K12087" s="149"/>
      <c r="L12087" s="149"/>
    </row>
    <row r="12088" spans="1:12" s="234" customFormat="1" x14ac:dyDescent="0.25">
      <c r="A12088" s="296"/>
      <c r="B12088" s="269"/>
      <c r="C12088" s="268"/>
      <c r="D12088" s="311"/>
      <c r="E12088" s="216"/>
      <c r="F12088" s="260"/>
      <c r="I12088"/>
      <c r="J12088" s="149"/>
      <c r="K12088" s="149"/>
      <c r="L12088" s="149"/>
    </row>
    <row r="12089" spans="1:12" s="234" customFormat="1" x14ac:dyDescent="0.25">
      <c r="A12089" s="296"/>
      <c r="B12089" s="269"/>
      <c r="C12089" s="268"/>
      <c r="D12089" s="311"/>
      <c r="E12089" s="216"/>
      <c r="F12089" s="260"/>
      <c r="I12089"/>
      <c r="J12089" s="149"/>
      <c r="K12089" s="149"/>
      <c r="L12089" s="149"/>
    </row>
    <row r="12090" spans="1:12" s="234" customFormat="1" x14ac:dyDescent="0.25">
      <c r="A12090" s="296"/>
      <c r="B12090" s="269"/>
      <c r="C12090" s="268"/>
      <c r="D12090" s="311"/>
      <c r="E12090" s="216"/>
      <c r="F12090" s="260"/>
      <c r="I12090"/>
      <c r="J12090" s="149"/>
      <c r="K12090" s="149"/>
      <c r="L12090" s="149"/>
    </row>
    <row r="12091" spans="1:12" s="234" customFormat="1" x14ac:dyDescent="0.25">
      <c r="A12091" s="296"/>
      <c r="B12091" s="269"/>
      <c r="C12091" s="268"/>
      <c r="D12091" s="311"/>
      <c r="E12091" s="216"/>
      <c r="F12091" s="260"/>
      <c r="I12091"/>
      <c r="J12091" s="149"/>
      <c r="K12091" s="149"/>
      <c r="L12091" s="149"/>
    </row>
    <row r="12092" spans="1:12" s="234" customFormat="1" x14ac:dyDescent="0.25">
      <c r="A12092" s="296"/>
      <c r="B12092" s="269"/>
      <c r="C12092" s="268"/>
      <c r="D12092" s="311"/>
      <c r="E12092" s="216"/>
      <c r="F12092" s="260"/>
      <c r="I12092"/>
      <c r="J12092" s="149"/>
      <c r="K12092" s="149"/>
      <c r="L12092" s="149"/>
    </row>
    <row r="12093" spans="1:12" s="234" customFormat="1" x14ac:dyDescent="0.25">
      <c r="A12093" s="296"/>
      <c r="B12093" s="269"/>
      <c r="C12093" s="268"/>
      <c r="D12093" s="311"/>
      <c r="E12093" s="216"/>
      <c r="F12093" s="260"/>
      <c r="I12093"/>
      <c r="J12093" s="149"/>
      <c r="K12093" s="149"/>
      <c r="L12093" s="149"/>
    </row>
    <row r="12094" spans="1:12" s="234" customFormat="1" x14ac:dyDescent="0.25">
      <c r="A12094" s="296"/>
      <c r="B12094" s="269"/>
      <c r="C12094" s="268"/>
      <c r="D12094" s="311"/>
      <c r="E12094" s="216"/>
      <c r="F12094" s="260"/>
      <c r="I12094"/>
      <c r="J12094" s="149"/>
      <c r="K12094" s="149"/>
      <c r="L12094" s="149"/>
    </row>
    <row r="12095" spans="1:12" s="234" customFormat="1" x14ac:dyDescent="0.25">
      <c r="A12095" s="296"/>
      <c r="B12095" s="269"/>
      <c r="C12095" s="268"/>
      <c r="D12095" s="311"/>
      <c r="E12095" s="216"/>
      <c r="F12095" s="260"/>
      <c r="I12095"/>
      <c r="J12095" s="149"/>
      <c r="K12095" s="149"/>
      <c r="L12095" s="149"/>
    </row>
    <row r="12096" spans="1:12" s="234" customFormat="1" x14ac:dyDescent="0.25">
      <c r="A12096" s="296"/>
      <c r="B12096" s="269"/>
      <c r="C12096" s="268"/>
      <c r="D12096" s="311"/>
      <c r="E12096" s="216"/>
      <c r="F12096" s="260"/>
      <c r="I12096"/>
      <c r="J12096" s="149"/>
      <c r="K12096" s="149"/>
      <c r="L12096" s="149"/>
    </row>
    <row r="12097" spans="1:12" s="234" customFormat="1" x14ac:dyDescent="0.25">
      <c r="A12097" s="296"/>
      <c r="B12097" s="269"/>
      <c r="C12097" s="268"/>
      <c r="D12097" s="311"/>
      <c r="E12097" s="216"/>
      <c r="F12097" s="260"/>
      <c r="I12097"/>
      <c r="J12097" s="149"/>
      <c r="K12097" s="149"/>
      <c r="L12097" s="149"/>
    </row>
    <row r="12098" spans="1:12" s="234" customFormat="1" x14ac:dyDescent="0.25">
      <c r="A12098" s="296"/>
      <c r="B12098" s="269"/>
      <c r="C12098" s="268"/>
      <c r="D12098" s="311"/>
      <c r="E12098" s="216"/>
      <c r="F12098" s="260"/>
      <c r="I12098"/>
      <c r="J12098" s="149"/>
      <c r="K12098" s="149"/>
      <c r="L12098" s="149"/>
    </row>
    <row r="12099" spans="1:12" s="234" customFormat="1" ht="13" x14ac:dyDescent="0.25">
      <c r="A12099" s="261"/>
      <c r="B12099" s="264" t="s">
        <v>2187</v>
      </c>
      <c r="C12099" s="226"/>
      <c r="D12099" s="304"/>
      <c r="E12099" s="255"/>
      <c r="F12099" s="266"/>
      <c r="I12099"/>
      <c r="J12099" s="149"/>
      <c r="K12099" s="149"/>
      <c r="L12099" s="149"/>
    </row>
    <row r="12100" spans="1:12" s="234" customFormat="1" ht="13" x14ac:dyDescent="0.25">
      <c r="A12100" s="261"/>
      <c r="B12100" s="245" t="str">
        <f>B12030</f>
        <v>SECTION 9</v>
      </c>
      <c r="C12100" s="226"/>
      <c r="D12100" s="304"/>
      <c r="E12100" s="255"/>
      <c r="F12100" s="260"/>
      <c r="I12100"/>
      <c r="J12100" s="149"/>
      <c r="K12100" s="149"/>
      <c r="L12100" s="149"/>
    </row>
    <row r="12101" spans="1:12" s="234" customFormat="1" ht="13" x14ac:dyDescent="0.25">
      <c r="A12101" s="261"/>
      <c r="B12101" s="245" t="s">
        <v>3086</v>
      </c>
      <c r="C12101" s="226"/>
      <c r="D12101" s="304"/>
      <c r="E12101" s="255"/>
      <c r="F12101" s="260"/>
      <c r="I12101"/>
      <c r="J12101" s="149"/>
      <c r="K12101" s="149"/>
      <c r="L12101" s="149"/>
    </row>
    <row r="12102" spans="1:12" s="234" customFormat="1" ht="13" x14ac:dyDescent="0.25">
      <c r="A12102" s="261"/>
      <c r="B12102" s="253"/>
      <c r="C12102" s="252"/>
      <c r="D12102" s="308"/>
      <c r="E12102" s="257"/>
      <c r="F12102" s="260"/>
      <c r="I12102"/>
      <c r="J12102" s="149"/>
      <c r="K12102" s="149"/>
      <c r="L12102" s="149"/>
    </row>
    <row r="12103" spans="1:12" s="234" customFormat="1" ht="13" x14ac:dyDescent="0.25">
      <c r="A12103" s="261"/>
      <c r="B12103" s="270" t="str">
        <f>B12100</f>
        <v>SECTION 9</v>
      </c>
      <c r="C12103" s="252"/>
      <c r="D12103" s="308"/>
      <c r="E12103" s="257"/>
      <c r="F12103" s="260"/>
      <c r="I12103"/>
      <c r="J12103" s="149"/>
      <c r="K12103" s="149"/>
      <c r="L12103" s="149"/>
    </row>
    <row r="12104" spans="1:12" s="234" customFormat="1" ht="13" x14ac:dyDescent="0.25">
      <c r="A12104" s="261"/>
      <c r="B12104" s="270" t="str">
        <f>B12101</f>
        <v>New Ablution Blocks A,B,C: 9.10 - Metalwork</v>
      </c>
      <c r="C12104" s="252"/>
      <c r="D12104" s="308"/>
      <c r="E12104" s="257"/>
      <c r="F12104" s="260"/>
      <c r="I12104"/>
      <c r="J12104" s="149"/>
      <c r="K12104" s="149"/>
      <c r="L12104" s="149"/>
    </row>
    <row r="12105" spans="1:12" s="234" customFormat="1" ht="13" x14ac:dyDescent="0.25">
      <c r="A12105" s="261"/>
      <c r="B12105" s="251" t="s">
        <v>2200</v>
      </c>
      <c r="C12105" s="252" t="s">
        <v>2192</v>
      </c>
      <c r="D12105" s="308"/>
      <c r="E12105" s="257"/>
      <c r="F12105" s="260"/>
      <c r="I12105"/>
      <c r="J12105" s="149"/>
      <c r="K12105" s="149"/>
      <c r="L12105" s="149"/>
    </row>
    <row r="12106" spans="1:12" s="234" customFormat="1" ht="13" x14ac:dyDescent="0.25">
      <c r="A12106" s="261"/>
      <c r="B12106" s="253"/>
      <c r="C12106" s="252"/>
      <c r="D12106" s="308"/>
      <c r="E12106" s="257"/>
      <c r="F12106" s="260"/>
      <c r="I12106"/>
      <c r="J12106" s="149"/>
      <c r="K12106" s="149"/>
      <c r="L12106" s="149"/>
    </row>
    <row r="12107" spans="1:12" s="234" customFormat="1" ht="13" x14ac:dyDescent="0.25">
      <c r="A12107" s="261"/>
      <c r="B12107" s="265" t="s">
        <v>2191</v>
      </c>
      <c r="C12107" s="252">
        <v>178</v>
      </c>
      <c r="D12107" s="308"/>
      <c r="E12107" s="257"/>
      <c r="F12107" s="260"/>
      <c r="I12107"/>
      <c r="J12107" s="149"/>
      <c r="K12107" s="149"/>
      <c r="L12107" s="149"/>
    </row>
    <row r="12108" spans="1:12" s="234" customFormat="1" ht="13" x14ac:dyDescent="0.25">
      <c r="A12108" s="261"/>
      <c r="B12108" s="265"/>
      <c r="C12108" s="252"/>
      <c r="D12108" s="308"/>
      <c r="E12108" s="257"/>
      <c r="F12108" s="260"/>
      <c r="I12108"/>
      <c r="J12108" s="149"/>
      <c r="K12108" s="149"/>
      <c r="L12108" s="149"/>
    </row>
    <row r="12109" spans="1:12" s="234" customFormat="1" ht="13" x14ac:dyDescent="0.25">
      <c r="A12109" s="261"/>
      <c r="B12109" s="253"/>
      <c r="C12109" s="252"/>
      <c r="D12109" s="308"/>
      <c r="E12109" s="257"/>
      <c r="F12109" s="260"/>
      <c r="I12109"/>
      <c r="J12109" s="149"/>
      <c r="K12109" s="149"/>
      <c r="L12109" s="149"/>
    </row>
    <row r="12110" spans="1:12" s="234" customFormat="1" ht="13" x14ac:dyDescent="0.25">
      <c r="A12110" s="261"/>
      <c r="B12110" s="253"/>
      <c r="C12110" s="252"/>
      <c r="D12110" s="308"/>
      <c r="E12110" s="257"/>
      <c r="F12110" s="260"/>
      <c r="I12110"/>
      <c r="J12110" s="149"/>
      <c r="K12110" s="149"/>
      <c r="L12110" s="149"/>
    </row>
    <row r="12111" spans="1:12" s="234" customFormat="1" ht="13" x14ac:dyDescent="0.25">
      <c r="A12111" s="261"/>
      <c r="B12111" s="253"/>
      <c r="C12111" s="252"/>
      <c r="D12111" s="308"/>
      <c r="E12111" s="257"/>
      <c r="F12111" s="260"/>
      <c r="I12111"/>
      <c r="J12111" s="149"/>
      <c r="K12111" s="149"/>
      <c r="L12111" s="149"/>
    </row>
    <row r="12112" spans="1:12" s="234" customFormat="1" ht="13" x14ac:dyDescent="0.25">
      <c r="A12112" s="261"/>
      <c r="B12112" s="253"/>
      <c r="C12112" s="252"/>
      <c r="D12112" s="308"/>
      <c r="E12112" s="257"/>
      <c r="F12112" s="260"/>
      <c r="I12112"/>
      <c r="J12112" s="149"/>
      <c r="K12112" s="149"/>
      <c r="L12112" s="149"/>
    </row>
    <row r="12113" spans="1:12" s="234" customFormat="1" ht="13" x14ac:dyDescent="0.25">
      <c r="A12113" s="261"/>
      <c r="B12113" s="253"/>
      <c r="C12113" s="252"/>
      <c r="D12113" s="308"/>
      <c r="E12113" s="257"/>
      <c r="F12113" s="260"/>
      <c r="I12113"/>
      <c r="J12113" s="149"/>
      <c r="K12113" s="149"/>
      <c r="L12113" s="149"/>
    </row>
    <row r="12114" spans="1:12" s="234" customFormat="1" ht="13" x14ac:dyDescent="0.25">
      <c r="A12114" s="261"/>
      <c r="B12114" s="253"/>
      <c r="C12114" s="252"/>
      <c r="D12114" s="308"/>
      <c r="E12114" s="257"/>
      <c r="F12114" s="260"/>
      <c r="I12114"/>
      <c r="J12114" s="149"/>
      <c r="K12114" s="149"/>
      <c r="L12114" s="149"/>
    </row>
    <row r="12115" spans="1:12" s="234" customFormat="1" ht="13" x14ac:dyDescent="0.25">
      <c r="A12115" s="261"/>
      <c r="B12115" s="253"/>
      <c r="C12115" s="252"/>
      <c r="D12115" s="308"/>
      <c r="E12115" s="257"/>
      <c r="F12115" s="260"/>
      <c r="I12115"/>
      <c r="J12115" s="149"/>
      <c r="K12115" s="149"/>
      <c r="L12115" s="149"/>
    </row>
    <row r="12116" spans="1:12" s="234" customFormat="1" ht="13" x14ac:dyDescent="0.25">
      <c r="A12116" s="261"/>
      <c r="B12116" s="253"/>
      <c r="C12116" s="252"/>
      <c r="D12116" s="308"/>
      <c r="E12116" s="257"/>
      <c r="F12116" s="260"/>
      <c r="I12116"/>
      <c r="J12116" s="149"/>
      <c r="K12116" s="149"/>
      <c r="L12116" s="149"/>
    </row>
    <row r="12117" spans="1:12" s="234" customFormat="1" ht="13" x14ac:dyDescent="0.25">
      <c r="A12117" s="261"/>
      <c r="B12117" s="253"/>
      <c r="C12117" s="252"/>
      <c r="D12117" s="308"/>
      <c r="E12117" s="257"/>
      <c r="F12117" s="260"/>
      <c r="I12117"/>
      <c r="J12117" s="149"/>
      <c r="K12117" s="149"/>
      <c r="L12117" s="149"/>
    </row>
    <row r="12118" spans="1:12" s="234" customFormat="1" ht="13" x14ac:dyDescent="0.25">
      <c r="A12118" s="261"/>
      <c r="B12118" s="253"/>
      <c r="C12118" s="252"/>
      <c r="D12118" s="308"/>
      <c r="E12118" s="257"/>
      <c r="F12118" s="260"/>
      <c r="I12118"/>
      <c r="J12118" s="149"/>
      <c r="K12118" s="149"/>
      <c r="L12118" s="149"/>
    </row>
    <row r="12119" spans="1:12" s="234" customFormat="1" ht="13" x14ac:dyDescent="0.25">
      <c r="A12119" s="261"/>
      <c r="B12119" s="253"/>
      <c r="C12119" s="252"/>
      <c r="D12119" s="308"/>
      <c r="E12119" s="257"/>
      <c r="F12119" s="260"/>
      <c r="I12119"/>
      <c r="J12119" s="149"/>
      <c r="K12119" s="149"/>
      <c r="L12119" s="149"/>
    </row>
    <row r="12120" spans="1:12" s="234" customFormat="1" ht="13" x14ac:dyDescent="0.25">
      <c r="A12120" s="261"/>
      <c r="B12120" s="253"/>
      <c r="C12120" s="252"/>
      <c r="D12120" s="308"/>
      <c r="E12120" s="257"/>
      <c r="F12120" s="260"/>
      <c r="I12120"/>
      <c r="J12120" s="149"/>
      <c r="K12120" s="149"/>
      <c r="L12120" s="149"/>
    </row>
    <row r="12121" spans="1:12" s="234" customFormat="1" ht="13" x14ac:dyDescent="0.25">
      <c r="A12121" s="261"/>
      <c r="B12121" s="253"/>
      <c r="C12121" s="252"/>
      <c r="D12121" s="308"/>
      <c r="E12121" s="257"/>
      <c r="F12121" s="260"/>
      <c r="I12121"/>
      <c r="J12121" s="149"/>
      <c r="K12121" s="149"/>
      <c r="L12121" s="149"/>
    </row>
    <row r="12122" spans="1:12" s="234" customFormat="1" ht="13" x14ac:dyDescent="0.25">
      <c r="A12122" s="261"/>
      <c r="B12122" s="253"/>
      <c r="C12122" s="252"/>
      <c r="D12122" s="308"/>
      <c r="E12122" s="257"/>
      <c r="F12122" s="260"/>
      <c r="I12122"/>
      <c r="J12122" s="149"/>
      <c r="K12122" s="149"/>
      <c r="L12122" s="149"/>
    </row>
    <row r="12123" spans="1:12" s="234" customFormat="1" ht="13" x14ac:dyDescent="0.25">
      <c r="A12123" s="261"/>
      <c r="B12123" s="253"/>
      <c r="C12123" s="252"/>
      <c r="D12123" s="308"/>
      <c r="E12123" s="257"/>
      <c r="F12123" s="260"/>
      <c r="I12123"/>
      <c r="J12123" s="149"/>
      <c r="K12123" s="149"/>
      <c r="L12123" s="149"/>
    </row>
    <row r="12124" spans="1:12" s="234" customFormat="1" ht="13" x14ac:dyDescent="0.25">
      <c r="A12124" s="261"/>
      <c r="B12124" s="253"/>
      <c r="C12124" s="252"/>
      <c r="D12124" s="308"/>
      <c r="E12124" s="257"/>
      <c r="F12124" s="260"/>
      <c r="I12124"/>
      <c r="J12124" s="149"/>
      <c r="K12124" s="149"/>
      <c r="L12124" s="149"/>
    </row>
    <row r="12125" spans="1:12" s="234" customFormat="1" ht="13" x14ac:dyDescent="0.25">
      <c r="A12125" s="261"/>
      <c r="B12125" s="253"/>
      <c r="C12125" s="252"/>
      <c r="D12125" s="308"/>
      <c r="E12125" s="257"/>
      <c r="F12125" s="260"/>
      <c r="I12125"/>
      <c r="J12125" s="149"/>
      <c r="K12125" s="149"/>
      <c r="L12125" s="149"/>
    </row>
    <row r="12126" spans="1:12" s="234" customFormat="1" ht="13" x14ac:dyDescent="0.25">
      <c r="A12126" s="261"/>
      <c r="B12126" s="253"/>
      <c r="C12126" s="252"/>
      <c r="D12126" s="308"/>
      <c r="E12126" s="257"/>
      <c r="F12126" s="260"/>
      <c r="I12126"/>
      <c r="J12126" s="149"/>
      <c r="K12126" s="149"/>
      <c r="L12126" s="149"/>
    </row>
    <row r="12127" spans="1:12" s="234" customFormat="1" ht="13" x14ac:dyDescent="0.25">
      <c r="A12127" s="261"/>
      <c r="B12127" s="253"/>
      <c r="C12127" s="252"/>
      <c r="D12127" s="308"/>
      <c r="E12127" s="257"/>
      <c r="F12127" s="260"/>
      <c r="I12127"/>
      <c r="J12127" s="149"/>
      <c r="K12127" s="149"/>
      <c r="L12127" s="149"/>
    </row>
    <row r="12128" spans="1:12" s="234" customFormat="1" ht="13" x14ac:dyDescent="0.25">
      <c r="A12128" s="261"/>
      <c r="B12128" s="253"/>
      <c r="C12128" s="252"/>
      <c r="D12128" s="308"/>
      <c r="E12128" s="257"/>
      <c r="F12128" s="260"/>
      <c r="I12128"/>
      <c r="J12128" s="149"/>
      <c r="K12128" s="149"/>
      <c r="L12128" s="149"/>
    </row>
    <row r="12129" spans="1:12" s="234" customFormat="1" ht="13" x14ac:dyDescent="0.25">
      <c r="A12129" s="261"/>
      <c r="B12129" s="253"/>
      <c r="C12129" s="252"/>
      <c r="D12129" s="308"/>
      <c r="E12129" s="257"/>
      <c r="F12129" s="260"/>
      <c r="I12129"/>
      <c r="J12129" s="149"/>
      <c r="K12129" s="149"/>
      <c r="L12129" s="149"/>
    </row>
    <row r="12130" spans="1:12" s="234" customFormat="1" ht="13" x14ac:dyDescent="0.25">
      <c r="A12130" s="261"/>
      <c r="B12130" s="253"/>
      <c r="C12130" s="252"/>
      <c r="D12130" s="308"/>
      <c r="E12130" s="257"/>
      <c r="F12130" s="260"/>
      <c r="I12130"/>
      <c r="J12130" s="149"/>
      <c r="K12130" s="149"/>
      <c r="L12130" s="149"/>
    </row>
    <row r="12131" spans="1:12" s="234" customFormat="1" ht="13" x14ac:dyDescent="0.25">
      <c r="A12131" s="261"/>
      <c r="B12131" s="253"/>
      <c r="C12131" s="252"/>
      <c r="D12131" s="308"/>
      <c r="E12131" s="257"/>
      <c r="F12131" s="260"/>
      <c r="I12131"/>
      <c r="J12131" s="149"/>
      <c r="K12131" s="149"/>
      <c r="L12131" s="149"/>
    </row>
    <row r="12132" spans="1:12" s="234" customFormat="1" ht="13" x14ac:dyDescent="0.25">
      <c r="A12132" s="261"/>
      <c r="B12132" s="253"/>
      <c r="C12132" s="252"/>
      <c r="D12132" s="308"/>
      <c r="E12132" s="257"/>
      <c r="F12132" s="260"/>
      <c r="I12132"/>
      <c r="J12132" s="149"/>
      <c r="K12132" s="149"/>
      <c r="L12132" s="149"/>
    </row>
    <row r="12133" spans="1:12" s="234" customFormat="1" ht="13" x14ac:dyDescent="0.25">
      <c r="A12133" s="261"/>
      <c r="B12133" s="253"/>
      <c r="C12133" s="252"/>
      <c r="D12133" s="308"/>
      <c r="E12133" s="257"/>
      <c r="F12133" s="260"/>
      <c r="I12133"/>
      <c r="J12133" s="149"/>
      <c r="K12133" s="149"/>
      <c r="L12133" s="149"/>
    </row>
    <row r="12134" spans="1:12" s="234" customFormat="1" ht="13" x14ac:dyDescent="0.25">
      <c r="A12134" s="261"/>
      <c r="B12134" s="253"/>
      <c r="C12134" s="252"/>
      <c r="D12134" s="308"/>
      <c r="E12134" s="257"/>
      <c r="F12134" s="260"/>
      <c r="I12134"/>
      <c r="J12134" s="149"/>
      <c r="K12134" s="149"/>
      <c r="L12134" s="149"/>
    </row>
    <row r="12135" spans="1:12" s="234" customFormat="1" ht="13" x14ac:dyDescent="0.25">
      <c r="A12135" s="261"/>
      <c r="B12135" s="253"/>
      <c r="C12135" s="252"/>
      <c r="D12135" s="308"/>
      <c r="E12135" s="257"/>
      <c r="F12135" s="260"/>
      <c r="I12135"/>
      <c r="J12135" s="149"/>
      <c r="K12135" s="149"/>
      <c r="L12135" s="149"/>
    </row>
    <row r="12136" spans="1:12" s="234" customFormat="1" ht="13" x14ac:dyDescent="0.25">
      <c r="A12136" s="261"/>
      <c r="B12136" s="253"/>
      <c r="C12136" s="252"/>
      <c r="D12136" s="308"/>
      <c r="E12136" s="257"/>
      <c r="F12136" s="260"/>
      <c r="I12136"/>
      <c r="J12136" s="149"/>
      <c r="K12136" s="149"/>
      <c r="L12136" s="149"/>
    </row>
    <row r="12137" spans="1:12" s="234" customFormat="1" ht="13" x14ac:dyDescent="0.25">
      <c r="A12137" s="261"/>
      <c r="B12137" s="253"/>
      <c r="C12137" s="252"/>
      <c r="D12137" s="308"/>
      <c r="E12137" s="257"/>
      <c r="F12137" s="260"/>
      <c r="I12137"/>
      <c r="J12137" s="149"/>
      <c r="K12137" s="149"/>
      <c r="L12137" s="149"/>
    </row>
    <row r="12138" spans="1:12" s="234" customFormat="1" ht="13" x14ac:dyDescent="0.25">
      <c r="A12138" s="261"/>
      <c r="B12138" s="253"/>
      <c r="C12138" s="252"/>
      <c r="D12138" s="308"/>
      <c r="E12138" s="257"/>
      <c r="F12138" s="260"/>
      <c r="I12138"/>
      <c r="J12138" s="149"/>
      <c r="K12138" s="149"/>
      <c r="L12138" s="149"/>
    </row>
    <row r="12139" spans="1:12" s="234" customFormat="1" ht="13" x14ac:dyDescent="0.25">
      <c r="A12139" s="261"/>
      <c r="B12139" s="253"/>
      <c r="C12139" s="252"/>
      <c r="D12139" s="308"/>
      <c r="E12139" s="257"/>
      <c r="F12139" s="260"/>
      <c r="I12139"/>
      <c r="J12139" s="149"/>
      <c r="K12139" s="149"/>
      <c r="L12139" s="149"/>
    </row>
    <row r="12140" spans="1:12" s="234" customFormat="1" ht="13" x14ac:dyDescent="0.25">
      <c r="A12140" s="261"/>
      <c r="B12140" s="253"/>
      <c r="C12140" s="252"/>
      <c r="D12140" s="308"/>
      <c r="E12140" s="257"/>
      <c r="F12140" s="260"/>
      <c r="I12140"/>
      <c r="J12140" s="149"/>
      <c r="K12140" s="149"/>
      <c r="L12140" s="149"/>
    </row>
    <row r="12141" spans="1:12" s="234" customFormat="1" ht="13" x14ac:dyDescent="0.25">
      <c r="A12141" s="261"/>
      <c r="B12141" s="253"/>
      <c r="C12141" s="252"/>
      <c r="D12141" s="308"/>
      <c r="E12141" s="257"/>
      <c r="F12141" s="260"/>
      <c r="I12141"/>
      <c r="J12141" s="149"/>
      <c r="K12141" s="149"/>
      <c r="L12141" s="149"/>
    </row>
    <row r="12142" spans="1:12" s="234" customFormat="1" ht="13" x14ac:dyDescent="0.25">
      <c r="A12142" s="261"/>
      <c r="B12142" s="253"/>
      <c r="C12142" s="252"/>
      <c r="D12142" s="308"/>
      <c r="E12142" s="257"/>
      <c r="F12142" s="260"/>
      <c r="I12142"/>
      <c r="J12142" s="149"/>
      <c r="K12142" s="149"/>
      <c r="L12142" s="149"/>
    </row>
    <row r="12143" spans="1:12" s="234" customFormat="1" ht="13" x14ac:dyDescent="0.25">
      <c r="A12143" s="261"/>
      <c r="B12143" s="253"/>
      <c r="C12143" s="252"/>
      <c r="D12143" s="308"/>
      <c r="E12143" s="257"/>
      <c r="F12143" s="260"/>
      <c r="I12143"/>
      <c r="J12143" s="149"/>
      <c r="K12143" s="149"/>
      <c r="L12143" s="149"/>
    </row>
    <row r="12144" spans="1:12" s="234" customFormat="1" ht="13" x14ac:dyDescent="0.25">
      <c r="A12144" s="261"/>
      <c r="B12144" s="253"/>
      <c r="C12144" s="252"/>
      <c r="D12144" s="308"/>
      <c r="E12144" s="257"/>
      <c r="F12144" s="260"/>
      <c r="I12144"/>
      <c r="J12144" s="149"/>
      <c r="K12144" s="149"/>
      <c r="L12144" s="149"/>
    </row>
    <row r="12145" spans="1:12" s="234" customFormat="1" ht="13" x14ac:dyDescent="0.25">
      <c r="A12145" s="261"/>
      <c r="B12145" s="253"/>
      <c r="C12145" s="252"/>
      <c r="D12145" s="308"/>
      <c r="E12145" s="257"/>
      <c r="F12145" s="260"/>
      <c r="I12145"/>
      <c r="J12145" s="149"/>
      <c r="K12145" s="149"/>
      <c r="L12145" s="149"/>
    </row>
    <row r="12146" spans="1:12" s="234" customFormat="1" ht="13" x14ac:dyDescent="0.25">
      <c r="A12146" s="261"/>
      <c r="B12146" s="253"/>
      <c r="C12146" s="252"/>
      <c r="D12146" s="308"/>
      <c r="E12146" s="257"/>
      <c r="F12146" s="260"/>
      <c r="I12146"/>
      <c r="J12146" s="149"/>
      <c r="K12146" s="149"/>
      <c r="L12146" s="149"/>
    </row>
    <row r="12147" spans="1:12" s="234" customFormat="1" ht="13" x14ac:dyDescent="0.25">
      <c r="A12147" s="261"/>
      <c r="B12147" s="253"/>
      <c r="C12147" s="252"/>
      <c r="D12147" s="308"/>
      <c r="E12147" s="257"/>
      <c r="F12147" s="260"/>
      <c r="I12147"/>
      <c r="J12147" s="149"/>
      <c r="K12147" s="149"/>
      <c r="L12147" s="149"/>
    </row>
    <row r="12148" spans="1:12" s="234" customFormat="1" ht="13" x14ac:dyDescent="0.25">
      <c r="A12148" s="261"/>
      <c r="B12148" s="253"/>
      <c r="C12148" s="252"/>
      <c r="D12148" s="308"/>
      <c r="E12148" s="257"/>
      <c r="F12148" s="260"/>
      <c r="I12148"/>
      <c r="J12148" s="149"/>
      <c r="K12148" s="149"/>
      <c r="L12148" s="149"/>
    </row>
    <row r="12149" spans="1:12" s="234" customFormat="1" ht="13" x14ac:dyDescent="0.25">
      <c r="A12149" s="261"/>
      <c r="B12149" s="253"/>
      <c r="C12149" s="252"/>
      <c r="D12149" s="308"/>
      <c r="E12149" s="257"/>
      <c r="F12149" s="260"/>
      <c r="I12149"/>
      <c r="J12149" s="149"/>
      <c r="K12149" s="149"/>
      <c r="L12149" s="149"/>
    </row>
    <row r="12150" spans="1:12" s="234" customFormat="1" ht="13" x14ac:dyDescent="0.25">
      <c r="A12150" s="261"/>
      <c r="B12150" s="253"/>
      <c r="C12150" s="252"/>
      <c r="D12150" s="308"/>
      <c r="E12150" s="257"/>
      <c r="F12150" s="260"/>
      <c r="I12150"/>
      <c r="J12150" s="149"/>
      <c r="K12150" s="149"/>
      <c r="L12150" s="149"/>
    </row>
    <row r="12151" spans="1:12" s="234" customFormat="1" ht="13" x14ac:dyDescent="0.25">
      <c r="A12151" s="261"/>
      <c r="B12151" s="253"/>
      <c r="C12151" s="252"/>
      <c r="D12151" s="308"/>
      <c r="E12151" s="257"/>
      <c r="F12151" s="260"/>
      <c r="I12151"/>
      <c r="J12151" s="149"/>
      <c r="K12151" s="149"/>
      <c r="L12151" s="149"/>
    </row>
    <row r="12152" spans="1:12" s="234" customFormat="1" ht="13" x14ac:dyDescent="0.25">
      <c r="A12152" s="261"/>
      <c r="B12152" s="253"/>
      <c r="C12152" s="252"/>
      <c r="D12152" s="308"/>
      <c r="E12152" s="257"/>
      <c r="F12152" s="260"/>
      <c r="I12152"/>
      <c r="J12152" s="149"/>
      <c r="K12152" s="149"/>
      <c r="L12152" s="149"/>
    </row>
    <row r="12153" spans="1:12" s="234" customFormat="1" ht="13" x14ac:dyDescent="0.25">
      <c r="A12153" s="261"/>
      <c r="B12153" s="253"/>
      <c r="C12153" s="252"/>
      <c r="D12153" s="308"/>
      <c r="E12153" s="257"/>
      <c r="F12153" s="260"/>
      <c r="I12153"/>
      <c r="J12153" s="149"/>
      <c r="K12153" s="149"/>
      <c r="L12153" s="149"/>
    </row>
    <row r="12154" spans="1:12" s="234" customFormat="1" ht="13" x14ac:dyDescent="0.25">
      <c r="A12154" s="261"/>
      <c r="B12154" s="253"/>
      <c r="C12154" s="252"/>
      <c r="D12154" s="308"/>
      <c r="E12154" s="257"/>
      <c r="F12154" s="260"/>
      <c r="I12154"/>
      <c r="J12154" s="149"/>
      <c r="K12154" s="149"/>
      <c r="L12154" s="149"/>
    </row>
    <row r="12155" spans="1:12" s="234" customFormat="1" ht="13" x14ac:dyDescent="0.25">
      <c r="A12155" s="261"/>
      <c r="B12155" s="253"/>
      <c r="C12155" s="252"/>
      <c r="D12155" s="308"/>
      <c r="E12155" s="257"/>
      <c r="F12155" s="260"/>
      <c r="I12155"/>
      <c r="J12155" s="149"/>
      <c r="K12155" s="149"/>
      <c r="L12155" s="149"/>
    </row>
    <row r="12156" spans="1:12" s="234" customFormat="1" ht="13" x14ac:dyDescent="0.25">
      <c r="A12156" s="261"/>
      <c r="B12156" s="253"/>
      <c r="C12156" s="252"/>
      <c r="D12156" s="308"/>
      <c r="E12156" s="257"/>
      <c r="F12156" s="260"/>
      <c r="I12156"/>
      <c r="J12156" s="149"/>
      <c r="K12156" s="149"/>
      <c r="L12156" s="149"/>
    </row>
    <row r="12157" spans="1:12" s="234" customFormat="1" ht="13" x14ac:dyDescent="0.25">
      <c r="A12157" s="261"/>
      <c r="B12157" s="253"/>
      <c r="C12157" s="252"/>
      <c r="D12157" s="308"/>
      <c r="E12157" s="257"/>
      <c r="F12157" s="260"/>
      <c r="I12157"/>
      <c r="J12157" s="149"/>
      <c r="K12157" s="149"/>
      <c r="L12157" s="149"/>
    </row>
    <row r="12158" spans="1:12" s="234" customFormat="1" ht="13" x14ac:dyDescent="0.25">
      <c r="A12158" s="261"/>
      <c r="B12158" s="253"/>
      <c r="C12158" s="252"/>
      <c r="D12158" s="308"/>
      <c r="E12158" s="257"/>
      <c r="F12158" s="260"/>
      <c r="I12158"/>
      <c r="J12158" s="149"/>
      <c r="K12158" s="149"/>
      <c r="L12158" s="149"/>
    </row>
    <row r="12159" spans="1:12" s="234" customFormat="1" ht="13" x14ac:dyDescent="0.25">
      <c r="A12159" s="261"/>
      <c r="B12159" s="253"/>
      <c r="C12159" s="252"/>
      <c r="D12159" s="308"/>
      <c r="E12159" s="257"/>
      <c r="F12159" s="260"/>
      <c r="I12159"/>
      <c r="J12159" s="149"/>
      <c r="K12159" s="149"/>
      <c r="L12159" s="149"/>
    </row>
    <row r="12160" spans="1:12" s="234" customFormat="1" ht="13" x14ac:dyDescent="0.25">
      <c r="A12160" s="261"/>
      <c r="B12160" s="253"/>
      <c r="C12160" s="252"/>
      <c r="D12160" s="308"/>
      <c r="E12160" s="257"/>
      <c r="F12160" s="260"/>
      <c r="I12160"/>
      <c r="J12160" s="149"/>
      <c r="K12160" s="149"/>
      <c r="L12160" s="149"/>
    </row>
    <row r="12161" spans="1:12" s="234" customFormat="1" ht="13" x14ac:dyDescent="0.25">
      <c r="A12161" s="261"/>
      <c r="B12161" s="253"/>
      <c r="C12161" s="252"/>
      <c r="D12161" s="308"/>
      <c r="E12161" s="257"/>
      <c r="F12161" s="260"/>
      <c r="I12161"/>
      <c r="J12161" s="149"/>
      <c r="K12161" s="149"/>
      <c r="L12161" s="149"/>
    </row>
    <row r="12162" spans="1:12" s="234" customFormat="1" ht="13" x14ac:dyDescent="0.25">
      <c r="A12162" s="261"/>
      <c r="B12162" s="253"/>
      <c r="C12162" s="252"/>
      <c r="D12162" s="308"/>
      <c r="E12162" s="257"/>
      <c r="F12162" s="260"/>
      <c r="I12162"/>
      <c r="J12162" s="149"/>
      <c r="K12162" s="149"/>
      <c r="L12162" s="149"/>
    </row>
    <row r="12163" spans="1:12" s="234" customFormat="1" ht="13" x14ac:dyDescent="0.25">
      <c r="A12163" s="261"/>
      <c r="B12163" s="253"/>
      <c r="C12163" s="252"/>
      <c r="D12163" s="308"/>
      <c r="E12163" s="257"/>
      <c r="F12163" s="260"/>
      <c r="I12163"/>
      <c r="J12163" s="149"/>
      <c r="K12163" s="149"/>
      <c r="L12163" s="149"/>
    </row>
    <row r="12164" spans="1:12" s="234" customFormat="1" ht="13" x14ac:dyDescent="0.25">
      <c r="A12164" s="261"/>
      <c r="B12164" s="253"/>
      <c r="C12164" s="252"/>
      <c r="D12164" s="308"/>
      <c r="E12164" s="257"/>
      <c r="F12164" s="260"/>
      <c r="I12164"/>
      <c r="J12164" s="149"/>
      <c r="K12164" s="149"/>
      <c r="L12164" s="149"/>
    </row>
    <row r="12165" spans="1:12" s="234" customFormat="1" ht="13" x14ac:dyDescent="0.25">
      <c r="A12165" s="261"/>
      <c r="B12165" s="253"/>
      <c r="C12165" s="252"/>
      <c r="D12165" s="308"/>
      <c r="E12165" s="257"/>
      <c r="F12165" s="260"/>
      <c r="I12165"/>
      <c r="J12165" s="149"/>
      <c r="K12165" s="149"/>
      <c r="L12165" s="149"/>
    </row>
    <row r="12166" spans="1:12" s="234" customFormat="1" ht="13" x14ac:dyDescent="0.25">
      <c r="A12166" s="261"/>
      <c r="B12166" s="253"/>
      <c r="C12166" s="252"/>
      <c r="D12166" s="308"/>
      <c r="E12166" s="257"/>
      <c r="F12166" s="260"/>
      <c r="I12166"/>
      <c r="J12166" s="149"/>
      <c r="K12166" s="149"/>
      <c r="L12166" s="149"/>
    </row>
    <row r="12167" spans="1:12" s="234" customFormat="1" ht="13" x14ac:dyDescent="0.25">
      <c r="A12167" s="261"/>
      <c r="B12167" s="253"/>
      <c r="C12167" s="252"/>
      <c r="D12167" s="308"/>
      <c r="E12167" s="257"/>
      <c r="F12167" s="260"/>
      <c r="I12167"/>
      <c r="J12167" s="149"/>
      <c r="K12167" s="149"/>
      <c r="L12167" s="149"/>
    </row>
    <row r="12168" spans="1:12" s="234" customFormat="1" ht="13" x14ac:dyDescent="0.25">
      <c r="A12168" s="261"/>
      <c r="B12168" s="253"/>
      <c r="C12168" s="252"/>
      <c r="D12168" s="308"/>
      <c r="E12168" s="257"/>
      <c r="F12168" s="260"/>
      <c r="I12168"/>
      <c r="J12168" s="149"/>
      <c r="K12168" s="149"/>
      <c r="L12168" s="149"/>
    </row>
    <row r="12169" spans="1:12" s="234" customFormat="1" ht="13" x14ac:dyDescent="0.25">
      <c r="A12169" s="261"/>
      <c r="B12169" s="253"/>
      <c r="C12169" s="252"/>
      <c r="D12169" s="308"/>
      <c r="E12169" s="257"/>
      <c r="F12169" s="260"/>
      <c r="I12169"/>
      <c r="J12169" s="149"/>
      <c r="K12169" s="149"/>
      <c r="L12169" s="149"/>
    </row>
    <row r="12170" spans="1:12" s="234" customFormat="1" ht="13" x14ac:dyDescent="0.25">
      <c r="A12170" s="261"/>
      <c r="B12170" s="253"/>
      <c r="C12170" s="252"/>
      <c r="D12170" s="308"/>
      <c r="E12170" s="257"/>
      <c r="F12170" s="260"/>
      <c r="I12170"/>
      <c r="J12170" s="149"/>
      <c r="K12170" s="149"/>
      <c r="L12170" s="149"/>
    </row>
    <row r="12171" spans="1:12" s="234" customFormat="1" ht="13" x14ac:dyDescent="0.25">
      <c r="A12171" s="261"/>
      <c r="B12171" s="253"/>
      <c r="C12171" s="252"/>
      <c r="D12171" s="308"/>
      <c r="E12171" s="257"/>
      <c r="F12171" s="260"/>
      <c r="I12171"/>
      <c r="J12171" s="149"/>
      <c r="K12171" s="149"/>
      <c r="L12171" s="149"/>
    </row>
    <row r="12172" spans="1:12" s="234" customFormat="1" ht="13" x14ac:dyDescent="0.25">
      <c r="A12172" s="261"/>
      <c r="B12172" s="264" t="s">
        <v>1019</v>
      </c>
      <c r="C12172" s="226"/>
      <c r="D12172" s="304"/>
      <c r="E12172" s="255"/>
      <c r="F12172" s="266"/>
      <c r="I12172"/>
      <c r="J12172" s="149"/>
      <c r="K12172" s="149"/>
      <c r="L12172" s="149"/>
    </row>
    <row r="12173" spans="1:12" s="234" customFormat="1" ht="13" x14ac:dyDescent="0.25">
      <c r="A12173" s="261"/>
      <c r="B12173" s="245" t="str">
        <f>B12100</f>
        <v>SECTION 9</v>
      </c>
      <c r="C12173" s="226"/>
      <c r="D12173" s="304"/>
      <c r="E12173" s="255"/>
      <c r="F12173" s="260"/>
      <c r="I12173"/>
      <c r="J12173" s="149"/>
      <c r="K12173" s="149"/>
      <c r="L12173" s="149"/>
    </row>
    <row r="12174" spans="1:12" s="234" customFormat="1" ht="13" x14ac:dyDescent="0.25">
      <c r="A12174" s="261"/>
      <c r="B12174" s="245" t="str">
        <f>B12101</f>
        <v>New Ablution Blocks A,B,C: 9.10 - Metalwork</v>
      </c>
      <c r="C12174" s="226"/>
      <c r="D12174" s="304"/>
      <c r="E12174" s="255"/>
      <c r="F12174" s="260"/>
      <c r="I12174"/>
      <c r="J12174" s="149"/>
      <c r="K12174" s="149"/>
      <c r="L12174" s="149"/>
    </row>
    <row r="12175" spans="1:12" s="234" customFormat="1" x14ac:dyDescent="0.25">
      <c r="A12175" s="298"/>
      <c r="B12175" s="231"/>
      <c r="C12175" s="219"/>
      <c r="D12175" s="310"/>
      <c r="E12175" s="257"/>
      <c r="F12175" s="260"/>
      <c r="I12175"/>
      <c r="J12175" s="149"/>
      <c r="K12175" s="149"/>
      <c r="L12175" s="149"/>
    </row>
    <row r="12176" spans="1:12" s="234" customFormat="1" ht="13" x14ac:dyDescent="0.25">
      <c r="A12176" s="297"/>
      <c r="B12176" s="227" t="s">
        <v>2208</v>
      </c>
      <c r="C12176" s="268"/>
      <c r="D12176" s="311"/>
      <c r="E12176" s="216"/>
      <c r="F12176" s="277"/>
      <c r="I12176"/>
      <c r="J12176" s="149"/>
      <c r="K12176" s="149"/>
      <c r="L12176" s="149"/>
    </row>
    <row r="12177" spans="1:12" s="234" customFormat="1" x14ac:dyDescent="0.25">
      <c r="A12177" s="296"/>
      <c r="B12177" s="269"/>
      <c r="C12177" s="268"/>
      <c r="D12177" s="311"/>
      <c r="E12177" s="216"/>
      <c r="F12177" s="277"/>
      <c r="I12177"/>
      <c r="J12177" s="149"/>
      <c r="K12177" s="149"/>
      <c r="L12177" s="149"/>
    </row>
    <row r="12178" spans="1:12" s="234" customFormat="1" ht="13" x14ac:dyDescent="0.25">
      <c r="A12178" s="297">
        <v>9.11</v>
      </c>
      <c r="B12178" s="331" t="s">
        <v>20</v>
      </c>
      <c r="C12178" s="223"/>
      <c r="D12178" s="332"/>
      <c r="E12178" s="333"/>
      <c r="F12178" s="277"/>
      <c r="I12178"/>
      <c r="J12178" s="149"/>
      <c r="K12178" s="149"/>
      <c r="L12178" s="149"/>
    </row>
    <row r="12179" spans="1:12" s="234" customFormat="1" x14ac:dyDescent="0.25">
      <c r="A12179" s="296"/>
      <c r="B12179" s="302"/>
      <c r="C12179" s="268"/>
      <c r="D12179" s="326"/>
      <c r="E12179" s="325"/>
      <c r="F12179" s="277"/>
      <c r="I12179"/>
      <c r="J12179" s="149"/>
      <c r="K12179" s="149"/>
      <c r="L12179" s="149"/>
    </row>
    <row r="12180" spans="1:12" s="234" customFormat="1" ht="13" x14ac:dyDescent="0.25">
      <c r="A12180" s="296"/>
      <c r="B12180" s="338" t="s">
        <v>3087</v>
      </c>
      <c r="C12180" s="268"/>
      <c r="D12180" s="326"/>
      <c r="E12180" s="325"/>
      <c r="F12180" s="277"/>
      <c r="I12180"/>
      <c r="J12180" s="149"/>
      <c r="K12180" s="149"/>
      <c r="L12180" s="149"/>
    </row>
    <row r="12181" spans="1:12" s="234" customFormat="1" x14ac:dyDescent="0.25">
      <c r="A12181" s="296"/>
      <c r="B12181" s="302"/>
      <c r="C12181" s="268"/>
      <c r="D12181" s="326"/>
      <c r="E12181" s="325"/>
      <c r="F12181" s="277"/>
      <c r="I12181"/>
      <c r="J12181" s="149"/>
      <c r="K12181" s="149"/>
      <c r="L12181" s="149"/>
    </row>
    <row r="12182" spans="1:12" s="234" customFormat="1" ht="13" x14ac:dyDescent="0.25">
      <c r="A12182" s="296"/>
      <c r="B12182" s="331" t="s">
        <v>3088</v>
      </c>
      <c r="C12182" s="268"/>
      <c r="D12182" s="326"/>
      <c r="E12182" s="325"/>
      <c r="F12182" s="277"/>
      <c r="I12182"/>
      <c r="J12182" s="149"/>
      <c r="K12182" s="149"/>
      <c r="L12182" s="149"/>
    </row>
    <row r="12183" spans="1:12" s="234" customFormat="1" x14ac:dyDescent="0.25">
      <c r="A12183" s="296"/>
      <c r="B12183" s="302"/>
      <c r="C12183" s="268"/>
      <c r="D12183" s="326"/>
      <c r="E12183" s="325"/>
      <c r="F12183" s="277"/>
      <c r="I12183"/>
      <c r="J12183" s="149"/>
      <c r="K12183" s="149"/>
      <c r="L12183" s="149"/>
    </row>
    <row r="12184" spans="1:12" s="234" customFormat="1" ht="14.5" x14ac:dyDescent="0.25">
      <c r="A12184" s="296" t="s">
        <v>3092</v>
      </c>
      <c r="B12184" s="302" t="s">
        <v>2700</v>
      </c>
      <c r="C12184" s="268" t="s">
        <v>621</v>
      </c>
      <c r="D12184" s="326">
        <f>D11773</f>
        <v>63</v>
      </c>
      <c r="E12184" s="325"/>
      <c r="F12184" s="277"/>
      <c r="I12184"/>
      <c r="J12184" s="149"/>
      <c r="K12184" s="149"/>
      <c r="L12184" s="149"/>
    </row>
    <row r="12185" spans="1:12" s="234" customFormat="1" x14ac:dyDescent="0.25">
      <c r="A12185" s="296"/>
      <c r="B12185" s="302"/>
      <c r="C12185" s="268"/>
      <c r="D12185" s="326"/>
      <c r="E12185" s="325"/>
      <c r="F12185" s="277"/>
      <c r="I12185"/>
      <c r="J12185" s="149"/>
      <c r="K12185" s="149"/>
      <c r="L12185" s="149"/>
    </row>
    <row r="12186" spans="1:12" s="234" customFormat="1" ht="14.5" x14ac:dyDescent="0.25">
      <c r="A12186" s="296" t="s">
        <v>3093</v>
      </c>
      <c r="B12186" s="302" t="s">
        <v>3089</v>
      </c>
      <c r="C12186" s="268" t="s">
        <v>621</v>
      </c>
      <c r="D12186" s="326">
        <v>3</v>
      </c>
      <c r="E12186" s="325"/>
      <c r="F12186" s="277"/>
      <c r="I12186"/>
      <c r="J12186" s="149"/>
      <c r="K12186" s="149"/>
      <c r="L12186" s="149"/>
    </row>
    <row r="12187" spans="1:12" s="234" customFormat="1" x14ac:dyDescent="0.25">
      <c r="A12187" s="296"/>
      <c r="B12187" s="302"/>
      <c r="C12187" s="268"/>
      <c r="D12187" s="326"/>
      <c r="E12187" s="325"/>
      <c r="F12187" s="277"/>
      <c r="I12187"/>
      <c r="J12187" s="149"/>
      <c r="K12187" s="149"/>
      <c r="L12187" s="149"/>
    </row>
    <row r="12188" spans="1:12" s="234" customFormat="1" ht="14.5" x14ac:dyDescent="0.25">
      <c r="A12188" s="296" t="s">
        <v>3094</v>
      </c>
      <c r="B12188" s="302" t="s">
        <v>3090</v>
      </c>
      <c r="C12188" s="268" t="s">
        <v>621</v>
      </c>
      <c r="D12188" s="326">
        <v>3</v>
      </c>
      <c r="E12188" s="325"/>
      <c r="F12188" s="277"/>
      <c r="I12188"/>
      <c r="J12188" s="149"/>
      <c r="K12188" s="149"/>
      <c r="L12188" s="149"/>
    </row>
    <row r="12189" spans="1:12" s="234" customFormat="1" x14ac:dyDescent="0.25">
      <c r="A12189" s="296"/>
      <c r="B12189" s="302"/>
      <c r="C12189" s="268"/>
      <c r="D12189" s="326"/>
      <c r="E12189" s="325"/>
      <c r="F12189" s="277"/>
      <c r="I12189"/>
      <c r="J12189" s="149"/>
      <c r="K12189" s="149"/>
      <c r="L12189" s="149"/>
    </row>
    <row r="12190" spans="1:12" s="234" customFormat="1" ht="25" x14ac:dyDescent="0.25">
      <c r="A12190" s="296" t="s">
        <v>3095</v>
      </c>
      <c r="B12190" s="302" t="s">
        <v>2701</v>
      </c>
      <c r="C12190" s="268" t="s">
        <v>621</v>
      </c>
      <c r="D12190" s="311">
        <f>D11783</f>
        <v>85.68</v>
      </c>
      <c r="E12190" s="325"/>
      <c r="F12190" s="277"/>
      <c r="I12190"/>
      <c r="J12190" s="149"/>
      <c r="K12190" s="149"/>
      <c r="L12190" s="149"/>
    </row>
    <row r="12191" spans="1:12" x14ac:dyDescent="0.25">
      <c r="A12191" s="296"/>
      <c r="B12191" s="302"/>
      <c r="C12191" s="324"/>
      <c r="D12191" s="326"/>
      <c r="E12191" s="325"/>
      <c r="F12191" s="277"/>
    </row>
    <row r="12192" spans="1:12" ht="13" x14ac:dyDescent="0.25">
      <c r="A12192" s="296"/>
      <c r="B12192" s="331" t="s">
        <v>17</v>
      </c>
      <c r="C12192" s="324"/>
      <c r="D12192" s="326"/>
      <c r="E12192" s="325"/>
      <c r="F12192" s="277"/>
    </row>
    <row r="12193" spans="1:12" x14ac:dyDescent="0.25">
      <c r="A12193" s="296"/>
      <c r="B12193" s="302"/>
      <c r="C12193" s="324"/>
      <c r="D12193" s="326"/>
      <c r="E12193" s="325"/>
      <c r="F12193" s="277"/>
    </row>
    <row r="12194" spans="1:12" ht="13" x14ac:dyDescent="0.25">
      <c r="A12194" s="296"/>
      <c r="B12194" s="331" t="s">
        <v>16</v>
      </c>
      <c r="C12194" s="324"/>
      <c r="D12194" s="326"/>
      <c r="E12194" s="325"/>
      <c r="F12194" s="277"/>
    </row>
    <row r="12195" spans="1:12" x14ac:dyDescent="0.25">
      <c r="A12195" s="296"/>
      <c r="B12195" s="302"/>
      <c r="C12195" s="324"/>
      <c r="D12195" s="326"/>
      <c r="E12195" s="325"/>
      <c r="F12195" s="277"/>
    </row>
    <row r="12196" spans="1:12" ht="14.5" x14ac:dyDescent="0.25">
      <c r="A12196" s="296" t="s">
        <v>3096</v>
      </c>
      <c r="B12196" s="302" t="s">
        <v>14</v>
      </c>
      <c r="C12196" s="268" t="s">
        <v>621</v>
      </c>
      <c r="D12196" s="326">
        <v>206</v>
      </c>
      <c r="E12196" s="325"/>
      <c r="F12196" s="277"/>
      <c r="H12196" s="234">
        <f>30.75*2.4</f>
        <v>73.8</v>
      </c>
      <c r="I12196">
        <f>28.83*2.4</f>
        <v>69.191999999999993</v>
      </c>
      <c r="J12196" s="149">
        <f>26.1*2.4</f>
        <v>62.64</v>
      </c>
      <c r="K12196" s="359">
        <f>H12196+I12196+J12196</f>
        <v>205.63200000000001</v>
      </c>
    </row>
    <row r="12197" spans="1:12" x14ac:dyDescent="0.25">
      <c r="A12197" s="296"/>
      <c r="B12197" s="302"/>
      <c r="C12197" s="268"/>
      <c r="D12197" s="326"/>
      <c r="E12197" s="325"/>
      <c r="F12197" s="277"/>
    </row>
    <row r="12198" spans="1:12" ht="14.5" x14ac:dyDescent="0.25">
      <c r="A12198" s="296" t="s">
        <v>3097</v>
      </c>
      <c r="B12198" s="302" t="s">
        <v>295</v>
      </c>
      <c r="C12198" s="268" t="s">
        <v>621</v>
      </c>
      <c r="D12198" s="326">
        <v>6</v>
      </c>
      <c r="E12198" s="325"/>
      <c r="F12198" s="277"/>
    </row>
    <row r="12199" spans="1:12" x14ac:dyDescent="0.25">
      <c r="A12199" s="296"/>
      <c r="B12199" s="302"/>
      <c r="C12199" s="268"/>
      <c r="D12199" s="326"/>
      <c r="E12199" s="325"/>
      <c r="F12199" s="277"/>
    </row>
    <row r="12200" spans="1:12" ht="13" x14ac:dyDescent="0.25">
      <c r="A12200" s="296"/>
      <c r="B12200" s="224" t="s">
        <v>2087</v>
      </c>
      <c r="C12200" s="268"/>
      <c r="D12200" s="273"/>
      <c r="E12200" s="215"/>
      <c r="F12200" s="277"/>
    </row>
    <row r="12201" spans="1:12" ht="13" x14ac:dyDescent="0.25">
      <c r="A12201" s="296"/>
      <c r="B12201" s="224"/>
      <c r="C12201" s="268"/>
      <c r="D12201" s="273"/>
      <c r="E12201" s="215"/>
      <c r="F12201" s="277"/>
    </row>
    <row r="12202" spans="1:12" ht="39" x14ac:dyDescent="0.25">
      <c r="A12202" s="296"/>
      <c r="B12202" s="224" t="s">
        <v>2088</v>
      </c>
      <c r="C12202" s="268"/>
      <c r="D12202" s="273"/>
      <c r="E12202" s="215"/>
      <c r="F12202" s="277"/>
    </row>
    <row r="12203" spans="1:12" ht="13" x14ac:dyDescent="0.25">
      <c r="A12203" s="296"/>
      <c r="B12203" s="224"/>
      <c r="C12203" s="268"/>
      <c r="D12203" s="273"/>
      <c r="E12203" s="215"/>
      <c r="F12203" s="277"/>
    </row>
    <row r="12204" spans="1:12" ht="13" x14ac:dyDescent="0.25">
      <c r="A12204" s="296"/>
      <c r="B12204" s="224" t="s">
        <v>2089</v>
      </c>
      <c r="C12204" s="268"/>
      <c r="D12204" s="273"/>
      <c r="E12204" s="215"/>
      <c r="F12204" s="277"/>
    </row>
    <row r="12205" spans="1:12" ht="13" x14ac:dyDescent="0.25">
      <c r="A12205" s="296"/>
      <c r="B12205" s="224"/>
      <c r="C12205" s="268"/>
      <c r="D12205" s="273"/>
      <c r="E12205" s="215"/>
      <c r="F12205" s="277"/>
    </row>
    <row r="12206" spans="1:12" ht="25" x14ac:dyDescent="0.25">
      <c r="A12206" s="296"/>
      <c r="B12206" s="225" t="s">
        <v>2090</v>
      </c>
      <c r="C12206" s="268"/>
      <c r="D12206" s="273"/>
      <c r="E12206" s="215"/>
      <c r="F12206" s="277"/>
    </row>
    <row r="12207" spans="1:12" s="234" customFormat="1" x14ac:dyDescent="0.25">
      <c r="A12207" s="296"/>
      <c r="B12207" s="225" t="s">
        <v>2091</v>
      </c>
      <c r="C12207" s="268"/>
      <c r="D12207" s="273"/>
      <c r="E12207" s="215"/>
      <c r="F12207" s="277"/>
      <c r="I12207"/>
      <c r="J12207" s="149"/>
      <c r="K12207" s="149"/>
      <c r="L12207" s="149"/>
    </row>
    <row r="12208" spans="1:12" s="234" customFormat="1" x14ac:dyDescent="0.25">
      <c r="A12208" s="296"/>
      <c r="B12208" s="225" t="s">
        <v>2092</v>
      </c>
      <c r="C12208" s="268"/>
      <c r="D12208" s="273"/>
      <c r="E12208" s="215"/>
      <c r="F12208" s="277"/>
      <c r="I12208"/>
      <c r="J12208" s="149"/>
      <c r="K12208" s="149"/>
      <c r="L12208" s="149"/>
    </row>
    <row r="12209" spans="1:12" s="234" customFormat="1" ht="25" x14ac:dyDescent="0.25">
      <c r="A12209" s="296"/>
      <c r="B12209" s="225" t="s">
        <v>2093</v>
      </c>
      <c r="C12209" s="268"/>
      <c r="D12209" s="273"/>
      <c r="E12209" s="215"/>
      <c r="F12209" s="260"/>
      <c r="I12209"/>
      <c r="J12209" s="149"/>
      <c r="K12209" s="149"/>
      <c r="L12209" s="149"/>
    </row>
    <row r="12210" spans="1:12" s="234" customFormat="1" x14ac:dyDescent="0.25">
      <c r="A12210" s="296"/>
      <c r="B12210" s="225" t="s">
        <v>3091</v>
      </c>
      <c r="C12210" s="268"/>
      <c r="D12210" s="273"/>
      <c r="E12210" s="215"/>
      <c r="F12210" s="260"/>
      <c r="I12210"/>
      <c r="J12210" s="149"/>
      <c r="K12210" s="149"/>
      <c r="L12210" s="149"/>
    </row>
    <row r="12211" spans="1:12" s="234" customFormat="1" ht="13" x14ac:dyDescent="0.25">
      <c r="A12211" s="296"/>
      <c r="B12211" s="224"/>
      <c r="C12211" s="268"/>
      <c r="D12211" s="273"/>
      <c r="E12211" s="215"/>
      <c r="F12211" s="260"/>
      <c r="I12211"/>
      <c r="J12211" s="149"/>
      <c r="K12211" s="149"/>
      <c r="L12211" s="149"/>
    </row>
    <row r="12212" spans="1:12" s="234" customFormat="1" ht="14.5" x14ac:dyDescent="0.25">
      <c r="A12212" s="296" t="s">
        <v>3098</v>
      </c>
      <c r="B12212" s="225" t="s">
        <v>2094</v>
      </c>
      <c r="C12212" s="268" t="s">
        <v>621</v>
      </c>
      <c r="D12212" s="273">
        <f>D12184</f>
        <v>63</v>
      </c>
      <c r="E12212" s="215"/>
      <c r="F12212" s="260"/>
      <c r="I12212"/>
      <c r="J12212" s="149"/>
      <c r="K12212" s="149"/>
      <c r="L12212" s="149"/>
    </row>
    <row r="12213" spans="1:12" s="234" customFormat="1" x14ac:dyDescent="0.25">
      <c r="A12213" s="296"/>
      <c r="B12213" s="269"/>
      <c r="C12213" s="268"/>
      <c r="D12213" s="311"/>
      <c r="E12213" s="216"/>
      <c r="F12213" s="260"/>
      <c r="I12213"/>
      <c r="J12213" s="149"/>
      <c r="K12213" s="149"/>
      <c r="L12213" s="149"/>
    </row>
    <row r="12214" spans="1:12" s="234" customFormat="1" x14ac:dyDescent="0.25">
      <c r="A12214" s="296"/>
      <c r="B12214" s="269"/>
      <c r="C12214" s="268"/>
      <c r="D12214" s="311"/>
      <c r="E12214" s="216"/>
      <c r="F12214" s="260"/>
      <c r="I12214"/>
      <c r="J12214" s="149"/>
      <c r="K12214" s="149"/>
      <c r="L12214" s="149"/>
    </row>
    <row r="12215" spans="1:12" s="234" customFormat="1" x14ac:dyDescent="0.25">
      <c r="A12215" s="296"/>
      <c r="B12215" s="269"/>
      <c r="C12215" s="268"/>
      <c r="D12215" s="311"/>
      <c r="E12215" s="216"/>
      <c r="F12215" s="260"/>
      <c r="I12215"/>
      <c r="J12215" s="149"/>
      <c r="K12215" s="149"/>
      <c r="L12215" s="149"/>
    </row>
    <row r="12216" spans="1:12" s="234" customFormat="1" x14ac:dyDescent="0.25">
      <c r="A12216" s="296"/>
      <c r="B12216" s="269"/>
      <c r="C12216" s="268"/>
      <c r="D12216" s="311"/>
      <c r="E12216" s="216"/>
      <c r="F12216" s="260"/>
      <c r="I12216"/>
      <c r="J12216" s="149"/>
      <c r="K12216" s="149"/>
      <c r="L12216" s="149"/>
    </row>
    <row r="12217" spans="1:12" s="234" customFormat="1" x14ac:dyDescent="0.25">
      <c r="A12217" s="296"/>
      <c r="B12217" s="269"/>
      <c r="C12217" s="268"/>
      <c r="D12217" s="311"/>
      <c r="E12217" s="216"/>
      <c r="F12217" s="260"/>
      <c r="I12217"/>
      <c r="J12217" s="149"/>
      <c r="K12217" s="149"/>
      <c r="L12217" s="149"/>
    </row>
    <row r="12218" spans="1:12" s="234" customFormat="1" x14ac:dyDescent="0.25">
      <c r="A12218" s="296"/>
      <c r="B12218" s="269"/>
      <c r="C12218" s="268"/>
      <c r="D12218" s="311"/>
      <c r="E12218" s="216"/>
      <c r="F12218" s="260"/>
      <c r="I12218"/>
      <c r="J12218" s="149"/>
      <c r="K12218" s="149"/>
      <c r="L12218" s="149"/>
    </row>
    <row r="12219" spans="1:12" s="234" customFormat="1" x14ac:dyDescent="0.25">
      <c r="A12219" s="296"/>
      <c r="B12219" s="269"/>
      <c r="C12219" s="268"/>
      <c r="D12219" s="311"/>
      <c r="E12219" s="216"/>
      <c r="F12219" s="260"/>
      <c r="I12219"/>
      <c r="J12219" s="149"/>
      <c r="K12219" s="149"/>
      <c r="L12219" s="149"/>
    </row>
    <row r="12220" spans="1:12" s="234" customFormat="1" x14ac:dyDescent="0.25">
      <c r="A12220" s="296"/>
      <c r="B12220" s="269"/>
      <c r="C12220" s="268"/>
      <c r="D12220" s="311"/>
      <c r="E12220" s="216"/>
      <c r="F12220" s="260"/>
      <c r="I12220"/>
      <c r="J12220" s="149"/>
      <c r="K12220" s="149"/>
      <c r="L12220" s="149"/>
    </row>
    <row r="12221" spans="1:12" s="234" customFormat="1" x14ac:dyDescent="0.25">
      <c r="A12221" s="296"/>
      <c r="B12221" s="269"/>
      <c r="C12221" s="268"/>
      <c r="D12221" s="311"/>
      <c r="E12221" s="216"/>
      <c r="F12221" s="260"/>
      <c r="I12221"/>
      <c r="J12221" s="149"/>
      <c r="K12221" s="149"/>
      <c r="L12221" s="149"/>
    </row>
    <row r="12222" spans="1:12" s="234" customFormat="1" x14ac:dyDescent="0.25">
      <c r="A12222" s="296"/>
      <c r="B12222" s="269"/>
      <c r="C12222" s="268"/>
      <c r="D12222" s="311"/>
      <c r="E12222" s="216"/>
      <c r="F12222" s="260"/>
      <c r="I12222"/>
      <c r="J12222" s="149"/>
      <c r="K12222" s="149"/>
      <c r="L12222" s="149"/>
    </row>
    <row r="12223" spans="1:12" s="234" customFormat="1" x14ac:dyDescent="0.25">
      <c r="A12223" s="296"/>
      <c r="B12223" s="269"/>
      <c r="C12223" s="268"/>
      <c r="D12223" s="311"/>
      <c r="E12223" s="216"/>
      <c r="F12223" s="260"/>
      <c r="I12223"/>
      <c r="J12223" s="149"/>
      <c r="K12223" s="149"/>
      <c r="L12223" s="149"/>
    </row>
    <row r="12224" spans="1:12" s="234" customFormat="1" x14ac:dyDescent="0.25">
      <c r="A12224" s="296"/>
      <c r="B12224" s="269"/>
      <c r="C12224" s="268"/>
      <c r="D12224" s="311"/>
      <c r="E12224" s="216"/>
      <c r="F12224" s="260"/>
      <c r="I12224"/>
      <c r="J12224" s="149"/>
      <c r="K12224" s="149"/>
      <c r="L12224" s="149"/>
    </row>
    <row r="12225" spans="1:12" s="234" customFormat="1" x14ac:dyDescent="0.25">
      <c r="A12225" s="296"/>
      <c r="B12225" s="269"/>
      <c r="C12225" s="268"/>
      <c r="D12225" s="311"/>
      <c r="E12225" s="216"/>
      <c r="F12225" s="260"/>
      <c r="I12225"/>
      <c r="J12225" s="149"/>
      <c r="K12225" s="149"/>
      <c r="L12225" s="149"/>
    </row>
    <row r="12226" spans="1:12" s="234" customFormat="1" x14ac:dyDescent="0.25">
      <c r="A12226" s="296"/>
      <c r="B12226" s="269"/>
      <c r="C12226" s="268"/>
      <c r="D12226" s="311"/>
      <c r="E12226" s="216"/>
      <c r="F12226" s="260"/>
      <c r="I12226"/>
      <c r="J12226" s="149"/>
      <c r="K12226" s="149"/>
      <c r="L12226" s="149"/>
    </row>
    <row r="12227" spans="1:12" s="234" customFormat="1" x14ac:dyDescent="0.25">
      <c r="A12227" s="296"/>
      <c r="B12227" s="269"/>
      <c r="C12227" s="268"/>
      <c r="D12227" s="311"/>
      <c r="E12227" s="216"/>
      <c r="F12227" s="260"/>
      <c r="I12227"/>
      <c r="J12227" s="149"/>
      <c r="K12227" s="149"/>
      <c r="L12227" s="149"/>
    </row>
    <row r="12228" spans="1:12" s="234" customFormat="1" x14ac:dyDescent="0.25">
      <c r="A12228" s="296"/>
      <c r="B12228" s="269"/>
      <c r="C12228" s="268"/>
      <c r="D12228" s="311"/>
      <c r="E12228" s="216"/>
      <c r="F12228" s="260"/>
      <c r="I12228"/>
      <c r="J12228" s="149"/>
      <c r="K12228" s="149"/>
      <c r="L12228" s="149"/>
    </row>
    <row r="12229" spans="1:12" s="234" customFormat="1" x14ac:dyDescent="0.25">
      <c r="A12229" s="296"/>
      <c r="B12229" s="269"/>
      <c r="C12229" s="268"/>
      <c r="D12229" s="311"/>
      <c r="E12229" s="216"/>
      <c r="F12229" s="260"/>
      <c r="I12229"/>
      <c r="J12229" s="149"/>
      <c r="K12229" s="149"/>
      <c r="L12229" s="149"/>
    </row>
    <row r="12230" spans="1:12" s="234" customFormat="1" x14ac:dyDescent="0.25">
      <c r="A12230" s="296"/>
      <c r="B12230" s="269"/>
      <c r="C12230" s="268"/>
      <c r="D12230" s="311"/>
      <c r="E12230" s="216"/>
      <c r="F12230" s="260"/>
      <c r="I12230"/>
      <c r="J12230" s="149"/>
      <c r="K12230" s="149"/>
      <c r="L12230" s="149"/>
    </row>
    <row r="12231" spans="1:12" s="234" customFormat="1" x14ac:dyDescent="0.25">
      <c r="A12231" s="296"/>
      <c r="B12231" s="269"/>
      <c r="C12231" s="268"/>
      <c r="D12231" s="311"/>
      <c r="E12231" s="216"/>
      <c r="F12231" s="260"/>
      <c r="I12231"/>
      <c r="J12231" s="149"/>
      <c r="K12231" s="149"/>
      <c r="L12231" s="149"/>
    </row>
    <row r="12232" spans="1:12" s="234" customFormat="1" x14ac:dyDescent="0.25">
      <c r="A12232" s="296"/>
      <c r="B12232" s="269"/>
      <c r="C12232" s="268"/>
      <c r="D12232" s="311"/>
      <c r="E12232" s="216"/>
      <c r="F12232" s="260"/>
      <c r="I12232"/>
      <c r="J12232" s="149"/>
      <c r="K12232" s="149"/>
      <c r="L12232" s="149"/>
    </row>
    <row r="12233" spans="1:12" s="234" customFormat="1" x14ac:dyDescent="0.25">
      <c r="A12233" s="296"/>
      <c r="B12233" s="269"/>
      <c r="C12233" s="268"/>
      <c r="D12233" s="311"/>
      <c r="E12233" s="216"/>
      <c r="F12233" s="260"/>
      <c r="I12233"/>
      <c r="J12233" s="149"/>
      <c r="K12233" s="149"/>
      <c r="L12233" s="149"/>
    </row>
    <row r="12234" spans="1:12" s="234" customFormat="1" x14ac:dyDescent="0.25">
      <c r="A12234" s="296"/>
      <c r="B12234" s="269"/>
      <c r="C12234" s="268"/>
      <c r="D12234" s="311"/>
      <c r="E12234" s="216"/>
      <c r="F12234" s="260"/>
      <c r="I12234"/>
      <c r="J12234" s="149"/>
      <c r="K12234" s="149"/>
      <c r="L12234" s="149"/>
    </row>
    <row r="12235" spans="1:12" s="234" customFormat="1" x14ac:dyDescent="0.25">
      <c r="A12235" s="296"/>
      <c r="B12235" s="269"/>
      <c r="C12235" s="268"/>
      <c r="D12235" s="311"/>
      <c r="E12235" s="216"/>
      <c r="F12235" s="260"/>
      <c r="I12235"/>
      <c r="J12235" s="149"/>
      <c r="K12235" s="149"/>
      <c r="L12235" s="149"/>
    </row>
    <row r="12236" spans="1:12" s="234" customFormat="1" x14ac:dyDescent="0.25">
      <c r="A12236" s="296"/>
      <c r="B12236" s="269"/>
      <c r="C12236" s="268"/>
      <c r="D12236" s="311"/>
      <c r="E12236" s="216"/>
      <c r="F12236" s="260"/>
      <c r="I12236"/>
      <c r="J12236" s="149"/>
      <c r="K12236" s="149"/>
      <c r="L12236" s="149"/>
    </row>
    <row r="12237" spans="1:12" s="234" customFormat="1" x14ac:dyDescent="0.25">
      <c r="A12237" s="296"/>
      <c r="B12237" s="269"/>
      <c r="C12237" s="268"/>
      <c r="D12237" s="311"/>
      <c r="E12237" s="216"/>
      <c r="F12237" s="260"/>
      <c r="I12237"/>
      <c r="J12237" s="149"/>
      <c r="K12237" s="149"/>
      <c r="L12237" s="149"/>
    </row>
    <row r="12238" spans="1:12" s="234" customFormat="1" x14ac:dyDescent="0.25">
      <c r="A12238" s="296"/>
      <c r="B12238" s="269"/>
      <c r="C12238" s="268"/>
      <c r="D12238" s="311"/>
      <c r="E12238" s="216"/>
      <c r="F12238" s="260"/>
      <c r="I12238"/>
      <c r="J12238" s="149"/>
      <c r="K12238" s="149"/>
      <c r="L12238" s="149"/>
    </row>
    <row r="12239" spans="1:12" s="234" customFormat="1" x14ac:dyDescent="0.25">
      <c r="A12239" s="296"/>
      <c r="B12239" s="269"/>
      <c r="C12239" s="268"/>
      <c r="D12239" s="311"/>
      <c r="E12239" s="216"/>
      <c r="F12239" s="260"/>
      <c r="I12239"/>
      <c r="J12239" s="149"/>
      <c r="K12239" s="149"/>
      <c r="L12239" s="149"/>
    </row>
    <row r="12240" spans="1:12" s="234" customFormat="1" ht="13" x14ac:dyDescent="0.25">
      <c r="A12240" s="261"/>
      <c r="B12240" s="264" t="s">
        <v>2187</v>
      </c>
      <c r="C12240" s="226"/>
      <c r="D12240" s="304"/>
      <c r="E12240" s="255"/>
      <c r="F12240" s="266"/>
      <c r="I12240"/>
      <c r="J12240" s="149"/>
      <c r="K12240" s="149"/>
      <c r="L12240" s="149"/>
    </row>
    <row r="12241" spans="1:12" s="234" customFormat="1" ht="13" x14ac:dyDescent="0.25">
      <c r="A12241" s="261"/>
      <c r="B12241" s="245" t="str">
        <f>B12173</f>
        <v>SECTION 9</v>
      </c>
      <c r="C12241" s="226"/>
      <c r="D12241" s="304"/>
      <c r="E12241" s="255"/>
      <c r="F12241" s="260"/>
      <c r="I12241"/>
      <c r="J12241" s="149"/>
      <c r="K12241" s="149"/>
      <c r="L12241" s="149"/>
    </row>
    <row r="12242" spans="1:12" s="234" customFormat="1" ht="13" x14ac:dyDescent="0.25">
      <c r="A12242" s="261"/>
      <c r="B12242" s="245" t="s">
        <v>3099</v>
      </c>
      <c r="C12242" s="226"/>
      <c r="D12242" s="304"/>
      <c r="E12242" s="255"/>
      <c r="F12242" s="260"/>
      <c r="I12242"/>
      <c r="J12242" s="149"/>
      <c r="K12242" s="149"/>
      <c r="L12242" s="149"/>
    </row>
    <row r="12243" spans="1:12" s="234" customFormat="1" ht="13" x14ac:dyDescent="0.25">
      <c r="A12243" s="261"/>
      <c r="B12243" s="253"/>
      <c r="C12243" s="252"/>
      <c r="D12243" s="308"/>
      <c r="E12243" s="257"/>
      <c r="F12243" s="260"/>
      <c r="I12243"/>
      <c r="J12243" s="149"/>
      <c r="K12243" s="149"/>
      <c r="L12243" s="149"/>
    </row>
    <row r="12244" spans="1:12" s="234" customFormat="1" ht="13" x14ac:dyDescent="0.25">
      <c r="A12244" s="261"/>
      <c r="B12244" s="270" t="str">
        <f>B12241</f>
        <v>SECTION 9</v>
      </c>
      <c r="C12244" s="252"/>
      <c r="D12244" s="308"/>
      <c r="E12244" s="257"/>
      <c r="F12244" s="260"/>
      <c r="I12244"/>
      <c r="J12244" s="149"/>
      <c r="K12244" s="149"/>
      <c r="L12244" s="149"/>
    </row>
    <row r="12245" spans="1:12" s="234" customFormat="1" ht="13" x14ac:dyDescent="0.25">
      <c r="A12245" s="261"/>
      <c r="B12245" s="270" t="str">
        <f>B12242</f>
        <v>New Ablution Blocks A,B,C: 9.11 - Plastering</v>
      </c>
      <c r="C12245" s="252"/>
      <c r="D12245" s="308"/>
      <c r="E12245" s="257"/>
      <c r="F12245" s="260"/>
      <c r="I12245"/>
      <c r="J12245" s="149"/>
      <c r="K12245" s="149"/>
      <c r="L12245" s="149"/>
    </row>
    <row r="12246" spans="1:12" s="234" customFormat="1" ht="13" x14ac:dyDescent="0.25">
      <c r="A12246" s="261"/>
      <c r="B12246" s="251" t="s">
        <v>2200</v>
      </c>
      <c r="C12246" s="252" t="s">
        <v>2192</v>
      </c>
      <c r="D12246" s="308"/>
      <c r="E12246" s="257"/>
      <c r="F12246" s="260"/>
      <c r="I12246"/>
      <c r="J12246" s="149"/>
      <c r="K12246" s="149"/>
      <c r="L12246" s="149"/>
    </row>
    <row r="12247" spans="1:12" s="234" customFormat="1" ht="13" x14ac:dyDescent="0.25">
      <c r="A12247" s="261"/>
      <c r="B12247" s="253"/>
      <c r="C12247" s="252"/>
      <c r="D12247" s="308"/>
      <c r="E12247" s="257"/>
      <c r="F12247" s="260"/>
      <c r="I12247"/>
      <c r="J12247" s="149"/>
      <c r="K12247" s="149"/>
      <c r="L12247" s="149"/>
    </row>
    <row r="12248" spans="1:12" s="234" customFormat="1" ht="13" x14ac:dyDescent="0.25">
      <c r="A12248" s="261"/>
      <c r="B12248" s="265" t="s">
        <v>2191</v>
      </c>
      <c r="C12248" s="252">
        <v>180</v>
      </c>
      <c r="D12248" s="308"/>
      <c r="E12248" s="257"/>
      <c r="F12248" s="260"/>
      <c r="I12248"/>
      <c r="J12248" s="149"/>
      <c r="K12248" s="149"/>
      <c r="L12248" s="149"/>
    </row>
    <row r="12249" spans="1:12" s="234" customFormat="1" ht="13" x14ac:dyDescent="0.25">
      <c r="A12249" s="261"/>
      <c r="B12249" s="265"/>
      <c r="C12249" s="252"/>
      <c r="D12249" s="308"/>
      <c r="E12249" s="257"/>
      <c r="F12249" s="260"/>
      <c r="I12249"/>
      <c r="J12249" s="149"/>
      <c r="K12249" s="149"/>
      <c r="L12249" s="149"/>
    </row>
    <row r="12250" spans="1:12" s="234" customFormat="1" ht="13" x14ac:dyDescent="0.25">
      <c r="A12250" s="261"/>
      <c r="B12250" s="253"/>
      <c r="C12250" s="252"/>
      <c r="D12250" s="308"/>
      <c r="E12250" s="257"/>
      <c r="F12250" s="260"/>
      <c r="I12250"/>
      <c r="J12250" s="149"/>
      <c r="K12250" s="149"/>
      <c r="L12250" s="149"/>
    </row>
    <row r="12251" spans="1:12" s="234" customFormat="1" ht="13" x14ac:dyDescent="0.25">
      <c r="A12251" s="261"/>
      <c r="B12251" s="253"/>
      <c r="C12251" s="252"/>
      <c r="D12251" s="308"/>
      <c r="E12251" s="257"/>
      <c r="F12251" s="260"/>
      <c r="I12251"/>
      <c r="J12251" s="149"/>
      <c r="K12251" s="149"/>
      <c r="L12251" s="149"/>
    </row>
    <row r="12252" spans="1:12" s="234" customFormat="1" ht="13" x14ac:dyDescent="0.25">
      <c r="A12252" s="261"/>
      <c r="B12252" s="253"/>
      <c r="C12252" s="252"/>
      <c r="D12252" s="308"/>
      <c r="E12252" s="257"/>
      <c r="F12252" s="260"/>
      <c r="I12252"/>
      <c r="J12252" s="149"/>
      <c r="K12252" s="149"/>
      <c r="L12252" s="149"/>
    </row>
    <row r="12253" spans="1:12" s="234" customFormat="1" ht="13" x14ac:dyDescent="0.25">
      <c r="A12253" s="261"/>
      <c r="B12253" s="253"/>
      <c r="C12253" s="252"/>
      <c r="D12253" s="308"/>
      <c r="E12253" s="257"/>
      <c r="F12253" s="260"/>
      <c r="I12253"/>
      <c r="J12253" s="149"/>
      <c r="K12253" s="149"/>
      <c r="L12253" s="149"/>
    </row>
    <row r="12254" spans="1:12" s="234" customFormat="1" ht="13" x14ac:dyDescent="0.25">
      <c r="A12254" s="261"/>
      <c r="B12254" s="253"/>
      <c r="C12254" s="252"/>
      <c r="D12254" s="308"/>
      <c r="E12254" s="257"/>
      <c r="F12254" s="260"/>
      <c r="I12254"/>
      <c r="J12254" s="149"/>
      <c r="K12254" s="149"/>
      <c r="L12254" s="149"/>
    </row>
    <row r="12255" spans="1:12" s="234" customFormat="1" ht="13" x14ac:dyDescent="0.25">
      <c r="A12255" s="261"/>
      <c r="B12255" s="253"/>
      <c r="C12255" s="252"/>
      <c r="D12255" s="308"/>
      <c r="E12255" s="257"/>
      <c r="F12255" s="260"/>
      <c r="I12255"/>
      <c r="J12255" s="149"/>
      <c r="K12255" s="149"/>
      <c r="L12255" s="149"/>
    </row>
    <row r="12256" spans="1:12" s="234" customFormat="1" ht="13" x14ac:dyDescent="0.25">
      <c r="A12256" s="261"/>
      <c r="B12256" s="253"/>
      <c r="C12256" s="252"/>
      <c r="D12256" s="308"/>
      <c r="E12256" s="257"/>
      <c r="F12256" s="260"/>
      <c r="I12256"/>
      <c r="J12256" s="149"/>
      <c r="K12256" s="149"/>
      <c r="L12256" s="149"/>
    </row>
    <row r="12257" spans="1:12" s="234" customFormat="1" ht="13" x14ac:dyDescent="0.25">
      <c r="A12257" s="261"/>
      <c r="B12257" s="253"/>
      <c r="C12257" s="252"/>
      <c r="D12257" s="308"/>
      <c r="E12257" s="257"/>
      <c r="F12257" s="260"/>
      <c r="I12257"/>
      <c r="J12257" s="149"/>
      <c r="K12257" s="149"/>
      <c r="L12257" s="149"/>
    </row>
    <row r="12258" spans="1:12" s="234" customFormat="1" ht="13" x14ac:dyDescent="0.25">
      <c r="A12258" s="261"/>
      <c r="B12258" s="253"/>
      <c r="C12258" s="252"/>
      <c r="D12258" s="308"/>
      <c r="E12258" s="257"/>
      <c r="F12258" s="260"/>
      <c r="I12258"/>
      <c r="J12258" s="149"/>
      <c r="K12258" s="149"/>
      <c r="L12258" s="149"/>
    </row>
    <row r="12259" spans="1:12" s="234" customFormat="1" ht="13" x14ac:dyDescent="0.25">
      <c r="A12259" s="261"/>
      <c r="B12259" s="253"/>
      <c r="C12259" s="252"/>
      <c r="D12259" s="308"/>
      <c r="E12259" s="257"/>
      <c r="F12259" s="260"/>
      <c r="I12259"/>
      <c r="J12259" s="149"/>
      <c r="K12259" s="149"/>
      <c r="L12259" s="149"/>
    </row>
    <row r="12260" spans="1:12" s="234" customFormat="1" ht="13" x14ac:dyDescent="0.25">
      <c r="A12260" s="261"/>
      <c r="B12260" s="253"/>
      <c r="C12260" s="252"/>
      <c r="D12260" s="308"/>
      <c r="E12260" s="257"/>
      <c r="F12260" s="260"/>
      <c r="I12260"/>
      <c r="J12260" s="149"/>
      <c r="K12260" s="149"/>
      <c r="L12260" s="149"/>
    </row>
    <row r="12261" spans="1:12" s="234" customFormat="1" ht="13" x14ac:dyDescent="0.25">
      <c r="A12261" s="261"/>
      <c r="B12261" s="253"/>
      <c r="C12261" s="252"/>
      <c r="D12261" s="308"/>
      <c r="E12261" s="257"/>
      <c r="F12261" s="260"/>
      <c r="I12261"/>
      <c r="J12261" s="149"/>
      <c r="K12261" s="149"/>
      <c r="L12261" s="149"/>
    </row>
    <row r="12262" spans="1:12" s="234" customFormat="1" ht="13" x14ac:dyDescent="0.25">
      <c r="A12262" s="261"/>
      <c r="B12262" s="253"/>
      <c r="C12262" s="252"/>
      <c r="D12262" s="308"/>
      <c r="E12262" s="257"/>
      <c r="F12262" s="260"/>
      <c r="I12262"/>
      <c r="J12262" s="149"/>
      <c r="K12262" s="149"/>
      <c r="L12262" s="149"/>
    </row>
    <row r="12263" spans="1:12" s="234" customFormat="1" ht="13" x14ac:dyDescent="0.25">
      <c r="A12263" s="261"/>
      <c r="B12263" s="253"/>
      <c r="C12263" s="252"/>
      <c r="D12263" s="308"/>
      <c r="E12263" s="257"/>
      <c r="F12263" s="260"/>
      <c r="I12263"/>
      <c r="J12263" s="149"/>
      <c r="K12263" s="149"/>
      <c r="L12263" s="149"/>
    </row>
    <row r="12264" spans="1:12" s="234" customFormat="1" ht="13" x14ac:dyDescent="0.25">
      <c r="A12264" s="261"/>
      <c r="B12264" s="253"/>
      <c r="C12264" s="252"/>
      <c r="D12264" s="308"/>
      <c r="E12264" s="257"/>
      <c r="F12264" s="260"/>
      <c r="I12264"/>
      <c r="J12264" s="149"/>
      <c r="K12264" s="149"/>
      <c r="L12264" s="149"/>
    </row>
    <row r="12265" spans="1:12" s="234" customFormat="1" ht="13" x14ac:dyDescent="0.25">
      <c r="A12265" s="261"/>
      <c r="B12265" s="253"/>
      <c r="C12265" s="252"/>
      <c r="D12265" s="308"/>
      <c r="E12265" s="257"/>
      <c r="F12265" s="260"/>
      <c r="I12265"/>
      <c r="J12265" s="149"/>
      <c r="K12265" s="149"/>
      <c r="L12265" s="149"/>
    </row>
    <row r="12266" spans="1:12" s="234" customFormat="1" ht="13" x14ac:dyDescent="0.25">
      <c r="A12266" s="261"/>
      <c r="B12266" s="253"/>
      <c r="C12266" s="252"/>
      <c r="D12266" s="308"/>
      <c r="E12266" s="257"/>
      <c r="F12266" s="260"/>
      <c r="I12266"/>
      <c r="J12266" s="149"/>
      <c r="K12266" s="149"/>
      <c r="L12266" s="149"/>
    </row>
    <row r="12267" spans="1:12" s="234" customFormat="1" ht="13" x14ac:dyDescent="0.25">
      <c r="A12267" s="261"/>
      <c r="B12267" s="253"/>
      <c r="C12267" s="252"/>
      <c r="D12267" s="308"/>
      <c r="E12267" s="257"/>
      <c r="F12267" s="260"/>
      <c r="I12267"/>
      <c r="J12267" s="149"/>
      <c r="K12267" s="149"/>
      <c r="L12267" s="149"/>
    </row>
    <row r="12268" spans="1:12" s="234" customFormat="1" ht="13" x14ac:dyDescent="0.25">
      <c r="A12268" s="261"/>
      <c r="B12268" s="253"/>
      <c r="C12268" s="252"/>
      <c r="D12268" s="308"/>
      <c r="E12268" s="257"/>
      <c r="F12268" s="260"/>
      <c r="I12268"/>
      <c r="J12268" s="149"/>
      <c r="K12268" s="149"/>
      <c r="L12268" s="149"/>
    </row>
    <row r="12269" spans="1:12" s="234" customFormat="1" ht="13" x14ac:dyDescent="0.25">
      <c r="A12269" s="261"/>
      <c r="B12269" s="253"/>
      <c r="C12269" s="252"/>
      <c r="D12269" s="308"/>
      <c r="E12269" s="257"/>
      <c r="F12269" s="260"/>
      <c r="I12269"/>
      <c r="J12269" s="149"/>
      <c r="K12269" s="149"/>
      <c r="L12269" s="149"/>
    </row>
    <row r="12270" spans="1:12" s="234" customFormat="1" ht="13" x14ac:dyDescent="0.25">
      <c r="A12270" s="261"/>
      <c r="B12270" s="253"/>
      <c r="C12270" s="252"/>
      <c r="D12270" s="308"/>
      <c r="E12270" s="257"/>
      <c r="F12270" s="260"/>
      <c r="I12270"/>
      <c r="J12270" s="149"/>
      <c r="K12270" s="149"/>
      <c r="L12270" s="149"/>
    </row>
    <row r="12271" spans="1:12" s="234" customFormat="1" ht="13" x14ac:dyDescent="0.25">
      <c r="A12271" s="261"/>
      <c r="B12271" s="253"/>
      <c r="C12271" s="252"/>
      <c r="D12271" s="308"/>
      <c r="E12271" s="257"/>
      <c r="F12271" s="260"/>
      <c r="I12271"/>
      <c r="J12271" s="149"/>
      <c r="K12271" s="149"/>
      <c r="L12271" s="149"/>
    </row>
    <row r="12272" spans="1:12" s="234" customFormat="1" ht="13" x14ac:dyDescent="0.25">
      <c r="A12272" s="261"/>
      <c r="B12272" s="253"/>
      <c r="C12272" s="252"/>
      <c r="D12272" s="308"/>
      <c r="E12272" s="257"/>
      <c r="F12272" s="260"/>
      <c r="I12272"/>
      <c r="J12272" s="149"/>
      <c r="K12272" s="149"/>
      <c r="L12272" s="149"/>
    </row>
    <row r="12273" spans="1:12" s="234" customFormat="1" ht="13" x14ac:dyDescent="0.25">
      <c r="A12273" s="261"/>
      <c r="B12273" s="253"/>
      <c r="C12273" s="252"/>
      <c r="D12273" s="308"/>
      <c r="E12273" s="257"/>
      <c r="F12273" s="260"/>
      <c r="I12273"/>
      <c r="J12273" s="149"/>
      <c r="K12273" s="149"/>
      <c r="L12273" s="149"/>
    </row>
    <row r="12274" spans="1:12" s="234" customFormat="1" ht="13" x14ac:dyDescent="0.25">
      <c r="A12274" s="261"/>
      <c r="B12274" s="253"/>
      <c r="C12274" s="252"/>
      <c r="D12274" s="308"/>
      <c r="E12274" s="257"/>
      <c r="F12274" s="260"/>
      <c r="I12274"/>
      <c r="J12274" s="149"/>
      <c r="K12274" s="149"/>
      <c r="L12274" s="149"/>
    </row>
    <row r="12275" spans="1:12" s="234" customFormat="1" ht="13" x14ac:dyDescent="0.25">
      <c r="A12275" s="261"/>
      <c r="B12275" s="253"/>
      <c r="C12275" s="252"/>
      <c r="D12275" s="308"/>
      <c r="E12275" s="257"/>
      <c r="F12275" s="260"/>
      <c r="I12275"/>
      <c r="J12275" s="149"/>
      <c r="K12275" s="149"/>
      <c r="L12275" s="149"/>
    </row>
    <row r="12276" spans="1:12" s="234" customFormat="1" ht="13" x14ac:dyDescent="0.25">
      <c r="A12276" s="261"/>
      <c r="B12276" s="253"/>
      <c r="C12276" s="252"/>
      <c r="D12276" s="308"/>
      <c r="E12276" s="257"/>
      <c r="F12276" s="260"/>
      <c r="I12276"/>
      <c r="J12276" s="149"/>
      <c r="K12276" s="149"/>
      <c r="L12276" s="149"/>
    </row>
    <row r="12277" spans="1:12" s="234" customFormat="1" ht="13" x14ac:dyDescent="0.25">
      <c r="A12277" s="261"/>
      <c r="B12277" s="253"/>
      <c r="C12277" s="252"/>
      <c r="D12277" s="308"/>
      <c r="E12277" s="257"/>
      <c r="F12277" s="260"/>
      <c r="I12277"/>
      <c r="J12277" s="149"/>
      <c r="K12277" s="149"/>
      <c r="L12277" s="149"/>
    </row>
    <row r="12278" spans="1:12" s="234" customFormat="1" ht="13" x14ac:dyDescent="0.25">
      <c r="A12278" s="261"/>
      <c r="B12278" s="253"/>
      <c r="C12278" s="252"/>
      <c r="D12278" s="308"/>
      <c r="E12278" s="257"/>
      <c r="F12278" s="260"/>
      <c r="I12278"/>
      <c r="J12278" s="149"/>
      <c r="K12278" s="149"/>
      <c r="L12278" s="149"/>
    </row>
    <row r="12279" spans="1:12" s="234" customFormat="1" ht="13" x14ac:dyDescent="0.25">
      <c r="A12279" s="261"/>
      <c r="B12279" s="253"/>
      <c r="C12279" s="252"/>
      <c r="D12279" s="308"/>
      <c r="E12279" s="257"/>
      <c r="F12279" s="260"/>
      <c r="I12279"/>
      <c r="J12279" s="149"/>
      <c r="K12279" s="149"/>
      <c r="L12279" s="149"/>
    </row>
    <row r="12280" spans="1:12" s="234" customFormat="1" ht="13" x14ac:dyDescent="0.25">
      <c r="A12280" s="261"/>
      <c r="B12280" s="253"/>
      <c r="C12280" s="252"/>
      <c r="D12280" s="308"/>
      <c r="E12280" s="257"/>
      <c r="F12280" s="260"/>
      <c r="I12280"/>
      <c r="J12280" s="149"/>
      <c r="K12280" s="149"/>
      <c r="L12280" s="149"/>
    </row>
    <row r="12281" spans="1:12" s="234" customFormat="1" ht="13" x14ac:dyDescent="0.25">
      <c r="A12281" s="261"/>
      <c r="B12281" s="253"/>
      <c r="C12281" s="252"/>
      <c r="D12281" s="308"/>
      <c r="E12281" s="257"/>
      <c r="F12281" s="260"/>
      <c r="I12281"/>
      <c r="J12281" s="149"/>
      <c r="K12281" s="149"/>
      <c r="L12281" s="149"/>
    </row>
    <row r="12282" spans="1:12" s="234" customFormat="1" ht="13" x14ac:dyDescent="0.25">
      <c r="A12282" s="261"/>
      <c r="B12282" s="253"/>
      <c r="C12282" s="252"/>
      <c r="D12282" s="308"/>
      <c r="E12282" s="257"/>
      <c r="F12282" s="260"/>
      <c r="I12282"/>
      <c r="J12282" s="149"/>
      <c r="K12282" s="149"/>
      <c r="L12282" s="149"/>
    </row>
    <row r="12283" spans="1:12" s="234" customFormat="1" ht="13" x14ac:dyDescent="0.25">
      <c r="A12283" s="261"/>
      <c r="B12283" s="253"/>
      <c r="C12283" s="252"/>
      <c r="D12283" s="308"/>
      <c r="E12283" s="257"/>
      <c r="F12283" s="260"/>
      <c r="I12283"/>
      <c r="J12283" s="149"/>
      <c r="K12283" s="149"/>
      <c r="L12283" s="149"/>
    </row>
    <row r="12284" spans="1:12" s="234" customFormat="1" ht="13" x14ac:dyDescent="0.25">
      <c r="A12284" s="261"/>
      <c r="B12284" s="253"/>
      <c r="C12284" s="252"/>
      <c r="D12284" s="308"/>
      <c r="E12284" s="257"/>
      <c r="F12284" s="260"/>
      <c r="I12284"/>
      <c r="J12284" s="149"/>
      <c r="K12284" s="149"/>
      <c r="L12284" s="149"/>
    </row>
    <row r="12285" spans="1:12" s="234" customFormat="1" ht="13" x14ac:dyDescent="0.25">
      <c r="A12285" s="261"/>
      <c r="B12285" s="253"/>
      <c r="C12285" s="252"/>
      <c r="D12285" s="308"/>
      <c r="E12285" s="257"/>
      <c r="F12285" s="260"/>
      <c r="I12285"/>
      <c r="J12285" s="149"/>
      <c r="K12285" s="149"/>
      <c r="L12285" s="149"/>
    </row>
    <row r="12286" spans="1:12" s="234" customFormat="1" ht="13" x14ac:dyDescent="0.25">
      <c r="A12286" s="261"/>
      <c r="B12286" s="253"/>
      <c r="C12286" s="252"/>
      <c r="D12286" s="308"/>
      <c r="E12286" s="257"/>
      <c r="F12286" s="260"/>
      <c r="I12286"/>
      <c r="J12286" s="149"/>
      <c r="K12286" s="149"/>
      <c r="L12286" s="149"/>
    </row>
    <row r="12287" spans="1:12" s="234" customFormat="1" ht="13" x14ac:dyDescent="0.25">
      <c r="A12287" s="261"/>
      <c r="B12287" s="253"/>
      <c r="C12287" s="252"/>
      <c r="D12287" s="308"/>
      <c r="E12287" s="257"/>
      <c r="F12287" s="260"/>
      <c r="I12287"/>
      <c r="J12287" s="149"/>
      <c r="K12287" s="149"/>
      <c r="L12287" s="149"/>
    </row>
    <row r="12288" spans="1:12" s="234" customFormat="1" ht="13" x14ac:dyDescent="0.25">
      <c r="A12288" s="261"/>
      <c r="B12288" s="253"/>
      <c r="C12288" s="252"/>
      <c r="D12288" s="308"/>
      <c r="E12288" s="257"/>
      <c r="F12288" s="260"/>
      <c r="I12288"/>
      <c r="J12288" s="149"/>
      <c r="K12288" s="149"/>
      <c r="L12288" s="149"/>
    </row>
    <row r="12289" spans="1:12" s="234" customFormat="1" ht="13" x14ac:dyDescent="0.25">
      <c r="A12289" s="261"/>
      <c r="B12289" s="253"/>
      <c r="C12289" s="252"/>
      <c r="D12289" s="308"/>
      <c r="E12289" s="257"/>
      <c r="F12289" s="260"/>
      <c r="I12289"/>
      <c r="J12289" s="149"/>
      <c r="K12289" s="149"/>
      <c r="L12289" s="149"/>
    </row>
    <row r="12290" spans="1:12" s="234" customFormat="1" ht="13" x14ac:dyDescent="0.25">
      <c r="A12290" s="261"/>
      <c r="B12290" s="253"/>
      <c r="C12290" s="252"/>
      <c r="D12290" s="308"/>
      <c r="E12290" s="257"/>
      <c r="F12290" s="260"/>
      <c r="I12290"/>
      <c r="J12290" s="149"/>
      <c r="K12290" s="149"/>
      <c r="L12290" s="149"/>
    </row>
    <row r="12291" spans="1:12" s="234" customFormat="1" ht="13" x14ac:dyDescent="0.25">
      <c r="A12291" s="261"/>
      <c r="B12291" s="253"/>
      <c r="C12291" s="252"/>
      <c r="D12291" s="308"/>
      <c r="E12291" s="257"/>
      <c r="F12291" s="260"/>
      <c r="I12291"/>
      <c r="J12291" s="149"/>
      <c r="K12291" s="149"/>
      <c r="L12291" s="149"/>
    </row>
    <row r="12292" spans="1:12" s="234" customFormat="1" ht="13" x14ac:dyDescent="0.25">
      <c r="A12292" s="261"/>
      <c r="B12292" s="253"/>
      <c r="C12292" s="252"/>
      <c r="D12292" s="308"/>
      <c r="E12292" s="257"/>
      <c r="F12292" s="260"/>
      <c r="I12292"/>
      <c r="J12292" s="149"/>
      <c r="K12292" s="149"/>
      <c r="L12292" s="149"/>
    </row>
    <row r="12293" spans="1:12" s="234" customFormat="1" ht="13" x14ac:dyDescent="0.25">
      <c r="A12293" s="261"/>
      <c r="B12293" s="253"/>
      <c r="C12293" s="252"/>
      <c r="D12293" s="308"/>
      <c r="E12293" s="257"/>
      <c r="F12293" s="260"/>
      <c r="I12293"/>
      <c r="J12293" s="149"/>
      <c r="K12293" s="149"/>
      <c r="L12293" s="149"/>
    </row>
    <row r="12294" spans="1:12" s="234" customFormat="1" ht="13" x14ac:dyDescent="0.25">
      <c r="A12294" s="261"/>
      <c r="B12294" s="253"/>
      <c r="C12294" s="252"/>
      <c r="D12294" s="308"/>
      <c r="E12294" s="257"/>
      <c r="F12294" s="260"/>
      <c r="I12294"/>
      <c r="J12294" s="149"/>
      <c r="K12294" s="149"/>
      <c r="L12294" s="149"/>
    </row>
    <row r="12295" spans="1:12" s="234" customFormat="1" ht="13" x14ac:dyDescent="0.25">
      <c r="A12295" s="261"/>
      <c r="B12295" s="253"/>
      <c r="C12295" s="252"/>
      <c r="D12295" s="308"/>
      <c r="E12295" s="257"/>
      <c r="F12295" s="260"/>
      <c r="I12295"/>
      <c r="J12295" s="149"/>
      <c r="K12295" s="149"/>
      <c r="L12295" s="149"/>
    </row>
    <row r="12296" spans="1:12" s="234" customFormat="1" ht="13" x14ac:dyDescent="0.25">
      <c r="A12296" s="261"/>
      <c r="B12296" s="253"/>
      <c r="C12296" s="252"/>
      <c r="D12296" s="308"/>
      <c r="E12296" s="257"/>
      <c r="F12296" s="260"/>
      <c r="I12296"/>
      <c r="J12296" s="149"/>
      <c r="K12296" s="149"/>
      <c r="L12296" s="149"/>
    </row>
    <row r="12297" spans="1:12" s="234" customFormat="1" ht="13" x14ac:dyDescent="0.25">
      <c r="A12297" s="261"/>
      <c r="B12297" s="253"/>
      <c r="C12297" s="252"/>
      <c r="D12297" s="308"/>
      <c r="E12297" s="257"/>
      <c r="F12297" s="260"/>
      <c r="I12297"/>
      <c r="J12297" s="149"/>
      <c r="K12297" s="149"/>
      <c r="L12297" s="149"/>
    </row>
    <row r="12298" spans="1:12" s="234" customFormat="1" ht="13" x14ac:dyDescent="0.25">
      <c r="A12298" s="261"/>
      <c r="B12298" s="253"/>
      <c r="C12298" s="252"/>
      <c r="D12298" s="308"/>
      <c r="E12298" s="257"/>
      <c r="F12298" s="260"/>
      <c r="I12298"/>
      <c r="J12298" s="149"/>
      <c r="K12298" s="149"/>
      <c r="L12298" s="149"/>
    </row>
    <row r="12299" spans="1:12" s="234" customFormat="1" ht="13" x14ac:dyDescent="0.25">
      <c r="A12299" s="261"/>
      <c r="B12299" s="253"/>
      <c r="C12299" s="252"/>
      <c r="D12299" s="308"/>
      <c r="E12299" s="257"/>
      <c r="F12299" s="260"/>
      <c r="I12299"/>
      <c r="J12299" s="149"/>
      <c r="K12299" s="149"/>
      <c r="L12299" s="149"/>
    </row>
    <row r="12300" spans="1:12" s="234" customFormat="1" ht="13" x14ac:dyDescent="0.25">
      <c r="A12300" s="261"/>
      <c r="B12300" s="253"/>
      <c r="C12300" s="252"/>
      <c r="D12300" s="308"/>
      <c r="E12300" s="257"/>
      <c r="F12300" s="260"/>
      <c r="I12300"/>
      <c r="J12300" s="149"/>
      <c r="K12300" s="149"/>
      <c r="L12300" s="149"/>
    </row>
    <row r="12301" spans="1:12" s="234" customFormat="1" ht="13" x14ac:dyDescent="0.25">
      <c r="A12301" s="261"/>
      <c r="B12301" s="253"/>
      <c r="C12301" s="252"/>
      <c r="D12301" s="308"/>
      <c r="E12301" s="257"/>
      <c r="F12301" s="260"/>
      <c r="I12301"/>
      <c r="J12301" s="149"/>
      <c r="K12301" s="149"/>
      <c r="L12301" s="149"/>
    </row>
    <row r="12302" spans="1:12" s="234" customFormat="1" ht="13" x14ac:dyDescent="0.25">
      <c r="A12302" s="261"/>
      <c r="B12302" s="253"/>
      <c r="C12302" s="252"/>
      <c r="D12302" s="308"/>
      <c r="E12302" s="257"/>
      <c r="F12302" s="260"/>
      <c r="I12302"/>
      <c r="J12302" s="149"/>
      <c r="K12302" s="149"/>
      <c r="L12302" s="149"/>
    </row>
    <row r="12303" spans="1:12" s="234" customFormat="1" ht="13" x14ac:dyDescent="0.25">
      <c r="A12303" s="261"/>
      <c r="B12303" s="253"/>
      <c r="C12303" s="252"/>
      <c r="D12303" s="308"/>
      <c r="E12303" s="257"/>
      <c r="F12303" s="260"/>
      <c r="I12303"/>
      <c r="J12303" s="149"/>
      <c r="K12303" s="149"/>
      <c r="L12303" s="149"/>
    </row>
    <row r="12304" spans="1:12" s="234" customFormat="1" ht="13" x14ac:dyDescent="0.25">
      <c r="A12304" s="261"/>
      <c r="B12304" s="253"/>
      <c r="C12304" s="252"/>
      <c r="D12304" s="308"/>
      <c r="E12304" s="257"/>
      <c r="F12304" s="260"/>
      <c r="I12304"/>
      <c r="J12304" s="149"/>
      <c r="K12304" s="149"/>
      <c r="L12304" s="149"/>
    </row>
    <row r="12305" spans="1:12" s="234" customFormat="1" ht="13" x14ac:dyDescent="0.25">
      <c r="A12305" s="261"/>
      <c r="B12305" s="253"/>
      <c r="C12305" s="252"/>
      <c r="D12305" s="308"/>
      <c r="E12305" s="257"/>
      <c r="F12305" s="260"/>
      <c r="I12305"/>
      <c r="J12305" s="149"/>
      <c r="K12305" s="149"/>
      <c r="L12305" s="149"/>
    </row>
    <row r="12306" spans="1:12" s="234" customFormat="1" ht="13" x14ac:dyDescent="0.25">
      <c r="A12306" s="261"/>
      <c r="B12306" s="253"/>
      <c r="C12306" s="252"/>
      <c r="D12306" s="308"/>
      <c r="E12306" s="257"/>
      <c r="F12306" s="260"/>
      <c r="I12306"/>
      <c r="J12306" s="149"/>
      <c r="K12306" s="149"/>
      <c r="L12306" s="149"/>
    </row>
    <row r="12307" spans="1:12" s="234" customFormat="1" ht="13" x14ac:dyDescent="0.25">
      <c r="A12307" s="261"/>
      <c r="B12307" s="253"/>
      <c r="C12307" s="252"/>
      <c r="D12307" s="308"/>
      <c r="E12307" s="257"/>
      <c r="F12307" s="260"/>
      <c r="I12307"/>
      <c r="J12307" s="149"/>
      <c r="K12307" s="149"/>
      <c r="L12307" s="149"/>
    </row>
    <row r="12308" spans="1:12" s="234" customFormat="1" ht="13" x14ac:dyDescent="0.25">
      <c r="A12308" s="261"/>
      <c r="B12308" s="253"/>
      <c r="C12308" s="252"/>
      <c r="D12308" s="308"/>
      <c r="E12308" s="257"/>
      <c r="F12308" s="260"/>
      <c r="I12308"/>
      <c r="J12308" s="149"/>
      <c r="K12308" s="149"/>
      <c r="L12308" s="149"/>
    </row>
    <row r="12309" spans="1:12" s="234" customFormat="1" ht="13" x14ac:dyDescent="0.25">
      <c r="A12309" s="261"/>
      <c r="B12309" s="253"/>
      <c r="C12309" s="252"/>
      <c r="D12309" s="308"/>
      <c r="E12309" s="257"/>
      <c r="F12309" s="260"/>
      <c r="I12309"/>
      <c r="J12309" s="149"/>
      <c r="K12309" s="149"/>
      <c r="L12309" s="149"/>
    </row>
    <row r="12310" spans="1:12" s="234" customFormat="1" ht="13" x14ac:dyDescent="0.25">
      <c r="A12310" s="261"/>
      <c r="B12310" s="253"/>
      <c r="C12310" s="252"/>
      <c r="D12310" s="308"/>
      <c r="E12310" s="257"/>
      <c r="F12310" s="260"/>
      <c r="I12310"/>
      <c r="J12310" s="149"/>
      <c r="K12310" s="149"/>
      <c r="L12310" s="149"/>
    </row>
    <row r="12311" spans="1:12" s="234" customFormat="1" ht="13" x14ac:dyDescent="0.25">
      <c r="A12311" s="261"/>
      <c r="B12311" s="253"/>
      <c r="C12311" s="252"/>
      <c r="D12311" s="308"/>
      <c r="E12311" s="257"/>
      <c r="F12311" s="260"/>
      <c r="I12311"/>
      <c r="J12311" s="149"/>
      <c r="K12311" s="149"/>
      <c r="L12311" s="149"/>
    </row>
    <row r="12312" spans="1:12" s="234" customFormat="1" ht="13" x14ac:dyDescent="0.25">
      <c r="A12312" s="261"/>
      <c r="B12312" s="253"/>
      <c r="C12312" s="252"/>
      <c r="D12312" s="308"/>
      <c r="E12312" s="257"/>
      <c r="F12312" s="260"/>
      <c r="I12312"/>
      <c r="J12312" s="149"/>
      <c r="K12312" s="149"/>
      <c r="L12312" s="149"/>
    </row>
    <row r="12313" spans="1:12" s="234" customFormat="1" ht="13" x14ac:dyDescent="0.25">
      <c r="A12313" s="261"/>
      <c r="B12313" s="264" t="s">
        <v>1019</v>
      </c>
      <c r="C12313" s="226"/>
      <c r="D12313" s="304"/>
      <c r="E12313" s="255"/>
      <c r="F12313" s="266"/>
      <c r="I12313"/>
      <c r="J12313" s="149"/>
      <c r="K12313" s="149"/>
      <c r="L12313" s="149"/>
    </row>
    <row r="12314" spans="1:12" s="234" customFormat="1" ht="13" x14ac:dyDescent="0.25">
      <c r="A12314" s="261"/>
      <c r="B12314" s="245" t="str">
        <f>B12241</f>
        <v>SECTION 9</v>
      </c>
      <c r="C12314" s="226"/>
      <c r="D12314" s="304"/>
      <c r="E12314" s="255"/>
      <c r="F12314" s="260"/>
      <c r="I12314"/>
      <c r="J12314" s="149"/>
      <c r="K12314" s="149"/>
      <c r="L12314" s="149"/>
    </row>
    <row r="12315" spans="1:12" s="234" customFormat="1" ht="13" x14ac:dyDescent="0.25">
      <c r="A12315" s="261"/>
      <c r="B12315" s="245" t="str">
        <f>B12242</f>
        <v>New Ablution Blocks A,B,C: 9.11 - Plastering</v>
      </c>
      <c r="C12315" s="226"/>
      <c r="D12315" s="304"/>
      <c r="E12315" s="255"/>
      <c r="F12315" s="260"/>
      <c r="I12315"/>
      <c r="J12315" s="149"/>
      <c r="K12315" s="149"/>
      <c r="L12315" s="149"/>
    </row>
    <row r="12316" spans="1:12" s="234" customFormat="1" x14ac:dyDescent="0.25">
      <c r="A12316" s="298"/>
      <c r="B12316" s="231"/>
      <c r="C12316" s="219"/>
      <c r="D12316" s="310"/>
      <c r="E12316" s="257"/>
      <c r="F12316" s="260"/>
      <c r="I12316"/>
      <c r="J12316" s="149"/>
      <c r="K12316" s="149"/>
      <c r="L12316" s="149"/>
    </row>
    <row r="12317" spans="1:12" s="234" customFormat="1" ht="13" x14ac:dyDescent="0.25">
      <c r="A12317" s="297"/>
      <c r="B12317" s="227" t="s">
        <v>2286</v>
      </c>
      <c r="C12317" s="268"/>
      <c r="D12317" s="311"/>
      <c r="E12317" s="216"/>
      <c r="F12317" s="277"/>
      <c r="I12317"/>
      <c r="J12317" s="149"/>
      <c r="K12317" s="149"/>
      <c r="L12317" s="149"/>
    </row>
    <row r="12318" spans="1:12" s="234" customFormat="1" x14ac:dyDescent="0.25">
      <c r="A12318" s="296"/>
      <c r="B12318" s="269"/>
      <c r="C12318" s="268"/>
      <c r="D12318" s="311"/>
      <c r="E12318" s="216"/>
      <c r="F12318" s="277"/>
      <c r="I12318"/>
      <c r="J12318" s="149"/>
      <c r="K12318" s="149"/>
      <c r="L12318" s="149"/>
    </row>
    <row r="12319" spans="1:12" s="234" customFormat="1" ht="13" x14ac:dyDescent="0.25">
      <c r="A12319" s="297">
        <v>9.1199999999999992</v>
      </c>
      <c r="B12319" s="331" t="s">
        <v>15</v>
      </c>
      <c r="C12319" s="223"/>
      <c r="D12319" s="332"/>
      <c r="E12319" s="333"/>
      <c r="F12319" s="277"/>
      <c r="I12319"/>
      <c r="J12319" s="149"/>
      <c r="K12319" s="149"/>
      <c r="L12319" s="149"/>
    </row>
    <row r="12320" spans="1:12" s="234" customFormat="1" x14ac:dyDescent="0.25">
      <c r="A12320" s="296"/>
      <c r="B12320" s="302"/>
      <c r="C12320" s="268"/>
      <c r="D12320" s="326"/>
      <c r="E12320" s="325"/>
      <c r="F12320" s="277"/>
      <c r="I12320"/>
      <c r="J12320" s="149"/>
      <c r="K12320" s="149"/>
      <c r="L12320" s="149"/>
    </row>
    <row r="12321" spans="1:12" s="234" customFormat="1" ht="13" x14ac:dyDescent="0.25">
      <c r="A12321" s="296"/>
      <c r="B12321" s="331" t="s">
        <v>1032</v>
      </c>
      <c r="C12321" s="268"/>
      <c r="D12321" s="326"/>
      <c r="E12321" s="325"/>
      <c r="F12321" s="277"/>
      <c r="I12321"/>
      <c r="J12321" s="149"/>
      <c r="K12321" s="149"/>
      <c r="L12321" s="149"/>
    </row>
    <row r="12322" spans="1:12" s="234" customFormat="1" ht="13" x14ac:dyDescent="0.25">
      <c r="A12322" s="296"/>
      <c r="B12322" s="331"/>
      <c r="C12322" s="268"/>
      <c r="D12322" s="326"/>
      <c r="E12322" s="325"/>
      <c r="F12322" s="277"/>
      <c r="I12322"/>
      <c r="J12322" s="149"/>
      <c r="K12322" s="149"/>
      <c r="L12322" s="149"/>
    </row>
    <row r="12323" spans="1:12" s="234" customFormat="1" ht="39" x14ac:dyDescent="0.25">
      <c r="A12323" s="296"/>
      <c r="B12323" s="331" t="s">
        <v>3100</v>
      </c>
      <c r="C12323" s="268"/>
      <c r="D12323" s="326"/>
      <c r="E12323" s="325"/>
      <c r="F12323" s="277"/>
      <c r="I12323"/>
      <c r="J12323" s="149"/>
      <c r="K12323" s="149"/>
      <c r="L12323" s="149"/>
    </row>
    <row r="12324" spans="1:12" s="234" customFormat="1" x14ac:dyDescent="0.25">
      <c r="A12324" s="296"/>
      <c r="B12324" s="302"/>
      <c r="C12324" s="268"/>
      <c r="D12324" s="326"/>
      <c r="E12324" s="325"/>
      <c r="F12324" s="277"/>
      <c r="I12324"/>
      <c r="J12324" s="149"/>
      <c r="K12324" s="149"/>
      <c r="L12324" s="149"/>
    </row>
    <row r="12325" spans="1:12" s="234" customFormat="1" ht="14.5" x14ac:dyDescent="0.25">
      <c r="A12325" s="296" t="s">
        <v>3102</v>
      </c>
      <c r="B12325" s="302" t="s">
        <v>3101</v>
      </c>
      <c r="C12325" s="268" t="s">
        <v>621</v>
      </c>
      <c r="D12325" s="326">
        <v>4</v>
      </c>
      <c r="E12325" s="325"/>
      <c r="F12325" s="277"/>
      <c r="I12325"/>
      <c r="J12325" s="149"/>
      <c r="K12325" s="149"/>
      <c r="L12325" s="149"/>
    </row>
    <row r="12326" spans="1:12" s="234" customFormat="1" x14ac:dyDescent="0.25">
      <c r="A12326" s="296"/>
      <c r="B12326" s="302"/>
      <c r="C12326" s="268"/>
      <c r="D12326" s="326"/>
      <c r="E12326" s="325"/>
      <c r="F12326" s="277"/>
      <c r="I12326"/>
      <c r="J12326" s="149"/>
      <c r="K12326" s="149"/>
      <c r="L12326" s="149"/>
    </row>
    <row r="12327" spans="1:12" s="234" customFormat="1" x14ac:dyDescent="0.25">
      <c r="A12327" s="296"/>
      <c r="B12327" s="302"/>
      <c r="C12327" s="268"/>
      <c r="D12327" s="326"/>
      <c r="E12327" s="325"/>
      <c r="F12327" s="277"/>
      <c r="I12327"/>
      <c r="J12327" s="149"/>
      <c r="K12327" s="149"/>
      <c r="L12327" s="149"/>
    </row>
    <row r="12328" spans="1:12" s="234" customFormat="1" x14ac:dyDescent="0.25">
      <c r="A12328" s="296"/>
      <c r="B12328" s="302"/>
      <c r="C12328" s="268"/>
      <c r="D12328" s="326"/>
      <c r="E12328" s="325"/>
      <c r="F12328" s="277"/>
      <c r="I12328"/>
      <c r="J12328" s="149"/>
      <c r="K12328" s="149"/>
      <c r="L12328" s="149"/>
    </row>
    <row r="12329" spans="1:12" s="234" customFormat="1" x14ac:dyDescent="0.25">
      <c r="A12329" s="296"/>
      <c r="B12329" s="302"/>
      <c r="C12329" s="268"/>
      <c r="D12329" s="326"/>
      <c r="E12329" s="325"/>
      <c r="F12329" s="277"/>
      <c r="I12329"/>
      <c r="J12329" s="149"/>
      <c r="K12329" s="149"/>
      <c r="L12329" s="149"/>
    </row>
    <row r="12330" spans="1:12" s="234" customFormat="1" x14ac:dyDescent="0.25">
      <c r="A12330" s="296"/>
      <c r="B12330" s="302"/>
      <c r="C12330" s="268"/>
      <c r="D12330" s="326"/>
      <c r="E12330" s="325"/>
      <c r="F12330" s="277"/>
      <c r="I12330"/>
      <c r="J12330" s="149"/>
      <c r="K12330" s="149"/>
      <c r="L12330" s="149"/>
    </row>
    <row r="12331" spans="1:12" s="234" customFormat="1" x14ac:dyDescent="0.25">
      <c r="A12331" s="296"/>
      <c r="B12331" s="302"/>
      <c r="C12331" s="268"/>
      <c r="D12331" s="326"/>
      <c r="E12331" s="325"/>
      <c r="F12331" s="277"/>
      <c r="I12331"/>
      <c r="J12331" s="149"/>
      <c r="K12331" s="149"/>
      <c r="L12331" s="149"/>
    </row>
    <row r="12332" spans="1:12" s="234" customFormat="1" x14ac:dyDescent="0.25">
      <c r="A12332" s="296"/>
      <c r="B12332" s="302"/>
      <c r="C12332" s="324"/>
      <c r="D12332" s="326"/>
      <c r="E12332" s="325"/>
      <c r="F12332" s="277"/>
      <c r="I12332"/>
      <c r="J12332" s="149"/>
      <c r="K12332" s="149"/>
      <c r="L12332" s="149"/>
    </row>
    <row r="12333" spans="1:12" s="234" customFormat="1" ht="13" x14ac:dyDescent="0.25">
      <c r="A12333" s="296"/>
      <c r="B12333" s="331"/>
      <c r="C12333" s="324"/>
      <c r="D12333" s="326"/>
      <c r="E12333" s="325"/>
      <c r="F12333" s="277"/>
      <c r="I12333"/>
      <c r="J12333" s="149"/>
      <c r="K12333" s="149"/>
      <c r="L12333" s="149"/>
    </row>
    <row r="12334" spans="1:12" s="234" customFormat="1" x14ac:dyDescent="0.25">
      <c r="A12334" s="296"/>
      <c r="B12334" s="302"/>
      <c r="C12334" s="324"/>
      <c r="D12334" s="326"/>
      <c r="E12334" s="325"/>
      <c r="F12334" s="277"/>
      <c r="I12334"/>
      <c r="J12334" s="149"/>
      <c r="K12334" s="149"/>
      <c r="L12334" s="149"/>
    </row>
    <row r="12335" spans="1:12" s="234" customFormat="1" ht="13" x14ac:dyDescent="0.25">
      <c r="A12335" s="296"/>
      <c r="B12335" s="331"/>
      <c r="C12335" s="324"/>
      <c r="D12335" s="326"/>
      <c r="E12335" s="325"/>
      <c r="F12335" s="277"/>
      <c r="I12335"/>
      <c r="J12335" s="149"/>
      <c r="K12335" s="149"/>
      <c r="L12335" s="149"/>
    </row>
    <row r="12336" spans="1:12" s="234" customFormat="1" x14ac:dyDescent="0.25">
      <c r="A12336" s="296"/>
      <c r="B12336" s="302"/>
      <c r="C12336" s="324"/>
      <c r="D12336" s="326"/>
      <c r="E12336" s="325"/>
      <c r="F12336" s="277"/>
      <c r="I12336"/>
      <c r="J12336" s="149"/>
      <c r="K12336" s="149"/>
      <c r="L12336" s="149"/>
    </row>
    <row r="12337" spans="1:12" s="234" customFormat="1" x14ac:dyDescent="0.25">
      <c r="A12337" s="296"/>
      <c r="B12337" s="302"/>
      <c r="C12337" s="268"/>
      <c r="D12337" s="326"/>
      <c r="E12337" s="325"/>
      <c r="F12337" s="277"/>
      <c r="I12337"/>
      <c r="J12337" s="149"/>
      <c r="K12337" s="149"/>
      <c r="L12337" s="149"/>
    </row>
    <row r="12338" spans="1:12" s="234" customFormat="1" x14ac:dyDescent="0.25">
      <c r="A12338" s="296"/>
      <c r="B12338" s="302"/>
      <c r="C12338" s="268"/>
      <c r="D12338" s="326"/>
      <c r="E12338" s="325"/>
      <c r="F12338" s="277"/>
      <c r="I12338"/>
      <c r="J12338" s="149"/>
      <c r="K12338" s="149"/>
      <c r="L12338" s="149"/>
    </row>
    <row r="12339" spans="1:12" s="234" customFormat="1" x14ac:dyDescent="0.25">
      <c r="A12339" s="296"/>
      <c r="B12339" s="302"/>
      <c r="C12339" s="268"/>
      <c r="D12339" s="326"/>
      <c r="E12339" s="325"/>
      <c r="F12339" s="277"/>
      <c r="I12339"/>
      <c r="J12339" s="149"/>
      <c r="K12339" s="149"/>
      <c r="L12339" s="149"/>
    </row>
    <row r="12340" spans="1:12" s="234" customFormat="1" x14ac:dyDescent="0.25">
      <c r="A12340" s="296"/>
      <c r="B12340" s="302"/>
      <c r="C12340" s="268"/>
      <c r="D12340" s="326"/>
      <c r="E12340" s="325"/>
      <c r="F12340" s="277"/>
      <c r="I12340"/>
      <c r="J12340" s="149"/>
      <c r="K12340" s="149"/>
      <c r="L12340" s="149"/>
    </row>
    <row r="12341" spans="1:12" s="234" customFormat="1" ht="13" x14ac:dyDescent="0.25">
      <c r="A12341" s="296"/>
      <c r="B12341" s="224"/>
      <c r="C12341" s="268"/>
      <c r="D12341" s="273"/>
      <c r="E12341" s="215"/>
      <c r="F12341" s="277"/>
      <c r="I12341"/>
      <c r="J12341" s="149"/>
      <c r="K12341" s="149"/>
      <c r="L12341" s="149"/>
    </row>
    <row r="12342" spans="1:12" s="234" customFormat="1" ht="13" x14ac:dyDescent="0.25">
      <c r="A12342" s="296"/>
      <c r="B12342" s="224"/>
      <c r="C12342" s="268"/>
      <c r="D12342" s="273"/>
      <c r="E12342" s="215"/>
      <c r="F12342" s="277"/>
      <c r="I12342"/>
      <c r="J12342" s="149"/>
      <c r="K12342" s="149"/>
      <c r="L12342" s="149"/>
    </row>
    <row r="12343" spans="1:12" s="234" customFormat="1" ht="13" x14ac:dyDescent="0.25">
      <c r="A12343" s="296"/>
      <c r="B12343" s="224"/>
      <c r="C12343" s="268"/>
      <c r="D12343" s="273"/>
      <c r="E12343" s="215"/>
      <c r="F12343" s="277"/>
      <c r="I12343"/>
      <c r="J12343" s="149"/>
      <c r="K12343" s="149"/>
      <c r="L12343" s="149"/>
    </row>
    <row r="12344" spans="1:12" s="234" customFormat="1" ht="13" x14ac:dyDescent="0.25">
      <c r="A12344" s="296"/>
      <c r="B12344" s="224"/>
      <c r="C12344" s="268"/>
      <c r="D12344" s="273"/>
      <c r="E12344" s="215"/>
      <c r="F12344" s="277"/>
      <c r="I12344"/>
      <c r="J12344" s="149"/>
      <c r="K12344" s="149"/>
      <c r="L12344" s="149"/>
    </row>
    <row r="12345" spans="1:12" s="234" customFormat="1" ht="13" x14ac:dyDescent="0.25">
      <c r="A12345" s="296"/>
      <c r="B12345" s="224"/>
      <c r="C12345" s="268"/>
      <c r="D12345" s="273"/>
      <c r="E12345" s="215"/>
      <c r="F12345" s="277"/>
      <c r="I12345"/>
      <c r="J12345" s="149"/>
      <c r="K12345" s="149"/>
      <c r="L12345" s="149"/>
    </row>
    <row r="12346" spans="1:12" s="234" customFormat="1" ht="13" x14ac:dyDescent="0.25">
      <c r="A12346" s="296"/>
      <c r="B12346" s="224"/>
      <c r="C12346" s="268"/>
      <c r="D12346" s="273"/>
      <c r="E12346" s="215"/>
      <c r="F12346" s="277"/>
      <c r="I12346"/>
      <c r="J12346" s="149"/>
      <c r="K12346" s="149"/>
      <c r="L12346" s="149"/>
    </row>
    <row r="12347" spans="1:12" s="234" customFormat="1" x14ac:dyDescent="0.25">
      <c r="A12347" s="296"/>
      <c r="B12347" s="225"/>
      <c r="C12347" s="268"/>
      <c r="D12347" s="273"/>
      <c r="E12347" s="215"/>
      <c r="F12347" s="277"/>
      <c r="I12347"/>
      <c r="J12347" s="149"/>
      <c r="K12347" s="149"/>
      <c r="L12347" s="149"/>
    </row>
    <row r="12348" spans="1:12" s="234" customFormat="1" x14ac:dyDescent="0.25">
      <c r="A12348" s="296"/>
      <c r="B12348" s="225"/>
      <c r="C12348" s="268"/>
      <c r="D12348" s="273"/>
      <c r="E12348" s="215"/>
      <c r="F12348" s="277"/>
      <c r="I12348"/>
      <c r="J12348" s="149"/>
      <c r="K12348" s="149"/>
      <c r="L12348" s="149"/>
    </row>
    <row r="12349" spans="1:12" s="234" customFormat="1" x14ac:dyDescent="0.25">
      <c r="A12349" s="296"/>
      <c r="B12349" s="225"/>
      <c r="C12349" s="268"/>
      <c r="D12349" s="273"/>
      <c r="E12349" s="215"/>
      <c r="F12349" s="277"/>
      <c r="I12349"/>
      <c r="J12349" s="149"/>
      <c r="K12349" s="149"/>
      <c r="L12349" s="149"/>
    </row>
    <row r="12350" spans="1:12" s="234" customFormat="1" x14ac:dyDescent="0.25">
      <c r="A12350" s="296"/>
      <c r="B12350" s="225"/>
      <c r="C12350" s="268"/>
      <c r="D12350" s="273"/>
      <c r="E12350" s="215"/>
      <c r="F12350" s="260"/>
      <c r="I12350"/>
      <c r="J12350" s="149"/>
      <c r="K12350" s="149"/>
      <c r="L12350" s="149"/>
    </row>
    <row r="12351" spans="1:12" s="234" customFormat="1" x14ac:dyDescent="0.25">
      <c r="A12351" s="296"/>
      <c r="B12351" s="225"/>
      <c r="C12351" s="268"/>
      <c r="D12351" s="273"/>
      <c r="E12351" s="215"/>
      <c r="F12351" s="260"/>
      <c r="I12351"/>
      <c r="J12351" s="149"/>
      <c r="K12351" s="149"/>
      <c r="L12351" s="149"/>
    </row>
    <row r="12352" spans="1:12" s="234" customFormat="1" ht="13" x14ac:dyDescent="0.25">
      <c r="A12352" s="296"/>
      <c r="B12352" s="224"/>
      <c r="C12352" s="268"/>
      <c r="D12352" s="273"/>
      <c r="E12352" s="215"/>
      <c r="F12352" s="260"/>
      <c r="I12352"/>
      <c r="J12352" s="149"/>
      <c r="K12352" s="149"/>
      <c r="L12352" s="149"/>
    </row>
    <row r="12353" spans="1:12" s="234" customFormat="1" x14ac:dyDescent="0.25">
      <c r="A12353" s="296"/>
      <c r="B12353" s="225"/>
      <c r="C12353" s="268"/>
      <c r="D12353" s="273"/>
      <c r="E12353" s="215"/>
      <c r="F12353" s="260"/>
      <c r="I12353"/>
      <c r="J12353" s="149"/>
      <c r="K12353" s="149"/>
      <c r="L12353" s="149"/>
    </row>
    <row r="12354" spans="1:12" s="234" customFormat="1" x14ac:dyDescent="0.25">
      <c r="A12354" s="296"/>
      <c r="B12354" s="269"/>
      <c r="C12354" s="268"/>
      <c r="D12354" s="311"/>
      <c r="E12354" s="216"/>
      <c r="F12354" s="260"/>
      <c r="I12354"/>
      <c r="J12354" s="149"/>
      <c r="K12354" s="149"/>
      <c r="L12354" s="149"/>
    </row>
    <row r="12355" spans="1:12" s="234" customFormat="1" x14ac:dyDescent="0.25">
      <c r="A12355" s="296"/>
      <c r="B12355" s="269"/>
      <c r="C12355" s="268"/>
      <c r="D12355" s="311"/>
      <c r="E12355" s="216"/>
      <c r="F12355" s="260"/>
      <c r="I12355"/>
      <c r="J12355" s="149"/>
      <c r="K12355" s="149"/>
      <c r="L12355" s="149"/>
    </row>
    <row r="12356" spans="1:12" s="234" customFormat="1" x14ac:dyDescent="0.25">
      <c r="A12356" s="296"/>
      <c r="B12356" s="269"/>
      <c r="C12356" s="268"/>
      <c r="D12356" s="311"/>
      <c r="E12356" s="216"/>
      <c r="F12356" s="260"/>
      <c r="I12356"/>
      <c r="J12356" s="149"/>
      <c r="K12356" s="149"/>
      <c r="L12356" s="149"/>
    </row>
    <row r="12357" spans="1:12" s="234" customFormat="1" x14ac:dyDescent="0.25">
      <c r="A12357" s="296"/>
      <c r="B12357" s="269"/>
      <c r="C12357" s="268"/>
      <c r="D12357" s="311"/>
      <c r="E12357" s="216"/>
      <c r="F12357" s="260"/>
      <c r="I12357"/>
      <c r="J12357" s="149"/>
      <c r="K12357" s="149"/>
      <c r="L12357" s="149"/>
    </row>
    <row r="12358" spans="1:12" s="234" customFormat="1" x14ac:dyDescent="0.25">
      <c r="A12358" s="296"/>
      <c r="B12358" s="269"/>
      <c r="C12358" s="268"/>
      <c r="D12358" s="311"/>
      <c r="E12358" s="216"/>
      <c r="F12358" s="260"/>
      <c r="I12358"/>
      <c r="J12358" s="149"/>
      <c r="K12358" s="149"/>
      <c r="L12358" s="149"/>
    </row>
    <row r="12359" spans="1:12" s="234" customFormat="1" x14ac:dyDescent="0.25">
      <c r="A12359" s="296"/>
      <c r="B12359" s="269"/>
      <c r="C12359" s="268"/>
      <c r="D12359" s="311"/>
      <c r="E12359" s="216"/>
      <c r="F12359" s="260"/>
      <c r="I12359"/>
      <c r="J12359" s="149"/>
      <c r="K12359" s="149"/>
      <c r="L12359" s="149"/>
    </row>
    <row r="12360" spans="1:12" s="234" customFormat="1" x14ac:dyDescent="0.25">
      <c r="A12360" s="296"/>
      <c r="B12360" s="269"/>
      <c r="C12360" s="268"/>
      <c r="D12360" s="311"/>
      <c r="E12360" s="216"/>
      <c r="F12360" s="260"/>
      <c r="I12360"/>
      <c r="J12360" s="149"/>
      <c r="K12360" s="149"/>
      <c r="L12360" s="149"/>
    </row>
    <row r="12361" spans="1:12" s="234" customFormat="1" x14ac:dyDescent="0.25">
      <c r="A12361" s="296"/>
      <c r="B12361" s="269"/>
      <c r="C12361" s="268"/>
      <c r="D12361" s="311"/>
      <c r="E12361" s="216"/>
      <c r="F12361" s="260"/>
      <c r="I12361"/>
      <c r="J12361" s="149"/>
      <c r="K12361" s="149"/>
      <c r="L12361" s="149"/>
    </row>
    <row r="12362" spans="1:12" s="234" customFormat="1" x14ac:dyDescent="0.25">
      <c r="A12362" s="296"/>
      <c r="B12362" s="269"/>
      <c r="C12362" s="268"/>
      <c r="D12362" s="311"/>
      <c r="E12362" s="216"/>
      <c r="F12362" s="260"/>
      <c r="I12362"/>
      <c r="J12362" s="149"/>
      <c r="K12362" s="149"/>
      <c r="L12362" s="149"/>
    </row>
    <row r="12363" spans="1:12" s="234" customFormat="1" x14ac:dyDescent="0.25">
      <c r="A12363" s="296"/>
      <c r="B12363" s="269"/>
      <c r="C12363" s="268"/>
      <c r="D12363" s="311"/>
      <c r="E12363" s="216"/>
      <c r="F12363" s="260"/>
      <c r="I12363"/>
      <c r="J12363" s="149"/>
      <c r="K12363" s="149"/>
      <c r="L12363" s="149"/>
    </row>
    <row r="12364" spans="1:12" s="234" customFormat="1" x14ac:dyDescent="0.25">
      <c r="A12364" s="296"/>
      <c r="B12364" s="269"/>
      <c r="C12364" s="268"/>
      <c r="D12364" s="311"/>
      <c r="E12364" s="216"/>
      <c r="F12364" s="260"/>
      <c r="I12364"/>
      <c r="J12364" s="149"/>
      <c r="K12364" s="149"/>
      <c r="L12364" s="149"/>
    </row>
    <row r="12365" spans="1:12" s="234" customFormat="1" x14ac:dyDescent="0.25">
      <c r="A12365" s="296"/>
      <c r="B12365" s="269"/>
      <c r="C12365" s="268"/>
      <c r="D12365" s="311"/>
      <c r="E12365" s="216"/>
      <c r="F12365" s="260"/>
      <c r="I12365"/>
      <c r="J12365" s="149"/>
      <c r="K12365" s="149"/>
      <c r="L12365" s="149"/>
    </row>
    <row r="12366" spans="1:12" s="234" customFormat="1" x14ac:dyDescent="0.25">
      <c r="A12366" s="296"/>
      <c r="B12366" s="269"/>
      <c r="C12366" s="268"/>
      <c r="D12366" s="311"/>
      <c r="E12366" s="216"/>
      <c r="F12366" s="260"/>
      <c r="I12366"/>
      <c r="J12366" s="149"/>
      <c r="K12366" s="149"/>
      <c r="L12366" s="149"/>
    </row>
    <row r="12367" spans="1:12" s="234" customFormat="1" x14ac:dyDescent="0.25">
      <c r="A12367" s="296"/>
      <c r="B12367" s="269"/>
      <c r="C12367" s="268"/>
      <c r="D12367" s="311"/>
      <c r="E12367" s="216"/>
      <c r="F12367" s="260"/>
      <c r="I12367"/>
      <c r="J12367" s="149"/>
      <c r="K12367" s="149"/>
      <c r="L12367" s="149"/>
    </row>
    <row r="12368" spans="1:12" s="234" customFormat="1" x14ac:dyDescent="0.25">
      <c r="A12368" s="296"/>
      <c r="B12368" s="269"/>
      <c r="C12368" s="268"/>
      <c r="D12368" s="311"/>
      <c r="E12368" s="216"/>
      <c r="F12368" s="260"/>
      <c r="I12368"/>
      <c r="J12368" s="149"/>
      <c r="K12368" s="149"/>
      <c r="L12368" s="149"/>
    </row>
    <row r="12369" spans="1:12" s="234" customFormat="1" x14ac:dyDescent="0.25">
      <c r="A12369" s="296"/>
      <c r="B12369" s="269"/>
      <c r="C12369" s="268"/>
      <c r="D12369" s="311"/>
      <c r="E12369" s="216"/>
      <c r="F12369" s="260"/>
      <c r="I12369"/>
      <c r="J12369" s="149"/>
      <c r="K12369" s="149"/>
      <c r="L12369" s="149"/>
    </row>
    <row r="12370" spans="1:12" s="234" customFormat="1" x14ac:dyDescent="0.25">
      <c r="A12370" s="296"/>
      <c r="B12370" s="269"/>
      <c r="C12370" s="268"/>
      <c r="D12370" s="311"/>
      <c r="E12370" s="216"/>
      <c r="F12370" s="260"/>
      <c r="I12370"/>
      <c r="J12370" s="149"/>
      <c r="K12370" s="149"/>
      <c r="L12370" s="149"/>
    </row>
    <row r="12371" spans="1:12" s="234" customFormat="1" x14ac:dyDescent="0.25">
      <c r="A12371" s="296"/>
      <c r="B12371" s="269"/>
      <c r="C12371" s="268"/>
      <c r="D12371" s="311"/>
      <c r="E12371" s="216"/>
      <c r="F12371" s="260"/>
      <c r="I12371"/>
      <c r="J12371" s="149"/>
      <c r="K12371" s="149"/>
      <c r="L12371" s="149"/>
    </row>
    <row r="12372" spans="1:12" s="234" customFormat="1" x14ac:dyDescent="0.25">
      <c r="A12372" s="296"/>
      <c r="B12372" s="269"/>
      <c r="C12372" s="268"/>
      <c r="D12372" s="311"/>
      <c r="E12372" s="216"/>
      <c r="F12372" s="260"/>
      <c r="I12372"/>
      <c r="J12372" s="149"/>
      <c r="K12372" s="149"/>
      <c r="L12372" s="149"/>
    </row>
    <row r="12373" spans="1:12" s="234" customFormat="1" x14ac:dyDescent="0.25">
      <c r="A12373" s="296"/>
      <c r="B12373" s="269"/>
      <c r="C12373" s="268"/>
      <c r="D12373" s="311"/>
      <c r="E12373" s="216"/>
      <c r="F12373" s="260"/>
      <c r="I12373"/>
      <c r="J12373" s="149"/>
      <c r="K12373" s="149"/>
      <c r="L12373" s="149"/>
    </row>
    <row r="12374" spans="1:12" s="234" customFormat="1" x14ac:dyDescent="0.25">
      <c r="A12374" s="296"/>
      <c r="B12374" s="269"/>
      <c r="C12374" s="268"/>
      <c r="D12374" s="311"/>
      <c r="E12374" s="216"/>
      <c r="F12374" s="260"/>
      <c r="I12374"/>
      <c r="J12374" s="149"/>
      <c r="K12374" s="149"/>
      <c r="L12374" s="149"/>
    </row>
    <row r="12375" spans="1:12" s="234" customFormat="1" x14ac:dyDescent="0.25">
      <c r="A12375" s="296"/>
      <c r="B12375" s="269"/>
      <c r="C12375" s="268"/>
      <c r="D12375" s="311"/>
      <c r="E12375" s="216"/>
      <c r="F12375" s="260"/>
      <c r="I12375"/>
      <c r="J12375" s="149"/>
      <c r="K12375" s="149"/>
      <c r="L12375" s="149"/>
    </row>
    <row r="12376" spans="1:12" s="234" customFormat="1" x14ac:dyDescent="0.25">
      <c r="A12376" s="296"/>
      <c r="B12376" s="269"/>
      <c r="C12376" s="268"/>
      <c r="D12376" s="311"/>
      <c r="E12376" s="216"/>
      <c r="F12376" s="260"/>
      <c r="I12376"/>
      <c r="J12376" s="149"/>
      <c r="K12376" s="149"/>
      <c r="L12376" s="149"/>
    </row>
    <row r="12377" spans="1:12" s="234" customFormat="1" x14ac:dyDescent="0.25">
      <c r="A12377" s="296"/>
      <c r="B12377" s="269"/>
      <c r="C12377" s="268"/>
      <c r="D12377" s="311"/>
      <c r="E12377" s="216"/>
      <c r="F12377" s="260"/>
      <c r="I12377"/>
      <c r="J12377" s="149"/>
      <c r="K12377" s="149"/>
      <c r="L12377" s="149"/>
    </row>
    <row r="12378" spans="1:12" s="234" customFormat="1" x14ac:dyDescent="0.25">
      <c r="A12378" s="296"/>
      <c r="B12378" s="269"/>
      <c r="C12378" s="268"/>
      <c r="D12378" s="311"/>
      <c r="E12378" s="216"/>
      <c r="F12378" s="260"/>
      <c r="I12378"/>
      <c r="J12378" s="149"/>
      <c r="K12378" s="149"/>
      <c r="L12378" s="149"/>
    </row>
    <row r="12379" spans="1:12" s="234" customFormat="1" x14ac:dyDescent="0.25">
      <c r="A12379" s="296"/>
      <c r="B12379" s="269"/>
      <c r="C12379" s="268"/>
      <c r="D12379" s="311"/>
      <c r="E12379" s="216"/>
      <c r="F12379" s="260"/>
      <c r="I12379"/>
      <c r="J12379" s="149"/>
      <c r="K12379" s="149"/>
      <c r="L12379" s="149"/>
    </row>
    <row r="12380" spans="1:12" s="234" customFormat="1" x14ac:dyDescent="0.25">
      <c r="A12380" s="296"/>
      <c r="B12380" s="269"/>
      <c r="C12380" s="268"/>
      <c r="D12380" s="311"/>
      <c r="E12380" s="216"/>
      <c r="F12380" s="260"/>
      <c r="I12380"/>
      <c r="J12380" s="149"/>
      <c r="K12380" s="149"/>
      <c r="L12380" s="149"/>
    </row>
    <row r="12381" spans="1:12" s="234" customFormat="1" x14ac:dyDescent="0.25">
      <c r="A12381" s="296"/>
      <c r="B12381" s="269"/>
      <c r="C12381" s="268"/>
      <c r="D12381" s="311"/>
      <c r="E12381" s="216"/>
      <c r="F12381" s="260"/>
      <c r="I12381"/>
      <c r="J12381" s="149"/>
      <c r="K12381" s="149"/>
      <c r="L12381" s="149"/>
    </row>
    <row r="12382" spans="1:12" s="234" customFormat="1" x14ac:dyDescent="0.25">
      <c r="A12382" s="296"/>
      <c r="B12382" s="269"/>
      <c r="C12382" s="268"/>
      <c r="D12382" s="311"/>
      <c r="E12382" s="216"/>
      <c r="F12382" s="260"/>
      <c r="I12382"/>
      <c r="J12382" s="149"/>
      <c r="K12382" s="149"/>
      <c r="L12382" s="149"/>
    </row>
    <row r="12383" spans="1:12" s="234" customFormat="1" x14ac:dyDescent="0.25">
      <c r="A12383" s="296"/>
      <c r="B12383" s="269"/>
      <c r="C12383" s="268"/>
      <c r="D12383" s="311"/>
      <c r="E12383" s="216"/>
      <c r="F12383" s="260"/>
      <c r="I12383"/>
      <c r="J12383" s="149"/>
      <c r="K12383" s="149"/>
      <c r="L12383" s="149"/>
    </row>
    <row r="12384" spans="1:12" s="234" customFormat="1" ht="13" x14ac:dyDescent="0.25">
      <c r="A12384" s="261"/>
      <c r="B12384" s="264" t="s">
        <v>2187</v>
      </c>
      <c r="C12384" s="226"/>
      <c r="D12384" s="304"/>
      <c r="E12384" s="255"/>
      <c r="F12384" s="266"/>
      <c r="I12384"/>
      <c r="J12384" s="149"/>
      <c r="K12384" s="149"/>
      <c r="L12384" s="149"/>
    </row>
    <row r="12385" spans="1:12" s="234" customFormat="1" ht="13" x14ac:dyDescent="0.25">
      <c r="A12385" s="261"/>
      <c r="B12385" s="245" t="str">
        <f>B12314</f>
        <v>SECTION 9</v>
      </c>
      <c r="C12385" s="226"/>
      <c r="D12385" s="304"/>
      <c r="E12385" s="255"/>
      <c r="F12385" s="260"/>
      <c r="I12385"/>
      <c r="J12385" s="149"/>
      <c r="K12385" s="149"/>
      <c r="L12385" s="149"/>
    </row>
    <row r="12386" spans="1:12" s="234" customFormat="1" ht="13" x14ac:dyDescent="0.25">
      <c r="A12386" s="261"/>
      <c r="B12386" s="245" t="s">
        <v>3103</v>
      </c>
      <c r="C12386" s="226"/>
      <c r="D12386" s="304"/>
      <c r="E12386" s="255"/>
      <c r="F12386" s="260"/>
      <c r="I12386"/>
      <c r="J12386" s="149"/>
      <c r="K12386" s="149"/>
      <c r="L12386" s="149"/>
    </row>
    <row r="12387" spans="1:12" s="234" customFormat="1" ht="13" x14ac:dyDescent="0.25">
      <c r="A12387" s="261"/>
      <c r="B12387" s="253"/>
      <c r="C12387" s="252"/>
      <c r="D12387" s="308"/>
      <c r="E12387" s="257"/>
      <c r="F12387" s="260"/>
      <c r="I12387"/>
      <c r="J12387" s="149"/>
      <c r="K12387" s="149"/>
      <c r="L12387" s="149"/>
    </row>
    <row r="12388" spans="1:12" s="234" customFormat="1" ht="13" x14ac:dyDescent="0.25">
      <c r="A12388" s="261"/>
      <c r="B12388" s="270" t="str">
        <f>B12385</f>
        <v>SECTION 9</v>
      </c>
      <c r="C12388" s="252"/>
      <c r="D12388" s="308"/>
      <c r="E12388" s="257"/>
      <c r="F12388" s="260"/>
      <c r="I12388"/>
      <c r="J12388" s="149"/>
      <c r="K12388" s="149"/>
      <c r="L12388" s="149"/>
    </row>
    <row r="12389" spans="1:12" s="234" customFormat="1" ht="13" x14ac:dyDescent="0.25">
      <c r="A12389" s="261"/>
      <c r="B12389" s="270" t="str">
        <f>B12386</f>
        <v>New Ablution Blocks A,B,C: 9.12 - Tiling</v>
      </c>
      <c r="C12389" s="252"/>
      <c r="D12389" s="308"/>
      <c r="E12389" s="257"/>
      <c r="F12389" s="260"/>
      <c r="I12389"/>
      <c r="J12389" s="149"/>
      <c r="K12389" s="149"/>
      <c r="L12389" s="149"/>
    </row>
    <row r="12390" spans="1:12" s="234" customFormat="1" ht="13" x14ac:dyDescent="0.25">
      <c r="A12390" s="261"/>
      <c r="B12390" s="251" t="s">
        <v>2200</v>
      </c>
      <c r="C12390" s="252" t="s">
        <v>2192</v>
      </c>
      <c r="D12390" s="308"/>
      <c r="E12390" s="257"/>
      <c r="F12390" s="260"/>
      <c r="I12390"/>
      <c r="J12390" s="149"/>
      <c r="K12390" s="149"/>
      <c r="L12390" s="149"/>
    </row>
    <row r="12391" spans="1:12" s="234" customFormat="1" ht="13" x14ac:dyDescent="0.25">
      <c r="A12391" s="261"/>
      <c r="B12391" s="253"/>
      <c r="C12391" s="252"/>
      <c r="D12391" s="308"/>
      <c r="E12391" s="257"/>
      <c r="F12391" s="260"/>
      <c r="I12391"/>
      <c r="J12391" s="149"/>
      <c r="K12391" s="149"/>
      <c r="L12391" s="149"/>
    </row>
    <row r="12392" spans="1:12" s="234" customFormat="1" ht="13" x14ac:dyDescent="0.25">
      <c r="A12392" s="261"/>
      <c r="B12392" s="265" t="s">
        <v>2191</v>
      </c>
      <c r="C12392" s="252">
        <v>182</v>
      </c>
      <c r="D12392" s="308"/>
      <c r="E12392" s="257"/>
      <c r="F12392" s="260"/>
      <c r="I12392"/>
      <c r="J12392" s="149"/>
      <c r="K12392" s="149"/>
      <c r="L12392" s="149"/>
    </row>
    <row r="12393" spans="1:12" s="234" customFormat="1" ht="13" x14ac:dyDescent="0.25">
      <c r="A12393" s="261"/>
      <c r="B12393" s="265"/>
      <c r="C12393" s="252"/>
      <c r="D12393" s="308"/>
      <c r="E12393" s="257"/>
      <c r="F12393" s="260"/>
      <c r="I12393"/>
      <c r="J12393" s="149"/>
      <c r="K12393" s="149"/>
      <c r="L12393" s="149"/>
    </row>
    <row r="12394" spans="1:12" s="234" customFormat="1" ht="13" x14ac:dyDescent="0.25">
      <c r="A12394" s="261"/>
      <c r="B12394" s="253"/>
      <c r="C12394" s="252"/>
      <c r="D12394" s="308"/>
      <c r="E12394" s="257"/>
      <c r="F12394" s="260"/>
      <c r="I12394"/>
      <c r="J12394" s="149"/>
      <c r="K12394" s="149"/>
      <c r="L12394" s="149"/>
    </row>
    <row r="12395" spans="1:12" s="234" customFormat="1" ht="13" x14ac:dyDescent="0.25">
      <c r="A12395" s="261"/>
      <c r="B12395" s="253"/>
      <c r="C12395" s="252"/>
      <c r="D12395" s="308"/>
      <c r="E12395" s="257"/>
      <c r="F12395" s="260"/>
      <c r="I12395"/>
      <c r="J12395" s="149"/>
      <c r="K12395" s="149"/>
      <c r="L12395" s="149"/>
    </row>
    <row r="12396" spans="1:12" s="234" customFormat="1" ht="13" x14ac:dyDescent="0.25">
      <c r="A12396" s="261"/>
      <c r="B12396" s="253"/>
      <c r="C12396" s="252"/>
      <c r="D12396" s="308"/>
      <c r="E12396" s="257"/>
      <c r="F12396" s="260"/>
      <c r="I12396"/>
      <c r="J12396" s="149"/>
      <c r="K12396" s="149"/>
      <c r="L12396" s="149"/>
    </row>
    <row r="12397" spans="1:12" s="234" customFormat="1" ht="13" x14ac:dyDescent="0.25">
      <c r="A12397" s="261"/>
      <c r="B12397" s="253"/>
      <c r="C12397" s="252"/>
      <c r="D12397" s="308"/>
      <c r="E12397" s="257"/>
      <c r="F12397" s="260"/>
      <c r="I12397"/>
      <c r="J12397" s="149"/>
      <c r="K12397" s="149"/>
      <c r="L12397" s="149"/>
    </row>
    <row r="12398" spans="1:12" s="234" customFormat="1" ht="13" x14ac:dyDescent="0.25">
      <c r="A12398" s="261"/>
      <c r="B12398" s="253"/>
      <c r="C12398" s="252"/>
      <c r="D12398" s="308"/>
      <c r="E12398" s="257"/>
      <c r="F12398" s="260"/>
      <c r="I12398"/>
      <c r="J12398" s="149"/>
      <c r="K12398" s="149"/>
      <c r="L12398" s="149"/>
    </row>
    <row r="12399" spans="1:12" s="234" customFormat="1" ht="13" x14ac:dyDescent="0.25">
      <c r="A12399" s="261"/>
      <c r="B12399" s="253"/>
      <c r="C12399" s="252"/>
      <c r="D12399" s="308"/>
      <c r="E12399" s="257"/>
      <c r="F12399" s="260"/>
      <c r="I12399"/>
      <c r="J12399" s="149"/>
      <c r="K12399" s="149"/>
      <c r="L12399" s="149"/>
    </row>
    <row r="12400" spans="1:12" s="234" customFormat="1" ht="13" x14ac:dyDescent="0.25">
      <c r="A12400" s="261"/>
      <c r="B12400" s="253"/>
      <c r="C12400" s="252"/>
      <c r="D12400" s="308"/>
      <c r="E12400" s="257"/>
      <c r="F12400" s="260"/>
      <c r="I12400"/>
      <c r="J12400" s="149"/>
      <c r="K12400" s="149"/>
      <c r="L12400" s="149"/>
    </row>
    <row r="12401" spans="1:12" s="234" customFormat="1" ht="13" x14ac:dyDescent="0.25">
      <c r="A12401" s="261"/>
      <c r="B12401" s="253"/>
      <c r="C12401" s="252"/>
      <c r="D12401" s="308"/>
      <c r="E12401" s="257"/>
      <c r="F12401" s="260"/>
      <c r="I12401"/>
      <c r="J12401" s="149"/>
      <c r="K12401" s="149"/>
      <c r="L12401" s="149"/>
    </row>
    <row r="12402" spans="1:12" s="234" customFormat="1" ht="13" x14ac:dyDescent="0.25">
      <c r="A12402" s="261"/>
      <c r="B12402" s="253"/>
      <c r="C12402" s="252"/>
      <c r="D12402" s="308"/>
      <c r="E12402" s="257"/>
      <c r="F12402" s="260"/>
      <c r="I12402"/>
      <c r="J12402" s="149"/>
      <c r="K12402" s="149"/>
      <c r="L12402" s="149"/>
    </row>
    <row r="12403" spans="1:12" s="234" customFormat="1" ht="13" x14ac:dyDescent="0.25">
      <c r="A12403" s="261"/>
      <c r="B12403" s="253"/>
      <c r="C12403" s="252"/>
      <c r="D12403" s="308"/>
      <c r="E12403" s="257"/>
      <c r="F12403" s="260"/>
      <c r="I12403"/>
      <c r="J12403" s="149"/>
      <c r="K12403" s="149"/>
      <c r="L12403" s="149"/>
    </row>
    <row r="12404" spans="1:12" s="234" customFormat="1" ht="13" x14ac:dyDescent="0.25">
      <c r="A12404" s="261"/>
      <c r="B12404" s="253"/>
      <c r="C12404" s="252"/>
      <c r="D12404" s="308"/>
      <c r="E12404" s="257"/>
      <c r="F12404" s="260"/>
      <c r="I12404"/>
      <c r="J12404" s="149"/>
      <c r="K12404" s="149"/>
      <c r="L12404" s="149"/>
    </row>
    <row r="12405" spans="1:12" s="234" customFormat="1" ht="13" x14ac:dyDescent="0.25">
      <c r="A12405" s="261"/>
      <c r="B12405" s="253"/>
      <c r="C12405" s="252"/>
      <c r="D12405" s="308"/>
      <c r="E12405" s="257"/>
      <c r="F12405" s="260"/>
      <c r="I12405"/>
      <c r="J12405" s="149"/>
      <c r="K12405" s="149"/>
      <c r="L12405" s="149"/>
    </row>
    <row r="12406" spans="1:12" s="234" customFormat="1" ht="13" x14ac:dyDescent="0.25">
      <c r="A12406" s="261"/>
      <c r="B12406" s="253"/>
      <c r="C12406" s="252"/>
      <c r="D12406" s="308"/>
      <c r="E12406" s="257"/>
      <c r="F12406" s="260"/>
      <c r="I12406"/>
      <c r="J12406" s="149"/>
      <c r="K12406" s="149"/>
      <c r="L12406" s="149"/>
    </row>
    <row r="12407" spans="1:12" s="234" customFormat="1" ht="13" x14ac:dyDescent="0.25">
      <c r="A12407" s="261"/>
      <c r="B12407" s="253"/>
      <c r="C12407" s="252"/>
      <c r="D12407" s="308"/>
      <c r="E12407" s="257"/>
      <c r="F12407" s="260"/>
      <c r="I12407"/>
      <c r="J12407" s="149"/>
      <c r="K12407" s="149"/>
      <c r="L12407" s="149"/>
    </row>
    <row r="12408" spans="1:12" s="234" customFormat="1" ht="13" x14ac:dyDescent="0.25">
      <c r="A12408" s="261"/>
      <c r="B12408" s="253"/>
      <c r="C12408" s="252"/>
      <c r="D12408" s="308"/>
      <c r="E12408" s="257"/>
      <c r="F12408" s="260"/>
      <c r="I12408"/>
      <c r="J12408" s="149"/>
      <c r="K12408" s="149"/>
      <c r="L12408" s="149"/>
    </row>
    <row r="12409" spans="1:12" s="234" customFormat="1" ht="13" x14ac:dyDescent="0.25">
      <c r="A12409" s="261"/>
      <c r="B12409" s="253"/>
      <c r="C12409" s="252"/>
      <c r="D12409" s="308"/>
      <c r="E12409" s="257"/>
      <c r="F12409" s="260"/>
      <c r="I12409"/>
      <c r="J12409" s="149"/>
      <c r="K12409" s="149"/>
      <c r="L12409" s="149"/>
    </row>
    <row r="12410" spans="1:12" s="234" customFormat="1" ht="13" x14ac:dyDescent="0.25">
      <c r="A12410" s="261"/>
      <c r="B12410" s="253"/>
      <c r="C12410" s="252"/>
      <c r="D12410" s="308"/>
      <c r="E12410" s="257"/>
      <c r="F12410" s="260"/>
      <c r="I12410"/>
      <c r="J12410" s="149"/>
      <c r="K12410" s="149"/>
      <c r="L12410" s="149"/>
    </row>
    <row r="12411" spans="1:12" s="234" customFormat="1" ht="13" x14ac:dyDescent="0.25">
      <c r="A12411" s="261"/>
      <c r="B12411" s="253"/>
      <c r="C12411" s="252"/>
      <c r="D12411" s="308"/>
      <c r="E12411" s="257"/>
      <c r="F12411" s="260"/>
      <c r="I12411"/>
      <c r="J12411" s="149"/>
      <c r="K12411" s="149"/>
      <c r="L12411" s="149"/>
    </row>
    <row r="12412" spans="1:12" s="234" customFormat="1" ht="13" x14ac:dyDescent="0.25">
      <c r="A12412" s="261"/>
      <c r="B12412" s="253"/>
      <c r="C12412" s="252"/>
      <c r="D12412" s="308"/>
      <c r="E12412" s="257"/>
      <c r="F12412" s="260"/>
      <c r="I12412"/>
      <c r="J12412" s="149"/>
      <c r="K12412" s="149"/>
      <c r="L12412" s="149"/>
    </row>
    <row r="12413" spans="1:12" s="234" customFormat="1" ht="13" x14ac:dyDescent="0.25">
      <c r="A12413" s="261"/>
      <c r="B12413" s="253"/>
      <c r="C12413" s="252"/>
      <c r="D12413" s="308"/>
      <c r="E12413" s="257"/>
      <c r="F12413" s="260"/>
      <c r="I12413"/>
      <c r="J12413" s="149"/>
      <c r="K12413" s="149"/>
      <c r="L12413" s="149"/>
    </row>
    <row r="12414" spans="1:12" s="234" customFormat="1" ht="13" x14ac:dyDescent="0.25">
      <c r="A12414" s="261"/>
      <c r="B12414" s="253"/>
      <c r="C12414" s="252"/>
      <c r="D12414" s="308"/>
      <c r="E12414" s="257"/>
      <c r="F12414" s="260"/>
      <c r="I12414"/>
      <c r="J12414" s="149"/>
      <c r="K12414" s="149"/>
      <c r="L12414" s="149"/>
    </row>
    <row r="12415" spans="1:12" s="234" customFormat="1" ht="13" x14ac:dyDescent="0.25">
      <c r="A12415" s="261"/>
      <c r="B12415" s="253"/>
      <c r="C12415" s="252"/>
      <c r="D12415" s="308"/>
      <c r="E12415" s="257"/>
      <c r="F12415" s="260"/>
      <c r="I12415"/>
      <c r="J12415" s="149"/>
      <c r="K12415" s="149"/>
      <c r="L12415" s="149"/>
    </row>
    <row r="12416" spans="1:12" s="234" customFormat="1" ht="13" x14ac:dyDescent="0.25">
      <c r="A12416" s="261"/>
      <c r="B12416" s="253"/>
      <c r="C12416" s="252"/>
      <c r="D12416" s="308"/>
      <c r="E12416" s="257"/>
      <c r="F12416" s="260"/>
      <c r="I12416"/>
      <c r="J12416" s="149"/>
      <c r="K12416" s="149"/>
      <c r="L12416" s="149"/>
    </row>
    <row r="12417" spans="1:12" s="234" customFormat="1" ht="13" x14ac:dyDescent="0.25">
      <c r="A12417" s="261"/>
      <c r="B12417" s="253"/>
      <c r="C12417" s="252"/>
      <c r="D12417" s="308"/>
      <c r="E12417" s="257"/>
      <c r="F12417" s="260"/>
      <c r="I12417"/>
      <c r="J12417" s="149"/>
      <c r="K12417" s="149"/>
      <c r="L12417" s="149"/>
    </row>
    <row r="12418" spans="1:12" s="234" customFormat="1" ht="13" x14ac:dyDescent="0.25">
      <c r="A12418" s="261"/>
      <c r="B12418" s="253"/>
      <c r="C12418" s="252"/>
      <c r="D12418" s="308"/>
      <c r="E12418" s="257"/>
      <c r="F12418" s="260"/>
      <c r="I12418"/>
      <c r="J12418" s="149"/>
      <c r="K12418" s="149"/>
      <c r="L12418" s="149"/>
    </row>
    <row r="12419" spans="1:12" s="234" customFormat="1" ht="13" x14ac:dyDescent="0.25">
      <c r="A12419" s="261"/>
      <c r="B12419" s="253"/>
      <c r="C12419" s="252"/>
      <c r="D12419" s="308"/>
      <c r="E12419" s="257"/>
      <c r="F12419" s="260"/>
      <c r="I12419"/>
      <c r="J12419" s="149"/>
      <c r="K12419" s="149"/>
      <c r="L12419" s="149"/>
    </row>
    <row r="12420" spans="1:12" s="234" customFormat="1" ht="13" x14ac:dyDescent="0.25">
      <c r="A12420" s="261"/>
      <c r="B12420" s="253"/>
      <c r="C12420" s="252"/>
      <c r="D12420" s="308"/>
      <c r="E12420" s="257"/>
      <c r="F12420" s="260"/>
      <c r="I12420"/>
      <c r="J12420" s="149"/>
      <c r="K12420" s="149"/>
      <c r="L12420" s="149"/>
    </row>
    <row r="12421" spans="1:12" s="234" customFormat="1" ht="13" x14ac:dyDescent="0.25">
      <c r="A12421" s="261"/>
      <c r="B12421" s="253"/>
      <c r="C12421" s="252"/>
      <c r="D12421" s="308"/>
      <c r="E12421" s="257"/>
      <c r="F12421" s="260"/>
      <c r="I12421"/>
      <c r="J12421" s="149"/>
      <c r="K12421" s="149"/>
      <c r="L12421" s="149"/>
    </row>
    <row r="12422" spans="1:12" s="234" customFormat="1" ht="13" x14ac:dyDescent="0.25">
      <c r="A12422" s="261"/>
      <c r="B12422" s="253"/>
      <c r="C12422" s="252"/>
      <c r="D12422" s="308"/>
      <c r="E12422" s="257"/>
      <c r="F12422" s="260"/>
      <c r="I12422"/>
      <c r="J12422" s="149"/>
      <c r="K12422" s="149"/>
      <c r="L12422" s="149"/>
    </row>
    <row r="12423" spans="1:12" s="234" customFormat="1" ht="13" x14ac:dyDescent="0.25">
      <c r="A12423" s="261"/>
      <c r="B12423" s="253"/>
      <c r="C12423" s="252"/>
      <c r="D12423" s="308"/>
      <c r="E12423" s="257"/>
      <c r="F12423" s="260"/>
      <c r="I12423"/>
      <c r="J12423" s="149"/>
      <c r="K12423" s="149"/>
      <c r="L12423" s="149"/>
    </row>
    <row r="12424" spans="1:12" s="234" customFormat="1" ht="13" x14ac:dyDescent="0.25">
      <c r="A12424" s="261"/>
      <c r="B12424" s="253"/>
      <c r="C12424" s="252"/>
      <c r="D12424" s="308"/>
      <c r="E12424" s="257"/>
      <c r="F12424" s="260"/>
      <c r="I12424"/>
      <c r="J12424" s="149"/>
      <c r="K12424" s="149"/>
      <c r="L12424" s="149"/>
    </row>
    <row r="12425" spans="1:12" s="234" customFormat="1" ht="13" x14ac:dyDescent="0.25">
      <c r="A12425" s="261"/>
      <c r="B12425" s="253"/>
      <c r="C12425" s="252"/>
      <c r="D12425" s="308"/>
      <c r="E12425" s="257"/>
      <c r="F12425" s="260"/>
      <c r="I12425"/>
      <c r="J12425" s="149"/>
      <c r="K12425" s="149"/>
      <c r="L12425" s="149"/>
    </row>
    <row r="12426" spans="1:12" s="234" customFormat="1" ht="13" x14ac:dyDescent="0.25">
      <c r="A12426" s="261"/>
      <c r="B12426" s="253"/>
      <c r="C12426" s="252"/>
      <c r="D12426" s="308"/>
      <c r="E12426" s="257"/>
      <c r="F12426" s="260"/>
      <c r="I12426"/>
      <c r="J12426" s="149"/>
      <c r="K12426" s="149"/>
      <c r="L12426" s="149"/>
    </row>
    <row r="12427" spans="1:12" s="234" customFormat="1" ht="13" x14ac:dyDescent="0.25">
      <c r="A12427" s="261"/>
      <c r="B12427" s="253"/>
      <c r="C12427" s="252"/>
      <c r="D12427" s="308"/>
      <c r="E12427" s="257"/>
      <c r="F12427" s="260"/>
      <c r="I12427"/>
      <c r="J12427" s="149"/>
      <c r="K12427" s="149"/>
      <c r="L12427" s="149"/>
    </row>
    <row r="12428" spans="1:12" s="234" customFormat="1" ht="13" x14ac:dyDescent="0.25">
      <c r="A12428" s="261"/>
      <c r="B12428" s="253"/>
      <c r="C12428" s="252"/>
      <c r="D12428" s="308"/>
      <c r="E12428" s="257"/>
      <c r="F12428" s="260"/>
      <c r="I12428"/>
      <c r="J12428" s="149"/>
      <c r="K12428" s="149"/>
      <c r="L12428" s="149"/>
    </row>
    <row r="12429" spans="1:12" s="234" customFormat="1" ht="13" x14ac:dyDescent="0.25">
      <c r="A12429" s="261"/>
      <c r="B12429" s="253"/>
      <c r="C12429" s="252"/>
      <c r="D12429" s="308"/>
      <c r="E12429" s="257"/>
      <c r="F12429" s="260"/>
      <c r="I12429"/>
      <c r="J12429" s="149"/>
      <c r="K12429" s="149"/>
      <c r="L12429" s="149"/>
    </row>
    <row r="12430" spans="1:12" s="234" customFormat="1" ht="13" x14ac:dyDescent="0.25">
      <c r="A12430" s="261"/>
      <c r="B12430" s="253"/>
      <c r="C12430" s="252"/>
      <c r="D12430" s="308"/>
      <c r="E12430" s="257"/>
      <c r="F12430" s="260"/>
      <c r="I12430"/>
      <c r="J12430" s="149"/>
      <c r="K12430" s="149"/>
      <c r="L12430" s="149"/>
    </row>
    <row r="12431" spans="1:12" s="234" customFormat="1" ht="13" x14ac:dyDescent="0.25">
      <c r="A12431" s="261"/>
      <c r="B12431" s="253"/>
      <c r="C12431" s="252"/>
      <c r="D12431" s="308"/>
      <c r="E12431" s="257"/>
      <c r="F12431" s="260"/>
      <c r="I12431"/>
      <c r="J12431" s="149"/>
      <c r="K12431" s="149"/>
      <c r="L12431" s="149"/>
    </row>
    <row r="12432" spans="1:12" s="234" customFormat="1" ht="13" x14ac:dyDescent="0.25">
      <c r="A12432" s="261"/>
      <c r="B12432" s="253"/>
      <c r="C12432" s="252"/>
      <c r="D12432" s="308"/>
      <c r="E12432" s="257"/>
      <c r="F12432" s="260"/>
      <c r="I12432"/>
      <c r="J12432" s="149"/>
      <c r="K12432" s="149"/>
      <c r="L12432" s="149"/>
    </row>
    <row r="12433" spans="1:12" s="234" customFormat="1" ht="13" x14ac:dyDescent="0.25">
      <c r="A12433" s="261"/>
      <c r="B12433" s="253"/>
      <c r="C12433" s="252"/>
      <c r="D12433" s="308"/>
      <c r="E12433" s="257"/>
      <c r="F12433" s="260"/>
      <c r="I12433"/>
      <c r="J12433" s="149"/>
      <c r="K12433" s="149"/>
      <c r="L12433" s="149"/>
    </row>
    <row r="12434" spans="1:12" s="234" customFormat="1" ht="13" x14ac:dyDescent="0.25">
      <c r="A12434" s="261"/>
      <c r="B12434" s="253"/>
      <c r="C12434" s="252"/>
      <c r="D12434" s="308"/>
      <c r="E12434" s="257"/>
      <c r="F12434" s="260"/>
      <c r="I12434"/>
      <c r="J12434" s="149"/>
      <c r="K12434" s="149"/>
      <c r="L12434" s="149"/>
    </row>
    <row r="12435" spans="1:12" s="234" customFormat="1" ht="13" x14ac:dyDescent="0.25">
      <c r="A12435" s="261"/>
      <c r="B12435" s="253"/>
      <c r="C12435" s="252"/>
      <c r="D12435" s="308"/>
      <c r="E12435" s="257"/>
      <c r="F12435" s="260"/>
      <c r="I12435"/>
      <c r="J12435" s="149"/>
      <c r="K12435" s="149"/>
      <c r="L12435" s="149"/>
    </row>
    <row r="12436" spans="1:12" s="234" customFormat="1" ht="13" x14ac:dyDescent="0.25">
      <c r="A12436" s="261"/>
      <c r="B12436" s="253"/>
      <c r="C12436" s="252"/>
      <c r="D12436" s="308"/>
      <c r="E12436" s="257"/>
      <c r="F12436" s="260"/>
      <c r="I12436"/>
      <c r="J12436" s="149"/>
      <c r="K12436" s="149"/>
      <c r="L12436" s="149"/>
    </row>
    <row r="12437" spans="1:12" s="234" customFormat="1" ht="13" x14ac:dyDescent="0.25">
      <c r="A12437" s="261"/>
      <c r="B12437" s="253"/>
      <c r="C12437" s="252"/>
      <c r="D12437" s="308"/>
      <c r="E12437" s="257"/>
      <c r="F12437" s="260"/>
      <c r="I12437"/>
      <c r="J12437" s="149"/>
      <c r="K12437" s="149"/>
      <c r="L12437" s="149"/>
    </row>
    <row r="12438" spans="1:12" s="234" customFormat="1" ht="13" x14ac:dyDescent="0.25">
      <c r="A12438" s="261"/>
      <c r="B12438" s="253"/>
      <c r="C12438" s="252"/>
      <c r="D12438" s="308"/>
      <c r="E12438" s="257"/>
      <c r="F12438" s="260"/>
      <c r="I12438"/>
      <c r="J12438" s="149"/>
      <c r="K12438" s="149"/>
      <c r="L12438" s="149"/>
    </row>
    <row r="12439" spans="1:12" s="234" customFormat="1" ht="13" x14ac:dyDescent="0.25">
      <c r="A12439" s="261"/>
      <c r="B12439" s="253"/>
      <c r="C12439" s="252"/>
      <c r="D12439" s="308"/>
      <c r="E12439" s="257"/>
      <c r="F12439" s="260"/>
      <c r="I12439"/>
      <c r="J12439" s="149"/>
      <c r="K12439" s="149"/>
      <c r="L12439" s="149"/>
    </row>
    <row r="12440" spans="1:12" s="234" customFormat="1" ht="13" x14ac:dyDescent="0.25">
      <c r="A12440" s="261"/>
      <c r="B12440" s="253"/>
      <c r="C12440" s="252"/>
      <c r="D12440" s="308"/>
      <c r="E12440" s="257"/>
      <c r="F12440" s="260"/>
      <c r="I12440"/>
      <c r="J12440" s="149"/>
      <c r="K12440" s="149"/>
      <c r="L12440" s="149"/>
    </row>
    <row r="12441" spans="1:12" s="234" customFormat="1" ht="13" x14ac:dyDescent="0.25">
      <c r="A12441" s="261"/>
      <c r="B12441" s="253"/>
      <c r="C12441" s="252"/>
      <c r="D12441" s="308"/>
      <c r="E12441" s="257"/>
      <c r="F12441" s="260"/>
      <c r="I12441"/>
      <c r="J12441" s="149"/>
      <c r="K12441" s="149"/>
      <c r="L12441" s="149"/>
    </row>
    <row r="12442" spans="1:12" s="234" customFormat="1" ht="13" x14ac:dyDescent="0.25">
      <c r="A12442" s="261"/>
      <c r="B12442" s="253"/>
      <c r="C12442" s="252"/>
      <c r="D12442" s="308"/>
      <c r="E12442" s="257"/>
      <c r="F12442" s="260"/>
      <c r="I12442"/>
      <c r="J12442" s="149"/>
      <c r="K12442" s="149"/>
      <c r="L12442" s="149"/>
    </row>
    <row r="12443" spans="1:12" s="234" customFormat="1" ht="13" x14ac:dyDescent="0.25">
      <c r="A12443" s="261"/>
      <c r="B12443" s="253"/>
      <c r="C12443" s="252"/>
      <c r="D12443" s="308"/>
      <c r="E12443" s="257"/>
      <c r="F12443" s="260"/>
      <c r="I12443"/>
      <c r="J12443" s="149"/>
      <c r="K12443" s="149"/>
      <c r="L12443" s="149"/>
    </row>
    <row r="12444" spans="1:12" s="234" customFormat="1" ht="13" x14ac:dyDescent="0.25">
      <c r="A12444" s="261"/>
      <c r="B12444" s="253"/>
      <c r="C12444" s="252"/>
      <c r="D12444" s="308"/>
      <c r="E12444" s="257"/>
      <c r="F12444" s="260"/>
      <c r="I12444"/>
      <c r="J12444" s="149"/>
      <c r="K12444" s="149"/>
      <c r="L12444" s="149"/>
    </row>
    <row r="12445" spans="1:12" s="234" customFormat="1" ht="13" x14ac:dyDescent="0.25">
      <c r="A12445" s="261"/>
      <c r="B12445" s="253"/>
      <c r="C12445" s="252"/>
      <c r="D12445" s="308"/>
      <c r="E12445" s="257"/>
      <c r="F12445" s="260"/>
      <c r="I12445"/>
      <c r="J12445" s="149"/>
      <c r="K12445" s="149"/>
      <c r="L12445" s="149"/>
    </row>
    <row r="12446" spans="1:12" s="234" customFormat="1" ht="13" x14ac:dyDescent="0.25">
      <c r="A12446" s="261"/>
      <c r="B12446" s="253"/>
      <c r="C12446" s="252"/>
      <c r="D12446" s="308"/>
      <c r="E12446" s="257"/>
      <c r="F12446" s="260"/>
      <c r="I12446"/>
      <c r="J12446" s="149"/>
      <c r="K12446" s="149"/>
      <c r="L12446" s="149"/>
    </row>
    <row r="12447" spans="1:12" s="234" customFormat="1" ht="13" x14ac:dyDescent="0.25">
      <c r="A12447" s="261"/>
      <c r="B12447" s="253"/>
      <c r="C12447" s="252"/>
      <c r="D12447" s="308"/>
      <c r="E12447" s="257"/>
      <c r="F12447" s="260"/>
      <c r="I12447"/>
      <c r="J12447" s="149"/>
      <c r="K12447" s="149"/>
      <c r="L12447" s="149"/>
    </row>
    <row r="12448" spans="1:12" s="234" customFormat="1" ht="13" x14ac:dyDescent="0.25">
      <c r="A12448" s="261"/>
      <c r="B12448" s="253"/>
      <c r="C12448" s="252"/>
      <c r="D12448" s="308"/>
      <c r="E12448" s="257"/>
      <c r="F12448" s="260"/>
      <c r="I12448"/>
      <c r="J12448" s="149"/>
      <c r="K12448" s="149"/>
      <c r="L12448" s="149"/>
    </row>
    <row r="12449" spans="1:12" s="234" customFormat="1" ht="13" x14ac:dyDescent="0.25">
      <c r="A12449" s="261"/>
      <c r="B12449" s="253"/>
      <c r="C12449" s="252"/>
      <c r="D12449" s="308"/>
      <c r="E12449" s="257"/>
      <c r="F12449" s="260"/>
      <c r="I12449"/>
      <c r="J12449" s="149"/>
      <c r="K12449" s="149"/>
      <c r="L12449" s="149"/>
    </row>
    <row r="12450" spans="1:12" s="234" customFormat="1" ht="13" x14ac:dyDescent="0.25">
      <c r="A12450" s="261"/>
      <c r="B12450" s="253"/>
      <c r="C12450" s="252"/>
      <c r="D12450" s="308"/>
      <c r="E12450" s="257"/>
      <c r="F12450" s="260"/>
      <c r="I12450"/>
      <c r="J12450" s="149"/>
      <c r="K12450" s="149"/>
      <c r="L12450" s="149"/>
    </row>
    <row r="12451" spans="1:12" s="234" customFormat="1" ht="13" x14ac:dyDescent="0.25">
      <c r="A12451" s="261"/>
      <c r="B12451" s="253"/>
      <c r="C12451" s="252"/>
      <c r="D12451" s="308"/>
      <c r="E12451" s="257"/>
      <c r="F12451" s="260"/>
      <c r="I12451"/>
      <c r="J12451" s="149"/>
      <c r="K12451" s="149"/>
      <c r="L12451" s="149"/>
    </row>
    <row r="12452" spans="1:12" s="234" customFormat="1" ht="13" x14ac:dyDescent="0.25">
      <c r="A12452" s="261"/>
      <c r="B12452" s="253"/>
      <c r="C12452" s="252"/>
      <c r="D12452" s="308"/>
      <c r="E12452" s="257"/>
      <c r="F12452" s="260"/>
      <c r="I12452"/>
      <c r="J12452" s="149"/>
      <c r="K12452" s="149"/>
      <c r="L12452" s="149"/>
    </row>
    <row r="12453" spans="1:12" s="234" customFormat="1" ht="13" x14ac:dyDescent="0.25">
      <c r="A12453" s="261"/>
      <c r="B12453" s="253"/>
      <c r="C12453" s="252"/>
      <c r="D12453" s="308"/>
      <c r="E12453" s="257"/>
      <c r="F12453" s="260"/>
      <c r="I12453"/>
      <c r="J12453" s="149"/>
      <c r="K12453" s="149"/>
      <c r="L12453" s="149"/>
    </row>
    <row r="12454" spans="1:12" s="234" customFormat="1" ht="13" x14ac:dyDescent="0.25">
      <c r="A12454" s="261"/>
      <c r="B12454" s="253"/>
      <c r="C12454" s="252"/>
      <c r="D12454" s="308"/>
      <c r="E12454" s="257"/>
      <c r="F12454" s="260"/>
      <c r="I12454"/>
      <c r="J12454" s="149"/>
      <c r="K12454" s="149"/>
      <c r="L12454" s="149"/>
    </row>
    <row r="12455" spans="1:12" s="234" customFormat="1" ht="13" x14ac:dyDescent="0.25">
      <c r="A12455" s="261"/>
      <c r="B12455" s="253"/>
      <c r="C12455" s="252"/>
      <c r="D12455" s="308"/>
      <c r="E12455" s="257"/>
      <c r="F12455" s="260"/>
      <c r="I12455"/>
      <c r="J12455" s="149"/>
      <c r="K12455" s="149"/>
      <c r="L12455" s="149"/>
    </row>
    <row r="12456" spans="1:12" s="234" customFormat="1" ht="13" x14ac:dyDescent="0.25">
      <c r="A12456" s="261"/>
      <c r="B12456" s="253"/>
      <c r="C12456" s="252"/>
      <c r="D12456" s="308"/>
      <c r="E12456" s="257"/>
      <c r="F12456" s="260"/>
      <c r="I12456"/>
      <c r="J12456" s="149"/>
      <c r="K12456" s="149"/>
      <c r="L12456" s="149"/>
    </row>
    <row r="12457" spans="1:12" s="234" customFormat="1" ht="13" x14ac:dyDescent="0.25">
      <c r="A12457" s="261"/>
      <c r="B12457" s="264" t="s">
        <v>1019</v>
      </c>
      <c r="C12457" s="226"/>
      <c r="D12457" s="304"/>
      <c r="E12457" s="255"/>
      <c r="F12457" s="266"/>
      <c r="I12457"/>
      <c r="J12457" s="149"/>
      <c r="K12457" s="149"/>
      <c r="L12457" s="149"/>
    </row>
    <row r="12458" spans="1:12" s="234" customFormat="1" ht="13" x14ac:dyDescent="0.25">
      <c r="A12458" s="261"/>
      <c r="B12458" s="245" t="str">
        <f>B12385</f>
        <v>SECTION 9</v>
      </c>
      <c r="C12458" s="226"/>
      <c r="D12458" s="304"/>
      <c r="E12458" s="255"/>
      <c r="F12458" s="260"/>
      <c r="I12458"/>
      <c r="J12458" s="149"/>
      <c r="K12458" s="149"/>
      <c r="L12458" s="149"/>
    </row>
    <row r="12459" spans="1:12" s="234" customFormat="1" ht="13" x14ac:dyDescent="0.25">
      <c r="A12459" s="261"/>
      <c r="B12459" s="245" t="str">
        <f>B12386</f>
        <v>New Ablution Blocks A,B,C: 9.12 - Tiling</v>
      </c>
      <c r="C12459" s="226"/>
      <c r="D12459" s="304"/>
      <c r="E12459" s="255"/>
      <c r="F12459" s="260"/>
      <c r="I12459"/>
      <c r="J12459" s="149"/>
      <c r="K12459" s="149"/>
      <c r="L12459" s="149"/>
    </row>
    <row r="12460" spans="1:12" s="234" customFormat="1" x14ac:dyDescent="0.25">
      <c r="A12460" s="298"/>
      <c r="B12460" s="231"/>
      <c r="C12460" s="219"/>
      <c r="D12460" s="310"/>
      <c r="E12460" s="257"/>
      <c r="F12460" s="260"/>
      <c r="I12460"/>
      <c r="J12460" s="149"/>
      <c r="K12460" s="149"/>
      <c r="L12460" s="149"/>
    </row>
    <row r="12461" spans="1:12" s="234" customFormat="1" ht="13" x14ac:dyDescent="0.25">
      <c r="A12461" s="297"/>
      <c r="B12461" s="227" t="s">
        <v>2287</v>
      </c>
      <c r="C12461" s="268"/>
      <c r="D12461" s="311"/>
      <c r="E12461" s="216"/>
      <c r="F12461" s="277"/>
      <c r="I12461"/>
      <c r="J12461" s="149"/>
      <c r="K12461" s="149"/>
      <c r="L12461" s="149"/>
    </row>
    <row r="12462" spans="1:12" s="234" customFormat="1" x14ac:dyDescent="0.25">
      <c r="A12462" s="296"/>
      <c r="B12462" s="269"/>
      <c r="C12462" s="268"/>
      <c r="D12462" s="311"/>
      <c r="E12462" s="216"/>
      <c r="F12462" s="277"/>
      <c r="I12462"/>
      <c r="J12462" s="149"/>
      <c r="K12462" s="149"/>
      <c r="L12462" s="149"/>
    </row>
    <row r="12463" spans="1:12" s="234" customFormat="1" ht="13" x14ac:dyDescent="0.25">
      <c r="A12463" s="297">
        <v>9.1300000000000008</v>
      </c>
      <c r="B12463" s="331" t="s">
        <v>296</v>
      </c>
      <c r="C12463" s="223"/>
      <c r="D12463" s="332"/>
      <c r="E12463" s="333"/>
      <c r="F12463" s="277"/>
      <c r="I12463"/>
      <c r="J12463" s="149"/>
      <c r="K12463" s="149"/>
      <c r="L12463" s="149"/>
    </row>
    <row r="12464" spans="1:12" s="234" customFormat="1" x14ac:dyDescent="0.25">
      <c r="A12464" s="296"/>
      <c r="B12464" s="302"/>
      <c r="C12464" s="268"/>
      <c r="D12464" s="326"/>
      <c r="E12464" s="325"/>
      <c r="F12464" s="277"/>
      <c r="I12464"/>
      <c r="J12464" s="149"/>
      <c r="K12464" s="149"/>
      <c r="L12464" s="149"/>
    </row>
    <row r="12465" spans="1:12" s="234" customFormat="1" ht="13" x14ac:dyDescent="0.25">
      <c r="A12465" s="296"/>
      <c r="B12465" s="331" t="s">
        <v>297</v>
      </c>
      <c r="C12465" s="268"/>
      <c r="D12465" s="326"/>
      <c r="E12465" s="325"/>
      <c r="F12465" s="277"/>
      <c r="I12465"/>
      <c r="J12465" s="149"/>
      <c r="K12465" s="149"/>
      <c r="L12465" s="149"/>
    </row>
    <row r="12466" spans="1:12" s="234" customFormat="1" x14ac:dyDescent="0.25">
      <c r="A12466" s="296"/>
      <c r="B12466" s="302"/>
      <c r="C12466" s="268"/>
      <c r="D12466" s="326"/>
      <c r="E12466" s="325"/>
      <c r="F12466" s="277"/>
      <c r="I12466"/>
      <c r="J12466" s="149"/>
      <c r="K12466" s="149"/>
      <c r="L12466" s="149"/>
    </row>
    <row r="12467" spans="1:12" s="234" customFormat="1" ht="13" x14ac:dyDescent="0.25">
      <c r="A12467" s="296"/>
      <c r="B12467" s="331" t="s">
        <v>298</v>
      </c>
      <c r="C12467" s="268"/>
      <c r="D12467" s="326"/>
      <c r="E12467" s="325"/>
      <c r="F12467" s="277"/>
      <c r="I12467"/>
      <c r="J12467" s="149"/>
      <c r="K12467" s="149"/>
      <c r="L12467" s="149"/>
    </row>
    <row r="12468" spans="1:12" s="234" customFormat="1" x14ac:dyDescent="0.25">
      <c r="A12468" s="296"/>
      <c r="B12468" s="302"/>
      <c r="C12468" s="268"/>
      <c r="D12468" s="326"/>
      <c r="E12468" s="325"/>
      <c r="F12468" s="277"/>
      <c r="I12468"/>
      <c r="J12468" s="149"/>
      <c r="K12468" s="149"/>
      <c r="L12468" s="149"/>
    </row>
    <row r="12469" spans="1:12" s="234" customFormat="1" ht="25" x14ac:dyDescent="0.25">
      <c r="A12469" s="296" t="s">
        <v>3107</v>
      </c>
      <c r="B12469" s="302" t="s">
        <v>2085</v>
      </c>
      <c r="C12469" s="268" t="s">
        <v>11</v>
      </c>
      <c r="D12469" s="326">
        <v>17</v>
      </c>
      <c r="E12469" s="325"/>
      <c r="F12469" s="277"/>
      <c r="I12469"/>
      <c r="J12469" s="149"/>
      <c r="K12469" s="149"/>
      <c r="L12469" s="149"/>
    </row>
    <row r="12470" spans="1:12" s="234" customFormat="1" x14ac:dyDescent="0.25">
      <c r="A12470" s="296"/>
      <c r="B12470" s="302"/>
      <c r="C12470" s="268"/>
      <c r="D12470" s="326"/>
      <c r="E12470" s="325"/>
      <c r="F12470" s="277"/>
      <c r="I12470"/>
      <c r="J12470" s="149"/>
      <c r="K12470" s="149"/>
      <c r="L12470" s="149"/>
    </row>
    <row r="12471" spans="1:12" s="234" customFormat="1" ht="25" x14ac:dyDescent="0.25">
      <c r="A12471" s="296" t="s">
        <v>3109</v>
      </c>
      <c r="B12471" s="302" t="s">
        <v>2086</v>
      </c>
      <c r="C12471" s="268" t="s">
        <v>11</v>
      </c>
      <c r="D12471" s="326">
        <v>15</v>
      </c>
      <c r="E12471" s="325"/>
      <c r="F12471" s="277"/>
      <c r="I12471"/>
      <c r="J12471" s="149"/>
      <c r="K12471" s="149"/>
      <c r="L12471" s="149"/>
    </row>
    <row r="12472" spans="1:12" s="234" customFormat="1" x14ac:dyDescent="0.25">
      <c r="A12472" s="296"/>
      <c r="B12472" s="302"/>
      <c r="C12472" s="268"/>
      <c r="D12472" s="326"/>
      <c r="E12472" s="325"/>
      <c r="F12472" s="277"/>
      <c r="I12472"/>
      <c r="J12472" s="149"/>
      <c r="K12472" s="149"/>
      <c r="L12472" s="149"/>
    </row>
    <row r="12473" spans="1:12" s="234" customFormat="1" x14ac:dyDescent="0.25">
      <c r="A12473" s="296" t="s">
        <v>3108</v>
      </c>
      <c r="B12473" s="302" t="s">
        <v>303</v>
      </c>
      <c r="C12473" s="268" t="s">
        <v>2</v>
      </c>
      <c r="D12473" s="326">
        <v>6</v>
      </c>
      <c r="E12473" s="325"/>
      <c r="F12473" s="277"/>
      <c r="I12473"/>
      <c r="J12473" s="149"/>
      <c r="K12473" s="149"/>
      <c r="L12473" s="149"/>
    </row>
    <row r="12474" spans="1:12" s="234" customFormat="1" x14ac:dyDescent="0.25">
      <c r="A12474" s="296" t="s">
        <v>3110</v>
      </c>
      <c r="B12474" s="302" t="s">
        <v>304</v>
      </c>
      <c r="C12474" s="268" t="s">
        <v>2</v>
      </c>
      <c r="D12474" s="326">
        <v>6</v>
      </c>
      <c r="E12474" s="325"/>
      <c r="F12474" s="277"/>
      <c r="I12474"/>
      <c r="J12474" s="149"/>
      <c r="K12474" s="149"/>
      <c r="L12474" s="149"/>
    </row>
    <row r="12475" spans="1:12" s="234" customFormat="1" x14ac:dyDescent="0.25">
      <c r="A12475" s="296" t="s">
        <v>3111</v>
      </c>
      <c r="B12475" s="302" t="s">
        <v>305</v>
      </c>
      <c r="C12475" s="268" t="s">
        <v>2</v>
      </c>
      <c r="D12475" s="326">
        <v>6</v>
      </c>
      <c r="E12475" s="325"/>
      <c r="F12475" s="277"/>
      <c r="I12475"/>
      <c r="J12475" s="149"/>
      <c r="K12475" s="149"/>
      <c r="L12475" s="149"/>
    </row>
    <row r="12476" spans="1:12" s="234" customFormat="1" x14ac:dyDescent="0.25">
      <c r="A12476" s="296" t="s">
        <v>3112</v>
      </c>
      <c r="B12476" s="302" t="s">
        <v>306</v>
      </c>
      <c r="C12476" s="268" t="s">
        <v>2</v>
      </c>
      <c r="D12476" s="326">
        <v>6</v>
      </c>
      <c r="E12476" s="325"/>
      <c r="F12476" s="277"/>
      <c r="I12476"/>
      <c r="J12476" s="149"/>
      <c r="K12476" s="149"/>
      <c r="L12476" s="149"/>
    </row>
    <row r="12477" spans="1:12" s="234" customFormat="1" x14ac:dyDescent="0.25">
      <c r="A12477" s="296"/>
      <c r="B12477" s="302"/>
      <c r="C12477" s="268"/>
      <c r="D12477" s="326"/>
      <c r="E12477" s="325"/>
      <c r="F12477" s="277"/>
      <c r="I12477"/>
      <c r="J12477" s="149"/>
      <c r="K12477" s="149"/>
      <c r="L12477" s="149"/>
    </row>
    <row r="12478" spans="1:12" s="234" customFormat="1" ht="13" x14ac:dyDescent="0.25">
      <c r="A12478" s="296"/>
      <c r="B12478" s="331" t="s">
        <v>476</v>
      </c>
      <c r="C12478" s="268"/>
      <c r="D12478" s="326"/>
      <c r="E12478" s="325"/>
      <c r="F12478" s="277"/>
      <c r="I12478"/>
      <c r="J12478" s="149"/>
      <c r="K12478" s="149"/>
      <c r="L12478" s="149"/>
    </row>
    <row r="12479" spans="1:12" s="234" customFormat="1" x14ac:dyDescent="0.25">
      <c r="A12479" s="296"/>
      <c r="B12479" s="302"/>
      <c r="C12479" s="268"/>
      <c r="D12479" s="326"/>
      <c r="E12479" s="325"/>
      <c r="F12479" s="277"/>
      <c r="I12479"/>
      <c r="J12479" s="149"/>
      <c r="K12479" s="149"/>
      <c r="L12479" s="149"/>
    </row>
    <row r="12480" spans="1:12" s="234" customFormat="1" ht="13" x14ac:dyDescent="0.25">
      <c r="A12480" s="296"/>
      <c r="B12480" s="339" t="s">
        <v>2709</v>
      </c>
      <c r="C12480" s="268"/>
      <c r="D12480" s="326"/>
      <c r="E12480" s="325"/>
      <c r="F12480" s="277"/>
      <c r="I12480"/>
      <c r="J12480" s="149"/>
      <c r="K12480" s="149"/>
      <c r="L12480" s="149"/>
    </row>
    <row r="12481" spans="1:12" s="234" customFormat="1" ht="13" x14ac:dyDescent="0.25">
      <c r="A12481" s="296"/>
      <c r="B12481" s="331"/>
      <c r="C12481" s="268"/>
      <c r="D12481" s="326"/>
      <c r="E12481" s="325"/>
      <c r="F12481" s="277"/>
      <c r="I12481"/>
      <c r="J12481" s="149"/>
      <c r="K12481" s="149"/>
      <c r="L12481" s="149"/>
    </row>
    <row r="12482" spans="1:12" s="234" customFormat="1" ht="25" x14ac:dyDescent="0.25">
      <c r="A12482" s="296" t="s">
        <v>3113</v>
      </c>
      <c r="B12482" s="302" t="s">
        <v>3104</v>
      </c>
      <c r="C12482" s="268" t="s">
        <v>2</v>
      </c>
      <c r="D12482" s="326">
        <v>1</v>
      </c>
      <c r="E12482" s="325"/>
      <c r="F12482" s="277"/>
      <c r="I12482"/>
      <c r="J12482" s="149"/>
      <c r="K12482" s="149"/>
      <c r="L12482" s="149"/>
    </row>
    <row r="12483" spans="1:12" s="234" customFormat="1" x14ac:dyDescent="0.25">
      <c r="A12483" s="296"/>
      <c r="B12483" s="302"/>
      <c r="C12483" s="268"/>
      <c r="D12483" s="326"/>
      <c r="E12483" s="325"/>
      <c r="F12483" s="277"/>
      <c r="I12483"/>
      <c r="J12483" s="149"/>
      <c r="K12483" s="149"/>
      <c r="L12483" s="149"/>
    </row>
    <row r="12484" spans="1:12" s="234" customFormat="1" ht="50" x14ac:dyDescent="0.25">
      <c r="A12484" s="296" t="s">
        <v>3114</v>
      </c>
      <c r="B12484" s="302" t="s">
        <v>3105</v>
      </c>
      <c r="C12484" s="268" t="s">
        <v>2</v>
      </c>
      <c r="D12484" s="326">
        <v>2</v>
      </c>
      <c r="E12484" s="325"/>
      <c r="F12484" s="277"/>
      <c r="I12484"/>
      <c r="J12484" s="149"/>
      <c r="K12484" s="149"/>
      <c r="L12484" s="149"/>
    </row>
    <row r="12485" spans="1:12" s="234" customFormat="1" x14ac:dyDescent="0.25">
      <c r="A12485" s="296"/>
      <c r="B12485" s="302"/>
      <c r="C12485" s="268"/>
      <c r="D12485" s="326"/>
      <c r="E12485" s="325"/>
      <c r="F12485" s="277"/>
      <c r="I12485"/>
      <c r="J12485" s="149"/>
      <c r="K12485" s="149"/>
      <c r="L12485" s="149"/>
    </row>
    <row r="12486" spans="1:12" s="234" customFormat="1" x14ac:dyDescent="0.25">
      <c r="A12486" s="296" t="s">
        <v>3115</v>
      </c>
      <c r="B12486" s="302" t="s">
        <v>2710</v>
      </c>
      <c r="C12486" s="268" t="s">
        <v>2</v>
      </c>
      <c r="D12486" s="326">
        <v>8</v>
      </c>
      <c r="E12486" s="325"/>
      <c r="F12486" s="277"/>
      <c r="I12486"/>
      <c r="J12486" s="149"/>
      <c r="K12486" s="149"/>
      <c r="L12486" s="149"/>
    </row>
    <row r="12487" spans="1:12" s="234" customFormat="1" x14ac:dyDescent="0.25">
      <c r="A12487" s="296"/>
      <c r="B12487" s="302"/>
      <c r="C12487" s="268"/>
      <c r="D12487" s="326"/>
      <c r="E12487" s="325"/>
      <c r="F12487" s="277"/>
      <c r="I12487"/>
      <c r="J12487" s="149"/>
      <c r="K12487" s="149"/>
      <c r="L12487" s="149"/>
    </row>
    <row r="12488" spans="1:12" s="234" customFormat="1" x14ac:dyDescent="0.25">
      <c r="A12488" s="296" t="s">
        <v>3116</v>
      </c>
      <c r="B12488" s="302" t="s">
        <v>2711</v>
      </c>
      <c r="C12488" s="268" t="s">
        <v>2</v>
      </c>
      <c r="D12488" s="326">
        <v>8</v>
      </c>
      <c r="E12488" s="325"/>
      <c r="F12488" s="277"/>
      <c r="I12488"/>
      <c r="J12488" s="149"/>
      <c r="K12488" s="149"/>
      <c r="L12488" s="149"/>
    </row>
    <row r="12489" spans="1:12" s="234" customFormat="1" x14ac:dyDescent="0.25">
      <c r="A12489" s="296"/>
      <c r="B12489" s="302"/>
      <c r="C12489" s="268"/>
      <c r="D12489" s="326"/>
      <c r="E12489" s="325"/>
      <c r="F12489" s="277"/>
      <c r="I12489"/>
      <c r="J12489" s="149"/>
      <c r="K12489" s="149"/>
      <c r="L12489" s="149"/>
    </row>
    <row r="12490" spans="1:12" s="234" customFormat="1" ht="13" x14ac:dyDescent="0.25">
      <c r="A12490" s="296"/>
      <c r="B12490" s="331" t="s">
        <v>2712</v>
      </c>
      <c r="C12490" s="268"/>
      <c r="D12490" s="326"/>
      <c r="E12490" s="325"/>
      <c r="F12490" s="277"/>
      <c r="I12490"/>
      <c r="J12490" s="149"/>
      <c r="K12490" s="149"/>
      <c r="L12490" s="149"/>
    </row>
    <row r="12491" spans="1:12" s="234" customFormat="1" ht="13" x14ac:dyDescent="0.25">
      <c r="A12491" s="296"/>
      <c r="B12491" s="331"/>
      <c r="C12491" s="268"/>
      <c r="D12491" s="326"/>
      <c r="E12491" s="325"/>
      <c r="F12491" s="277"/>
      <c r="I12491"/>
      <c r="J12491" s="149"/>
      <c r="K12491" s="149"/>
      <c r="L12491" s="149"/>
    </row>
    <row r="12492" spans="1:12" s="234" customFormat="1" ht="25" x14ac:dyDescent="0.25">
      <c r="A12492" s="296" t="s">
        <v>3117</v>
      </c>
      <c r="B12492" s="302" t="s">
        <v>2713</v>
      </c>
      <c r="C12492" s="268" t="s">
        <v>2</v>
      </c>
      <c r="D12492" s="326">
        <v>11</v>
      </c>
      <c r="E12492" s="325"/>
      <c r="F12492" s="277"/>
      <c r="I12492"/>
      <c r="J12492" s="149"/>
      <c r="K12492" s="149"/>
      <c r="L12492" s="149"/>
    </row>
    <row r="12493" spans="1:12" s="234" customFormat="1" x14ac:dyDescent="0.25">
      <c r="A12493" s="296"/>
      <c r="B12493" s="302"/>
      <c r="C12493" s="268"/>
      <c r="D12493" s="326"/>
      <c r="E12493" s="325"/>
      <c r="F12493" s="277"/>
      <c r="I12493"/>
      <c r="J12493" s="149"/>
      <c r="K12493" s="149"/>
      <c r="L12493" s="149"/>
    </row>
    <row r="12494" spans="1:12" s="234" customFormat="1" ht="13" x14ac:dyDescent="0.25">
      <c r="A12494" s="296"/>
      <c r="B12494" s="331" t="s">
        <v>2714</v>
      </c>
      <c r="C12494" s="268"/>
      <c r="D12494" s="326"/>
      <c r="E12494" s="325"/>
      <c r="F12494" s="260"/>
      <c r="I12494"/>
      <c r="J12494" s="149"/>
      <c r="K12494" s="149"/>
      <c r="L12494" s="149"/>
    </row>
    <row r="12495" spans="1:12" s="234" customFormat="1" x14ac:dyDescent="0.25">
      <c r="A12495" s="296"/>
      <c r="B12495" s="302"/>
      <c r="C12495" s="268"/>
      <c r="D12495" s="326"/>
      <c r="E12495" s="325"/>
      <c r="F12495" s="260"/>
      <c r="I12495"/>
      <c r="J12495" s="149"/>
      <c r="K12495" s="149"/>
      <c r="L12495" s="149"/>
    </row>
    <row r="12496" spans="1:12" s="234" customFormat="1" x14ac:dyDescent="0.25">
      <c r="A12496" s="296" t="s">
        <v>3118</v>
      </c>
      <c r="B12496" s="302" t="s">
        <v>1523</v>
      </c>
      <c r="C12496" s="268" t="s">
        <v>2</v>
      </c>
      <c r="D12496" s="326">
        <v>8</v>
      </c>
      <c r="E12496" s="325"/>
      <c r="F12496" s="260"/>
      <c r="I12496"/>
      <c r="J12496" s="149"/>
      <c r="K12496" s="149"/>
      <c r="L12496" s="149"/>
    </row>
    <row r="12497" spans="1:12" s="234" customFormat="1" x14ac:dyDescent="0.25">
      <c r="A12497" s="296"/>
      <c r="B12497" s="302"/>
      <c r="C12497" s="268"/>
      <c r="D12497" s="326"/>
      <c r="E12497" s="325"/>
      <c r="F12497" s="260"/>
      <c r="I12497"/>
      <c r="J12497" s="149"/>
      <c r="K12497" s="149"/>
      <c r="L12497" s="149"/>
    </row>
    <row r="12498" spans="1:12" s="234" customFormat="1" ht="13" x14ac:dyDescent="0.25">
      <c r="A12498" s="296"/>
      <c r="B12498" s="331" t="s">
        <v>2716</v>
      </c>
      <c r="C12498" s="268"/>
      <c r="D12498" s="326"/>
      <c r="E12498" s="325"/>
      <c r="F12498" s="260"/>
      <c r="I12498"/>
      <c r="J12498" s="149"/>
      <c r="K12498" s="149"/>
      <c r="L12498" s="149"/>
    </row>
    <row r="12499" spans="1:12" s="234" customFormat="1" ht="13" x14ac:dyDescent="0.25">
      <c r="A12499" s="296"/>
      <c r="B12499" s="331"/>
      <c r="C12499" s="268"/>
      <c r="D12499" s="326"/>
      <c r="E12499" s="325"/>
      <c r="F12499" s="260"/>
      <c r="I12499"/>
      <c r="J12499" s="149"/>
      <c r="K12499" s="149"/>
      <c r="L12499" s="149"/>
    </row>
    <row r="12500" spans="1:12" s="234" customFormat="1" ht="13" x14ac:dyDescent="0.25">
      <c r="A12500" s="296"/>
      <c r="B12500" s="331" t="s">
        <v>2717</v>
      </c>
      <c r="C12500" s="268"/>
      <c r="D12500" s="326"/>
      <c r="E12500" s="325"/>
      <c r="F12500" s="260"/>
      <c r="I12500"/>
      <c r="J12500" s="149"/>
      <c r="K12500" s="149"/>
      <c r="L12500" s="149"/>
    </row>
    <row r="12501" spans="1:12" s="234" customFormat="1" x14ac:dyDescent="0.25">
      <c r="A12501" s="296"/>
      <c r="B12501" s="302"/>
      <c r="C12501" s="268"/>
      <c r="D12501" s="326"/>
      <c r="E12501" s="325"/>
      <c r="F12501" s="260"/>
      <c r="I12501"/>
      <c r="J12501" s="149"/>
      <c r="K12501" s="149"/>
      <c r="L12501" s="149"/>
    </row>
    <row r="12502" spans="1:12" s="234" customFormat="1" ht="25" x14ac:dyDescent="0.25">
      <c r="A12502" s="296" t="s">
        <v>3119</v>
      </c>
      <c r="B12502" s="302" t="s">
        <v>2718</v>
      </c>
      <c r="C12502" s="268" t="s">
        <v>2</v>
      </c>
      <c r="D12502" s="326">
        <v>8</v>
      </c>
      <c r="E12502" s="325"/>
      <c r="F12502" s="260"/>
      <c r="I12502"/>
      <c r="J12502" s="149"/>
      <c r="K12502" s="149"/>
      <c r="L12502" s="149"/>
    </row>
    <row r="12503" spans="1:12" s="234" customFormat="1" x14ac:dyDescent="0.25">
      <c r="A12503" s="296"/>
      <c r="B12503" s="302"/>
      <c r="C12503" s="268"/>
      <c r="D12503" s="326"/>
      <c r="E12503" s="325"/>
      <c r="F12503" s="260"/>
      <c r="I12503"/>
      <c r="J12503" s="149"/>
      <c r="K12503" s="149"/>
      <c r="L12503" s="149"/>
    </row>
    <row r="12504" spans="1:12" s="234" customFormat="1" ht="13" x14ac:dyDescent="0.25">
      <c r="A12504" s="296"/>
      <c r="B12504" s="331" t="s">
        <v>312</v>
      </c>
      <c r="C12504" s="268"/>
      <c r="D12504" s="326"/>
      <c r="E12504" s="325"/>
      <c r="F12504" s="260"/>
      <c r="I12504"/>
      <c r="J12504" s="149"/>
      <c r="K12504" s="149"/>
      <c r="L12504" s="149"/>
    </row>
    <row r="12505" spans="1:12" s="234" customFormat="1" ht="13" x14ac:dyDescent="0.25">
      <c r="A12505" s="296"/>
      <c r="B12505" s="331"/>
      <c r="C12505" s="268"/>
      <c r="D12505" s="326"/>
      <c r="E12505" s="325"/>
      <c r="F12505" s="260"/>
      <c r="I12505"/>
      <c r="J12505" s="149"/>
      <c r="K12505" s="149"/>
      <c r="L12505" s="149"/>
    </row>
    <row r="12506" spans="1:12" s="234" customFormat="1" ht="13" x14ac:dyDescent="0.25">
      <c r="A12506" s="296"/>
      <c r="B12506" s="331" t="s">
        <v>313</v>
      </c>
      <c r="C12506" s="268"/>
      <c r="D12506" s="326"/>
      <c r="E12506" s="325"/>
      <c r="F12506" s="260"/>
      <c r="I12506"/>
      <c r="J12506" s="149"/>
      <c r="K12506" s="149"/>
      <c r="L12506" s="149"/>
    </row>
    <row r="12507" spans="1:12" s="234" customFormat="1" ht="13" x14ac:dyDescent="0.25">
      <c r="A12507" s="296"/>
      <c r="B12507" s="331"/>
      <c r="C12507" s="268"/>
      <c r="D12507" s="326"/>
      <c r="E12507" s="325"/>
      <c r="F12507" s="260"/>
      <c r="I12507"/>
      <c r="J12507" s="149"/>
      <c r="K12507" s="149"/>
      <c r="L12507" s="149"/>
    </row>
    <row r="12508" spans="1:12" s="234" customFormat="1" ht="87.5" x14ac:dyDescent="0.25">
      <c r="A12508" s="296" t="s">
        <v>3120</v>
      </c>
      <c r="B12508" s="294" t="s">
        <v>3106</v>
      </c>
      <c r="C12508" s="289" t="s">
        <v>2</v>
      </c>
      <c r="D12508" s="324">
        <v>3</v>
      </c>
      <c r="E12508" s="325"/>
      <c r="F12508" s="260"/>
      <c r="I12508"/>
      <c r="J12508" s="149"/>
      <c r="K12508" s="149"/>
      <c r="L12508" s="149"/>
    </row>
    <row r="12509" spans="1:12" s="234" customFormat="1" x14ac:dyDescent="0.25">
      <c r="A12509" s="296"/>
      <c r="B12509" s="302"/>
      <c r="C12509" s="268"/>
      <c r="D12509" s="326"/>
      <c r="E12509" s="325"/>
      <c r="F12509" s="260"/>
      <c r="I12509"/>
      <c r="J12509" s="149"/>
      <c r="K12509" s="149"/>
      <c r="L12509" s="149"/>
    </row>
    <row r="12510" spans="1:12" s="234" customFormat="1" x14ac:dyDescent="0.25">
      <c r="A12510" s="296"/>
      <c r="B12510" s="302"/>
      <c r="C12510" s="268"/>
      <c r="D12510" s="326"/>
      <c r="E12510" s="329"/>
      <c r="F12510" s="260"/>
      <c r="I12510"/>
      <c r="J12510" s="149"/>
      <c r="K12510" s="149"/>
      <c r="L12510" s="149"/>
    </row>
    <row r="12511" spans="1:12" s="234" customFormat="1" x14ac:dyDescent="0.25">
      <c r="A12511" s="296"/>
      <c r="B12511" s="302"/>
      <c r="C12511" s="268"/>
      <c r="D12511" s="326"/>
      <c r="E12511" s="329"/>
      <c r="F12511" s="260"/>
      <c r="I12511"/>
      <c r="J12511" s="149"/>
      <c r="K12511" s="149"/>
      <c r="L12511" s="149"/>
    </row>
    <row r="12512" spans="1:12" s="234" customFormat="1" x14ac:dyDescent="0.25">
      <c r="A12512" s="296"/>
      <c r="B12512" s="269"/>
      <c r="C12512" s="268"/>
      <c r="D12512" s="311"/>
      <c r="E12512" s="216"/>
      <c r="F12512" s="260"/>
      <c r="I12512"/>
      <c r="J12512" s="149"/>
      <c r="K12512" s="149"/>
      <c r="L12512" s="149"/>
    </row>
    <row r="12513" spans="1:12" s="234" customFormat="1" x14ac:dyDescent="0.25">
      <c r="A12513" s="296"/>
      <c r="B12513" s="269"/>
      <c r="C12513" s="268"/>
      <c r="D12513" s="311"/>
      <c r="E12513" s="216"/>
      <c r="F12513" s="260"/>
      <c r="I12513"/>
      <c r="J12513" s="149"/>
      <c r="K12513" s="149"/>
      <c r="L12513" s="149"/>
    </row>
    <row r="12514" spans="1:12" s="234" customFormat="1" x14ac:dyDescent="0.25">
      <c r="A12514" s="296"/>
      <c r="B12514" s="269"/>
      <c r="C12514" s="268"/>
      <c r="D12514" s="311"/>
      <c r="E12514" s="216"/>
      <c r="F12514" s="260"/>
      <c r="I12514"/>
      <c r="J12514" s="149"/>
      <c r="K12514" s="149"/>
      <c r="L12514" s="149"/>
    </row>
    <row r="12515" spans="1:12" s="234" customFormat="1" x14ac:dyDescent="0.25">
      <c r="A12515" s="296"/>
      <c r="B12515" s="269"/>
      <c r="C12515" s="268"/>
      <c r="D12515" s="311"/>
      <c r="E12515" s="216"/>
      <c r="F12515" s="260"/>
      <c r="I12515"/>
      <c r="J12515" s="149"/>
      <c r="K12515" s="149"/>
      <c r="L12515" s="149"/>
    </row>
    <row r="12516" spans="1:12" s="234" customFormat="1" ht="13" x14ac:dyDescent="0.25">
      <c r="A12516" s="261"/>
      <c r="B12516" s="264" t="s">
        <v>2187</v>
      </c>
      <c r="C12516" s="226"/>
      <c r="D12516" s="304"/>
      <c r="E12516" s="255"/>
      <c r="F12516" s="266"/>
      <c r="I12516"/>
      <c r="J12516" s="149"/>
      <c r="K12516" s="149"/>
      <c r="L12516" s="149"/>
    </row>
    <row r="12517" spans="1:12" s="234" customFormat="1" ht="13" x14ac:dyDescent="0.25">
      <c r="A12517" s="261"/>
      <c r="B12517" s="245" t="str">
        <f>B12458</f>
        <v>SECTION 9</v>
      </c>
      <c r="C12517" s="226"/>
      <c r="D12517" s="304"/>
      <c r="E12517" s="255"/>
      <c r="F12517" s="260"/>
      <c r="I12517"/>
      <c r="J12517" s="149"/>
      <c r="K12517" s="149"/>
      <c r="L12517" s="149"/>
    </row>
    <row r="12518" spans="1:12" s="234" customFormat="1" ht="13" x14ac:dyDescent="0.25">
      <c r="A12518" s="261"/>
      <c r="B12518" s="245" t="s">
        <v>3121</v>
      </c>
      <c r="C12518" s="226"/>
      <c r="D12518" s="304"/>
      <c r="E12518" s="255"/>
      <c r="F12518" s="260"/>
      <c r="I12518"/>
      <c r="J12518" s="149"/>
      <c r="K12518" s="149"/>
      <c r="L12518" s="149"/>
    </row>
    <row r="12519" spans="1:12" s="234" customFormat="1" ht="13" x14ac:dyDescent="0.25">
      <c r="A12519" s="261"/>
      <c r="B12519" s="253"/>
      <c r="C12519" s="252"/>
      <c r="D12519" s="308"/>
      <c r="E12519" s="257"/>
      <c r="F12519" s="260"/>
      <c r="I12519"/>
      <c r="J12519" s="149"/>
      <c r="K12519" s="149"/>
      <c r="L12519" s="149"/>
    </row>
    <row r="12520" spans="1:12" s="234" customFormat="1" ht="13" x14ac:dyDescent="0.25">
      <c r="A12520" s="261"/>
      <c r="B12520" s="270" t="str">
        <f>B12517</f>
        <v>SECTION 9</v>
      </c>
      <c r="C12520" s="252"/>
      <c r="D12520" s="308"/>
      <c r="E12520" s="257"/>
      <c r="F12520" s="260"/>
      <c r="I12520"/>
      <c r="J12520" s="149"/>
      <c r="K12520" s="149"/>
      <c r="L12520" s="149"/>
    </row>
    <row r="12521" spans="1:12" s="234" customFormat="1" ht="13" x14ac:dyDescent="0.25">
      <c r="A12521" s="261"/>
      <c r="B12521" s="270" t="str">
        <f>B12518</f>
        <v>New Ablution Blocks A,B,C: 9.13 - Plumbing and Drainage</v>
      </c>
      <c r="C12521" s="252"/>
      <c r="D12521" s="308"/>
      <c r="E12521" s="257"/>
      <c r="F12521" s="260"/>
      <c r="I12521"/>
      <c r="J12521" s="149"/>
      <c r="K12521" s="149"/>
      <c r="L12521" s="149"/>
    </row>
    <row r="12522" spans="1:12" s="234" customFormat="1" ht="13" x14ac:dyDescent="0.25">
      <c r="A12522" s="261"/>
      <c r="B12522" s="251" t="s">
        <v>2200</v>
      </c>
      <c r="C12522" s="252" t="s">
        <v>2192</v>
      </c>
      <c r="D12522" s="308"/>
      <c r="E12522" s="257"/>
      <c r="F12522" s="260"/>
      <c r="I12522"/>
      <c r="J12522" s="149"/>
      <c r="K12522" s="149"/>
      <c r="L12522" s="149"/>
    </row>
    <row r="12523" spans="1:12" s="234" customFormat="1" ht="13" x14ac:dyDescent="0.25">
      <c r="A12523" s="261"/>
      <c r="B12523" s="253"/>
      <c r="C12523" s="252"/>
      <c r="D12523" s="308"/>
      <c r="E12523" s="257"/>
      <c r="F12523" s="260"/>
      <c r="I12523"/>
      <c r="J12523" s="149"/>
      <c r="K12523" s="149"/>
      <c r="L12523" s="149"/>
    </row>
    <row r="12524" spans="1:12" s="234" customFormat="1" ht="13" x14ac:dyDescent="0.25">
      <c r="A12524" s="261"/>
      <c r="B12524" s="265" t="s">
        <v>2191</v>
      </c>
      <c r="C12524" s="252">
        <v>184</v>
      </c>
      <c r="D12524" s="308"/>
      <c r="E12524" s="257"/>
      <c r="F12524" s="260"/>
      <c r="I12524"/>
      <c r="J12524" s="149"/>
      <c r="K12524" s="149"/>
      <c r="L12524" s="149"/>
    </row>
    <row r="12525" spans="1:12" s="234" customFormat="1" ht="13" x14ac:dyDescent="0.25">
      <c r="A12525" s="261"/>
      <c r="B12525" s="265"/>
      <c r="C12525" s="252"/>
      <c r="D12525" s="308"/>
      <c r="E12525" s="257"/>
      <c r="F12525" s="260"/>
      <c r="I12525"/>
      <c r="J12525" s="149"/>
      <c r="K12525" s="149"/>
      <c r="L12525" s="149"/>
    </row>
    <row r="12526" spans="1:12" s="234" customFormat="1" ht="13" x14ac:dyDescent="0.25">
      <c r="A12526" s="261"/>
      <c r="B12526" s="253"/>
      <c r="C12526" s="252"/>
      <c r="D12526" s="308"/>
      <c r="E12526" s="257"/>
      <c r="F12526" s="260"/>
      <c r="I12526"/>
      <c r="J12526" s="149"/>
      <c r="K12526" s="149"/>
      <c r="L12526" s="149"/>
    </row>
    <row r="12527" spans="1:12" s="234" customFormat="1" ht="13" x14ac:dyDescent="0.25">
      <c r="A12527" s="261"/>
      <c r="B12527" s="253"/>
      <c r="C12527" s="252"/>
      <c r="D12527" s="308"/>
      <c r="E12527" s="257"/>
      <c r="F12527" s="260"/>
      <c r="I12527"/>
      <c r="J12527" s="149"/>
      <c r="K12527" s="149"/>
      <c r="L12527" s="149"/>
    </row>
    <row r="12528" spans="1:12" s="234" customFormat="1" ht="13" x14ac:dyDescent="0.25">
      <c r="A12528" s="261"/>
      <c r="B12528" s="253"/>
      <c r="C12528" s="252"/>
      <c r="D12528" s="308"/>
      <c r="E12528" s="257"/>
      <c r="F12528" s="260"/>
      <c r="I12528"/>
      <c r="J12528" s="149"/>
      <c r="K12528" s="149"/>
      <c r="L12528" s="149"/>
    </row>
    <row r="12529" spans="1:12" s="234" customFormat="1" ht="13" x14ac:dyDescent="0.25">
      <c r="A12529" s="261"/>
      <c r="B12529" s="253"/>
      <c r="C12529" s="252"/>
      <c r="D12529" s="308"/>
      <c r="E12529" s="257"/>
      <c r="F12529" s="260"/>
      <c r="I12529"/>
      <c r="J12529" s="149"/>
      <c r="K12529" s="149"/>
      <c r="L12529" s="149"/>
    </row>
    <row r="12530" spans="1:12" s="234" customFormat="1" ht="13" x14ac:dyDescent="0.25">
      <c r="A12530" s="261"/>
      <c r="B12530" s="253"/>
      <c r="C12530" s="252"/>
      <c r="D12530" s="308"/>
      <c r="E12530" s="257"/>
      <c r="F12530" s="260"/>
      <c r="I12530"/>
      <c r="J12530" s="149"/>
      <c r="K12530" s="149"/>
      <c r="L12530" s="149"/>
    </row>
    <row r="12531" spans="1:12" s="234" customFormat="1" ht="13" x14ac:dyDescent="0.25">
      <c r="A12531" s="261"/>
      <c r="B12531" s="253"/>
      <c r="C12531" s="252"/>
      <c r="D12531" s="308"/>
      <c r="E12531" s="257"/>
      <c r="F12531" s="260"/>
      <c r="I12531"/>
      <c r="J12531" s="149"/>
      <c r="K12531" s="149"/>
      <c r="L12531" s="149"/>
    </row>
    <row r="12532" spans="1:12" s="234" customFormat="1" ht="13" x14ac:dyDescent="0.25">
      <c r="A12532" s="261"/>
      <c r="B12532" s="253"/>
      <c r="C12532" s="252"/>
      <c r="D12532" s="308"/>
      <c r="E12532" s="257"/>
      <c r="F12532" s="260"/>
      <c r="I12532"/>
      <c r="J12532" s="149"/>
      <c r="K12532" s="149"/>
      <c r="L12532" s="149"/>
    </row>
    <row r="12533" spans="1:12" s="234" customFormat="1" ht="13" x14ac:dyDescent="0.25">
      <c r="A12533" s="261"/>
      <c r="B12533" s="253"/>
      <c r="C12533" s="252"/>
      <c r="D12533" s="308"/>
      <c r="E12533" s="257"/>
      <c r="F12533" s="260"/>
      <c r="I12533"/>
      <c r="J12533" s="149"/>
      <c r="K12533" s="149"/>
      <c r="L12533" s="149"/>
    </row>
    <row r="12534" spans="1:12" s="234" customFormat="1" ht="13" x14ac:dyDescent="0.25">
      <c r="A12534" s="261"/>
      <c r="B12534" s="253"/>
      <c r="C12534" s="252"/>
      <c r="D12534" s="308"/>
      <c r="E12534" s="257"/>
      <c r="F12534" s="260"/>
      <c r="I12534"/>
      <c r="J12534" s="149"/>
      <c r="K12534" s="149"/>
      <c r="L12534" s="149"/>
    </row>
    <row r="12535" spans="1:12" s="234" customFormat="1" ht="13" x14ac:dyDescent="0.25">
      <c r="A12535" s="261"/>
      <c r="B12535" s="253"/>
      <c r="C12535" s="252"/>
      <c r="D12535" s="308"/>
      <c r="E12535" s="257"/>
      <c r="F12535" s="260"/>
      <c r="I12535"/>
      <c r="J12535" s="149"/>
      <c r="K12535" s="149"/>
      <c r="L12535" s="149"/>
    </row>
    <row r="12536" spans="1:12" s="234" customFormat="1" ht="13" x14ac:dyDescent="0.25">
      <c r="A12536" s="261"/>
      <c r="B12536" s="253"/>
      <c r="C12536" s="252"/>
      <c r="D12536" s="308"/>
      <c r="E12536" s="257"/>
      <c r="F12536" s="260"/>
      <c r="I12536"/>
      <c r="J12536" s="149"/>
      <c r="K12536" s="149"/>
      <c r="L12536" s="149"/>
    </row>
    <row r="12537" spans="1:12" s="234" customFormat="1" ht="13" x14ac:dyDescent="0.25">
      <c r="A12537" s="261"/>
      <c r="B12537" s="253"/>
      <c r="C12537" s="252"/>
      <c r="D12537" s="308"/>
      <c r="E12537" s="257"/>
      <c r="F12537" s="260"/>
      <c r="I12537"/>
      <c r="J12537" s="149"/>
      <c r="K12537" s="149"/>
      <c r="L12537" s="149"/>
    </row>
    <row r="12538" spans="1:12" s="234" customFormat="1" ht="13" x14ac:dyDescent="0.25">
      <c r="A12538" s="261"/>
      <c r="B12538" s="253"/>
      <c r="C12538" s="252"/>
      <c r="D12538" s="308"/>
      <c r="E12538" s="257"/>
      <c r="F12538" s="260"/>
      <c r="I12538"/>
      <c r="J12538" s="149"/>
      <c r="K12538" s="149"/>
      <c r="L12538" s="149"/>
    </row>
    <row r="12539" spans="1:12" s="234" customFormat="1" ht="13" x14ac:dyDescent="0.25">
      <c r="A12539" s="261"/>
      <c r="B12539" s="253"/>
      <c r="C12539" s="252"/>
      <c r="D12539" s="308"/>
      <c r="E12539" s="257"/>
      <c r="F12539" s="260"/>
      <c r="I12539"/>
      <c r="J12539" s="149"/>
      <c r="K12539" s="149"/>
      <c r="L12539" s="149"/>
    </row>
    <row r="12540" spans="1:12" s="234" customFormat="1" ht="13" x14ac:dyDescent="0.25">
      <c r="A12540" s="261"/>
      <c r="B12540" s="253"/>
      <c r="C12540" s="252"/>
      <c r="D12540" s="308"/>
      <c r="E12540" s="257"/>
      <c r="F12540" s="260"/>
      <c r="I12540"/>
      <c r="J12540" s="149"/>
      <c r="K12540" s="149"/>
      <c r="L12540" s="149"/>
    </row>
    <row r="12541" spans="1:12" s="234" customFormat="1" ht="13" x14ac:dyDescent="0.25">
      <c r="A12541" s="261"/>
      <c r="B12541" s="253"/>
      <c r="C12541" s="252"/>
      <c r="D12541" s="308"/>
      <c r="E12541" s="257"/>
      <c r="F12541" s="260"/>
      <c r="I12541"/>
      <c r="J12541" s="149"/>
      <c r="K12541" s="149"/>
      <c r="L12541" s="149"/>
    </row>
    <row r="12542" spans="1:12" s="234" customFormat="1" ht="13" x14ac:dyDescent="0.25">
      <c r="A12542" s="261"/>
      <c r="B12542" s="253"/>
      <c r="C12542" s="252"/>
      <c r="D12542" s="308"/>
      <c r="E12542" s="257"/>
      <c r="F12542" s="260"/>
      <c r="I12542"/>
      <c r="J12542" s="149"/>
      <c r="K12542" s="149"/>
      <c r="L12542" s="149"/>
    </row>
    <row r="12543" spans="1:12" s="234" customFormat="1" ht="13" x14ac:dyDescent="0.25">
      <c r="A12543" s="261"/>
      <c r="B12543" s="253"/>
      <c r="C12543" s="252"/>
      <c r="D12543" s="308"/>
      <c r="E12543" s="257"/>
      <c r="F12543" s="260"/>
      <c r="I12543"/>
      <c r="J12543" s="149"/>
      <c r="K12543" s="149"/>
      <c r="L12543" s="149"/>
    </row>
    <row r="12544" spans="1:12" s="234" customFormat="1" ht="13" x14ac:dyDescent="0.25">
      <c r="A12544" s="261"/>
      <c r="B12544" s="253"/>
      <c r="C12544" s="252"/>
      <c r="D12544" s="308"/>
      <c r="E12544" s="257"/>
      <c r="F12544" s="260"/>
      <c r="I12544"/>
      <c r="J12544" s="149"/>
      <c r="K12544" s="149"/>
      <c r="L12544" s="149"/>
    </row>
    <row r="12545" spans="1:12" s="234" customFormat="1" ht="13" x14ac:dyDescent="0.25">
      <c r="A12545" s="261"/>
      <c r="B12545" s="253"/>
      <c r="C12545" s="252"/>
      <c r="D12545" s="308"/>
      <c r="E12545" s="257"/>
      <c r="F12545" s="260"/>
      <c r="I12545"/>
      <c r="J12545" s="149"/>
      <c r="K12545" s="149"/>
      <c r="L12545" s="149"/>
    </row>
    <row r="12546" spans="1:12" s="234" customFormat="1" ht="13" x14ac:dyDescent="0.25">
      <c r="A12546" s="261"/>
      <c r="B12546" s="253"/>
      <c r="C12546" s="252"/>
      <c r="D12546" s="308"/>
      <c r="E12546" s="257"/>
      <c r="F12546" s="260"/>
      <c r="I12546"/>
      <c r="J12546" s="149"/>
      <c r="K12546" s="149"/>
      <c r="L12546" s="149"/>
    </row>
    <row r="12547" spans="1:12" s="234" customFormat="1" ht="13" x14ac:dyDescent="0.25">
      <c r="A12547" s="261"/>
      <c r="B12547" s="253"/>
      <c r="C12547" s="252"/>
      <c r="D12547" s="308"/>
      <c r="E12547" s="257"/>
      <c r="F12547" s="260"/>
      <c r="I12547"/>
      <c r="J12547" s="149"/>
      <c r="K12547" s="149"/>
      <c r="L12547" s="149"/>
    </row>
    <row r="12548" spans="1:12" s="234" customFormat="1" ht="13" x14ac:dyDescent="0.25">
      <c r="A12548" s="261"/>
      <c r="B12548" s="253"/>
      <c r="C12548" s="252"/>
      <c r="D12548" s="308"/>
      <c r="E12548" s="257"/>
      <c r="F12548" s="260"/>
      <c r="I12548"/>
      <c r="J12548" s="149"/>
      <c r="K12548" s="149"/>
      <c r="L12548" s="149"/>
    </row>
    <row r="12549" spans="1:12" s="234" customFormat="1" ht="13" x14ac:dyDescent="0.25">
      <c r="A12549" s="261"/>
      <c r="B12549" s="253"/>
      <c r="C12549" s="252"/>
      <c r="D12549" s="308"/>
      <c r="E12549" s="257"/>
      <c r="F12549" s="260"/>
      <c r="I12549"/>
      <c r="J12549" s="149"/>
      <c r="K12549" s="149"/>
      <c r="L12549" s="149"/>
    </row>
    <row r="12550" spans="1:12" s="234" customFormat="1" ht="13" x14ac:dyDescent="0.25">
      <c r="A12550" s="261"/>
      <c r="B12550" s="253"/>
      <c r="C12550" s="252"/>
      <c r="D12550" s="308"/>
      <c r="E12550" s="257"/>
      <c r="F12550" s="260"/>
      <c r="I12550"/>
      <c r="J12550" s="149"/>
      <c r="K12550" s="149"/>
      <c r="L12550" s="149"/>
    </row>
    <row r="12551" spans="1:12" s="234" customFormat="1" ht="13" x14ac:dyDescent="0.25">
      <c r="A12551" s="261"/>
      <c r="B12551" s="253"/>
      <c r="C12551" s="252"/>
      <c r="D12551" s="308"/>
      <c r="E12551" s="257"/>
      <c r="F12551" s="260"/>
      <c r="I12551"/>
      <c r="J12551" s="149"/>
      <c r="K12551" s="149"/>
      <c r="L12551" s="149"/>
    </row>
    <row r="12552" spans="1:12" s="234" customFormat="1" ht="13" x14ac:dyDescent="0.25">
      <c r="A12552" s="261"/>
      <c r="B12552" s="253"/>
      <c r="C12552" s="252"/>
      <c r="D12552" s="308"/>
      <c r="E12552" s="257"/>
      <c r="F12552" s="260"/>
      <c r="I12552"/>
      <c r="J12552" s="149"/>
      <c r="K12552" s="149"/>
      <c r="L12552" s="149"/>
    </row>
    <row r="12553" spans="1:12" s="234" customFormat="1" ht="13" x14ac:dyDescent="0.25">
      <c r="A12553" s="261"/>
      <c r="B12553" s="253"/>
      <c r="C12553" s="252"/>
      <c r="D12553" s="308"/>
      <c r="E12553" s="257"/>
      <c r="F12553" s="260"/>
      <c r="I12553"/>
      <c r="J12553" s="149"/>
      <c r="K12553" s="149"/>
      <c r="L12553" s="149"/>
    </row>
    <row r="12554" spans="1:12" s="234" customFormat="1" ht="13" x14ac:dyDescent="0.25">
      <c r="A12554" s="261"/>
      <c r="B12554" s="253"/>
      <c r="C12554" s="252"/>
      <c r="D12554" s="308"/>
      <c r="E12554" s="257"/>
      <c r="F12554" s="260"/>
      <c r="I12554"/>
      <c r="J12554" s="149"/>
      <c r="K12554" s="149"/>
      <c r="L12554" s="149"/>
    </row>
    <row r="12555" spans="1:12" s="234" customFormat="1" ht="13" x14ac:dyDescent="0.25">
      <c r="A12555" s="261"/>
      <c r="B12555" s="253"/>
      <c r="C12555" s="252"/>
      <c r="D12555" s="308"/>
      <c r="E12555" s="257"/>
      <c r="F12555" s="260"/>
      <c r="I12555"/>
      <c r="J12555" s="149"/>
      <c r="K12555" s="149"/>
      <c r="L12555" s="149"/>
    </row>
    <row r="12556" spans="1:12" s="234" customFormat="1" ht="13" x14ac:dyDescent="0.25">
      <c r="A12556" s="261"/>
      <c r="B12556" s="253"/>
      <c r="C12556" s="252"/>
      <c r="D12556" s="308"/>
      <c r="E12556" s="257"/>
      <c r="F12556" s="260"/>
      <c r="I12556"/>
      <c r="J12556" s="149"/>
      <c r="K12556" s="149"/>
      <c r="L12556" s="149"/>
    </row>
    <row r="12557" spans="1:12" s="234" customFormat="1" ht="13" x14ac:dyDescent="0.25">
      <c r="A12557" s="261"/>
      <c r="B12557" s="253"/>
      <c r="C12557" s="252"/>
      <c r="D12557" s="308"/>
      <c r="E12557" s="257"/>
      <c r="F12557" s="260"/>
      <c r="I12557"/>
      <c r="J12557" s="149"/>
      <c r="K12557" s="149"/>
      <c r="L12557" s="149"/>
    </row>
    <row r="12558" spans="1:12" s="234" customFormat="1" ht="13" x14ac:dyDescent="0.25">
      <c r="A12558" s="261"/>
      <c r="B12558" s="253"/>
      <c r="C12558" s="252"/>
      <c r="D12558" s="308"/>
      <c r="E12558" s="257"/>
      <c r="F12558" s="260"/>
      <c r="I12558"/>
      <c r="J12558" s="149"/>
      <c r="K12558" s="149"/>
      <c r="L12558" s="149"/>
    </row>
    <row r="12559" spans="1:12" s="234" customFormat="1" ht="13" x14ac:dyDescent="0.25">
      <c r="A12559" s="261"/>
      <c r="B12559" s="253"/>
      <c r="C12559" s="252"/>
      <c r="D12559" s="308"/>
      <c r="E12559" s="257"/>
      <c r="F12559" s="260"/>
      <c r="I12559"/>
      <c r="J12559" s="149"/>
      <c r="K12559" s="149"/>
      <c r="L12559" s="149"/>
    </row>
    <row r="12560" spans="1:12" s="234" customFormat="1" ht="13" x14ac:dyDescent="0.25">
      <c r="A12560" s="261"/>
      <c r="B12560" s="253"/>
      <c r="C12560" s="252"/>
      <c r="D12560" s="308"/>
      <c r="E12560" s="257"/>
      <c r="F12560" s="260"/>
      <c r="I12560"/>
      <c r="J12560" s="149"/>
      <c r="K12560" s="149"/>
      <c r="L12560" s="149"/>
    </row>
    <row r="12561" spans="1:12" s="234" customFormat="1" ht="13" x14ac:dyDescent="0.25">
      <c r="A12561" s="261"/>
      <c r="B12561" s="253"/>
      <c r="C12561" s="252"/>
      <c r="D12561" s="308"/>
      <c r="E12561" s="257"/>
      <c r="F12561" s="260"/>
      <c r="I12561"/>
      <c r="J12561" s="149"/>
      <c r="K12561" s="149"/>
      <c r="L12561" s="149"/>
    </row>
    <row r="12562" spans="1:12" s="234" customFormat="1" ht="13" x14ac:dyDescent="0.25">
      <c r="A12562" s="261"/>
      <c r="B12562" s="253"/>
      <c r="C12562" s="252"/>
      <c r="D12562" s="308"/>
      <c r="E12562" s="257"/>
      <c r="F12562" s="260"/>
      <c r="I12562"/>
      <c r="J12562" s="149"/>
      <c r="K12562" s="149"/>
      <c r="L12562" s="149"/>
    </row>
    <row r="12563" spans="1:12" s="234" customFormat="1" ht="13" x14ac:dyDescent="0.25">
      <c r="A12563" s="261"/>
      <c r="B12563" s="253"/>
      <c r="C12563" s="252"/>
      <c r="D12563" s="308"/>
      <c r="E12563" s="257"/>
      <c r="F12563" s="260"/>
      <c r="I12563"/>
      <c r="J12563" s="149"/>
      <c r="K12563" s="149"/>
      <c r="L12563" s="149"/>
    </row>
    <row r="12564" spans="1:12" s="234" customFormat="1" ht="13" x14ac:dyDescent="0.25">
      <c r="A12564" s="261"/>
      <c r="B12564" s="253"/>
      <c r="C12564" s="252"/>
      <c r="D12564" s="308"/>
      <c r="E12564" s="257"/>
      <c r="F12564" s="260"/>
      <c r="I12564"/>
      <c r="J12564" s="149"/>
      <c r="K12564" s="149"/>
      <c r="L12564" s="149"/>
    </row>
    <row r="12565" spans="1:12" s="234" customFormat="1" ht="13" x14ac:dyDescent="0.25">
      <c r="A12565" s="261"/>
      <c r="B12565" s="253"/>
      <c r="C12565" s="252"/>
      <c r="D12565" s="308"/>
      <c r="E12565" s="257"/>
      <c r="F12565" s="260"/>
      <c r="I12565"/>
      <c r="J12565" s="149"/>
      <c r="K12565" s="149"/>
      <c r="L12565" s="149"/>
    </row>
    <row r="12566" spans="1:12" s="234" customFormat="1" ht="13" x14ac:dyDescent="0.25">
      <c r="A12566" s="261"/>
      <c r="B12566" s="253"/>
      <c r="C12566" s="252"/>
      <c r="D12566" s="308"/>
      <c r="E12566" s="257"/>
      <c r="F12566" s="260"/>
      <c r="I12566"/>
      <c r="J12566" s="149"/>
      <c r="K12566" s="149"/>
      <c r="L12566" s="149"/>
    </row>
    <row r="12567" spans="1:12" s="234" customFormat="1" ht="13" x14ac:dyDescent="0.25">
      <c r="A12567" s="261"/>
      <c r="B12567" s="253"/>
      <c r="C12567" s="252"/>
      <c r="D12567" s="308"/>
      <c r="E12567" s="257"/>
      <c r="F12567" s="260"/>
      <c r="I12567"/>
      <c r="J12567" s="149"/>
      <c r="K12567" s="149"/>
      <c r="L12567" s="149"/>
    </row>
    <row r="12568" spans="1:12" s="234" customFormat="1" ht="13" x14ac:dyDescent="0.25">
      <c r="A12568" s="261"/>
      <c r="B12568" s="253"/>
      <c r="C12568" s="252"/>
      <c r="D12568" s="308"/>
      <c r="E12568" s="257"/>
      <c r="F12568" s="260"/>
      <c r="I12568"/>
      <c r="J12568" s="149"/>
      <c r="K12568" s="149"/>
      <c r="L12568" s="149"/>
    </row>
    <row r="12569" spans="1:12" s="234" customFormat="1" ht="13" x14ac:dyDescent="0.25">
      <c r="A12569" s="261"/>
      <c r="B12569" s="253"/>
      <c r="C12569" s="252"/>
      <c r="D12569" s="308"/>
      <c r="E12569" s="257"/>
      <c r="F12569" s="260"/>
      <c r="I12569"/>
      <c r="J12569" s="149"/>
      <c r="K12569" s="149"/>
      <c r="L12569" s="149"/>
    </row>
    <row r="12570" spans="1:12" s="234" customFormat="1" ht="13" x14ac:dyDescent="0.25">
      <c r="A12570" s="261"/>
      <c r="B12570" s="253"/>
      <c r="C12570" s="252"/>
      <c r="D12570" s="308"/>
      <c r="E12570" s="257"/>
      <c r="F12570" s="260"/>
      <c r="I12570"/>
      <c r="J12570" s="149"/>
      <c r="K12570" s="149"/>
      <c r="L12570" s="149"/>
    </row>
    <row r="12571" spans="1:12" s="234" customFormat="1" ht="13" x14ac:dyDescent="0.25">
      <c r="A12571" s="261"/>
      <c r="B12571" s="253"/>
      <c r="C12571" s="252"/>
      <c r="D12571" s="308"/>
      <c r="E12571" s="257"/>
      <c r="F12571" s="260"/>
      <c r="I12571"/>
      <c r="J12571" s="149"/>
      <c r="K12571" s="149"/>
      <c r="L12571" s="149"/>
    </row>
    <row r="12572" spans="1:12" s="234" customFormat="1" ht="13" x14ac:dyDescent="0.25">
      <c r="A12572" s="261"/>
      <c r="B12572" s="253"/>
      <c r="C12572" s="252"/>
      <c r="D12572" s="308"/>
      <c r="E12572" s="257"/>
      <c r="F12572" s="260"/>
      <c r="I12572"/>
      <c r="J12572" s="149"/>
      <c r="K12572" s="149"/>
      <c r="L12572" s="149"/>
    </row>
    <row r="12573" spans="1:12" s="234" customFormat="1" ht="13" x14ac:dyDescent="0.25">
      <c r="A12573" s="261"/>
      <c r="B12573" s="253"/>
      <c r="C12573" s="252"/>
      <c r="D12573" s="308"/>
      <c r="E12573" s="257"/>
      <c r="F12573" s="260"/>
      <c r="I12573"/>
      <c r="J12573" s="149"/>
      <c r="K12573" s="149"/>
      <c r="L12573" s="149"/>
    </row>
    <row r="12574" spans="1:12" s="234" customFormat="1" ht="13" x14ac:dyDescent="0.25">
      <c r="A12574" s="261"/>
      <c r="B12574" s="253"/>
      <c r="C12574" s="252"/>
      <c r="D12574" s="308"/>
      <c r="E12574" s="257"/>
      <c r="F12574" s="260"/>
      <c r="I12574"/>
      <c r="J12574" s="149"/>
      <c r="K12574" s="149"/>
      <c r="L12574" s="149"/>
    </row>
    <row r="12575" spans="1:12" s="234" customFormat="1" ht="13" x14ac:dyDescent="0.25">
      <c r="A12575" s="261"/>
      <c r="B12575" s="253"/>
      <c r="C12575" s="252"/>
      <c r="D12575" s="308"/>
      <c r="E12575" s="257"/>
      <c r="F12575" s="260"/>
      <c r="I12575"/>
      <c r="J12575" s="149"/>
      <c r="K12575" s="149"/>
      <c r="L12575" s="149"/>
    </row>
    <row r="12576" spans="1:12" s="234" customFormat="1" ht="13" x14ac:dyDescent="0.25">
      <c r="A12576" s="261"/>
      <c r="B12576" s="253"/>
      <c r="C12576" s="252"/>
      <c r="D12576" s="308"/>
      <c r="E12576" s="257"/>
      <c r="F12576" s="260"/>
      <c r="I12576"/>
      <c r="J12576" s="149"/>
      <c r="K12576" s="149"/>
      <c r="L12576" s="149"/>
    </row>
    <row r="12577" spans="1:12" s="234" customFormat="1" ht="13" x14ac:dyDescent="0.25">
      <c r="A12577" s="261"/>
      <c r="B12577" s="253"/>
      <c r="C12577" s="252"/>
      <c r="D12577" s="308"/>
      <c r="E12577" s="257"/>
      <c r="F12577" s="260"/>
      <c r="I12577"/>
      <c r="J12577" s="149"/>
      <c r="K12577" s="149"/>
      <c r="L12577" s="149"/>
    </row>
    <row r="12578" spans="1:12" s="234" customFormat="1" ht="13" x14ac:dyDescent="0.25">
      <c r="A12578" s="261"/>
      <c r="B12578" s="253"/>
      <c r="C12578" s="252"/>
      <c r="D12578" s="308"/>
      <c r="E12578" s="257"/>
      <c r="F12578" s="260"/>
      <c r="I12578"/>
      <c r="J12578" s="149"/>
      <c r="K12578" s="149"/>
      <c r="L12578" s="149"/>
    </row>
    <row r="12579" spans="1:12" s="234" customFormat="1" ht="13" x14ac:dyDescent="0.25">
      <c r="A12579" s="261"/>
      <c r="B12579" s="253"/>
      <c r="C12579" s="252"/>
      <c r="D12579" s="308"/>
      <c r="E12579" s="257"/>
      <c r="F12579" s="260"/>
      <c r="I12579"/>
      <c r="J12579" s="149"/>
      <c r="K12579" s="149"/>
      <c r="L12579" s="149"/>
    </row>
    <row r="12580" spans="1:12" s="234" customFormat="1" ht="13" x14ac:dyDescent="0.25">
      <c r="A12580" s="261"/>
      <c r="B12580" s="253"/>
      <c r="C12580" s="252"/>
      <c r="D12580" s="308"/>
      <c r="E12580" s="257"/>
      <c r="F12580" s="260"/>
      <c r="I12580"/>
      <c r="J12580" s="149"/>
      <c r="K12580" s="149"/>
      <c r="L12580" s="149"/>
    </row>
    <row r="12581" spans="1:12" s="234" customFormat="1" ht="13" x14ac:dyDescent="0.25">
      <c r="A12581" s="261"/>
      <c r="B12581" s="253"/>
      <c r="C12581" s="252"/>
      <c r="D12581" s="308"/>
      <c r="E12581" s="257"/>
      <c r="F12581" s="260"/>
      <c r="I12581"/>
      <c r="J12581" s="149"/>
      <c r="K12581" s="149"/>
      <c r="L12581" s="149"/>
    </row>
    <row r="12582" spans="1:12" s="234" customFormat="1" ht="13" x14ac:dyDescent="0.25">
      <c r="A12582" s="261"/>
      <c r="B12582" s="253"/>
      <c r="C12582" s="252"/>
      <c r="D12582" s="308"/>
      <c r="E12582" s="257"/>
      <c r="F12582" s="260"/>
      <c r="I12582"/>
      <c r="J12582" s="149"/>
      <c r="K12582" s="149"/>
      <c r="L12582" s="149"/>
    </row>
    <row r="12583" spans="1:12" s="234" customFormat="1" ht="13" x14ac:dyDescent="0.25">
      <c r="A12583" s="261"/>
      <c r="B12583" s="253"/>
      <c r="C12583" s="252"/>
      <c r="D12583" s="308"/>
      <c r="E12583" s="257"/>
      <c r="F12583" s="260"/>
      <c r="I12583"/>
      <c r="J12583" s="149"/>
      <c r="K12583" s="149"/>
      <c r="L12583" s="149"/>
    </row>
    <row r="12584" spans="1:12" s="234" customFormat="1" ht="13" x14ac:dyDescent="0.25">
      <c r="A12584" s="261"/>
      <c r="B12584" s="253"/>
      <c r="C12584" s="252"/>
      <c r="D12584" s="308"/>
      <c r="E12584" s="257"/>
      <c r="F12584" s="260"/>
      <c r="I12584"/>
      <c r="J12584" s="149"/>
      <c r="K12584" s="149"/>
      <c r="L12584" s="149"/>
    </row>
    <row r="12585" spans="1:12" s="234" customFormat="1" ht="13" x14ac:dyDescent="0.25">
      <c r="A12585" s="261"/>
      <c r="B12585" s="253"/>
      <c r="C12585" s="252"/>
      <c r="D12585" s="308"/>
      <c r="E12585" s="257"/>
      <c r="F12585" s="260"/>
      <c r="I12585"/>
      <c r="J12585" s="149"/>
      <c r="K12585" s="149"/>
      <c r="L12585" s="149"/>
    </row>
    <row r="12586" spans="1:12" s="234" customFormat="1" ht="13" x14ac:dyDescent="0.25">
      <c r="A12586" s="261"/>
      <c r="B12586" s="253"/>
      <c r="C12586" s="252"/>
      <c r="D12586" s="308"/>
      <c r="E12586" s="257"/>
      <c r="F12586" s="260"/>
      <c r="I12586"/>
      <c r="J12586" s="149"/>
      <c r="K12586" s="149"/>
      <c r="L12586" s="149"/>
    </row>
    <row r="12587" spans="1:12" s="234" customFormat="1" ht="13" x14ac:dyDescent="0.25">
      <c r="A12587" s="261"/>
      <c r="B12587" s="253"/>
      <c r="C12587" s="252"/>
      <c r="D12587" s="308"/>
      <c r="E12587" s="257"/>
      <c r="F12587" s="260"/>
      <c r="I12587"/>
      <c r="J12587" s="149"/>
      <c r="K12587" s="149"/>
      <c r="L12587" s="149"/>
    </row>
    <row r="12588" spans="1:12" s="234" customFormat="1" ht="13" x14ac:dyDescent="0.25">
      <c r="A12588" s="261"/>
      <c r="B12588" s="253"/>
      <c r="C12588" s="252"/>
      <c r="D12588" s="308"/>
      <c r="E12588" s="257"/>
      <c r="F12588" s="260"/>
      <c r="I12588"/>
      <c r="J12588" s="149"/>
      <c r="K12588" s="149"/>
      <c r="L12588" s="149"/>
    </row>
    <row r="12589" spans="1:12" s="234" customFormat="1" ht="13" x14ac:dyDescent="0.25">
      <c r="A12589" s="261"/>
      <c r="B12589" s="264" t="s">
        <v>1019</v>
      </c>
      <c r="C12589" s="226"/>
      <c r="D12589" s="304"/>
      <c r="E12589" s="255"/>
      <c r="F12589" s="266"/>
      <c r="I12589"/>
      <c r="J12589" s="149"/>
      <c r="K12589" s="149"/>
      <c r="L12589" s="149"/>
    </row>
    <row r="12590" spans="1:12" s="234" customFormat="1" ht="13" x14ac:dyDescent="0.25">
      <c r="A12590" s="261"/>
      <c r="B12590" s="245" t="str">
        <f>B12517</f>
        <v>SECTION 9</v>
      </c>
      <c r="C12590" s="226"/>
      <c r="D12590" s="304"/>
      <c r="E12590" s="255"/>
      <c r="F12590" s="260"/>
      <c r="I12590"/>
      <c r="J12590" s="149"/>
      <c r="K12590" s="149"/>
      <c r="L12590" s="149"/>
    </row>
    <row r="12591" spans="1:12" s="234" customFormat="1" ht="13" x14ac:dyDescent="0.25">
      <c r="A12591" s="261"/>
      <c r="B12591" s="245" t="str">
        <f>B12518</f>
        <v>New Ablution Blocks A,B,C: 9.13 - Plumbing and Drainage</v>
      </c>
      <c r="C12591" s="226"/>
      <c r="D12591" s="304"/>
      <c r="E12591" s="255"/>
      <c r="F12591" s="260"/>
      <c r="I12591"/>
      <c r="J12591" s="149"/>
      <c r="K12591" s="149"/>
      <c r="L12591" s="149"/>
    </row>
    <row r="12592" spans="1:12" s="234" customFormat="1" ht="13" x14ac:dyDescent="0.25">
      <c r="A12592" s="261"/>
      <c r="B12592" s="245"/>
      <c r="C12592" s="226"/>
      <c r="D12592" s="304"/>
      <c r="E12592" s="255"/>
      <c r="F12592" s="260"/>
      <c r="I12592"/>
      <c r="J12592" s="149"/>
      <c r="K12592" s="149"/>
      <c r="L12592" s="149"/>
    </row>
    <row r="12593" spans="1:12" s="234" customFormat="1" ht="13" x14ac:dyDescent="0.25">
      <c r="A12593" s="297"/>
      <c r="B12593" s="227" t="s">
        <v>2289</v>
      </c>
      <c r="C12593" s="268"/>
      <c r="D12593" s="311"/>
      <c r="E12593" s="216"/>
      <c r="F12593" s="277"/>
      <c r="I12593"/>
      <c r="J12593" s="149"/>
      <c r="K12593" s="149"/>
      <c r="L12593" s="149"/>
    </row>
    <row r="12594" spans="1:12" s="234" customFormat="1" x14ac:dyDescent="0.25">
      <c r="A12594" s="296"/>
      <c r="B12594" s="269"/>
      <c r="C12594" s="268"/>
      <c r="D12594" s="311"/>
      <c r="E12594" s="216"/>
      <c r="F12594" s="277"/>
      <c r="I12594"/>
      <c r="J12594" s="149"/>
      <c r="K12594" s="149"/>
      <c r="L12594" s="149"/>
    </row>
    <row r="12595" spans="1:12" s="234" customFormat="1" ht="13" x14ac:dyDescent="0.25">
      <c r="A12595" s="297">
        <v>9.14</v>
      </c>
      <c r="B12595" s="331" t="s">
        <v>320</v>
      </c>
      <c r="C12595" s="223"/>
      <c r="D12595" s="332"/>
      <c r="E12595" s="333"/>
      <c r="F12595" s="277"/>
      <c r="I12595"/>
      <c r="J12595" s="149"/>
      <c r="K12595" s="149"/>
      <c r="L12595" s="149"/>
    </row>
    <row r="12596" spans="1:12" s="234" customFormat="1" ht="13" x14ac:dyDescent="0.25">
      <c r="A12596" s="296"/>
      <c r="B12596" s="340"/>
      <c r="C12596" s="275"/>
      <c r="D12596" s="326"/>
      <c r="E12596" s="325"/>
      <c r="F12596" s="277"/>
      <c r="I12596"/>
      <c r="J12596" s="149"/>
      <c r="K12596" s="149"/>
      <c r="L12596" s="149"/>
    </row>
    <row r="12597" spans="1:12" s="234" customFormat="1" ht="13" x14ac:dyDescent="0.25">
      <c r="A12597" s="296"/>
      <c r="B12597" s="331" t="s">
        <v>321</v>
      </c>
      <c r="C12597" s="268"/>
      <c r="D12597" s="326"/>
      <c r="E12597" s="325"/>
      <c r="F12597" s="277"/>
      <c r="I12597"/>
      <c r="J12597" s="149"/>
      <c r="K12597" s="149"/>
      <c r="L12597" s="149"/>
    </row>
    <row r="12598" spans="1:12" s="234" customFormat="1" ht="13" x14ac:dyDescent="0.25">
      <c r="A12598" s="296"/>
      <c r="B12598" s="331"/>
      <c r="C12598" s="268"/>
      <c r="D12598" s="326"/>
      <c r="E12598" s="325"/>
      <c r="F12598" s="277"/>
      <c r="I12598"/>
      <c r="J12598" s="149"/>
      <c r="K12598" s="149"/>
      <c r="L12598" s="149"/>
    </row>
    <row r="12599" spans="1:12" s="234" customFormat="1" ht="13" x14ac:dyDescent="0.25">
      <c r="A12599" s="296"/>
      <c r="B12599" s="331" t="s">
        <v>322</v>
      </c>
      <c r="C12599" s="268"/>
      <c r="D12599" s="326"/>
      <c r="E12599" s="325"/>
      <c r="F12599" s="277"/>
      <c r="I12599"/>
      <c r="J12599" s="149"/>
      <c r="K12599" s="149"/>
      <c r="L12599" s="149"/>
    </row>
    <row r="12600" spans="1:12" s="234" customFormat="1" ht="13" x14ac:dyDescent="0.25">
      <c r="A12600" s="296"/>
      <c r="B12600" s="331"/>
      <c r="C12600" s="268"/>
      <c r="D12600" s="326"/>
      <c r="E12600" s="325"/>
      <c r="F12600" s="277"/>
      <c r="I12600"/>
      <c r="J12600" s="149"/>
      <c r="K12600" s="149"/>
      <c r="L12600" s="149"/>
    </row>
    <row r="12601" spans="1:12" s="234" customFormat="1" ht="14.5" x14ac:dyDescent="0.25">
      <c r="A12601" s="296" t="s">
        <v>3130</v>
      </c>
      <c r="B12601" s="341" t="s">
        <v>3127</v>
      </c>
      <c r="C12601" s="268" t="s">
        <v>621</v>
      </c>
      <c r="D12601" s="326">
        <v>6</v>
      </c>
      <c r="E12601" s="325"/>
      <c r="F12601" s="277"/>
      <c r="I12601"/>
      <c r="J12601" s="149"/>
      <c r="K12601" s="149"/>
      <c r="L12601" s="149"/>
    </row>
    <row r="12602" spans="1:12" s="234" customFormat="1" x14ac:dyDescent="0.25">
      <c r="A12602" s="296"/>
      <c r="B12602" s="302"/>
      <c r="C12602" s="268"/>
      <c r="D12602" s="326"/>
      <c r="E12602" s="325"/>
      <c r="F12602" s="277"/>
      <c r="I12602"/>
      <c r="J12602" s="149"/>
      <c r="K12602" s="149"/>
      <c r="L12602" s="149"/>
    </row>
    <row r="12603" spans="1:12" s="234" customFormat="1" ht="13" x14ac:dyDescent="0.25">
      <c r="A12603" s="296"/>
      <c r="B12603" s="331" t="s">
        <v>3128</v>
      </c>
      <c r="C12603" s="268"/>
      <c r="D12603" s="326"/>
      <c r="E12603" s="325"/>
      <c r="F12603" s="277"/>
      <c r="I12603"/>
      <c r="J12603" s="149"/>
      <c r="K12603" s="149"/>
      <c r="L12603" s="149"/>
    </row>
    <row r="12604" spans="1:12" s="234" customFormat="1" x14ac:dyDescent="0.25">
      <c r="A12604" s="296"/>
      <c r="B12604" s="302"/>
      <c r="C12604" s="268"/>
      <c r="D12604" s="326"/>
      <c r="E12604" s="325"/>
      <c r="F12604" s="277"/>
      <c r="I12604"/>
      <c r="J12604" s="149"/>
      <c r="K12604" s="149"/>
      <c r="L12604" s="149"/>
    </row>
    <row r="12605" spans="1:12" s="234" customFormat="1" x14ac:dyDescent="0.25">
      <c r="A12605" s="296" t="s">
        <v>3131</v>
      </c>
      <c r="B12605" s="302" t="s">
        <v>3129</v>
      </c>
      <c r="C12605" s="268" t="s">
        <v>2</v>
      </c>
      <c r="D12605" s="326">
        <v>8</v>
      </c>
      <c r="E12605" s="325"/>
      <c r="F12605" s="277"/>
      <c r="I12605"/>
      <c r="J12605" s="149"/>
      <c r="K12605" s="149"/>
      <c r="L12605" s="149"/>
    </row>
    <row r="12606" spans="1:12" s="234" customFormat="1" x14ac:dyDescent="0.25">
      <c r="A12606" s="296"/>
      <c r="B12606" s="302"/>
      <c r="C12606" s="268"/>
      <c r="D12606" s="326"/>
      <c r="E12606" s="325"/>
      <c r="F12606" s="277"/>
      <c r="I12606"/>
      <c r="J12606" s="149"/>
      <c r="K12606" s="149"/>
      <c r="L12606" s="149"/>
    </row>
    <row r="12607" spans="1:12" s="234" customFormat="1" x14ac:dyDescent="0.25">
      <c r="A12607" s="296"/>
      <c r="B12607" s="302"/>
      <c r="C12607" s="268"/>
      <c r="D12607" s="326"/>
      <c r="E12607" s="325"/>
      <c r="F12607" s="277"/>
      <c r="I12607"/>
      <c r="J12607" s="149"/>
      <c r="K12607" s="149"/>
      <c r="L12607" s="149"/>
    </row>
    <row r="12608" spans="1:12" s="234" customFormat="1" x14ac:dyDescent="0.25">
      <c r="A12608" s="296"/>
      <c r="B12608" s="302"/>
      <c r="C12608" s="268"/>
      <c r="D12608" s="326"/>
      <c r="E12608" s="325"/>
      <c r="F12608" s="277"/>
      <c r="I12608"/>
      <c r="J12608" s="149"/>
      <c r="K12608" s="149"/>
      <c r="L12608" s="149"/>
    </row>
    <row r="12609" spans="1:12" s="234" customFormat="1" x14ac:dyDescent="0.25">
      <c r="A12609" s="296"/>
      <c r="B12609" s="302"/>
      <c r="C12609" s="268"/>
      <c r="D12609" s="326"/>
      <c r="E12609" s="325"/>
      <c r="F12609" s="277"/>
      <c r="I12609"/>
      <c r="J12609" s="149"/>
      <c r="K12609" s="149"/>
      <c r="L12609" s="149"/>
    </row>
    <row r="12610" spans="1:12" s="234" customFormat="1" ht="13" x14ac:dyDescent="0.25">
      <c r="A12610" s="296"/>
      <c r="B12610" s="331"/>
      <c r="C12610" s="268"/>
      <c r="D12610" s="326"/>
      <c r="E12610" s="325"/>
      <c r="F12610" s="277"/>
      <c r="I12610"/>
      <c r="J12610" s="149"/>
      <c r="K12610" s="149"/>
      <c r="L12610" s="149"/>
    </row>
    <row r="12611" spans="1:12" s="234" customFormat="1" x14ac:dyDescent="0.25">
      <c r="A12611" s="296"/>
      <c r="B12611" s="302"/>
      <c r="C12611" s="268"/>
      <c r="D12611" s="326"/>
      <c r="E12611" s="325"/>
      <c r="F12611" s="277"/>
      <c r="I12611"/>
      <c r="J12611" s="149"/>
      <c r="K12611" s="149"/>
      <c r="L12611" s="149"/>
    </row>
    <row r="12612" spans="1:12" s="234" customFormat="1" ht="13" x14ac:dyDescent="0.25">
      <c r="A12612" s="296"/>
      <c r="B12612" s="339"/>
      <c r="C12612" s="268"/>
      <c r="D12612" s="326"/>
      <c r="E12612" s="325"/>
      <c r="F12612" s="277"/>
      <c r="I12612"/>
      <c r="J12612" s="149"/>
      <c r="K12612" s="149"/>
      <c r="L12612" s="149"/>
    </row>
    <row r="12613" spans="1:12" s="234" customFormat="1" ht="13" x14ac:dyDescent="0.25">
      <c r="A12613" s="296"/>
      <c r="B12613" s="331"/>
      <c r="C12613" s="268"/>
      <c r="D12613" s="326"/>
      <c r="E12613" s="325"/>
      <c r="F12613" s="277"/>
      <c r="I12613"/>
      <c r="J12613" s="149"/>
      <c r="K12613" s="149"/>
      <c r="L12613" s="149"/>
    </row>
    <row r="12614" spans="1:12" s="234" customFormat="1" x14ac:dyDescent="0.25">
      <c r="A12614" s="296"/>
      <c r="B12614" s="302"/>
      <c r="C12614" s="268"/>
      <c r="D12614" s="326"/>
      <c r="E12614" s="325"/>
      <c r="F12614" s="277"/>
      <c r="I12614"/>
      <c r="J12614" s="149"/>
      <c r="K12614" s="149"/>
      <c r="L12614" s="149"/>
    </row>
    <row r="12615" spans="1:12" s="234" customFormat="1" x14ac:dyDescent="0.25">
      <c r="A12615" s="296"/>
      <c r="B12615" s="302"/>
      <c r="C12615" s="268"/>
      <c r="D12615" s="326"/>
      <c r="E12615" s="325"/>
      <c r="F12615" s="277"/>
      <c r="I12615"/>
      <c r="J12615" s="149"/>
      <c r="K12615" s="149"/>
      <c r="L12615" s="149"/>
    </row>
    <row r="12616" spans="1:12" s="234" customFormat="1" x14ac:dyDescent="0.25">
      <c r="A12616" s="296"/>
      <c r="B12616" s="302"/>
      <c r="C12616" s="268"/>
      <c r="D12616" s="326"/>
      <c r="E12616" s="325"/>
      <c r="F12616" s="277"/>
      <c r="I12616"/>
      <c r="J12616" s="149"/>
      <c r="K12616" s="149"/>
      <c r="L12616" s="149"/>
    </row>
    <row r="12617" spans="1:12" s="234" customFormat="1" x14ac:dyDescent="0.25">
      <c r="A12617" s="296"/>
      <c r="B12617" s="302"/>
      <c r="C12617" s="268"/>
      <c r="D12617" s="326"/>
      <c r="E12617" s="325"/>
      <c r="F12617" s="277"/>
      <c r="I12617"/>
      <c r="J12617" s="149"/>
      <c r="K12617" s="149"/>
      <c r="L12617" s="149"/>
    </row>
    <row r="12618" spans="1:12" s="234" customFormat="1" x14ac:dyDescent="0.25">
      <c r="A12618" s="296"/>
      <c r="B12618" s="302"/>
      <c r="C12618" s="268"/>
      <c r="D12618" s="326"/>
      <c r="E12618" s="325"/>
      <c r="F12618" s="277"/>
      <c r="I12618"/>
      <c r="J12618" s="149"/>
      <c r="K12618" s="149"/>
      <c r="L12618" s="149"/>
    </row>
    <row r="12619" spans="1:12" s="234" customFormat="1" x14ac:dyDescent="0.25">
      <c r="A12619" s="296"/>
      <c r="B12619" s="302"/>
      <c r="C12619" s="268"/>
      <c r="D12619" s="326"/>
      <c r="E12619" s="325"/>
      <c r="F12619" s="277"/>
      <c r="I12619"/>
      <c r="J12619" s="149"/>
      <c r="K12619" s="149"/>
      <c r="L12619" s="149"/>
    </row>
    <row r="12620" spans="1:12" s="234" customFormat="1" x14ac:dyDescent="0.25">
      <c r="A12620" s="296"/>
      <c r="B12620" s="302"/>
      <c r="C12620" s="268"/>
      <c r="D12620" s="326"/>
      <c r="E12620" s="325"/>
      <c r="F12620" s="277"/>
      <c r="I12620"/>
      <c r="J12620" s="149"/>
      <c r="K12620" s="149"/>
      <c r="L12620" s="149"/>
    </row>
    <row r="12621" spans="1:12" s="234" customFormat="1" x14ac:dyDescent="0.25">
      <c r="A12621" s="296"/>
      <c r="B12621" s="302"/>
      <c r="C12621" s="268"/>
      <c r="D12621" s="326"/>
      <c r="E12621" s="325"/>
      <c r="F12621" s="277"/>
      <c r="I12621"/>
      <c r="J12621" s="149"/>
      <c r="K12621" s="149"/>
      <c r="L12621" s="149"/>
    </row>
    <row r="12622" spans="1:12" s="234" customFormat="1" ht="13" x14ac:dyDescent="0.25">
      <c r="A12622" s="296"/>
      <c r="B12622" s="331"/>
      <c r="C12622" s="268"/>
      <c r="D12622" s="326"/>
      <c r="E12622" s="325"/>
      <c r="F12622" s="277"/>
      <c r="I12622"/>
      <c r="J12622" s="149"/>
      <c r="K12622" s="149"/>
      <c r="L12622" s="149"/>
    </row>
    <row r="12623" spans="1:12" s="234" customFormat="1" ht="13" x14ac:dyDescent="0.25">
      <c r="A12623" s="296"/>
      <c r="B12623" s="331"/>
      <c r="C12623" s="268"/>
      <c r="D12623" s="326"/>
      <c r="E12623" s="325"/>
      <c r="F12623" s="277"/>
      <c r="I12623"/>
      <c r="J12623" s="149"/>
      <c r="K12623" s="149"/>
      <c r="L12623" s="149"/>
    </row>
    <row r="12624" spans="1:12" s="234" customFormat="1" x14ac:dyDescent="0.25">
      <c r="A12624" s="296"/>
      <c r="B12624" s="302"/>
      <c r="C12624" s="268"/>
      <c r="D12624" s="326"/>
      <c r="E12624" s="325"/>
      <c r="F12624" s="277"/>
      <c r="I12624"/>
      <c r="J12624" s="149"/>
      <c r="K12624" s="149"/>
      <c r="L12624" s="149"/>
    </row>
    <row r="12625" spans="1:12" s="234" customFormat="1" x14ac:dyDescent="0.25">
      <c r="A12625" s="296"/>
      <c r="B12625" s="302"/>
      <c r="C12625" s="268"/>
      <c r="D12625" s="326"/>
      <c r="E12625" s="325"/>
      <c r="F12625" s="277"/>
      <c r="I12625"/>
      <c r="J12625" s="149"/>
      <c r="K12625" s="149"/>
      <c r="L12625" s="149"/>
    </row>
    <row r="12626" spans="1:12" s="234" customFormat="1" ht="13" x14ac:dyDescent="0.25">
      <c r="A12626" s="296"/>
      <c r="B12626" s="331"/>
      <c r="C12626" s="268"/>
      <c r="D12626" s="326"/>
      <c r="E12626" s="325"/>
      <c r="F12626" s="260"/>
      <c r="I12626"/>
      <c r="J12626" s="149"/>
      <c r="K12626" s="149"/>
      <c r="L12626" s="149"/>
    </row>
    <row r="12627" spans="1:12" s="234" customFormat="1" x14ac:dyDescent="0.25">
      <c r="A12627" s="296"/>
      <c r="B12627" s="302"/>
      <c r="C12627" s="268"/>
      <c r="D12627" s="326"/>
      <c r="E12627" s="325"/>
      <c r="F12627" s="260"/>
      <c r="I12627"/>
      <c r="J12627" s="149"/>
      <c r="K12627" s="149"/>
      <c r="L12627" s="149"/>
    </row>
    <row r="12628" spans="1:12" s="234" customFormat="1" x14ac:dyDescent="0.25">
      <c r="A12628" s="296"/>
      <c r="B12628" s="302"/>
      <c r="C12628" s="268"/>
      <c r="D12628" s="326"/>
      <c r="E12628" s="325"/>
      <c r="F12628" s="260"/>
      <c r="I12628"/>
      <c r="J12628" s="149"/>
      <c r="K12628" s="149"/>
      <c r="L12628" s="149"/>
    </row>
    <row r="12629" spans="1:12" s="234" customFormat="1" x14ac:dyDescent="0.25">
      <c r="A12629" s="296"/>
      <c r="B12629" s="302"/>
      <c r="C12629" s="268"/>
      <c r="D12629" s="326"/>
      <c r="E12629" s="325"/>
      <c r="F12629" s="260"/>
      <c r="I12629"/>
      <c r="J12629" s="149"/>
      <c r="K12629" s="149"/>
      <c r="L12629" s="149"/>
    </row>
    <row r="12630" spans="1:12" s="234" customFormat="1" x14ac:dyDescent="0.25">
      <c r="A12630" s="296"/>
      <c r="B12630" s="302"/>
      <c r="C12630" s="268"/>
      <c r="D12630" s="326"/>
      <c r="E12630" s="325"/>
      <c r="F12630" s="260"/>
      <c r="I12630"/>
      <c r="J12630" s="149"/>
      <c r="K12630" s="149"/>
      <c r="L12630" s="149"/>
    </row>
    <row r="12631" spans="1:12" s="234" customFormat="1" ht="13" x14ac:dyDescent="0.25">
      <c r="A12631" s="296"/>
      <c r="B12631" s="331"/>
      <c r="C12631" s="268"/>
      <c r="D12631" s="326"/>
      <c r="E12631" s="325"/>
      <c r="F12631" s="260"/>
      <c r="I12631"/>
      <c r="J12631" s="149"/>
      <c r="K12631" s="149"/>
      <c r="L12631" s="149"/>
    </row>
    <row r="12632" spans="1:12" s="234" customFormat="1" ht="13" x14ac:dyDescent="0.25">
      <c r="A12632" s="296"/>
      <c r="B12632" s="331"/>
      <c r="C12632" s="268"/>
      <c r="D12632" s="326"/>
      <c r="E12632" s="325"/>
      <c r="F12632" s="260"/>
      <c r="I12632"/>
      <c r="J12632" s="149"/>
      <c r="K12632" s="149"/>
      <c r="L12632" s="149"/>
    </row>
    <row r="12633" spans="1:12" s="234" customFormat="1" ht="13" x14ac:dyDescent="0.25">
      <c r="A12633" s="296"/>
      <c r="B12633" s="331"/>
      <c r="C12633" s="268"/>
      <c r="D12633" s="326"/>
      <c r="E12633" s="325"/>
      <c r="F12633" s="260"/>
      <c r="I12633"/>
      <c r="J12633" s="149"/>
      <c r="K12633" s="149"/>
      <c r="L12633" s="149"/>
    </row>
    <row r="12634" spans="1:12" s="234" customFormat="1" x14ac:dyDescent="0.25">
      <c r="A12634" s="296"/>
      <c r="B12634" s="302"/>
      <c r="C12634" s="268"/>
      <c r="D12634" s="326"/>
      <c r="E12634" s="325"/>
      <c r="F12634" s="260"/>
      <c r="I12634"/>
      <c r="J12634" s="149"/>
      <c r="K12634" s="149"/>
      <c r="L12634" s="149"/>
    </row>
    <row r="12635" spans="1:12" s="234" customFormat="1" x14ac:dyDescent="0.25">
      <c r="A12635" s="296"/>
      <c r="B12635" s="302"/>
      <c r="C12635" s="268"/>
      <c r="D12635" s="326"/>
      <c r="E12635" s="325"/>
      <c r="F12635" s="260"/>
      <c r="I12635"/>
      <c r="J12635" s="149"/>
      <c r="K12635" s="149"/>
      <c r="L12635" s="149"/>
    </row>
    <row r="12636" spans="1:12" s="234" customFormat="1" x14ac:dyDescent="0.25">
      <c r="A12636" s="296"/>
      <c r="B12636" s="302"/>
      <c r="C12636" s="268"/>
      <c r="D12636" s="326"/>
      <c r="E12636" s="325"/>
      <c r="F12636" s="260"/>
      <c r="I12636"/>
      <c r="J12636" s="149"/>
      <c r="K12636" s="149"/>
      <c r="L12636" s="149"/>
    </row>
    <row r="12637" spans="1:12" s="234" customFormat="1" ht="13" x14ac:dyDescent="0.25">
      <c r="A12637" s="296"/>
      <c r="B12637" s="331"/>
      <c r="C12637" s="268"/>
      <c r="D12637" s="326"/>
      <c r="E12637" s="325"/>
      <c r="F12637" s="260"/>
      <c r="I12637"/>
      <c r="J12637" s="149"/>
      <c r="K12637" s="149"/>
      <c r="L12637" s="149"/>
    </row>
    <row r="12638" spans="1:12" s="234" customFormat="1" ht="13" x14ac:dyDescent="0.25">
      <c r="A12638" s="296"/>
      <c r="B12638" s="331"/>
      <c r="C12638" s="268"/>
      <c r="D12638" s="326"/>
      <c r="E12638" s="325"/>
      <c r="F12638" s="260"/>
      <c r="I12638"/>
      <c r="J12638" s="149"/>
      <c r="K12638" s="149"/>
      <c r="L12638" s="149"/>
    </row>
    <row r="12639" spans="1:12" s="234" customFormat="1" ht="13" x14ac:dyDescent="0.25">
      <c r="A12639" s="296"/>
      <c r="B12639" s="331"/>
      <c r="C12639" s="268"/>
      <c r="D12639" s="326"/>
      <c r="E12639" s="325"/>
      <c r="F12639" s="260"/>
      <c r="I12639"/>
      <c r="J12639" s="149"/>
      <c r="K12639" s="149"/>
      <c r="L12639" s="149"/>
    </row>
    <row r="12640" spans="1:12" s="234" customFormat="1" ht="13" x14ac:dyDescent="0.25">
      <c r="A12640" s="296"/>
      <c r="B12640" s="331"/>
      <c r="C12640" s="268"/>
      <c r="D12640" s="326"/>
      <c r="E12640" s="325"/>
      <c r="F12640" s="260"/>
      <c r="I12640"/>
      <c r="J12640" s="149"/>
      <c r="K12640" s="149"/>
      <c r="L12640" s="149"/>
    </row>
    <row r="12641" spans="1:12" s="234" customFormat="1" ht="13" x14ac:dyDescent="0.25">
      <c r="A12641" s="296"/>
      <c r="B12641" s="331"/>
      <c r="C12641" s="268"/>
      <c r="D12641" s="326"/>
      <c r="E12641" s="325"/>
      <c r="F12641" s="260"/>
      <c r="I12641"/>
      <c r="J12641" s="149"/>
      <c r="K12641" s="149"/>
      <c r="L12641" s="149"/>
    </row>
    <row r="12642" spans="1:12" s="234" customFormat="1" ht="13" x14ac:dyDescent="0.25">
      <c r="A12642" s="296"/>
      <c r="B12642" s="331"/>
      <c r="C12642" s="268"/>
      <c r="D12642" s="326"/>
      <c r="E12642" s="325"/>
      <c r="F12642" s="260"/>
      <c r="I12642"/>
      <c r="J12642" s="149"/>
      <c r="K12642" s="149"/>
      <c r="L12642" s="149"/>
    </row>
    <row r="12643" spans="1:12" s="234" customFormat="1" ht="13" x14ac:dyDescent="0.25">
      <c r="A12643" s="296"/>
      <c r="B12643" s="331"/>
      <c r="C12643" s="268"/>
      <c r="D12643" s="326"/>
      <c r="E12643" s="325"/>
      <c r="F12643" s="260"/>
      <c r="I12643"/>
      <c r="J12643" s="149"/>
      <c r="K12643" s="149"/>
      <c r="L12643" s="149"/>
    </row>
    <row r="12644" spans="1:12" s="234" customFormat="1" ht="13" x14ac:dyDescent="0.25">
      <c r="A12644" s="296"/>
      <c r="B12644" s="331"/>
      <c r="C12644" s="268"/>
      <c r="D12644" s="326"/>
      <c r="E12644" s="325"/>
      <c r="F12644" s="260"/>
      <c r="I12644"/>
      <c r="J12644" s="149"/>
      <c r="K12644" s="149"/>
      <c r="L12644" s="149"/>
    </row>
    <row r="12645" spans="1:12" s="234" customFormat="1" ht="13" x14ac:dyDescent="0.25">
      <c r="A12645" s="296"/>
      <c r="B12645" s="331"/>
      <c r="C12645" s="268"/>
      <c r="D12645" s="326"/>
      <c r="E12645" s="325"/>
      <c r="F12645" s="260"/>
      <c r="I12645"/>
      <c r="J12645" s="149"/>
      <c r="K12645" s="149"/>
      <c r="L12645" s="149"/>
    </row>
    <row r="12646" spans="1:12" s="234" customFormat="1" ht="13" x14ac:dyDescent="0.25">
      <c r="A12646" s="296"/>
      <c r="B12646" s="331"/>
      <c r="C12646" s="268"/>
      <c r="D12646" s="326"/>
      <c r="E12646" s="325"/>
      <c r="F12646" s="260"/>
      <c r="I12646"/>
      <c r="J12646" s="149"/>
      <c r="K12646" s="149"/>
      <c r="L12646" s="149"/>
    </row>
    <row r="12647" spans="1:12" s="234" customFormat="1" ht="13" x14ac:dyDescent="0.25">
      <c r="A12647" s="296"/>
      <c r="B12647" s="331"/>
      <c r="C12647" s="268"/>
      <c r="D12647" s="326"/>
      <c r="E12647" s="325"/>
      <c r="F12647" s="260"/>
      <c r="I12647"/>
      <c r="J12647" s="149"/>
      <c r="K12647" s="149"/>
      <c r="L12647" s="149"/>
    </row>
    <row r="12648" spans="1:12" s="234" customFormat="1" ht="13" x14ac:dyDescent="0.25">
      <c r="A12648" s="296"/>
      <c r="B12648" s="331"/>
      <c r="C12648" s="268"/>
      <c r="D12648" s="326"/>
      <c r="E12648" s="325"/>
      <c r="F12648" s="260"/>
      <c r="I12648"/>
      <c r="J12648" s="149"/>
      <c r="K12648" s="149"/>
      <c r="L12648" s="149"/>
    </row>
    <row r="12649" spans="1:12" s="234" customFormat="1" ht="13" x14ac:dyDescent="0.25">
      <c r="A12649" s="296"/>
      <c r="B12649" s="331"/>
      <c r="C12649" s="268"/>
      <c r="D12649" s="326"/>
      <c r="E12649" s="325"/>
      <c r="F12649" s="260"/>
      <c r="I12649"/>
      <c r="J12649" s="149"/>
      <c r="K12649" s="149"/>
      <c r="L12649" s="149"/>
    </row>
    <row r="12650" spans="1:12" s="234" customFormat="1" ht="13" x14ac:dyDescent="0.25">
      <c r="A12650" s="296"/>
      <c r="B12650" s="331"/>
      <c r="C12650" s="268"/>
      <c r="D12650" s="326"/>
      <c r="E12650" s="325"/>
      <c r="F12650" s="260"/>
      <c r="I12650"/>
      <c r="J12650" s="149"/>
      <c r="K12650" s="149"/>
      <c r="L12650" s="149"/>
    </row>
    <row r="12651" spans="1:12" s="234" customFormat="1" ht="13" x14ac:dyDescent="0.25">
      <c r="A12651" s="296"/>
      <c r="B12651" s="331"/>
      <c r="C12651" s="268"/>
      <c r="D12651" s="326"/>
      <c r="E12651" s="325"/>
      <c r="F12651" s="260"/>
      <c r="I12651"/>
      <c r="J12651" s="149"/>
      <c r="K12651" s="149"/>
      <c r="L12651" s="149"/>
    </row>
    <row r="12652" spans="1:12" s="234" customFormat="1" ht="13" x14ac:dyDescent="0.25">
      <c r="A12652" s="296"/>
      <c r="B12652" s="331"/>
      <c r="C12652" s="268"/>
      <c r="D12652" s="326"/>
      <c r="E12652" s="325"/>
      <c r="F12652" s="260"/>
      <c r="I12652"/>
      <c r="J12652" s="149"/>
      <c r="K12652" s="149"/>
      <c r="L12652" s="149"/>
    </row>
    <row r="12653" spans="1:12" s="234" customFormat="1" ht="13" x14ac:dyDescent="0.25">
      <c r="A12653" s="296"/>
      <c r="B12653" s="331"/>
      <c r="C12653" s="268"/>
      <c r="D12653" s="326"/>
      <c r="E12653" s="325"/>
      <c r="F12653" s="260"/>
      <c r="I12653"/>
      <c r="J12653" s="149"/>
      <c r="K12653" s="149"/>
      <c r="L12653" s="149"/>
    </row>
    <row r="12654" spans="1:12" s="234" customFormat="1" x14ac:dyDescent="0.25">
      <c r="A12654" s="296"/>
      <c r="B12654" s="294"/>
      <c r="C12654" s="289"/>
      <c r="D12654" s="324"/>
      <c r="E12654" s="325"/>
      <c r="F12654" s="260"/>
      <c r="I12654"/>
      <c r="J12654" s="149"/>
      <c r="K12654" s="149"/>
      <c r="L12654" s="149"/>
    </row>
    <row r="12655" spans="1:12" s="234" customFormat="1" x14ac:dyDescent="0.25">
      <c r="A12655" s="296"/>
      <c r="B12655" s="294"/>
      <c r="C12655" s="289"/>
      <c r="D12655" s="324"/>
      <c r="E12655" s="325"/>
      <c r="F12655" s="260"/>
      <c r="I12655"/>
      <c r="J12655" s="149"/>
      <c r="K12655" s="149"/>
      <c r="L12655" s="149"/>
    </row>
    <row r="12656" spans="1:12" s="234" customFormat="1" x14ac:dyDescent="0.25">
      <c r="A12656" s="296"/>
      <c r="B12656" s="302"/>
      <c r="C12656" s="268"/>
      <c r="D12656" s="326"/>
      <c r="E12656" s="325"/>
      <c r="F12656" s="260"/>
      <c r="I12656"/>
      <c r="J12656" s="149"/>
      <c r="K12656" s="149"/>
      <c r="L12656" s="149"/>
    </row>
    <row r="12657" spans="1:12" s="234" customFormat="1" x14ac:dyDescent="0.25">
      <c r="A12657" s="296"/>
      <c r="B12657" s="302"/>
      <c r="C12657" s="268"/>
      <c r="D12657" s="326"/>
      <c r="E12657" s="329"/>
      <c r="F12657" s="260"/>
      <c r="I12657"/>
      <c r="J12657" s="149"/>
      <c r="K12657" s="149"/>
      <c r="L12657" s="149"/>
    </row>
    <row r="12658" spans="1:12" s="234" customFormat="1" x14ac:dyDescent="0.25">
      <c r="A12658" s="296"/>
      <c r="B12658" s="269"/>
      <c r="C12658" s="268"/>
      <c r="D12658" s="311"/>
      <c r="E12658" s="216"/>
      <c r="F12658" s="260"/>
      <c r="I12658"/>
      <c r="J12658" s="149"/>
      <c r="K12658" s="149"/>
      <c r="L12658" s="149"/>
    </row>
    <row r="12659" spans="1:12" s="234" customFormat="1" x14ac:dyDescent="0.25">
      <c r="A12659" s="296"/>
      <c r="B12659" s="269"/>
      <c r="C12659" s="268"/>
      <c r="D12659" s="311"/>
      <c r="E12659" s="216"/>
      <c r="F12659" s="260"/>
      <c r="I12659"/>
      <c r="J12659" s="149"/>
      <c r="K12659" s="149"/>
      <c r="L12659" s="149"/>
    </row>
    <row r="12660" spans="1:12" s="234" customFormat="1" x14ac:dyDescent="0.25">
      <c r="A12660" s="296"/>
      <c r="B12660" s="269"/>
      <c r="C12660" s="268"/>
      <c r="D12660" s="311"/>
      <c r="E12660" s="216"/>
      <c r="F12660" s="260"/>
      <c r="I12660"/>
      <c r="J12660" s="149"/>
      <c r="K12660" s="149"/>
      <c r="L12660" s="149"/>
    </row>
    <row r="12661" spans="1:12" s="234" customFormat="1" x14ac:dyDescent="0.25">
      <c r="A12661" s="296"/>
      <c r="B12661" s="269"/>
      <c r="C12661" s="268"/>
      <c r="D12661" s="311"/>
      <c r="E12661" s="216"/>
      <c r="F12661" s="260"/>
      <c r="I12661"/>
      <c r="J12661" s="149"/>
      <c r="K12661" s="149"/>
      <c r="L12661" s="149"/>
    </row>
    <row r="12662" spans="1:12" s="234" customFormat="1" ht="13" x14ac:dyDescent="0.25">
      <c r="A12662" s="261"/>
      <c r="B12662" s="264" t="s">
        <v>2187</v>
      </c>
      <c r="C12662" s="226"/>
      <c r="D12662" s="304"/>
      <c r="E12662" s="255"/>
      <c r="F12662" s="266"/>
      <c r="I12662"/>
      <c r="J12662" s="149"/>
      <c r="K12662" s="149"/>
      <c r="L12662" s="149"/>
    </row>
    <row r="12663" spans="1:12" s="234" customFormat="1" ht="13" x14ac:dyDescent="0.25">
      <c r="A12663" s="261"/>
      <c r="B12663" s="245" t="str">
        <f>B12590</f>
        <v>SECTION 9</v>
      </c>
      <c r="C12663" s="226"/>
      <c r="D12663" s="304"/>
      <c r="E12663" s="255"/>
      <c r="F12663" s="260"/>
      <c r="I12663"/>
      <c r="J12663" s="149"/>
      <c r="K12663" s="149"/>
      <c r="L12663" s="149"/>
    </row>
    <row r="12664" spans="1:12" s="234" customFormat="1" ht="13" x14ac:dyDescent="0.25">
      <c r="A12664" s="261"/>
      <c r="B12664" s="245" t="s">
        <v>3132</v>
      </c>
      <c r="C12664" s="226"/>
      <c r="D12664" s="304"/>
      <c r="E12664" s="255"/>
      <c r="F12664" s="260"/>
      <c r="I12664"/>
      <c r="J12664" s="149"/>
      <c r="K12664" s="149"/>
      <c r="L12664" s="149"/>
    </row>
    <row r="12665" spans="1:12" s="234" customFormat="1" ht="13" x14ac:dyDescent="0.25">
      <c r="A12665" s="261"/>
      <c r="B12665" s="253"/>
      <c r="C12665" s="252"/>
      <c r="D12665" s="308"/>
      <c r="E12665" s="257"/>
      <c r="F12665" s="260"/>
      <c r="I12665"/>
      <c r="J12665" s="149"/>
      <c r="K12665" s="149"/>
      <c r="L12665" s="149"/>
    </row>
    <row r="12666" spans="1:12" s="234" customFormat="1" ht="13" x14ac:dyDescent="0.25">
      <c r="A12666" s="261"/>
      <c r="B12666" s="270" t="str">
        <f>B12663</f>
        <v>SECTION 9</v>
      </c>
      <c r="C12666" s="252"/>
      <c r="D12666" s="308"/>
      <c r="E12666" s="257"/>
      <c r="F12666" s="260"/>
      <c r="I12666"/>
      <c r="J12666" s="149"/>
      <c r="K12666" s="149"/>
      <c r="L12666" s="149"/>
    </row>
    <row r="12667" spans="1:12" s="234" customFormat="1" ht="13" x14ac:dyDescent="0.25">
      <c r="A12667" s="261"/>
      <c r="B12667" s="270" t="str">
        <f>B12664</f>
        <v>New Ablution Blocks A,B,C: 9.14 - Glazing</v>
      </c>
      <c r="C12667" s="252"/>
      <c r="D12667" s="308"/>
      <c r="E12667" s="257"/>
      <c r="F12667" s="260"/>
      <c r="I12667"/>
      <c r="J12667" s="149"/>
      <c r="K12667" s="149"/>
      <c r="L12667" s="149"/>
    </row>
    <row r="12668" spans="1:12" s="234" customFormat="1" ht="13" x14ac:dyDescent="0.25">
      <c r="A12668" s="261"/>
      <c r="B12668" s="251" t="s">
        <v>2200</v>
      </c>
      <c r="C12668" s="252" t="s">
        <v>2192</v>
      </c>
      <c r="D12668" s="308"/>
      <c r="E12668" s="257"/>
      <c r="F12668" s="260"/>
      <c r="I12668"/>
      <c r="J12668" s="149"/>
      <c r="K12668" s="149"/>
      <c r="L12668" s="149"/>
    </row>
    <row r="12669" spans="1:12" s="234" customFormat="1" ht="13" x14ac:dyDescent="0.25">
      <c r="A12669" s="261"/>
      <c r="B12669" s="253"/>
      <c r="C12669" s="252"/>
      <c r="D12669" s="308"/>
      <c r="E12669" s="257"/>
      <c r="F12669" s="260"/>
      <c r="I12669"/>
      <c r="J12669" s="149"/>
      <c r="K12669" s="149"/>
      <c r="L12669" s="149"/>
    </row>
    <row r="12670" spans="1:12" s="234" customFormat="1" ht="13" x14ac:dyDescent="0.25">
      <c r="A12670" s="261"/>
      <c r="B12670" s="265" t="s">
        <v>2191</v>
      </c>
      <c r="C12670" s="252">
        <v>186</v>
      </c>
      <c r="D12670" s="308"/>
      <c r="E12670" s="257"/>
      <c r="F12670" s="260"/>
      <c r="I12670"/>
      <c r="J12670" s="149"/>
      <c r="K12670" s="149"/>
      <c r="L12670" s="149"/>
    </row>
    <row r="12671" spans="1:12" s="234" customFormat="1" ht="13" x14ac:dyDescent="0.25">
      <c r="A12671" s="261"/>
      <c r="B12671" s="265"/>
      <c r="C12671" s="252"/>
      <c r="D12671" s="308"/>
      <c r="E12671" s="257"/>
      <c r="F12671" s="260"/>
      <c r="I12671"/>
      <c r="J12671" s="149"/>
      <c r="K12671" s="149"/>
      <c r="L12671" s="149"/>
    </row>
    <row r="12672" spans="1:12" s="234" customFormat="1" ht="13" x14ac:dyDescent="0.25">
      <c r="A12672" s="261"/>
      <c r="B12672" s="253"/>
      <c r="C12672" s="252"/>
      <c r="D12672" s="308"/>
      <c r="E12672" s="257"/>
      <c r="F12672" s="260"/>
      <c r="I12672"/>
      <c r="J12672" s="149"/>
      <c r="K12672" s="149"/>
      <c r="L12672" s="149"/>
    </row>
    <row r="12673" spans="1:12" s="234" customFormat="1" ht="13" x14ac:dyDescent="0.25">
      <c r="A12673" s="261"/>
      <c r="B12673" s="253"/>
      <c r="C12673" s="252"/>
      <c r="D12673" s="308"/>
      <c r="E12673" s="257"/>
      <c r="F12673" s="260"/>
      <c r="I12673"/>
      <c r="J12673" s="149"/>
      <c r="K12673" s="149"/>
      <c r="L12673" s="149"/>
    </row>
    <row r="12674" spans="1:12" s="234" customFormat="1" ht="13" x14ac:dyDescent="0.25">
      <c r="A12674" s="261"/>
      <c r="B12674" s="253"/>
      <c r="C12674" s="252"/>
      <c r="D12674" s="308"/>
      <c r="E12674" s="257"/>
      <c r="F12674" s="260"/>
      <c r="I12674"/>
      <c r="J12674" s="149"/>
      <c r="K12674" s="149"/>
      <c r="L12674" s="149"/>
    </row>
    <row r="12675" spans="1:12" s="234" customFormat="1" ht="13" x14ac:dyDescent="0.25">
      <c r="A12675" s="261"/>
      <c r="B12675" s="253"/>
      <c r="C12675" s="252"/>
      <c r="D12675" s="308"/>
      <c r="E12675" s="257"/>
      <c r="F12675" s="260"/>
      <c r="I12675"/>
      <c r="J12675" s="149"/>
      <c r="K12675" s="149"/>
      <c r="L12675" s="149"/>
    </row>
    <row r="12676" spans="1:12" s="234" customFormat="1" ht="13" x14ac:dyDescent="0.25">
      <c r="A12676" s="261"/>
      <c r="B12676" s="253"/>
      <c r="C12676" s="252"/>
      <c r="D12676" s="308"/>
      <c r="E12676" s="257"/>
      <c r="F12676" s="260"/>
      <c r="I12676"/>
      <c r="J12676" s="149"/>
      <c r="K12676" s="149"/>
      <c r="L12676" s="149"/>
    </row>
    <row r="12677" spans="1:12" s="234" customFormat="1" ht="13" x14ac:dyDescent="0.25">
      <c r="A12677" s="261"/>
      <c r="B12677" s="253"/>
      <c r="C12677" s="252"/>
      <c r="D12677" s="308"/>
      <c r="E12677" s="257"/>
      <c r="F12677" s="260"/>
      <c r="I12677"/>
      <c r="J12677" s="149"/>
      <c r="K12677" s="149"/>
      <c r="L12677" s="149"/>
    </row>
    <row r="12678" spans="1:12" s="234" customFormat="1" ht="13" x14ac:dyDescent="0.25">
      <c r="A12678" s="261"/>
      <c r="B12678" s="253"/>
      <c r="C12678" s="252"/>
      <c r="D12678" s="308"/>
      <c r="E12678" s="257"/>
      <c r="F12678" s="260"/>
      <c r="I12678"/>
      <c r="J12678" s="149"/>
      <c r="K12678" s="149"/>
      <c r="L12678" s="149"/>
    </row>
    <row r="12679" spans="1:12" s="234" customFormat="1" ht="13" x14ac:dyDescent="0.25">
      <c r="A12679" s="261"/>
      <c r="B12679" s="253"/>
      <c r="C12679" s="252"/>
      <c r="D12679" s="308"/>
      <c r="E12679" s="257"/>
      <c r="F12679" s="260"/>
      <c r="I12679"/>
      <c r="J12679" s="149"/>
      <c r="K12679" s="149"/>
      <c r="L12679" s="149"/>
    </row>
    <row r="12680" spans="1:12" s="234" customFormat="1" ht="13" x14ac:dyDescent="0.25">
      <c r="A12680" s="261"/>
      <c r="B12680" s="253"/>
      <c r="C12680" s="252"/>
      <c r="D12680" s="308"/>
      <c r="E12680" s="257"/>
      <c r="F12680" s="260"/>
      <c r="I12680"/>
      <c r="J12680" s="149"/>
      <c r="K12680" s="149"/>
      <c r="L12680" s="149"/>
    </row>
    <row r="12681" spans="1:12" s="234" customFormat="1" ht="13" x14ac:dyDescent="0.25">
      <c r="A12681" s="261"/>
      <c r="B12681" s="253"/>
      <c r="C12681" s="252"/>
      <c r="D12681" s="308"/>
      <c r="E12681" s="257"/>
      <c r="F12681" s="260"/>
      <c r="I12681"/>
      <c r="J12681" s="149"/>
      <c r="K12681" s="149"/>
      <c r="L12681" s="149"/>
    </row>
    <row r="12682" spans="1:12" s="234" customFormat="1" ht="13" x14ac:dyDescent="0.25">
      <c r="A12682" s="261"/>
      <c r="B12682" s="253"/>
      <c r="C12682" s="252"/>
      <c r="D12682" s="308"/>
      <c r="E12682" s="257"/>
      <c r="F12682" s="260"/>
      <c r="I12682"/>
      <c r="J12682" s="149"/>
      <c r="K12682" s="149"/>
      <c r="L12682" s="149"/>
    </row>
    <row r="12683" spans="1:12" s="234" customFormat="1" ht="13" x14ac:dyDescent="0.25">
      <c r="A12683" s="261"/>
      <c r="B12683" s="253"/>
      <c r="C12683" s="252"/>
      <c r="D12683" s="308"/>
      <c r="E12683" s="257"/>
      <c r="F12683" s="260"/>
      <c r="I12683"/>
      <c r="J12683" s="149"/>
      <c r="K12683" s="149"/>
      <c r="L12683" s="149"/>
    </row>
    <row r="12684" spans="1:12" s="234" customFormat="1" ht="13" x14ac:dyDescent="0.25">
      <c r="A12684" s="261"/>
      <c r="B12684" s="253"/>
      <c r="C12684" s="252"/>
      <c r="D12684" s="308"/>
      <c r="E12684" s="257"/>
      <c r="F12684" s="260"/>
      <c r="I12684"/>
      <c r="J12684" s="149"/>
      <c r="K12684" s="149"/>
      <c r="L12684" s="149"/>
    </row>
    <row r="12685" spans="1:12" s="234" customFormat="1" ht="13" x14ac:dyDescent="0.25">
      <c r="A12685" s="261"/>
      <c r="B12685" s="253"/>
      <c r="C12685" s="252"/>
      <c r="D12685" s="308"/>
      <c r="E12685" s="257"/>
      <c r="F12685" s="260"/>
      <c r="I12685"/>
      <c r="J12685" s="149"/>
      <c r="K12685" s="149"/>
      <c r="L12685" s="149"/>
    </row>
    <row r="12686" spans="1:12" s="234" customFormat="1" ht="13" x14ac:dyDescent="0.25">
      <c r="A12686" s="261"/>
      <c r="B12686" s="253"/>
      <c r="C12686" s="252"/>
      <c r="D12686" s="308"/>
      <c r="E12686" s="257"/>
      <c r="F12686" s="260"/>
      <c r="I12686"/>
      <c r="J12686" s="149"/>
      <c r="K12686" s="149"/>
      <c r="L12686" s="149"/>
    </row>
    <row r="12687" spans="1:12" s="234" customFormat="1" ht="13" x14ac:dyDescent="0.25">
      <c r="A12687" s="261"/>
      <c r="B12687" s="253"/>
      <c r="C12687" s="252"/>
      <c r="D12687" s="308"/>
      <c r="E12687" s="257"/>
      <c r="F12687" s="260"/>
      <c r="I12687"/>
      <c r="J12687" s="149"/>
      <c r="K12687" s="149"/>
      <c r="L12687" s="149"/>
    </row>
    <row r="12688" spans="1:12" s="234" customFormat="1" ht="13" x14ac:dyDescent="0.25">
      <c r="A12688" s="261"/>
      <c r="B12688" s="253"/>
      <c r="C12688" s="252"/>
      <c r="D12688" s="308"/>
      <c r="E12688" s="257"/>
      <c r="F12688" s="260"/>
      <c r="I12688"/>
      <c r="J12688" s="149"/>
      <c r="K12688" s="149"/>
      <c r="L12688" s="149"/>
    </row>
    <row r="12689" spans="1:12" s="234" customFormat="1" ht="13" x14ac:dyDescent="0.25">
      <c r="A12689" s="261"/>
      <c r="B12689" s="253"/>
      <c r="C12689" s="252"/>
      <c r="D12689" s="308"/>
      <c r="E12689" s="257"/>
      <c r="F12689" s="260"/>
      <c r="I12689"/>
      <c r="J12689" s="149"/>
      <c r="K12689" s="149"/>
      <c r="L12689" s="149"/>
    </row>
    <row r="12690" spans="1:12" s="234" customFormat="1" ht="13" x14ac:dyDescent="0.25">
      <c r="A12690" s="261"/>
      <c r="B12690" s="253"/>
      <c r="C12690" s="252"/>
      <c r="D12690" s="308"/>
      <c r="E12690" s="257"/>
      <c r="F12690" s="260"/>
      <c r="I12690"/>
      <c r="J12690" s="149"/>
      <c r="K12690" s="149"/>
      <c r="L12690" s="149"/>
    </row>
    <row r="12691" spans="1:12" s="234" customFormat="1" ht="13" x14ac:dyDescent="0.25">
      <c r="A12691" s="261"/>
      <c r="B12691" s="253"/>
      <c r="C12691" s="252"/>
      <c r="D12691" s="308"/>
      <c r="E12691" s="257"/>
      <c r="F12691" s="260"/>
      <c r="I12691"/>
      <c r="J12691" s="149"/>
      <c r="K12691" s="149"/>
      <c r="L12691" s="149"/>
    </row>
    <row r="12692" spans="1:12" s="234" customFormat="1" ht="13" x14ac:dyDescent="0.25">
      <c r="A12692" s="261"/>
      <c r="B12692" s="253"/>
      <c r="C12692" s="252"/>
      <c r="D12692" s="308"/>
      <c r="E12692" s="257"/>
      <c r="F12692" s="260"/>
      <c r="I12692"/>
      <c r="J12692" s="149"/>
      <c r="K12692" s="149"/>
      <c r="L12692" s="149"/>
    </row>
    <row r="12693" spans="1:12" s="234" customFormat="1" ht="13" x14ac:dyDescent="0.25">
      <c r="A12693" s="261"/>
      <c r="B12693" s="253"/>
      <c r="C12693" s="252"/>
      <c r="D12693" s="308"/>
      <c r="E12693" s="257"/>
      <c r="F12693" s="260"/>
      <c r="I12693"/>
      <c r="J12693" s="149"/>
      <c r="K12693" s="149"/>
      <c r="L12693" s="149"/>
    </row>
    <row r="12694" spans="1:12" s="234" customFormat="1" ht="13" x14ac:dyDescent="0.25">
      <c r="A12694" s="261"/>
      <c r="B12694" s="253"/>
      <c r="C12694" s="252"/>
      <c r="D12694" s="308"/>
      <c r="E12694" s="257"/>
      <c r="F12694" s="260"/>
      <c r="I12694"/>
      <c r="J12694" s="149"/>
      <c r="K12694" s="149"/>
      <c r="L12694" s="149"/>
    </row>
    <row r="12695" spans="1:12" s="234" customFormat="1" ht="13" x14ac:dyDescent="0.25">
      <c r="A12695" s="261"/>
      <c r="B12695" s="253"/>
      <c r="C12695" s="252"/>
      <c r="D12695" s="308"/>
      <c r="E12695" s="257"/>
      <c r="F12695" s="260"/>
      <c r="I12695"/>
      <c r="J12695" s="149"/>
      <c r="K12695" s="149"/>
      <c r="L12695" s="149"/>
    </row>
    <row r="12696" spans="1:12" s="234" customFormat="1" ht="13" x14ac:dyDescent="0.25">
      <c r="A12696" s="261"/>
      <c r="B12696" s="253"/>
      <c r="C12696" s="252"/>
      <c r="D12696" s="308"/>
      <c r="E12696" s="257"/>
      <c r="F12696" s="260"/>
      <c r="I12696"/>
      <c r="J12696" s="149"/>
      <c r="K12696" s="149"/>
      <c r="L12696" s="149"/>
    </row>
    <row r="12697" spans="1:12" s="234" customFormat="1" ht="13" x14ac:dyDescent="0.25">
      <c r="A12697" s="261"/>
      <c r="B12697" s="253"/>
      <c r="C12697" s="252"/>
      <c r="D12697" s="308"/>
      <c r="E12697" s="257"/>
      <c r="F12697" s="260"/>
      <c r="I12697"/>
      <c r="J12697" s="149"/>
      <c r="K12697" s="149"/>
      <c r="L12697" s="149"/>
    </row>
    <row r="12698" spans="1:12" s="234" customFormat="1" ht="13" x14ac:dyDescent="0.25">
      <c r="A12698" s="261"/>
      <c r="B12698" s="253"/>
      <c r="C12698" s="252"/>
      <c r="D12698" s="308"/>
      <c r="E12698" s="257"/>
      <c r="F12698" s="260"/>
      <c r="I12698"/>
      <c r="J12698" s="149"/>
      <c r="K12698" s="149"/>
      <c r="L12698" s="149"/>
    </row>
    <row r="12699" spans="1:12" s="234" customFormat="1" ht="13" x14ac:dyDescent="0.25">
      <c r="A12699" s="261"/>
      <c r="B12699" s="253"/>
      <c r="C12699" s="252"/>
      <c r="D12699" s="308"/>
      <c r="E12699" s="257"/>
      <c r="F12699" s="260"/>
      <c r="I12699"/>
      <c r="J12699" s="149"/>
      <c r="K12699" s="149"/>
      <c r="L12699" s="149"/>
    </row>
    <row r="12700" spans="1:12" s="234" customFormat="1" ht="13" x14ac:dyDescent="0.25">
      <c r="A12700" s="261"/>
      <c r="B12700" s="253"/>
      <c r="C12700" s="252"/>
      <c r="D12700" s="308"/>
      <c r="E12700" s="257"/>
      <c r="F12700" s="260"/>
      <c r="I12700"/>
      <c r="J12700" s="149"/>
      <c r="K12700" s="149"/>
      <c r="L12700" s="149"/>
    </row>
    <row r="12701" spans="1:12" s="234" customFormat="1" ht="13" x14ac:dyDescent="0.25">
      <c r="A12701" s="261"/>
      <c r="B12701" s="253"/>
      <c r="C12701" s="252"/>
      <c r="D12701" s="308"/>
      <c r="E12701" s="257"/>
      <c r="F12701" s="260"/>
      <c r="I12701"/>
      <c r="J12701" s="149"/>
      <c r="K12701" s="149"/>
      <c r="L12701" s="149"/>
    </row>
    <row r="12702" spans="1:12" s="234" customFormat="1" ht="13" x14ac:dyDescent="0.25">
      <c r="A12702" s="261"/>
      <c r="B12702" s="253"/>
      <c r="C12702" s="252"/>
      <c r="D12702" s="308"/>
      <c r="E12702" s="257"/>
      <c r="F12702" s="260"/>
      <c r="I12702"/>
      <c r="J12702" s="149"/>
      <c r="K12702" s="149"/>
      <c r="L12702" s="149"/>
    </row>
    <row r="12703" spans="1:12" s="234" customFormat="1" ht="13" x14ac:dyDescent="0.25">
      <c r="A12703" s="261"/>
      <c r="B12703" s="253"/>
      <c r="C12703" s="252"/>
      <c r="D12703" s="308"/>
      <c r="E12703" s="257"/>
      <c r="F12703" s="260"/>
      <c r="I12703"/>
      <c r="J12703" s="149"/>
      <c r="K12703" s="149"/>
      <c r="L12703" s="149"/>
    </row>
    <row r="12704" spans="1:12" s="234" customFormat="1" ht="13" x14ac:dyDescent="0.25">
      <c r="A12704" s="261"/>
      <c r="B12704" s="253"/>
      <c r="C12704" s="252"/>
      <c r="D12704" s="308"/>
      <c r="E12704" s="257"/>
      <c r="F12704" s="260"/>
      <c r="I12704"/>
      <c r="J12704" s="149"/>
      <c r="K12704" s="149"/>
      <c r="L12704" s="149"/>
    </row>
    <row r="12705" spans="1:12" s="234" customFormat="1" ht="13" x14ac:dyDescent="0.25">
      <c r="A12705" s="261"/>
      <c r="B12705" s="253"/>
      <c r="C12705" s="252"/>
      <c r="D12705" s="308"/>
      <c r="E12705" s="257"/>
      <c r="F12705" s="260"/>
      <c r="I12705"/>
      <c r="J12705" s="149"/>
      <c r="K12705" s="149"/>
      <c r="L12705" s="149"/>
    </row>
    <row r="12706" spans="1:12" s="234" customFormat="1" ht="13" x14ac:dyDescent="0.25">
      <c r="A12706" s="261"/>
      <c r="B12706" s="253"/>
      <c r="C12706" s="252"/>
      <c r="D12706" s="308"/>
      <c r="E12706" s="257"/>
      <c r="F12706" s="260"/>
      <c r="I12706"/>
      <c r="J12706" s="149"/>
      <c r="K12706" s="149"/>
      <c r="L12706" s="149"/>
    </row>
    <row r="12707" spans="1:12" s="234" customFormat="1" ht="13" x14ac:dyDescent="0.25">
      <c r="A12707" s="261"/>
      <c r="B12707" s="253"/>
      <c r="C12707" s="252"/>
      <c r="D12707" s="308"/>
      <c r="E12707" s="257"/>
      <c r="F12707" s="260"/>
      <c r="I12707"/>
      <c r="J12707" s="149"/>
      <c r="K12707" s="149"/>
      <c r="L12707" s="149"/>
    </row>
    <row r="12708" spans="1:12" s="234" customFormat="1" ht="13" x14ac:dyDescent="0.25">
      <c r="A12708" s="261"/>
      <c r="B12708" s="253"/>
      <c r="C12708" s="252"/>
      <c r="D12708" s="308"/>
      <c r="E12708" s="257"/>
      <c r="F12708" s="260"/>
      <c r="I12708"/>
      <c r="J12708" s="149"/>
      <c r="K12708" s="149"/>
      <c r="L12708" s="149"/>
    </row>
    <row r="12709" spans="1:12" s="234" customFormat="1" ht="13" x14ac:dyDescent="0.25">
      <c r="A12709" s="261"/>
      <c r="B12709" s="253"/>
      <c r="C12709" s="252"/>
      <c r="D12709" s="308"/>
      <c r="E12709" s="257"/>
      <c r="F12709" s="260"/>
      <c r="I12709"/>
      <c r="J12709" s="149"/>
      <c r="K12709" s="149"/>
      <c r="L12709" s="149"/>
    </row>
    <row r="12710" spans="1:12" s="234" customFormat="1" ht="13" x14ac:dyDescent="0.25">
      <c r="A12710" s="261"/>
      <c r="B12710" s="253"/>
      <c r="C12710" s="252"/>
      <c r="D12710" s="308"/>
      <c r="E12710" s="257"/>
      <c r="F12710" s="260"/>
      <c r="I12710"/>
      <c r="J12710" s="149"/>
      <c r="K12710" s="149"/>
      <c r="L12710" s="149"/>
    </row>
    <row r="12711" spans="1:12" s="234" customFormat="1" ht="13" x14ac:dyDescent="0.25">
      <c r="A12711" s="261"/>
      <c r="B12711" s="253"/>
      <c r="C12711" s="252"/>
      <c r="D12711" s="308"/>
      <c r="E12711" s="257"/>
      <c r="F12711" s="260"/>
      <c r="I12711"/>
      <c r="J12711" s="149"/>
      <c r="K12711" s="149"/>
      <c r="L12711" s="149"/>
    </row>
    <row r="12712" spans="1:12" s="234" customFormat="1" ht="13" x14ac:dyDescent="0.25">
      <c r="A12712" s="261"/>
      <c r="B12712" s="253"/>
      <c r="C12712" s="252"/>
      <c r="D12712" s="308"/>
      <c r="E12712" s="257"/>
      <c r="F12712" s="260"/>
      <c r="I12712"/>
      <c r="J12712" s="149"/>
      <c r="K12712" s="149"/>
      <c r="L12712" s="149"/>
    </row>
    <row r="12713" spans="1:12" s="234" customFormat="1" ht="13" x14ac:dyDescent="0.25">
      <c r="A12713" s="261"/>
      <c r="B12713" s="253"/>
      <c r="C12713" s="252"/>
      <c r="D12713" s="308"/>
      <c r="E12713" s="257"/>
      <c r="F12713" s="260"/>
      <c r="I12713"/>
      <c r="J12713" s="149"/>
      <c r="K12713" s="149"/>
      <c r="L12713" s="149"/>
    </row>
    <row r="12714" spans="1:12" s="234" customFormat="1" ht="13" x14ac:dyDescent="0.25">
      <c r="A12714" s="261"/>
      <c r="B12714" s="253"/>
      <c r="C12714" s="252"/>
      <c r="D12714" s="308"/>
      <c r="E12714" s="257"/>
      <c r="F12714" s="260"/>
      <c r="I12714"/>
      <c r="J12714" s="149"/>
      <c r="K12714" s="149"/>
      <c r="L12714" s="149"/>
    </row>
    <row r="12715" spans="1:12" s="234" customFormat="1" ht="13" x14ac:dyDescent="0.25">
      <c r="A12715" s="261"/>
      <c r="B12715" s="253"/>
      <c r="C12715" s="252"/>
      <c r="D12715" s="308"/>
      <c r="E12715" s="257"/>
      <c r="F12715" s="260"/>
      <c r="I12715"/>
      <c r="J12715" s="149"/>
      <c r="K12715" s="149"/>
      <c r="L12715" s="149"/>
    </row>
    <row r="12716" spans="1:12" s="234" customFormat="1" ht="13" x14ac:dyDescent="0.25">
      <c r="A12716" s="261"/>
      <c r="B12716" s="253"/>
      <c r="C12716" s="252"/>
      <c r="D12716" s="308"/>
      <c r="E12716" s="257"/>
      <c r="F12716" s="260"/>
      <c r="I12716"/>
      <c r="J12716" s="149"/>
      <c r="K12716" s="149"/>
      <c r="L12716" s="149"/>
    </row>
    <row r="12717" spans="1:12" s="234" customFormat="1" ht="13" x14ac:dyDescent="0.25">
      <c r="A12717" s="261"/>
      <c r="B12717" s="253"/>
      <c r="C12717" s="252"/>
      <c r="D12717" s="308"/>
      <c r="E12717" s="257"/>
      <c r="F12717" s="260"/>
      <c r="I12717"/>
      <c r="J12717" s="149"/>
      <c r="K12717" s="149"/>
      <c r="L12717" s="149"/>
    </row>
    <row r="12718" spans="1:12" s="234" customFormat="1" ht="13" x14ac:dyDescent="0.25">
      <c r="A12718" s="261"/>
      <c r="B12718" s="253"/>
      <c r="C12718" s="252"/>
      <c r="D12718" s="308"/>
      <c r="E12718" s="257"/>
      <c r="F12718" s="260"/>
      <c r="I12718"/>
      <c r="J12718" s="149"/>
      <c r="K12718" s="149"/>
      <c r="L12718" s="149"/>
    </row>
    <row r="12719" spans="1:12" s="234" customFormat="1" ht="13" x14ac:dyDescent="0.25">
      <c r="A12719" s="261"/>
      <c r="B12719" s="253"/>
      <c r="C12719" s="252"/>
      <c r="D12719" s="308"/>
      <c r="E12719" s="257"/>
      <c r="F12719" s="260"/>
      <c r="I12719"/>
      <c r="J12719" s="149"/>
      <c r="K12719" s="149"/>
      <c r="L12719" s="149"/>
    </row>
    <row r="12720" spans="1:12" s="234" customFormat="1" ht="13" x14ac:dyDescent="0.25">
      <c r="A12720" s="261"/>
      <c r="B12720" s="253"/>
      <c r="C12720" s="252"/>
      <c r="D12720" s="308"/>
      <c r="E12720" s="257"/>
      <c r="F12720" s="260"/>
      <c r="I12720"/>
      <c r="J12720" s="149"/>
      <c r="K12720" s="149"/>
      <c r="L12720" s="149"/>
    </row>
    <row r="12721" spans="1:12" s="234" customFormat="1" ht="13" x14ac:dyDescent="0.25">
      <c r="A12721" s="261"/>
      <c r="B12721" s="253"/>
      <c r="C12721" s="252"/>
      <c r="D12721" s="308"/>
      <c r="E12721" s="257"/>
      <c r="F12721" s="260"/>
      <c r="I12721"/>
      <c r="J12721" s="149"/>
      <c r="K12721" s="149"/>
      <c r="L12721" s="149"/>
    </row>
    <row r="12722" spans="1:12" s="234" customFormat="1" ht="13" x14ac:dyDescent="0.25">
      <c r="A12722" s="261"/>
      <c r="B12722" s="253"/>
      <c r="C12722" s="252"/>
      <c r="D12722" s="308"/>
      <c r="E12722" s="257"/>
      <c r="F12722" s="260"/>
      <c r="I12722"/>
      <c r="J12722" s="149"/>
      <c r="K12722" s="149"/>
      <c r="L12722" s="149"/>
    </row>
    <row r="12723" spans="1:12" s="234" customFormat="1" ht="13" x14ac:dyDescent="0.25">
      <c r="A12723" s="261"/>
      <c r="B12723" s="253"/>
      <c r="C12723" s="252"/>
      <c r="D12723" s="308"/>
      <c r="E12723" s="257"/>
      <c r="F12723" s="260"/>
      <c r="I12723"/>
      <c r="J12723" s="149"/>
      <c r="K12723" s="149"/>
      <c r="L12723" s="149"/>
    </row>
    <row r="12724" spans="1:12" s="234" customFormat="1" ht="13" x14ac:dyDescent="0.25">
      <c r="A12724" s="261"/>
      <c r="B12724" s="253"/>
      <c r="C12724" s="252"/>
      <c r="D12724" s="308"/>
      <c r="E12724" s="257"/>
      <c r="F12724" s="260"/>
      <c r="I12724"/>
      <c r="J12724" s="149"/>
      <c r="K12724" s="149"/>
      <c r="L12724" s="149"/>
    </row>
    <row r="12725" spans="1:12" s="234" customFormat="1" ht="13" x14ac:dyDescent="0.25">
      <c r="A12725" s="261"/>
      <c r="B12725" s="253"/>
      <c r="C12725" s="252"/>
      <c r="D12725" s="308"/>
      <c r="E12725" s="257"/>
      <c r="F12725" s="260"/>
      <c r="I12725"/>
      <c r="J12725" s="149"/>
      <c r="K12725" s="149"/>
      <c r="L12725" s="149"/>
    </row>
    <row r="12726" spans="1:12" s="234" customFormat="1" ht="13" x14ac:dyDescent="0.25">
      <c r="A12726" s="261"/>
      <c r="B12726" s="253"/>
      <c r="C12726" s="252"/>
      <c r="D12726" s="308"/>
      <c r="E12726" s="257"/>
      <c r="F12726" s="260"/>
      <c r="I12726"/>
      <c r="J12726" s="149"/>
      <c r="K12726" s="149"/>
      <c r="L12726" s="149"/>
    </row>
    <row r="12727" spans="1:12" s="234" customFormat="1" ht="13" x14ac:dyDescent="0.25">
      <c r="A12727" s="261"/>
      <c r="B12727" s="253"/>
      <c r="C12727" s="252"/>
      <c r="D12727" s="308"/>
      <c r="E12727" s="257"/>
      <c r="F12727" s="260"/>
      <c r="I12727"/>
      <c r="J12727" s="149"/>
      <c r="K12727" s="149"/>
      <c r="L12727" s="149"/>
    </row>
    <row r="12728" spans="1:12" s="234" customFormat="1" ht="13" x14ac:dyDescent="0.25">
      <c r="A12728" s="261"/>
      <c r="B12728" s="253"/>
      <c r="C12728" s="252"/>
      <c r="D12728" s="308"/>
      <c r="E12728" s="257"/>
      <c r="F12728" s="260"/>
      <c r="I12728"/>
      <c r="J12728" s="149"/>
      <c r="K12728" s="149"/>
      <c r="L12728" s="149"/>
    </row>
    <row r="12729" spans="1:12" s="234" customFormat="1" ht="13" x14ac:dyDescent="0.25">
      <c r="A12729" s="261"/>
      <c r="B12729" s="253"/>
      <c r="C12729" s="252"/>
      <c r="D12729" s="308"/>
      <c r="E12729" s="257"/>
      <c r="F12729" s="260"/>
      <c r="I12729"/>
      <c r="J12729" s="149"/>
      <c r="K12729" s="149"/>
      <c r="L12729" s="149"/>
    </row>
    <row r="12730" spans="1:12" s="234" customFormat="1" ht="13" x14ac:dyDescent="0.25">
      <c r="A12730" s="261"/>
      <c r="B12730" s="253"/>
      <c r="C12730" s="252"/>
      <c r="D12730" s="308"/>
      <c r="E12730" s="257"/>
      <c r="F12730" s="260"/>
      <c r="I12730"/>
      <c r="J12730" s="149"/>
      <c r="K12730" s="149"/>
      <c r="L12730" s="149"/>
    </row>
    <row r="12731" spans="1:12" s="234" customFormat="1" ht="13" x14ac:dyDescent="0.25">
      <c r="A12731" s="261"/>
      <c r="B12731" s="253"/>
      <c r="C12731" s="252"/>
      <c r="D12731" s="308"/>
      <c r="E12731" s="257"/>
      <c r="F12731" s="260"/>
      <c r="I12731"/>
      <c r="J12731" s="149"/>
      <c r="K12731" s="149"/>
      <c r="L12731" s="149"/>
    </row>
    <row r="12732" spans="1:12" s="234" customFormat="1" ht="13" x14ac:dyDescent="0.25">
      <c r="A12732" s="261"/>
      <c r="B12732" s="253"/>
      <c r="C12732" s="252"/>
      <c r="D12732" s="308"/>
      <c r="E12732" s="257"/>
      <c r="F12732" s="260"/>
      <c r="I12732"/>
      <c r="J12732" s="149"/>
      <c r="K12732" s="149"/>
      <c r="L12732" s="149"/>
    </row>
    <row r="12733" spans="1:12" s="234" customFormat="1" ht="13" x14ac:dyDescent="0.25">
      <c r="A12733" s="261"/>
      <c r="B12733" s="253"/>
      <c r="C12733" s="252"/>
      <c r="D12733" s="308"/>
      <c r="E12733" s="257"/>
      <c r="F12733" s="260"/>
      <c r="I12733"/>
      <c r="J12733" s="149"/>
      <c r="K12733" s="149"/>
      <c r="L12733" s="149"/>
    </row>
    <row r="12734" spans="1:12" s="234" customFormat="1" ht="13" x14ac:dyDescent="0.25">
      <c r="A12734" s="261"/>
      <c r="B12734" s="253"/>
      <c r="C12734" s="252"/>
      <c r="D12734" s="308"/>
      <c r="E12734" s="257"/>
      <c r="F12734" s="260"/>
      <c r="I12734"/>
      <c r="J12734" s="149"/>
      <c r="K12734" s="149"/>
      <c r="L12734" s="149"/>
    </row>
    <row r="12735" spans="1:12" s="234" customFormat="1" ht="13" x14ac:dyDescent="0.25">
      <c r="A12735" s="261"/>
      <c r="B12735" s="264" t="s">
        <v>1019</v>
      </c>
      <c r="C12735" s="226"/>
      <c r="D12735" s="304"/>
      <c r="E12735" s="255"/>
      <c r="F12735" s="266"/>
      <c r="I12735"/>
      <c r="J12735" s="149"/>
      <c r="K12735" s="149"/>
      <c r="L12735" s="149"/>
    </row>
    <row r="12736" spans="1:12" s="234" customFormat="1" ht="13" x14ac:dyDescent="0.25">
      <c r="A12736" s="261"/>
      <c r="B12736" s="245" t="str">
        <f>B12663</f>
        <v>SECTION 9</v>
      </c>
      <c r="C12736" s="226"/>
      <c r="D12736" s="304"/>
      <c r="E12736" s="255"/>
      <c r="F12736" s="260"/>
      <c r="I12736"/>
      <c r="J12736" s="149"/>
      <c r="K12736" s="149"/>
      <c r="L12736" s="149"/>
    </row>
    <row r="12737" spans="1:12" s="234" customFormat="1" ht="13" x14ac:dyDescent="0.25">
      <c r="A12737" s="261"/>
      <c r="B12737" s="245" t="str">
        <f>B12664</f>
        <v>New Ablution Blocks A,B,C: 9.14 - Glazing</v>
      </c>
      <c r="C12737" s="226"/>
      <c r="D12737" s="304"/>
      <c r="E12737" s="255"/>
      <c r="F12737" s="260"/>
      <c r="I12737"/>
      <c r="J12737" s="149"/>
      <c r="K12737" s="149"/>
      <c r="L12737" s="149"/>
    </row>
    <row r="12738" spans="1:12" s="234" customFormat="1" ht="13" x14ac:dyDescent="0.25">
      <c r="A12738" s="261"/>
      <c r="B12738" s="245"/>
      <c r="C12738" s="226"/>
      <c r="D12738" s="304"/>
      <c r="E12738" s="255"/>
      <c r="F12738" s="260"/>
      <c r="I12738"/>
      <c r="J12738" s="149"/>
      <c r="K12738" s="149"/>
      <c r="L12738" s="149"/>
    </row>
    <row r="12739" spans="1:12" s="234" customFormat="1" ht="13" x14ac:dyDescent="0.25">
      <c r="A12739" s="297"/>
      <c r="B12739" s="227" t="s">
        <v>3133</v>
      </c>
      <c r="C12739" s="268"/>
      <c r="D12739" s="311"/>
      <c r="E12739" s="216"/>
      <c r="F12739" s="277"/>
      <c r="I12739"/>
      <c r="J12739" s="149"/>
      <c r="K12739" s="149"/>
      <c r="L12739" s="149"/>
    </row>
    <row r="12740" spans="1:12" s="234" customFormat="1" x14ac:dyDescent="0.25">
      <c r="A12740" s="296"/>
      <c r="B12740" s="269"/>
      <c r="C12740" s="268"/>
      <c r="D12740" s="311"/>
      <c r="E12740" s="216"/>
      <c r="F12740" s="277"/>
      <c r="I12740"/>
      <c r="J12740" s="149"/>
      <c r="K12740" s="149"/>
      <c r="L12740" s="149"/>
    </row>
    <row r="12741" spans="1:12" s="234" customFormat="1" ht="13" x14ac:dyDescent="0.25">
      <c r="A12741" s="297">
        <v>9.15</v>
      </c>
      <c r="B12741" s="331" t="s">
        <v>324</v>
      </c>
      <c r="C12741" s="223"/>
      <c r="D12741" s="332"/>
      <c r="E12741" s="333"/>
      <c r="F12741" s="277"/>
      <c r="I12741"/>
      <c r="J12741" s="149"/>
      <c r="K12741" s="149"/>
      <c r="L12741" s="149"/>
    </row>
    <row r="12742" spans="1:12" s="234" customFormat="1" x14ac:dyDescent="0.25">
      <c r="A12742" s="296"/>
      <c r="B12742" s="302"/>
      <c r="C12742" s="268"/>
      <c r="D12742" s="326"/>
      <c r="E12742" s="325"/>
      <c r="F12742" s="277"/>
      <c r="I12742"/>
      <c r="J12742" s="149"/>
      <c r="K12742" s="149"/>
      <c r="L12742" s="149"/>
    </row>
    <row r="12743" spans="1:12" s="234" customFormat="1" ht="26" x14ac:dyDescent="0.25">
      <c r="A12743" s="296"/>
      <c r="B12743" s="331" t="s">
        <v>3134</v>
      </c>
      <c r="C12743" s="268"/>
      <c r="D12743" s="326"/>
      <c r="E12743" s="325"/>
      <c r="F12743" s="277"/>
      <c r="I12743"/>
      <c r="J12743" s="149"/>
      <c r="K12743" s="149"/>
      <c r="L12743" s="149"/>
    </row>
    <row r="12744" spans="1:12" s="234" customFormat="1" x14ac:dyDescent="0.25">
      <c r="A12744" s="296"/>
      <c r="B12744" s="302"/>
      <c r="C12744" s="268"/>
      <c r="D12744" s="326"/>
      <c r="E12744" s="325"/>
      <c r="F12744" s="277"/>
      <c r="I12744"/>
      <c r="J12744" s="149"/>
      <c r="K12744" s="149"/>
      <c r="L12744" s="149"/>
    </row>
    <row r="12745" spans="1:12" s="234" customFormat="1" ht="14.5" x14ac:dyDescent="0.25">
      <c r="A12745" s="296" t="s">
        <v>3140</v>
      </c>
      <c r="B12745" s="302" t="s">
        <v>328</v>
      </c>
      <c r="C12745" s="268" t="s">
        <v>621</v>
      </c>
      <c r="D12745" s="326">
        <f>D12196</f>
        <v>206</v>
      </c>
      <c r="E12745" s="325"/>
      <c r="F12745" s="277"/>
      <c r="I12745"/>
      <c r="J12745" s="149"/>
      <c r="K12745" s="149"/>
      <c r="L12745" s="149"/>
    </row>
    <row r="12746" spans="1:12" s="234" customFormat="1" x14ac:dyDescent="0.25">
      <c r="A12746" s="296"/>
      <c r="B12746" s="302"/>
      <c r="C12746" s="268"/>
      <c r="D12746" s="326"/>
      <c r="E12746" s="325"/>
      <c r="F12746" s="277"/>
      <c r="I12746"/>
      <c r="J12746" s="149"/>
      <c r="K12746" s="149"/>
      <c r="L12746" s="149"/>
    </row>
    <row r="12747" spans="1:12" s="234" customFormat="1" ht="26" x14ac:dyDescent="0.25">
      <c r="A12747" s="296"/>
      <c r="B12747" s="331" t="s">
        <v>3135</v>
      </c>
      <c r="C12747" s="268"/>
      <c r="D12747" s="326"/>
      <c r="E12747" s="325"/>
      <c r="F12747" s="277"/>
      <c r="I12747"/>
      <c r="J12747" s="149"/>
      <c r="K12747" s="149"/>
      <c r="L12747" s="149"/>
    </row>
    <row r="12748" spans="1:12" s="234" customFormat="1" ht="13" x14ac:dyDescent="0.25">
      <c r="A12748" s="296"/>
      <c r="B12748" s="331"/>
      <c r="C12748" s="268"/>
      <c r="D12748" s="326"/>
      <c r="E12748" s="325"/>
      <c r="F12748" s="277"/>
      <c r="I12748"/>
      <c r="J12748" s="149"/>
      <c r="K12748" s="149"/>
      <c r="L12748" s="149"/>
    </row>
    <row r="12749" spans="1:12" s="234" customFormat="1" x14ac:dyDescent="0.25">
      <c r="A12749" s="296" t="s">
        <v>3141</v>
      </c>
      <c r="B12749" s="302" t="s">
        <v>332</v>
      </c>
      <c r="C12749" s="268" t="s">
        <v>11</v>
      </c>
      <c r="D12749" s="326">
        <f>D11655+D11657</f>
        <v>49</v>
      </c>
      <c r="E12749" s="325"/>
      <c r="F12749" s="277"/>
      <c r="I12749"/>
      <c r="J12749" s="149"/>
      <c r="K12749" s="149"/>
      <c r="L12749" s="149"/>
    </row>
    <row r="12750" spans="1:12" s="234" customFormat="1" x14ac:dyDescent="0.25">
      <c r="A12750" s="296"/>
      <c r="B12750" s="302"/>
      <c r="C12750" s="268"/>
      <c r="D12750" s="326"/>
      <c r="E12750" s="325"/>
      <c r="F12750" s="277"/>
      <c r="I12750"/>
      <c r="J12750" s="149"/>
      <c r="K12750" s="149"/>
      <c r="L12750" s="149"/>
    </row>
    <row r="12751" spans="1:12" s="234" customFormat="1" ht="14.5" x14ac:dyDescent="0.25">
      <c r="A12751" s="296" t="s">
        <v>3142</v>
      </c>
      <c r="B12751" s="302" t="s">
        <v>589</v>
      </c>
      <c r="C12751" s="268" t="s">
        <v>621</v>
      </c>
      <c r="D12751" s="326">
        <f>D12184</f>
        <v>63</v>
      </c>
      <c r="E12751" s="325"/>
      <c r="F12751" s="277"/>
      <c r="I12751"/>
      <c r="J12751" s="149"/>
      <c r="K12751" s="149"/>
      <c r="L12751" s="149"/>
    </row>
    <row r="12752" spans="1:12" s="234" customFormat="1" x14ac:dyDescent="0.25">
      <c r="A12752" s="296"/>
      <c r="B12752" s="302"/>
      <c r="C12752" s="268"/>
      <c r="D12752" s="326"/>
      <c r="E12752" s="325"/>
      <c r="F12752" s="277"/>
      <c r="I12752"/>
      <c r="J12752" s="149"/>
      <c r="K12752" s="149"/>
      <c r="L12752" s="149"/>
    </row>
    <row r="12753" spans="1:12" s="234" customFormat="1" ht="39" x14ac:dyDescent="0.25">
      <c r="A12753" s="296"/>
      <c r="B12753" s="331" t="s">
        <v>3136</v>
      </c>
      <c r="C12753" s="268"/>
      <c r="D12753" s="326"/>
      <c r="E12753" s="325"/>
      <c r="F12753" s="277"/>
      <c r="I12753"/>
      <c r="J12753" s="149"/>
      <c r="K12753" s="149"/>
      <c r="L12753" s="149"/>
    </row>
    <row r="12754" spans="1:12" s="234" customFormat="1" ht="13" x14ac:dyDescent="0.25">
      <c r="A12754" s="296"/>
      <c r="B12754" s="331"/>
      <c r="C12754" s="268"/>
      <c r="D12754" s="326"/>
      <c r="E12754" s="325"/>
      <c r="F12754" s="277"/>
      <c r="I12754"/>
      <c r="J12754" s="149"/>
      <c r="K12754" s="149"/>
      <c r="L12754" s="149"/>
    </row>
    <row r="12755" spans="1:12" s="234" customFormat="1" ht="14.5" x14ac:dyDescent="0.25">
      <c r="A12755" s="296" t="s">
        <v>3143</v>
      </c>
      <c r="B12755" s="302" t="s">
        <v>336</v>
      </c>
      <c r="C12755" s="268" t="s">
        <v>621</v>
      </c>
      <c r="D12755" s="326">
        <v>15</v>
      </c>
      <c r="E12755" s="325"/>
      <c r="F12755" s="277"/>
      <c r="I12755"/>
      <c r="J12755" s="149"/>
      <c r="K12755" s="149"/>
      <c r="L12755" s="149"/>
    </row>
    <row r="12756" spans="1:12" s="234" customFormat="1" x14ac:dyDescent="0.25">
      <c r="A12756" s="296"/>
      <c r="B12756" s="302"/>
      <c r="C12756" s="268"/>
      <c r="D12756" s="326"/>
      <c r="E12756" s="325"/>
      <c r="F12756" s="277"/>
      <c r="I12756"/>
      <c r="J12756" s="149"/>
      <c r="K12756" s="149"/>
      <c r="L12756" s="149"/>
    </row>
    <row r="12757" spans="1:12" s="234" customFormat="1" ht="14.5" x14ac:dyDescent="0.25">
      <c r="A12757" s="296" t="s">
        <v>3144</v>
      </c>
      <c r="B12757" s="302" t="s">
        <v>287</v>
      </c>
      <c r="C12757" s="268" t="s">
        <v>621</v>
      </c>
      <c r="D12757" s="326">
        <f>D12601</f>
        <v>6</v>
      </c>
      <c r="E12757" s="325"/>
      <c r="F12757" s="277"/>
      <c r="I12757"/>
      <c r="J12757" s="149"/>
      <c r="K12757" s="149"/>
      <c r="L12757" s="149"/>
    </row>
    <row r="12758" spans="1:12" s="234" customFormat="1" x14ac:dyDescent="0.25">
      <c r="A12758" s="296"/>
      <c r="B12758" s="302"/>
      <c r="C12758" s="268"/>
      <c r="D12758" s="326"/>
      <c r="E12758" s="325"/>
      <c r="F12758" s="277"/>
      <c r="I12758"/>
      <c r="J12758" s="149"/>
      <c r="K12758" s="149"/>
      <c r="L12758" s="149"/>
    </row>
    <row r="12759" spans="1:12" s="234" customFormat="1" ht="14.5" x14ac:dyDescent="0.25">
      <c r="A12759" s="296" t="s">
        <v>3145</v>
      </c>
      <c r="B12759" s="302" t="s">
        <v>3137</v>
      </c>
      <c r="C12759" s="268" t="s">
        <v>621</v>
      </c>
      <c r="D12759" s="326">
        <f>D12757</f>
        <v>6</v>
      </c>
      <c r="E12759" s="325"/>
      <c r="F12759" s="277"/>
      <c r="I12759"/>
      <c r="J12759" s="149"/>
      <c r="K12759" s="149"/>
      <c r="L12759" s="149"/>
    </row>
    <row r="12760" spans="1:12" s="234" customFormat="1" x14ac:dyDescent="0.25">
      <c r="A12760" s="296"/>
      <c r="B12760" s="302"/>
      <c r="C12760" s="268"/>
      <c r="D12760" s="326"/>
      <c r="E12760" s="325"/>
      <c r="F12760" s="277"/>
      <c r="I12760"/>
      <c r="J12760" s="149"/>
      <c r="K12760" s="149"/>
      <c r="L12760" s="149"/>
    </row>
    <row r="12761" spans="1:12" s="234" customFormat="1" ht="14.5" x14ac:dyDescent="0.25">
      <c r="A12761" s="296" t="s">
        <v>3146</v>
      </c>
      <c r="B12761" s="302" t="s">
        <v>3138</v>
      </c>
      <c r="C12761" s="268" t="s">
        <v>621</v>
      </c>
      <c r="D12761" s="326">
        <v>10</v>
      </c>
      <c r="E12761" s="325"/>
      <c r="F12761" s="277"/>
      <c r="I12761"/>
      <c r="J12761" s="149"/>
      <c r="K12761" s="149"/>
      <c r="L12761" s="149"/>
    </row>
    <row r="12762" spans="1:12" s="234" customFormat="1" x14ac:dyDescent="0.25">
      <c r="A12762" s="296"/>
      <c r="B12762" s="302"/>
      <c r="C12762" s="268"/>
      <c r="D12762" s="326"/>
      <c r="E12762" s="325"/>
      <c r="F12762" s="277"/>
      <c r="I12762"/>
      <c r="J12762" s="149"/>
      <c r="K12762" s="149"/>
      <c r="L12762" s="149"/>
    </row>
    <row r="12763" spans="1:12" s="234" customFormat="1" ht="13" x14ac:dyDescent="0.25">
      <c r="A12763" s="296"/>
      <c r="B12763" s="331" t="s">
        <v>337</v>
      </c>
      <c r="C12763" s="268"/>
      <c r="D12763" s="326"/>
      <c r="E12763" s="325"/>
      <c r="F12763" s="277"/>
      <c r="I12763"/>
      <c r="J12763" s="149"/>
      <c r="K12763" s="149"/>
      <c r="L12763" s="149"/>
    </row>
    <row r="12764" spans="1:12" s="234" customFormat="1" ht="13" x14ac:dyDescent="0.25">
      <c r="A12764" s="296"/>
      <c r="B12764" s="331" t="s">
        <v>338</v>
      </c>
      <c r="C12764" s="268"/>
      <c r="D12764" s="326"/>
      <c r="E12764" s="325"/>
      <c r="F12764" s="277"/>
      <c r="I12764"/>
      <c r="J12764" s="149"/>
      <c r="K12764" s="149"/>
      <c r="L12764" s="149"/>
    </row>
    <row r="12765" spans="1:12" s="234" customFormat="1" x14ac:dyDescent="0.25">
      <c r="A12765" s="296"/>
      <c r="B12765" s="302"/>
      <c r="C12765" s="268"/>
      <c r="D12765" s="326"/>
      <c r="E12765" s="325"/>
      <c r="F12765" s="277"/>
      <c r="I12765"/>
      <c r="J12765" s="149"/>
      <c r="K12765" s="149"/>
      <c r="L12765" s="149"/>
    </row>
    <row r="12766" spans="1:12" s="234" customFormat="1" ht="14.5" x14ac:dyDescent="0.25">
      <c r="A12766" s="296" t="s">
        <v>3147</v>
      </c>
      <c r="B12766" s="302" t="s">
        <v>285</v>
      </c>
      <c r="C12766" s="268" t="s">
        <v>621</v>
      </c>
      <c r="D12766" s="326">
        <v>24</v>
      </c>
      <c r="E12766" s="325"/>
      <c r="F12766" s="277"/>
      <c r="I12766"/>
      <c r="J12766" s="149"/>
      <c r="K12766" s="149"/>
      <c r="L12766" s="149"/>
    </row>
    <row r="12767" spans="1:12" s="234" customFormat="1" x14ac:dyDescent="0.25">
      <c r="A12767" s="296"/>
      <c r="B12767" s="302"/>
      <c r="C12767" s="268"/>
      <c r="D12767" s="326"/>
      <c r="E12767" s="325"/>
      <c r="F12767" s="277"/>
      <c r="I12767"/>
      <c r="J12767" s="149"/>
      <c r="K12767" s="149"/>
      <c r="L12767" s="149"/>
    </row>
    <row r="12768" spans="1:12" s="234" customFormat="1" ht="14.5" x14ac:dyDescent="0.25">
      <c r="A12768" s="296" t="s">
        <v>3148</v>
      </c>
      <c r="B12768" s="302" t="s">
        <v>3139</v>
      </c>
      <c r="C12768" s="268" t="s">
        <v>621</v>
      </c>
      <c r="D12768" s="326">
        <v>22</v>
      </c>
      <c r="E12768" s="325"/>
      <c r="F12768" s="277"/>
      <c r="I12768"/>
      <c r="J12768" s="149"/>
      <c r="K12768" s="149"/>
      <c r="L12768" s="149"/>
    </row>
    <row r="12769" spans="1:12" s="234" customFormat="1" ht="13" x14ac:dyDescent="0.25">
      <c r="A12769" s="296"/>
      <c r="B12769" s="331"/>
      <c r="C12769" s="324"/>
      <c r="D12769" s="326"/>
      <c r="E12769" s="325"/>
      <c r="F12769" s="277"/>
      <c r="I12769"/>
      <c r="J12769" s="149"/>
      <c r="K12769" s="149"/>
      <c r="L12769" s="149"/>
    </row>
    <row r="12770" spans="1:12" s="234" customFormat="1" ht="13" x14ac:dyDescent="0.25">
      <c r="A12770" s="296"/>
      <c r="B12770" s="331"/>
      <c r="C12770" s="324"/>
      <c r="D12770" s="326"/>
      <c r="E12770" s="325"/>
      <c r="F12770" s="277"/>
      <c r="I12770"/>
      <c r="J12770" s="149"/>
      <c r="K12770" s="149"/>
      <c r="L12770" s="149"/>
    </row>
    <row r="12771" spans="1:12" s="234" customFormat="1" ht="13" x14ac:dyDescent="0.25">
      <c r="A12771" s="296"/>
      <c r="B12771" s="331"/>
      <c r="C12771" s="324"/>
      <c r="D12771" s="326"/>
      <c r="E12771" s="325"/>
      <c r="F12771" s="277"/>
      <c r="I12771"/>
      <c r="J12771" s="149"/>
      <c r="K12771" s="149"/>
      <c r="L12771" s="149"/>
    </row>
    <row r="12772" spans="1:12" s="234" customFormat="1" ht="13" x14ac:dyDescent="0.25">
      <c r="A12772" s="296"/>
      <c r="B12772" s="331"/>
      <c r="C12772" s="324"/>
      <c r="D12772" s="326"/>
      <c r="E12772" s="325"/>
      <c r="F12772" s="277"/>
      <c r="I12772"/>
      <c r="J12772" s="149"/>
      <c r="K12772" s="149"/>
      <c r="L12772" s="149"/>
    </row>
    <row r="12773" spans="1:12" s="234" customFormat="1" ht="13" x14ac:dyDescent="0.25">
      <c r="A12773" s="296"/>
      <c r="B12773" s="331"/>
      <c r="C12773" s="324"/>
      <c r="D12773" s="326"/>
      <c r="E12773" s="325"/>
      <c r="F12773" s="277"/>
      <c r="I12773"/>
      <c r="J12773" s="149"/>
      <c r="K12773" s="149"/>
      <c r="L12773" s="149"/>
    </row>
    <row r="12774" spans="1:12" s="234" customFormat="1" x14ac:dyDescent="0.25">
      <c r="A12774" s="296"/>
      <c r="B12774" s="302"/>
      <c r="C12774" s="268"/>
      <c r="D12774" s="326"/>
      <c r="E12774" s="325"/>
      <c r="F12774" s="277"/>
      <c r="I12774"/>
      <c r="J12774" s="149"/>
      <c r="K12774" s="149"/>
      <c r="L12774" s="149"/>
    </row>
    <row r="12775" spans="1:12" s="234" customFormat="1" x14ac:dyDescent="0.25">
      <c r="A12775" s="296"/>
      <c r="B12775" s="302"/>
      <c r="C12775" s="268"/>
      <c r="D12775" s="326"/>
      <c r="E12775" s="325"/>
      <c r="F12775" s="277"/>
      <c r="I12775"/>
      <c r="J12775" s="149"/>
      <c r="K12775" s="149"/>
      <c r="L12775" s="149"/>
    </row>
    <row r="12776" spans="1:12" s="234" customFormat="1" x14ac:dyDescent="0.25">
      <c r="A12776" s="296"/>
      <c r="B12776" s="302"/>
      <c r="C12776" s="268"/>
      <c r="D12776" s="326"/>
      <c r="E12776" s="325"/>
      <c r="F12776" s="277"/>
      <c r="I12776"/>
      <c r="J12776" s="149"/>
      <c r="K12776" s="149"/>
      <c r="L12776" s="149"/>
    </row>
    <row r="12777" spans="1:12" s="234" customFormat="1" ht="13" x14ac:dyDescent="0.25">
      <c r="A12777" s="296"/>
      <c r="B12777" s="331"/>
      <c r="C12777" s="268"/>
      <c r="D12777" s="326"/>
      <c r="E12777" s="325"/>
      <c r="F12777" s="260"/>
      <c r="I12777"/>
      <c r="J12777" s="149"/>
      <c r="K12777" s="149"/>
      <c r="L12777" s="149"/>
    </row>
    <row r="12778" spans="1:12" s="234" customFormat="1" x14ac:dyDescent="0.25">
      <c r="A12778" s="296"/>
      <c r="B12778" s="302"/>
      <c r="C12778" s="268"/>
      <c r="D12778" s="326"/>
      <c r="E12778" s="325"/>
      <c r="F12778" s="260"/>
      <c r="I12778"/>
      <c r="J12778" s="149"/>
      <c r="K12778" s="149"/>
      <c r="L12778" s="149"/>
    </row>
    <row r="12779" spans="1:12" s="234" customFormat="1" x14ac:dyDescent="0.25">
      <c r="A12779" s="296"/>
      <c r="B12779" s="302"/>
      <c r="C12779" s="268"/>
      <c r="D12779" s="326"/>
      <c r="E12779" s="325"/>
      <c r="F12779" s="260"/>
      <c r="I12779"/>
      <c r="J12779" s="149"/>
      <c r="K12779" s="149"/>
      <c r="L12779" s="149"/>
    </row>
    <row r="12780" spans="1:12" s="234" customFormat="1" x14ac:dyDescent="0.25">
      <c r="A12780" s="296"/>
      <c r="B12780" s="302"/>
      <c r="C12780" s="268"/>
      <c r="D12780" s="326"/>
      <c r="E12780" s="325"/>
      <c r="F12780" s="260"/>
      <c r="I12780"/>
      <c r="J12780" s="149"/>
      <c r="K12780" s="149"/>
      <c r="L12780" s="149"/>
    </row>
    <row r="12781" spans="1:12" s="234" customFormat="1" x14ac:dyDescent="0.25">
      <c r="A12781" s="296"/>
      <c r="B12781" s="302"/>
      <c r="C12781" s="268"/>
      <c r="D12781" s="326"/>
      <c r="E12781" s="325"/>
      <c r="F12781" s="260"/>
      <c r="I12781"/>
      <c r="J12781" s="149"/>
      <c r="K12781" s="149"/>
      <c r="L12781" s="149"/>
    </row>
    <row r="12782" spans="1:12" s="234" customFormat="1" ht="13" x14ac:dyDescent="0.25">
      <c r="A12782" s="296"/>
      <c r="B12782" s="331"/>
      <c r="C12782" s="268"/>
      <c r="D12782" s="326"/>
      <c r="E12782" s="325"/>
      <c r="F12782" s="260"/>
      <c r="I12782"/>
      <c r="J12782" s="149"/>
      <c r="K12782" s="149"/>
      <c r="L12782" s="149"/>
    </row>
    <row r="12783" spans="1:12" s="234" customFormat="1" ht="13" x14ac:dyDescent="0.25">
      <c r="A12783" s="296"/>
      <c r="B12783" s="331"/>
      <c r="C12783" s="268"/>
      <c r="D12783" s="326"/>
      <c r="E12783" s="325"/>
      <c r="F12783" s="260"/>
      <c r="I12783"/>
      <c r="J12783" s="149"/>
      <c r="K12783" s="149"/>
      <c r="L12783" s="149"/>
    </row>
    <row r="12784" spans="1:12" s="234" customFormat="1" ht="13" x14ac:dyDescent="0.25">
      <c r="A12784" s="296"/>
      <c r="B12784" s="331"/>
      <c r="C12784" s="268"/>
      <c r="D12784" s="326"/>
      <c r="E12784" s="325"/>
      <c r="F12784" s="260"/>
      <c r="I12784"/>
      <c r="J12784" s="149"/>
      <c r="K12784" s="149"/>
      <c r="L12784" s="149"/>
    </row>
    <row r="12785" spans="1:12" s="234" customFormat="1" x14ac:dyDescent="0.25">
      <c r="A12785" s="296"/>
      <c r="B12785" s="302"/>
      <c r="C12785" s="268"/>
      <c r="D12785" s="326"/>
      <c r="E12785" s="325"/>
      <c r="F12785" s="260"/>
      <c r="I12785"/>
      <c r="J12785" s="149"/>
      <c r="K12785" s="149"/>
      <c r="L12785" s="149"/>
    </row>
    <row r="12786" spans="1:12" s="234" customFormat="1" x14ac:dyDescent="0.25">
      <c r="A12786" s="296"/>
      <c r="B12786" s="302"/>
      <c r="C12786" s="268"/>
      <c r="D12786" s="326"/>
      <c r="E12786" s="325"/>
      <c r="F12786" s="260"/>
      <c r="I12786"/>
      <c r="J12786" s="149"/>
      <c r="K12786" s="149"/>
      <c r="L12786" s="149"/>
    </row>
    <row r="12787" spans="1:12" s="234" customFormat="1" x14ac:dyDescent="0.25">
      <c r="A12787" s="296"/>
      <c r="B12787" s="302"/>
      <c r="C12787" s="268"/>
      <c r="D12787" s="326"/>
      <c r="E12787" s="325"/>
      <c r="F12787" s="260"/>
      <c r="I12787"/>
      <c r="J12787" s="149"/>
      <c r="K12787" s="149"/>
      <c r="L12787" s="149"/>
    </row>
    <row r="12788" spans="1:12" s="234" customFormat="1" ht="13" x14ac:dyDescent="0.25">
      <c r="A12788" s="296"/>
      <c r="B12788" s="331"/>
      <c r="C12788" s="268"/>
      <c r="D12788" s="326"/>
      <c r="E12788" s="325"/>
      <c r="F12788" s="260"/>
      <c r="I12788"/>
      <c r="J12788" s="149"/>
      <c r="K12788" s="149"/>
      <c r="L12788" s="149"/>
    </row>
    <row r="12789" spans="1:12" s="234" customFormat="1" ht="13" x14ac:dyDescent="0.25">
      <c r="A12789" s="296"/>
      <c r="B12789" s="331"/>
      <c r="C12789" s="268"/>
      <c r="D12789" s="326"/>
      <c r="E12789" s="325"/>
      <c r="F12789" s="260"/>
      <c r="I12789"/>
      <c r="J12789" s="149"/>
      <c r="K12789" s="149"/>
      <c r="L12789" s="149"/>
    </row>
    <row r="12790" spans="1:12" s="234" customFormat="1" ht="13" x14ac:dyDescent="0.25">
      <c r="A12790" s="296"/>
      <c r="B12790" s="331"/>
      <c r="C12790" s="268"/>
      <c r="D12790" s="326"/>
      <c r="E12790" s="325"/>
      <c r="F12790" s="260"/>
      <c r="I12790"/>
      <c r="J12790" s="149"/>
      <c r="K12790" s="149"/>
      <c r="L12790" s="149"/>
    </row>
    <row r="12791" spans="1:12" s="234" customFormat="1" ht="13" x14ac:dyDescent="0.25">
      <c r="A12791" s="296"/>
      <c r="B12791" s="331"/>
      <c r="C12791" s="268"/>
      <c r="D12791" s="326"/>
      <c r="E12791" s="325"/>
      <c r="F12791" s="260"/>
      <c r="I12791"/>
      <c r="J12791" s="149"/>
      <c r="K12791" s="149"/>
      <c r="L12791" s="149"/>
    </row>
    <row r="12792" spans="1:12" s="234" customFormat="1" x14ac:dyDescent="0.25">
      <c r="A12792" s="296"/>
      <c r="B12792" s="294"/>
      <c r="C12792" s="289"/>
      <c r="D12792" s="324"/>
      <c r="E12792" s="325"/>
      <c r="F12792" s="260"/>
      <c r="I12792"/>
      <c r="J12792" s="149"/>
      <c r="K12792" s="149"/>
      <c r="L12792" s="149"/>
    </row>
    <row r="12793" spans="1:12" s="234" customFormat="1" x14ac:dyDescent="0.25">
      <c r="A12793" s="296"/>
      <c r="B12793" s="294"/>
      <c r="C12793" s="289"/>
      <c r="D12793" s="324"/>
      <c r="E12793" s="325"/>
      <c r="F12793" s="260"/>
      <c r="I12793"/>
      <c r="J12793" s="149"/>
      <c r="K12793" s="149"/>
      <c r="L12793" s="149"/>
    </row>
    <row r="12794" spans="1:12" s="234" customFormat="1" x14ac:dyDescent="0.25">
      <c r="A12794" s="296"/>
      <c r="B12794" s="294"/>
      <c r="C12794" s="289"/>
      <c r="D12794" s="324"/>
      <c r="E12794" s="325"/>
      <c r="F12794" s="260"/>
      <c r="I12794"/>
      <c r="J12794" s="149"/>
      <c r="K12794" s="149"/>
      <c r="L12794" s="149"/>
    </row>
    <row r="12795" spans="1:12" s="234" customFormat="1" x14ac:dyDescent="0.25">
      <c r="A12795" s="296"/>
      <c r="B12795" s="302"/>
      <c r="C12795" s="268"/>
      <c r="D12795" s="326"/>
      <c r="E12795" s="325"/>
      <c r="F12795" s="260"/>
      <c r="I12795"/>
      <c r="J12795" s="149"/>
      <c r="K12795" s="149"/>
      <c r="L12795" s="149"/>
    </row>
    <row r="12796" spans="1:12" s="234" customFormat="1" x14ac:dyDescent="0.25">
      <c r="A12796" s="296"/>
      <c r="B12796" s="302"/>
      <c r="C12796" s="268"/>
      <c r="D12796" s="326"/>
      <c r="E12796" s="329"/>
      <c r="F12796" s="260"/>
      <c r="I12796"/>
      <c r="J12796" s="149"/>
      <c r="K12796" s="149"/>
      <c r="L12796" s="149"/>
    </row>
    <row r="12797" spans="1:12" s="234" customFormat="1" x14ac:dyDescent="0.25">
      <c r="A12797" s="296"/>
      <c r="B12797" s="302"/>
      <c r="C12797" s="268"/>
      <c r="D12797" s="326"/>
      <c r="E12797" s="329"/>
      <c r="F12797" s="260"/>
      <c r="I12797"/>
      <c r="J12797" s="149"/>
      <c r="K12797" s="149"/>
      <c r="L12797" s="149"/>
    </row>
    <row r="12798" spans="1:12" s="234" customFormat="1" x14ac:dyDescent="0.25">
      <c r="A12798" s="296"/>
      <c r="B12798" s="269"/>
      <c r="C12798" s="268"/>
      <c r="D12798" s="311"/>
      <c r="E12798" s="216"/>
      <c r="F12798" s="260"/>
      <c r="I12798"/>
      <c r="J12798" s="149"/>
      <c r="K12798" s="149"/>
      <c r="L12798" s="149"/>
    </row>
    <row r="12799" spans="1:12" s="234" customFormat="1" x14ac:dyDescent="0.25">
      <c r="A12799" s="296"/>
      <c r="B12799" s="269"/>
      <c r="C12799" s="268"/>
      <c r="D12799" s="311"/>
      <c r="E12799" s="216"/>
      <c r="F12799" s="260"/>
      <c r="I12799"/>
      <c r="J12799" s="149"/>
      <c r="K12799" s="149"/>
      <c r="L12799" s="149"/>
    </row>
    <row r="12800" spans="1:12" s="234" customFormat="1" x14ac:dyDescent="0.25">
      <c r="A12800" s="296"/>
      <c r="B12800" s="269"/>
      <c r="C12800" s="268"/>
      <c r="D12800" s="311"/>
      <c r="E12800" s="216"/>
      <c r="F12800" s="260"/>
      <c r="I12800"/>
      <c r="J12800" s="149"/>
      <c r="K12800" s="149"/>
      <c r="L12800" s="149"/>
    </row>
    <row r="12801" spans="1:12" s="234" customFormat="1" x14ac:dyDescent="0.25">
      <c r="A12801" s="296"/>
      <c r="B12801" s="269"/>
      <c r="C12801" s="268"/>
      <c r="D12801" s="311"/>
      <c r="E12801" s="216"/>
      <c r="F12801" s="260"/>
      <c r="I12801"/>
      <c r="J12801" s="149"/>
      <c r="K12801" s="149"/>
      <c r="L12801" s="149"/>
    </row>
    <row r="12802" spans="1:12" s="234" customFormat="1" ht="13" x14ac:dyDescent="0.25">
      <c r="A12802" s="261"/>
      <c r="B12802" s="264" t="s">
        <v>2187</v>
      </c>
      <c r="C12802" s="226"/>
      <c r="D12802" s="304"/>
      <c r="E12802" s="255"/>
      <c r="F12802" s="266"/>
      <c r="I12802"/>
      <c r="J12802" s="149"/>
      <c r="K12802" s="149"/>
      <c r="L12802" s="149"/>
    </row>
    <row r="12803" spans="1:12" s="234" customFormat="1" ht="13" x14ac:dyDescent="0.25">
      <c r="A12803" s="261"/>
      <c r="B12803" s="245" t="str">
        <f>B12736</f>
        <v>SECTION 9</v>
      </c>
      <c r="C12803" s="226"/>
      <c r="D12803" s="304"/>
      <c r="E12803" s="255"/>
      <c r="F12803" s="260"/>
      <c r="I12803"/>
      <c r="J12803" s="149"/>
      <c r="K12803" s="149"/>
      <c r="L12803" s="149"/>
    </row>
    <row r="12804" spans="1:12" s="234" customFormat="1" ht="13" x14ac:dyDescent="0.25">
      <c r="A12804" s="261"/>
      <c r="B12804" s="245" t="s">
        <v>3149</v>
      </c>
      <c r="C12804" s="226"/>
      <c r="D12804" s="304"/>
      <c r="E12804" s="255"/>
      <c r="F12804" s="260"/>
      <c r="I12804"/>
      <c r="J12804" s="149"/>
      <c r="K12804" s="149"/>
      <c r="L12804" s="149"/>
    </row>
    <row r="12805" spans="1:12" s="234" customFormat="1" ht="13" x14ac:dyDescent="0.25">
      <c r="A12805" s="261"/>
      <c r="B12805" s="253"/>
      <c r="C12805" s="252"/>
      <c r="D12805" s="308"/>
      <c r="E12805" s="257"/>
      <c r="F12805" s="260"/>
      <c r="I12805"/>
      <c r="J12805" s="149"/>
      <c r="K12805" s="149"/>
      <c r="L12805" s="149"/>
    </row>
    <row r="12806" spans="1:12" s="234" customFormat="1" ht="13" x14ac:dyDescent="0.25">
      <c r="A12806" s="261"/>
      <c r="B12806" s="270" t="str">
        <f>B12803</f>
        <v>SECTION 9</v>
      </c>
      <c r="C12806" s="252"/>
      <c r="D12806" s="308"/>
      <c r="E12806" s="257"/>
      <c r="F12806" s="260"/>
      <c r="I12806"/>
      <c r="J12806" s="149"/>
      <c r="K12806" s="149"/>
      <c r="L12806" s="149"/>
    </row>
    <row r="12807" spans="1:12" s="234" customFormat="1" ht="13" x14ac:dyDescent="0.25">
      <c r="A12807" s="261"/>
      <c r="B12807" s="270" t="str">
        <f>B12804</f>
        <v>New Ablution Blocks A,B,C: 9.15 - Painting</v>
      </c>
      <c r="C12807" s="252"/>
      <c r="D12807" s="308"/>
      <c r="E12807" s="257"/>
      <c r="F12807" s="260"/>
      <c r="I12807"/>
      <c r="J12807" s="149"/>
      <c r="K12807" s="149"/>
      <c r="L12807" s="149"/>
    </row>
    <row r="12808" spans="1:12" s="234" customFormat="1" ht="13" x14ac:dyDescent="0.25">
      <c r="A12808" s="261"/>
      <c r="B12808" s="251" t="s">
        <v>2200</v>
      </c>
      <c r="C12808" s="252" t="s">
        <v>2192</v>
      </c>
      <c r="D12808" s="308"/>
      <c r="E12808" s="257"/>
      <c r="F12808" s="260"/>
      <c r="I12808"/>
      <c r="J12808" s="149"/>
      <c r="K12808" s="149"/>
      <c r="L12808" s="149"/>
    </row>
    <row r="12809" spans="1:12" s="234" customFormat="1" ht="13" x14ac:dyDescent="0.25">
      <c r="A12809" s="261"/>
      <c r="B12809" s="253"/>
      <c r="C12809" s="252"/>
      <c r="D12809" s="308"/>
      <c r="E12809" s="257"/>
      <c r="F12809" s="260"/>
      <c r="I12809"/>
      <c r="J12809" s="149"/>
      <c r="K12809" s="149"/>
      <c r="L12809" s="149"/>
    </row>
    <row r="12810" spans="1:12" s="234" customFormat="1" ht="13" x14ac:dyDescent="0.25">
      <c r="A12810" s="261"/>
      <c r="B12810" s="265" t="s">
        <v>2191</v>
      </c>
      <c r="C12810" s="252">
        <v>188</v>
      </c>
      <c r="D12810" s="308"/>
      <c r="E12810" s="257"/>
      <c r="F12810" s="260"/>
      <c r="I12810"/>
      <c r="J12810" s="149"/>
      <c r="K12810" s="149"/>
      <c r="L12810" s="149"/>
    </row>
    <row r="12811" spans="1:12" s="234" customFormat="1" ht="13" x14ac:dyDescent="0.25">
      <c r="A12811" s="261"/>
      <c r="B12811" s="265"/>
      <c r="C12811" s="252"/>
      <c r="D12811" s="308"/>
      <c r="E12811" s="257"/>
      <c r="F12811" s="260"/>
      <c r="I12811"/>
      <c r="J12811" s="149"/>
      <c r="K12811" s="149"/>
      <c r="L12811" s="149"/>
    </row>
    <row r="12812" spans="1:12" s="234" customFormat="1" ht="13" x14ac:dyDescent="0.25">
      <c r="A12812" s="261"/>
      <c r="B12812" s="253"/>
      <c r="C12812" s="252"/>
      <c r="D12812" s="308"/>
      <c r="E12812" s="257"/>
      <c r="F12812" s="260"/>
      <c r="I12812"/>
      <c r="J12812" s="149"/>
      <c r="K12812" s="149"/>
      <c r="L12812" s="149"/>
    </row>
    <row r="12813" spans="1:12" s="234" customFormat="1" ht="13" x14ac:dyDescent="0.25">
      <c r="A12813" s="261"/>
      <c r="B12813" s="253"/>
      <c r="C12813" s="252"/>
      <c r="D12813" s="308"/>
      <c r="E12813" s="257"/>
      <c r="F12813" s="260"/>
      <c r="I12813"/>
      <c r="J12813" s="149"/>
      <c r="K12813" s="149"/>
      <c r="L12813" s="149"/>
    </row>
    <row r="12814" spans="1:12" s="234" customFormat="1" ht="13" x14ac:dyDescent="0.25">
      <c r="A12814" s="261"/>
      <c r="B12814" s="253"/>
      <c r="C12814" s="252"/>
      <c r="D12814" s="308"/>
      <c r="E12814" s="257"/>
      <c r="F12814" s="260"/>
      <c r="I12814"/>
      <c r="J12814" s="149"/>
      <c r="K12814" s="149"/>
      <c r="L12814" s="149"/>
    </row>
    <row r="12815" spans="1:12" s="234" customFormat="1" ht="13" x14ac:dyDescent="0.25">
      <c r="A12815" s="261"/>
      <c r="B12815" s="253"/>
      <c r="C12815" s="252"/>
      <c r="D12815" s="308"/>
      <c r="E12815" s="257"/>
      <c r="F12815" s="260"/>
      <c r="I12815"/>
      <c r="J12815" s="149"/>
      <c r="K12815" s="149"/>
      <c r="L12815" s="149"/>
    </row>
    <row r="12816" spans="1:12" s="234" customFormat="1" ht="13" x14ac:dyDescent="0.25">
      <c r="A12816" s="261"/>
      <c r="B12816" s="253"/>
      <c r="C12816" s="252"/>
      <c r="D12816" s="308"/>
      <c r="E12816" s="257"/>
      <c r="F12816" s="260"/>
      <c r="I12816"/>
      <c r="J12816" s="149"/>
      <c r="K12816" s="149"/>
      <c r="L12816" s="149"/>
    </row>
    <row r="12817" spans="1:12" s="234" customFormat="1" ht="13" x14ac:dyDescent="0.25">
      <c r="A12817" s="261"/>
      <c r="B12817" s="253"/>
      <c r="C12817" s="252"/>
      <c r="D12817" s="308"/>
      <c r="E12817" s="257"/>
      <c r="F12817" s="260"/>
      <c r="I12817"/>
      <c r="J12817" s="149"/>
      <c r="K12817" s="149"/>
      <c r="L12817" s="149"/>
    </row>
    <row r="12818" spans="1:12" s="234" customFormat="1" ht="13" x14ac:dyDescent="0.25">
      <c r="A12818" s="261"/>
      <c r="B12818" s="253"/>
      <c r="C12818" s="252"/>
      <c r="D12818" s="308"/>
      <c r="E12818" s="257"/>
      <c r="F12818" s="260"/>
      <c r="I12818"/>
      <c r="J12818" s="149"/>
      <c r="K12818" s="149"/>
      <c r="L12818" s="149"/>
    </row>
    <row r="12819" spans="1:12" s="234" customFormat="1" ht="13" x14ac:dyDescent="0.25">
      <c r="A12819" s="261"/>
      <c r="B12819" s="253"/>
      <c r="C12819" s="252"/>
      <c r="D12819" s="308"/>
      <c r="E12819" s="257"/>
      <c r="F12819" s="260"/>
      <c r="I12819"/>
      <c r="J12819" s="149"/>
      <c r="K12819" s="149"/>
      <c r="L12819" s="149"/>
    </row>
    <row r="12820" spans="1:12" s="234" customFormat="1" ht="13" x14ac:dyDescent="0.25">
      <c r="A12820" s="261"/>
      <c r="B12820" s="253"/>
      <c r="C12820" s="252"/>
      <c r="D12820" s="308"/>
      <c r="E12820" s="257"/>
      <c r="F12820" s="260"/>
      <c r="I12820"/>
      <c r="J12820" s="149"/>
      <c r="K12820" s="149"/>
      <c r="L12820" s="149"/>
    </row>
    <row r="12821" spans="1:12" s="234" customFormat="1" ht="13" x14ac:dyDescent="0.25">
      <c r="A12821" s="261"/>
      <c r="B12821" s="253"/>
      <c r="C12821" s="252"/>
      <c r="D12821" s="308"/>
      <c r="E12821" s="257"/>
      <c r="F12821" s="260"/>
      <c r="I12821"/>
      <c r="J12821" s="149"/>
      <c r="K12821" s="149"/>
      <c r="L12821" s="149"/>
    </row>
    <row r="12822" spans="1:12" s="234" customFormat="1" ht="13" x14ac:dyDescent="0.25">
      <c r="A12822" s="261"/>
      <c r="B12822" s="253"/>
      <c r="C12822" s="252"/>
      <c r="D12822" s="308"/>
      <c r="E12822" s="257"/>
      <c r="F12822" s="260"/>
      <c r="I12822"/>
      <c r="J12822" s="149"/>
      <c r="K12822" s="149"/>
      <c r="L12822" s="149"/>
    </row>
    <row r="12823" spans="1:12" s="234" customFormat="1" ht="13" x14ac:dyDescent="0.25">
      <c r="A12823" s="261"/>
      <c r="B12823" s="253"/>
      <c r="C12823" s="252"/>
      <c r="D12823" s="308"/>
      <c r="E12823" s="257"/>
      <c r="F12823" s="260"/>
      <c r="I12823"/>
      <c r="J12823" s="149"/>
      <c r="K12823" s="149"/>
      <c r="L12823" s="149"/>
    </row>
    <row r="12824" spans="1:12" s="234" customFormat="1" ht="13" x14ac:dyDescent="0.25">
      <c r="A12824" s="261"/>
      <c r="B12824" s="253"/>
      <c r="C12824" s="252"/>
      <c r="D12824" s="308"/>
      <c r="E12824" s="257"/>
      <c r="F12824" s="260"/>
      <c r="I12824"/>
      <c r="J12824" s="149"/>
      <c r="K12824" s="149"/>
      <c r="L12824" s="149"/>
    </row>
    <row r="12825" spans="1:12" s="234" customFormat="1" ht="13" x14ac:dyDescent="0.25">
      <c r="A12825" s="261"/>
      <c r="B12825" s="253"/>
      <c r="C12825" s="252"/>
      <c r="D12825" s="308"/>
      <c r="E12825" s="257"/>
      <c r="F12825" s="260"/>
      <c r="I12825"/>
      <c r="J12825" s="149"/>
      <c r="K12825" s="149"/>
      <c r="L12825" s="149"/>
    </row>
    <row r="12826" spans="1:12" s="234" customFormat="1" ht="13" x14ac:dyDescent="0.25">
      <c r="A12826" s="261"/>
      <c r="B12826" s="253"/>
      <c r="C12826" s="252"/>
      <c r="D12826" s="308"/>
      <c r="E12826" s="257"/>
      <c r="F12826" s="260"/>
      <c r="I12826"/>
      <c r="J12826" s="149"/>
      <c r="K12826" s="149"/>
      <c r="L12826" s="149"/>
    </row>
    <row r="12827" spans="1:12" s="234" customFormat="1" ht="13" x14ac:dyDescent="0.25">
      <c r="A12827" s="261"/>
      <c r="B12827" s="253"/>
      <c r="C12827" s="252"/>
      <c r="D12827" s="308"/>
      <c r="E12827" s="257"/>
      <c r="F12827" s="260"/>
      <c r="I12827"/>
      <c r="J12827" s="149"/>
      <c r="K12827" s="149"/>
      <c r="L12827" s="149"/>
    </row>
    <row r="12828" spans="1:12" s="234" customFormat="1" ht="13" x14ac:dyDescent="0.25">
      <c r="A12828" s="261"/>
      <c r="B12828" s="253"/>
      <c r="C12828" s="252"/>
      <c r="D12828" s="308"/>
      <c r="E12828" s="257"/>
      <c r="F12828" s="260"/>
      <c r="I12828"/>
      <c r="J12828" s="149"/>
      <c r="K12828" s="149"/>
      <c r="L12828" s="149"/>
    </row>
    <row r="12829" spans="1:12" s="234" customFormat="1" ht="13" x14ac:dyDescent="0.25">
      <c r="A12829" s="261"/>
      <c r="B12829" s="253"/>
      <c r="C12829" s="252"/>
      <c r="D12829" s="308"/>
      <c r="E12829" s="257"/>
      <c r="F12829" s="260"/>
      <c r="I12829"/>
      <c r="J12829" s="149"/>
      <c r="K12829" s="149"/>
      <c r="L12829" s="149"/>
    </row>
    <row r="12830" spans="1:12" s="234" customFormat="1" ht="13" x14ac:dyDescent="0.25">
      <c r="A12830" s="261"/>
      <c r="B12830" s="253"/>
      <c r="C12830" s="252"/>
      <c r="D12830" s="308"/>
      <c r="E12830" s="257"/>
      <c r="F12830" s="260"/>
      <c r="I12830"/>
      <c r="J12830" s="149"/>
      <c r="K12830" s="149"/>
      <c r="L12830" s="149"/>
    </row>
    <row r="12831" spans="1:12" s="234" customFormat="1" ht="13" x14ac:dyDescent="0.25">
      <c r="A12831" s="261"/>
      <c r="B12831" s="253"/>
      <c r="C12831" s="252"/>
      <c r="D12831" s="308"/>
      <c r="E12831" s="257"/>
      <c r="F12831" s="260"/>
      <c r="I12831"/>
      <c r="J12831" s="149"/>
      <c r="K12831" s="149"/>
      <c r="L12831" s="149"/>
    </row>
    <row r="12832" spans="1:12" s="234" customFormat="1" ht="13" x14ac:dyDescent="0.25">
      <c r="A12832" s="261"/>
      <c r="B12832" s="253"/>
      <c r="C12832" s="252"/>
      <c r="D12832" s="308"/>
      <c r="E12832" s="257"/>
      <c r="F12832" s="260"/>
      <c r="I12832"/>
      <c r="J12832" s="149"/>
      <c r="K12832" s="149"/>
      <c r="L12832" s="149"/>
    </row>
    <row r="12833" spans="1:12" s="234" customFormat="1" ht="13" x14ac:dyDescent="0.25">
      <c r="A12833" s="261"/>
      <c r="B12833" s="253"/>
      <c r="C12833" s="252"/>
      <c r="D12833" s="308"/>
      <c r="E12833" s="257"/>
      <c r="F12833" s="260"/>
      <c r="I12833"/>
      <c r="J12833" s="149"/>
      <c r="K12833" s="149"/>
      <c r="L12833" s="149"/>
    </row>
    <row r="12834" spans="1:12" s="234" customFormat="1" ht="13" x14ac:dyDescent="0.25">
      <c r="A12834" s="261"/>
      <c r="B12834" s="253"/>
      <c r="C12834" s="252"/>
      <c r="D12834" s="308"/>
      <c r="E12834" s="257"/>
      <c r="F12834" s="260"/>
      <c r="I12834"/>
      <c r="J12834" s="149"/>
      <c r="K12834" s="149"/>
      <c r="L12834" s="149"/>
    </row>
    <row r="12835" spans="1:12" s="234" customFormat="1" ht="13" x14ac:dyDescent="0.25">
      <c r="A12835" s="261"/>
      <c r="B12835" s="253"/>
      <c r="C12835" s="252"/>
      <c r="D12835" s="308"/>
      <c r="E12835" s="257"/>
      <c r="F12835" s="260"/>
      <c r="I12835"/>
      <c r="J12835" s="149"/>
      <c r="K12835" s="149"/>
      <c r="L12835" s="149"/>
    </row>
    <row r="12836" spans="1:12" s="234" customFormat="1" ht="13" x14ac:dyDescent="0.25">
      <c r="A12836" s="261"/>
      <c r="B12836" s="253"/>
      <c r="C12836" s="252"/>
      <c r="D12836" s="308"/>
      <c r="E12836" s="257"/>
      <c r="F12836" s="260"/>
      <c r="I12836"/>
      <c r="J12836" s="149"/>
      <c r="K12836" s="149"/>
      <c r="L12836" s="149"/>
    </row>
    <row r="12837" spans="1:12" s="234" customFormat="1" ht="13" x14ac:dyDescent="0.25">
      <c r="A12837" s="261"/>
      <c r="B12837" s="253"/>
      <c r="C12837" s="252"/>
      <c r="D12837" s="308"/>
      <c r="E12837" s="257"/>
      <c r="F12837" s="260"/>
      <c r="I12837"/>
      <c r="J12837" s="149"/>
      <c r="K12837" s="149"/>
      <c r="L12837" s="149"/>
    </row>
    <row r="12838" spans="1:12" s="234" customFormat="1" ht="13" x14ac:dyDescent="0.25">
      <c r="A12838" s="261"/>
      <c r="B12838" s="253"/>
      <c r="C12838" s="252"/>
      <c r="D12838" s="308"/>
      <c r="E12838" s="257"/>
      <c r="F12838" s="260"/>
      <c r="I12838"/>
      <c r="J12838" s="149"/>
      <c r="K12838" s="149"/>
      <c r="L12838" s="149"/>
    </row>
    <row r="12839" spans="1:12" s="234" customFormat="1" ht="13" x14ac:dyDescent="0.25">
      <c r="A12839" s="261"/>
      <c r="B12839" s="253"/>
      <c r="C12839" s="252"/>
      <c r="D12839" s="308"/>
      <c r="E12839" s="257"/>
      <c r="F12839" s="260"/>
      <c r="I12839"/>
      <c r="J12839" s="149"/>
      <c r="K12839" s="149"/>
      <c r="L12839" s="149"/>
    </row>
    <row r="12840" spans="1:12" s="234" customFormat="1" ht="13" x14ac:dyDescent="0.25">
      <c r="A12840" s="261"/>
      <c r="B12840" s="253"/>
      <c r="C12840" s="252"/>
      <c r="D12840" s="308"/>
      <c r="E12840" s="257"/>
      <c r="F12840" s="260"/>
      <c r="I12840"/>
      <c r="J12840" s="149"/>
      <c r="K12840" s="149"/>
      <c r="L12840" s="149"/>
    </row>
    <row r="12841" spans="1:12" s="234" customFormat="1" ht="13" x14ac:dyDescent="0.25">
      <c r="A12841" s="261"/>
      <c r="B12841" s="253"/>
      <c r="C12841" s="252"/>
      <c r="D12841" s="308"/>
      <c r="E12841" s="257"/>
      <c r="F12841" s="260"/>
      <c r="I12841"/>
      <c r="J12841" s="149"/>
      <c r="K12841" s="149"/>
      <c r="L12841" s="149"/>
    </row>
    <row r="12842" spans="1:12" s="234" customFormat="1" ht="13" x14ac:dyDescent="0.25">
      <c r="A12842" s="261"/>
      <c r="B12842" s="253"/>
      <c r="C12842" s="252"/>
      <c r="D12842" s="308"/>
      <c r="E12842" s="257"/>
      <c r="F12842" s="260"/>
      <c r="I12842"/>
      <c r="J12842" s="149"/>
      <c r="K12842" s="149"/>
      <c r="L12842" s="149"/>
    </row>
    <row r="12843" spans="1:12" s="234" customFormat="1" ht="13" x14ac:dyDescent="0.25">
      <c r="A12843" s="261"/>
      <c r="B12843" s="253"/>
      <c r="C12843" s="252"/>
      <c r="D12843" s="308"/>
      <c r="E12843" s="257"/>
      <c r="F12843" s="260"/>
      <c r="I12843"/>
      <c r="J12843" s="149"/>
      <c r="K12843" s="149"/>
      <c r="L12843" s="149"/>
    </row>
    <row r="12844" spans="1:12" s="234" customFormat="1" ht="13" x14ac:dyDescent="0.25">
      <c r="A12844" s="261"/>
      <c r="B12844" s="253"/>
      <c r="C12844" s="252"/>
      <c r="D12844" s="308"/>
      <c r="E12844" s="257"/>
      <c r="F12844" s="260"/>
      <c r="I12844"/>
      <c r="J12844" s="149"/>
      <c r="K12844" s="149"/>
      <c r="L12844" s="149"/>
    </row>
    <row r="12845" spans="1:12" s="234" customFormat="1" ht="13" x14ac:dyDescent="0.25">
      <c r="A12845" s="261"/>
      <c r="B12845" s="253"/>
      <c r="C12845" s="252"/>
      <c r="D12845" s="308"/>
      <c r="E12845" s="257"/>
      <c r="F12845" s="260"/>
      <c r="I12845"/>
      <c r="J12845" s="149"/>
      <c r="K12845" s="149"/>
      <c r="L12845" s="149"/>
    </row>
    <row r="12846" spans="1:12" s="234" customFormat="1" ht="13" x14ac:dyDescent="0.25">
      <c r="A12846" s="261"/>
      <c r="B12846" s="253"/>
      <c r="C12846" s="252"/>
      <c r="D12846" s="308"/>
      <c r="E12846" s="257"/>
      <c r="F12846" s="260"/>
      <c r="I12846"/>
      <c r="J12846" s="149"/>
      <c r="K12846" s="149"/>
      <c r="L12846" s="149"/>
    </row>
    <row r="12847" spans="1:12" s="234" customFormat="1" ht="13" x14ac:dyDescent="0.25">
      <c r="A12847" s="261"/>
      <c r="B12847" s="253"/>
      <c r="C12847" s="252"/>
      <c r="D12847" s="308"/>
      <c r="E12847" s="257"/>
      <c r="F12847" s="260"/>
      <c r="I12847"/>
      <c r="J12847" s="149"/>
      <c r="K12847" s="149"/>
      <c r="L12847" s="149"/>
    </row>
    <row r="12848" spans="1:12" s="234" customFormat="1" ht="13" x14ac:dyDescent="0.25">
      <c r="A12848" s="261"/>
      <c r="B12848" s="253"/>
      <c r="C12848" s="252"/>
      <c r="D12848" s="308"/>
      <c r="E12848" s="257"/>
      <c r="F12848" s="260"/>
      <c r="I12848"/>
      <c r="J12848" s="149"/>
      <c r="K12848" s="149"/>
      <c r="L12848" s="149"/>
    </row>
    <row r="12849" spans="1:12" s="234" customFormat="1" ht="13" x14ac:dyDescent="0.25">
      <c r="A12849" s="261"/>
      <c r="B12849" s="253"/>
      <c r="C12849" s="252"/>
      <c r="D12849" s="308"/>
      <c r="E12849" s="257"/>
      <c r="F12849" s="260"/>
      <c r="I12849"/>
      <c r="J12849" s="149"/>
      <c r="K12849" s="149"/>
      <c r="L12849" s="149"/>
    </row>
    <row r="12850" spans="1:12" s="234" customFormat="1" ht="13" x14ac:dyDescent="0.25">
      <c r="A12850" s="261"/>
      <c r="B12850" s="253"/>
      <c r="C12850" s="252"/>
      <c r="D12850" s="308"/>
      <c r="E12850" s="257"/>
      <c r="F12850" s="260"/>
      <c r="I12850"/>
      <c r="J12850" s="149"/>
      <c r="K12850" s="149"/>
      <c r="L12850" s="149"/>
    </row>
    <row r="12851" spans="1:12" s="234" customFormat="1" ht="13" x14ac:dyDescent="0.25">
      <c r="A12851" s="261"/>
      <c r="B12851" s="253"/>
      <c r="C12851" s="252"/>
      <c r="D12851" s="308"/>
      <c r="E12851" s="257"/>
      <c r="F12851" s="260"/>
      <c r="I12851"/>
      <c r="J12851" s="149"/>
      <c r="K12851" s="149"/>
      <c r="L12851" s="149"/>
    </row>
    <row r="12852" spans="1:12" s="234" customFormat="1" ht="13" x14ac:dyDescent="0.25">
      <c r="A12852" s="261"/>
      <c r="B12852" s="253"/>
      <c r="C12852" s="252"/>
      <c r="D12852" s="308"/>
      <c r="E12852" s="257"/>
      <c r="F12852" s="260"/>
      <c r="I12852"/>
      <c r="J12852" s="149"/>
      <c r="K12852" s="149"/>
      <c r="L12852" s="149"/>
    </row>
    <row r="12853" spans="1:12" s="234" customFormat="1" ht="13" x14ac:dyDescent="0.25">
      <c r="A12853" s="261"/>
      <c r="B12853" s="253"/>
      <c r="C12853" s="252"/>
      <c r="D12853" s="308"/>
      <c r="E12853" s="257"/>
      <c r="F12853" s="260"/>
      <c r="I12853"/>
      <c r="J12853" s="149"/>
      <c r="K12853" s="149"/>
      <c r="L12853" s="149"/>
    </row>
    <row r="12854" spans="1:12" s="234" customFormat="1" ht="13" x14ac:dyDescent="0.25">
      <c r="A12854" s="261"/>
      <c r="B12854" s="253"/>
      <c r="C12854" s="252"/>
      <c r="D12854" s="308"/>
      <c r="E12854" s="257"/>
      <c r="F12854" s="260"/>
      <c r="I12854"/>
      <c r="J12854" s="149"/>
      <c r="K12854" s="149"/>
      <c r="L12854" s="149"/>
    </row>
    <row r="12855" spans="1:12" s="234" customFormat="1" ht="13" x14ac:dyDescent="0.25">
      <c r="A12855" s="261"/>
      <c r="B12855" s="253"/>
      <c r="C12855" s="252"/>
      <c r="D12855" s="308"/>
      <c r="E12855" s="257"/>
      <c r="F12855" s="260"/>
      <c r="I12855"/>
      <c r="J12855" s="149"/>
      <c r="K12855" s="149"/>
      <c r="L12855" s="149"/>
    </row>
    <row r="12856" spans="1:12" s="234" customFormat="1" ht="13" x14ac:dyDescent="0.25">
      <c r="A12856" s="261"/>
      <c r="B12856" s="253"/>
      <c r="C12856" s="252"/>
      <c r="D12856" s="308"/>
      <c r="E12856" s="257"/>
      <c r="F12856" s="260"/>
      <c r="I12856"/>
      <c r="J12856" s="149"/>
      <c r="K12856" s="149"/>
      <c r="L12856" s="149"/>
    </row>
    <row r="12857" spans="1:12" s="234" customFormat="1" ht="13" x14ac:dyDescent="0.25">
      <c r="A12857" s="261"/>
      <c r="B12857" s="253"/>
      <c r="C12857" s="252"/>
      <c r="D12857" s="308"/>
      <c r="E12857" s="257"/>
      <c r="F12857" s="260"/>
      <c r="I12857"/>
      <c r="J12857" s="149"/>
      <c r="K12857" s="149"/>
      <c r="L12857" s="149"/>
    </row>
    <row r="12858" spans="1:12" s="234" customFormat="1" ht="13" x14ac:dyDescent="0.25">
      <c r="A12858" s="261"/>
      <c r="B12858" s="253"/>
      <c r="C12858" s="252"/>
      <c r="D12858" s="308"/>
      <c r="E12858" s="257"/>
      <c r="F12858" s="260"/>
      <c r="I12858"/>
      <c r="J12858" s="149"/>
      <c r="K12858" s="149"/>
      <c r="L12858" s="149"/>
    </row>
    <row r="12859" spans="1:12" s="234" customFormat="1" ht="13" x14ac:dyDescent="0.25">
      <c r="A12859" s="261"/>
      <c r="B12859" s="253"/>
      <c r="C12859" s="252"/>
      <c r="D12859" s="308"/>
      <c r="E12859" s="257"/>
      <c r="F12859" s="260"/>
      <c r="I12859"/>
      <c r="J12859" s="149"/>
      <c r="K12859" s="149"/>
      <c r="L12859" s="149"/>
    </row>
    <row r="12860" spans="1:12" s="234" customFormat="1" ht="13" x14ac:dyDescent="0.25">
      <c r="A12860" s="261"/>
      <c r="B12860" s="253"/>
      <c r="C12860" s="252"/>
      <c r="D12860" s="308"/>
      <c r="E12860" s="257"/>
      <c r="F12860" s="260"/>
      <c r="I12860"/>
      <c r="J12860" s="149"/>
      <c r="K12860" s="149"/>
      <c r="L12860" s="149"/>
    </row>
    <row r="12861" spans="1:12" s="234" customFormat="1" ht="13" x14ac:dyDescent="0.25">
      <c r="A12861" s="261"/>
      <c r="B12861" s="253"/>
      <c r="C12861" s="252"/>
      <c r="D12861" s="308"/>
      <c r="E12861" s="257"/>
      <c r="F12861" s="260"/>
      <c r="I12861"/>
      <c r="J12861" s="149"/>
      <c r="K12861" s="149"/>
      <c r="L12861" s="149"/>
    </row>
    <row r="12862" spans="1:12" s="234" customFormat="1" ht="13" x14ac:dyDescent="0.25">
      <c r="A12862" s="261"/>
      <c r="B12862" s="253"/>
      <c r="C12862" s="252"/>
      <c r="D12862" s="308"/>
      <c r="E12862" s="257"/>
      <c r="F12862" s="260"/>
      <c r="I12862"/>
      <c r="J12862" s="149"/>
      <c r="K12862" s="149"/>
      <c r="L12862" s="149"/>
    </row>
    <row r="12863" spans="1:12" s="234" customFormat="1" ht="13" x14ac:dyDescent="0.25">
      <c r="A12863" s="261"/>
      <c r="B12863" s="253"/>
      <c r="C12863" s="252"/>
      <c r="D12863" s="308"/>
      <c r="E12863" s="257"/>
      <c r="F12863" s="260"/>
      <c r="I12863"/>
      <c r="J12863" s="149"/>
      <c r="K12863" s="149"/>
      <c r="L12863" s="149"/>
    </row>
    <row r="12864" spans="1:12" s="234" customFormat="1" ht="13" x14ac:dyDescent="0.25">
      <c r="A12864" s="261"/>
      <c r="B12864" s="253"/>
      <c r="C12864" s="252"/>
      <c r="D12864" s="308"/>
      <c r="E12864" s="257"/>
      <c r="F12864" s="260"/>
      <c r="I12864"/>
      <c r="J12864" s="149"/>
      <c r="K12864" s="149"/>
      <c r="L12864" s="149"/>
    </row>
    <row r="12865" spans="1:12" s="234" customFormat="1" ht="13" x14ac:dyDescent="0.25">
      <c r="A12865" s="261"/>
      <c r="B12865" s="253"/>
      <c r="C12865" s="252"/>
      <c r="D12865" s="308"/>
      <c r="E12865" s="257"/>
      <c r="F12865" s="260"/>
      <c r="I12865"/>
      <c r="J12865" s="149"/>
      <c r="K12865" s="149"/>
      <c r="L12865" s="149"/>
    </row>
    <row r="12866" spans="1:12" s="234" customFormat="1" ht="13" x14ac:dyDescent="0.25">
      <c r="A12866" s="261"/>
      <c r="B12866" s="253"/>
      <c r="C12866" s="252"/>
      <c r="D12866" s="308"/>
      <c r="E12866" s="257"/>
      <c r="F12866" s="260"/>
      <c r="I12866"/>
      <c r="J12866" s="149"/>
      <c r="K12866" s="149"/>
      <c r="L12866" s="149"/>
    </row>
    <row r="12867" spans="1:12" s="234" customFormat="1" ht="13" x14ac:dyDescent="0.25">
      <c r="A12867" s="261"/>
      <c r="B12867" s="253"/>
      <c r="C12867" s="252"/>
      <c r="D12867" s="308"/>
      <c r="E12867" s="257"/>
      <c r="F12867" s="260"/>
      <c r="I12867"/>
      <c r="J12867" s="149"/>
      <c r="K12867" s="149"/>
      <c r="L12867" s="149"/>
    </row>
    <row r="12868" spans="1:12" s="234" customFormat="1" ht="13" x14ac:dyDescent="0.25">
      <c r="A12868" s="261"/>
      <c r="B12868" s="253"/>
      <c r="C12868" s="252"/>
      <c r="D12868" s="308"/>
      <c r="E12868" s="257"/>
      <c r="F12868" s="260"/>
      <c r="I12868"/>
      <c r="J12868" s="149"/>
      <c r="K12868" s="149"/>
      <c r="L12868" s="149"/>
    </row>
    <row r="12869" spans="1:12" s="234" customFormat="1" ht="13" x14ac:dyDescent="0.25">
      <c r="A12869" s="261"/>
      <c r="B12869" s="253"/>
      <c r="C12869" s="252"/>
      <c r="D12869" s="308"/>
      <c r="E12869" s="257"/>
      <c r="F12869" s="260"/>
      <c r="I12869"/>
      <c r="J12869" s="149"/>
      <c r="K12869" s="149"/>
      <c r="L12869" s="149"/>
    </row>
    <row r="12870" spans="1:12" s="234" customFormat="1" ht="13" x14ac:dyDescent="0.25">
      <c r="A12870" s="261"/>
      <c r="B12870" s="253"/>
      <c r="C12870" s="252"/>
      <c r="D12870" s="308"/>
      <c r="E12870" s="257"/>
      <c r="F12870" s="260"/>
      <c r="I12870"/>
      <c r="J12870" s="149"/>
      <c r="K12870" s="149"/>
      <c r="L12870" s="149"/>
    </row>
    <row r="12871" spans="1:12" s="234" customFormat="1" ht="13" x14ac:dyDescent="0.25">
      <c r="A12871" s="261"/>
      <c r="B12871" s="253"/>
      <c r="C12871" s="252"/>
      <c r="D12871" s="308"/>
      <c r="E12871" s="257"/>
      <c r="F12871" s="260"/>
      <c r="I12871"/>
      <c r="J12871" s="149"/>
      <c r="K12871" s="149"/>
      <c r="L12871" s="149"/>
    </row>
    <row r="12872" spans="1:12" s="234" customFormat="1" ht="13" x14ac:dyDescent="0.25">
      <c r="A12872" s="261"/>
      <c r="B12872" s="253"/>
      <c r="C12872" s="252"/>
      <c r="D12872" s="308"/>
      <c r="E12872" s="257"/>
      <c r="F12872" s="260"/>
      <c r="I12872"/>
      <c r="J12872" s="149"/>
      <c r="K12872" s="149"/>
      <c r="L12872" s="149"/>
    </row>
    <row r="12873" spans="1:12" s="234" customFormat="1" ht="13" x14ac:dyDescent="0.25">
      <c r="A12873" s="261"/>
      <c r="B12873" s="253"/>
      <c r="C12873" s="252"/>
      <c r="D12873" s="308"/>
      <c r="E12873" s="257"/>
      <c r="F12873" s="260"/>
      <c r="I12873"/>
      <c r="J12873" s="149"/>
      <c r="K12873" s="149"/>
      <c r="L12873" s="149"/>
    </row>
    <row r="12874" spans="1:12" s="234" customFormat="1" ht="13" x14ac:dyDescent="0.25">
      <c r="A12874" s="261"/>
      <c r="B12874" s="253"/>
      <c r="C12874" s="252"/>
      <c r="D12874" s="308"/>
      <c r="E12874" s="257"/>
      <c r="F12874" s="260"/>
      <c r="I12874"/>
      <c r="J12874" s="149"/>
      <c r="K12874" s="149"/>
      <c r="L12874" s="149"/>
    </row>
    <row r="12875" spans="1:12" s="234" customFormat="1" ht="13" x14ac:dyDescent="0.25">
      <c r="A12875" s="261"/>
      <c r="B12875" s="264" t="s">
        <v>1019</v>
      </c>
      <c r="C12875" s="226"/>
      <c r="D12875" s="304"/>
      <c r="E12875" s="255"/>
      <c r="F12875" s="266"/>
      <c r="I12875"/>
      <c r="J12875" s="149"/>
      <c r="K12875" s="149"/>
      <c r="L12875" s="149"/>
    </row>
    <row r="12876" spans="1:12" s="234" customFormat="1" ht="13" x14ac:dyDescent="0.25">
      <c r="A12876" s="261"/>
      <c r="B12876" s="245" t="str">
        <f>B12803</f>
        <v>SECTION 9</v>
      </c>
      <c r="C12876" s="226"/>
      <c r="D12876" s="304"/>
      <c r="E12876" s="255"/>
      <c r="F12876" s="260"/>
      <c r="I12876"/>
      <c r="J12876" s="149"/>
      <c r="K12876" s="149"/>
      <c r="L12876" s="149"/>
    </row>
    <row r="12877" spans="1:12" s="234" customFormat="1" ht="13" x14ac:dyDescent="0.25">
      <c r="A12877" s="261"/>
      <c r="B12877" s="245" t="str">
        <f>B12804</f>
        <v>New Ablution Blocks A,B,C: 9.15 - Painting</v>
      </c>
      <c r="C12877" s="226"/>
      <c r="D12877" s="304"/>
      <c r="E12877" s="255"/>
      <c r="F12877" s="260"/>
      <c r="I12877"/>
      <c r="J12877" s="149"/>
      <c r="K12877" s="149"/>
      <c r="L12877" s="149"/>
    </row>
    <row r="12878" spans="1:12" s="234" customFormat="1" ht="13" x14ac:dyDescent="0.25">
      <c r="A12878" s="261"/>
      <c r="B12878" s="253"/>
      <c r="C12878" s="252"/>
      <c r="D12878" s="308"/>
      <c r="E12878" s="257"/>
      <c r="F12878" s="260"/>
      <c r="I12878"/>
      <c r="J12878" s="149"/>
      <c r="K12878" s="149"/>
      <c r="L12878" s="149"/>
    </row>
    <row r="12879" spans="1:12" s="234" customFormat="1" ht="13" x14ac:dyDescent="0.25">
      <c r="A12879" s="261"/>
      <c r="B12879" s="270" t="str">
        <f>B12314</f>
        <v>SECTION 9</v>
      </c>
      <c r="C12879" s="252"/>
      <c r="D12879" s="308"/>
      <c r="E12879" s="257"/>
      <c r="F12879" s="260"/>
      <c r="I12879"/>
      <c r="J12879" s="149"/>
      <c r="K12879" s="149"/>
      <c r="L12879" s="149"/>
    </row>
    <row r="12880" spans="1:12" s="234" customFormat="1" ht="13" x14ac:dyDescent="0.25">
      <c r="A12880" s="261"/>
      <c r="B12880" s="243" t="s">
        <v>3122</v>
      </c>
      <c r="C12880" s="252"/>
      <c r="D12880" s="308"/>
      <c r="E12880" s="257"/>
      <c r="F12880" s="260"/>
      <c r="I12880"/>
      <c r="J12880" s="149"/>
      <c r="K12880" s="149"/>
      <c r="L12880" s="149"/>
    </row>
    <row r="12881" spans="1:12" s="234" customFormat="1" ht="13" x14ac:dyDescent="0.25">
      <c r="A12881" s="261"/>
      <c r="B12881" s="251" t="s">
        <v>2201</v>
      </c>
      <c r="C12881" s="252" t="s">
        <v>2192</v>
      </c>
      <c r="D12881" s="308"/>
      <c r="E12881" s="257"/>
      <c r="F12881" s="260"/>
      <c r="I12881"/>
      <c r="J12881" s="149"/>
      <c r="K12881" s="149"/>
      <c r="L12881" s="149"/>
    </row>
    <row r="12882" spans="1:12" s="234" customFormat="1" ht="13" x14ac:dyDescent="0.25">
      <c r="A12882" s="261"/>
      <c r="B12882" s="253"/>
      <c r="C12882" s="252"/>
      <c r="D12882" s="308"/>
      <c r="E12882" s="257"/>
      <c r="F12882" s="260"/>
      <c r="I12882"/>
      <c r="J12882" s="149"/>
      <c r="K12882" s="149"/>
      <c r="L12882" s="149"/>
    </row>
    <row r="12883" spans="1:12" s="234" customFormat="1" ht="13" x14ac:dyDescent="0.25">
      <c r="A12883" s="261"/>
      <c r="B12883" s="265"/>
      <c r="C12883" s="252"/>
      <c r="D12883" s="308"/>
      <c r="E12883" s="257"/>
      <c r="F12883" s="260"/>
      <c r="I12883"/>
      <c r="J12883" s="149"/>
      <c r="K12883" s="149"/>
      <c r="L12883" s="149"/>
    </row>
    <row r="12884" spans="1:12" s="234" customFormat="1" x14ac:dyDescent="0.25">
      <c r="A12884" s="298">
        <v>1</v>
      </c>
      <c r="B12884" s="271" t="s">
        <v>3123</v>
      </c>
      <c r="C12884" s="252">
        <v>159</v>
      </c>
      <c r="D12884" s="308"/>
      <c r="E12884" s="257"/>
      <c r="F12884" s="260"/>
      <c r="I12884"/>
      <c r="J12884" s="149"/>
      <c r="K12884" s="149"/>
      <c r="L12884" s="149"/>
    </row>
    <row r="12885" spans="1:12" s="234" customFormat="1" x14ac:dyDescent="0.25">
      <c r="A12885" s="298"/>
      <c r="B12885" s="271"/>
      <c r="C12885" s="252"/>
      <c r="D12885" s="308"/>
      <c r="E12885" s="257"/>
      <c r="F12885" s="260"/>
      <c r="I12885"/>
      <c r="J12885" s="149"/>
      <c r="K12885" s="149"/>
      <c r="L12885" s="149"/>
    </row>
    <row r="12886" spans="1:12" s="234" customFormat="1" x14ac:dyDescent="0.25">
      <c r="A12886" s="298">
        <v>2</v>
      </c>
      <c r="B12886" s="271" t="s">
        <v>2196</v>
      </c>
      <c r="C12886" s="252">
        <v>162</v>
      </c>
      <c r="D12886" s="308"/>
      <c r="E12886" s="257"/>
      <c r="F12886" s="260"/>
      <c r="I12886"/>
      <c r="J12886" s="149"/>
      <c r="K12886" s="149"/>
      <c r="L12886" s="149"/>
    </row>
    <row r="12887" spans="1:12" s="234" customFormat="1" x14ac:dyDescent="0.25">
      <c r="A12887" s="298"/>
      <c r="B12887" s="271"/>
      <c r="C12887" s="252"/>
      <c r="D12887" s="308"/>
      <c r="E12887" s="257"/>
      <c r="F12887" s="260"/>
      <c r="I12887"/>
      <c r="J12887" s="149"/>
      <c r="K12887" s="149"/>
      <c r="L12887" s="149"/>
    </row>
    <row r="12888" spans="1:12" s="234" customFormat="1" x14ac:dyDescent="0.25">
      <c r="A12888" s="298">
        <v>3</v>
      </c>
      <c r="B12888" s="271" t="s">
        <v>3124</v>
      </c>
      <c r="C12888" s="252">
        <v>164</v>
      </c>
      <c r="D12888" s="308"/>
      <c r="E12888" s="257"/>
      <c r="F12888" s="260"/>
      <c r="I12888"/>
      <c r="J12888" s="149"/>
      <c r="K12888" s="149"/>
      <c r="L12888" s="149"/>
    </row>
    <row r="12889" spans="1:12" s="234" customFormat="1" x14ac:dyDescent="0.25">
      <c r="A12889" s="298"/>
      <c r="B12889" s="271"/>
      <c r="C12889" s="252"/>
      <c r="D12889" s="308"/>
      <c r="E12889" s="257"/>
      <c r="F12889" s="260"/>
      <c r="I12889"/>
      <c r="J12889" s="149"/>
      <c r="K12889" s="149"/>
      <c r="L12889" s="149"/>
    </row>
    <row r="12890" spans="1:12" s="234" customFormat="1" x14ac:dyDescent="0.25">
      <c r="A12890" s="298">
        <v>4</v>
      </c>
      <c r="B12890" s="271" t="s">
        <v>1072</v>
      </c>
      <c r="C12890" s="252">
        <v>167</v>
      </c>
      <c r="D12890" s="308"/>
      <c r="E12890" s="257"/>
      <c r="F12890" s="260"/>
      <c r="I12890"/>
      <c r="J12890" s="149"/>
      <c r="K12890" s="149"/>
      <c r="L12890" s="149"/>
    </row>
    <row r="12891" spans="1:12" s="234" customFormat="1" x14ac:dyDescent="0.25">
      <c r="A12891" s="298"/>
      <c r="B12891" s="271"/>
      <c r="C12891" s="252"/>
      <c r="D12891" s="308"/>
      <c r="E12891" s="257"/>
      <c r="F12891" s="260"/>
      <c r="I12891"/>
      <c r="J12891" s="149"/>
      <c r="K12891" s="149"/>
      <c r="L12891" s="149"/>
    </row>
    <row r="12892" spans="1:12" s="234" customFormat="1" x14ac:dyDescent="0.25">
      <c r="A12892" s="298">
        <v>5</v>
      </c>
      <c r="B12892" s="271" t="s">
        <v>3125</v>
      </c>
      <c r="C12892" s="252">
        <v>169</v>
      </c>
      <c r="D12892" s="308"/>
      <c r="E12892" s="257"/>
      <c r="F12892" s="260"/>
      <c r="I12892"/>
      <c r="J12892" s="149"/>
      <c r="K12892" s="149"/>
      <c r="L12892" s="149"/>
    </row>
    <row r="12893" spans="1:12" s="234" customFormat="1" x14ac:dyDescent="0.25">
      <c r="A12893" s="298"/>
      <c r="B12893" s="271"/>
      <c r="C12893" s="252"/>
      <c r="D12893" s="308"/>
      <c r="E12893" s="257"/>
      <c r="F12893" s="260"/>
      <c r="I12893"/>
      <c r="J12893" s="149"/>
      <c r="K12893" s="149"/>
      <c r="L12893" s="149"/>
    </row>
    <row r="12894" spans="1:12" s="234" customFormat="1" x14ac:dyDescent="0.25">
      <c r="A12894" s="298">
        <v>6</v>
      </c>
      <c r="B12894" s="271" t="s">
        <v>1639</v>
      </c>
      <c r="C12894" s="252">
        <v>171</v>
      </c>
      <c r="D12894" s="308"/>
      <c r="E12894" s="257"/>
      <c r="F12894" s="260"/>
      <c r="I12894"/>
      <c r="J12894" s="149"/>
      <c r="K12894" s="149"/>
      <c r="L12894" s="149"/>
    </row>
    <row r="12895" spans="1:12" s="234" customFormat="1" x14ac:dyDescent="0.25">
      <c r="A12895" s="298"/>
      <c r="B12895" s="271"/>
      <c r="C12895" s="252"/>
      <c r="D12895" s="308"/>
      <c r="E12895" s="257"/>
      <c r="F12895" s="260"/>
      <c r="I12895"/>
      <c r="J12895" s="149"/>
      <c r="K12895" s="149"/>
      <c r="L12895" s="149"/>
    </row>
    <row r="12896" spans="1:12" s="234" customFormat="1" x14ac:dyDescent="0.25">
      <c r="A12896" s="298">
        <v>7</v>
      </c>
      <c r="B12896" s="271" t="s">
        <v>1638</v>
      </c>
      <c r="C12896" s="252">
        <v>173</v>
      </c>
      <c r="D12896" s="308"/>
      <c r="E12896" s="257"/>
      <c r="F12896" s="260"/>
      <c r="I12896"/>
      <c r="J12896" s="149"/>
      <c r="K12896" s="149"/>
      <c r="L12896" s="149"/>
    </row>
    <row r="12897" spans="1:12" s="234" customFormat="1" x14ac:dyDescent="0.25">
      <c r="A12897" s="298"/>
      <c r="B12897" s="271"/>
      <c r="C12897" s="252"/>
      <c r="D12897" s="308"/>
      <c r="E12897" s="257"/>
      <c r="F12897" s="260"/>
      <c r="I12897"/>
      <c r="J12897" s="149"/>
      <c r="K12897" s="149"/>
      <c r="L12897" s="149"/>
    </row>
    <row r="12898" spans="1:12" s="234" customFormat="1" x14ac:dyDescent="0.25">
      <c r="A12898" s="298">
        <v>8</v>
      </c>
      <c r="B12898" s="271" t="s">
        <v>2285</v>
      </c>
      <c r="C12898" s="252">
        <v>175</v>
      </c>
      <c r="D12898" s="308"/>
      <c r="E12898" s="257"/>
      <c r="F12898" s="260"/>
      <c r="I12898"/>
      <c r="J12898" s="149"/>
      <c r="K12898" s="149"/>
      <c r="L12898" s="149"/>
    </row>
    <row r="12899" spans="1:12" s="234" customFormat="1" x14ac:dyDescent="0.25">
      <c r="A12899" s="298"/>
      <c r="B12899" s="271"/>
      <c r="C12899" s="252"/>
      <c r="D12899" s="308"/>
      <c r="E12899" s="257"/>
      <c r="F12899" s="260"/>
      <c r="I12899"/>
      <c r="J12899" s="149"/>
      <c r="K12899" s="149"/>
      <c r="L12899" s="149"/>
    </row>
    <row r="12900" spans="1:12" s="234" customFormat="1" x14ac:dyDescent="0.25">
      <c r="A12900" s="298">
        <v>9</v>
      </c>
      <c r="B12900" s="271" t="s">
        <v>1062</v>
      </c>
      <c r="C12900" s="252">
        <v>177</v>
      </c>
      <c r="D12900" s="308"/>
      <c r="E12900" s="257"/>
      <c r="F12900" s="260"/>
      <c r="I12900"/>
      <c r="J12900" s="149"/>
      <c r="K12900" s="149"/>
      <c r="L12900" s="149"/>
    </row>
    <row r="12901" spans="1:12" s="234" customFormat="1" x14ac:dyDescent="0.25">
      <c r="A12901" s="298"/>
      <c r="B12901" s="271"/>
      <c r="C12901" s="252"/>
      <c r="D12901" s="308"/>
      <c r="E12901" s="257"/>
      <c r="F12901" s="260"/>
      <c r="I12901"/>
      <c r="J12901" s="149"/>
      <c r="K12901" s="149"/>
      <c r="L12901" s="149"/>
    </row>
    <row r="12902" spans="1:12" s="234" customFormat="1" x14ac:dyDescent="0.25">
      <c r="A12902" s="298">
        <v>10</v>
      </c>
      <c r="B12902" s="271" t="s">
        <v>3126</v>
      </c>
      <c r="C12902" s="252">
        <v>179</v>
      </c>
      <c r="D12902" s="308"/>
      <c r="E12902" s="257"/>
      <c r="F12902" s="260"/>
      <c r="I12902"/>
      <c r="J12902" s="149"/>
      <c r="K12902" s="149"/>
      <c r="L12902" s="149"/>
    </row>
    <row r="12903" spans="1:12" s="234" customFormat="1" x14ac:dyDescent="0.25">
      <c r="A12903" s="298"/>
      <c r="B12903" s="271"/>
      <c r="C12903" s="252"/>
      <c r="D12903" s="308"/>
      <c r="E12903" s="257"/>
      <c r="F12903" s="260"/>
      <c r="I12903"/>
      <c r="J12903" s="149"/>
      <c r="K12903" s="149"/>
      <c r="L12903" s="149"/>
    </row>
    <row r="12904" spans="1:12" s="234" customFormat="1" x14ac:dyDescent="0.25">
      <c r="A12904" s="298">
        <v>11</v>
      </c>
      <c r="B12904" s="271" t="s">
        <v>1637</v>
      </c>
      <c r="C12904" s="252">
        <v>181</v>
      </c>
      <c r="D12904" s="308"/>
      <c r="E12904" s="257"/>
      <c r="F12904" s="260"/>
      <c r="I12904"/>
      <c r="J12904" s="149"/>
      <c r="K12904" s="149"/>
      <c r="L12904" s="149"/>
    </row>
    <row r="12905" spans="1:12" s="234" customFormat="1" x14ac:dyDescent="0.25">
      <c r="A12905" s="298"/>
      <c r="B12905" s="271"/>
      <c r="C12905" s="252"/>
      <c r="D12905" s="308"/>
      <c r="E12905" s="257"/>
      <c r="F12905" s="260"/>
      <c r="I12905"/>
      <c r="J12905" s="149"/>
      <c r="K12905" s="149"/>
      <c r="L12905" s="149"/>
    </row>
    <row r="12906" spans="1:12" s="234" customFormat="1" x14ac:dyDescent="0.25">
      <c r="A12906" s="298">
        <v>12</v>
      </c>
      <c r="B12906" s="271" t="s">
        <v>1636</v>
      </c>
      <c r="C12906" s="252">
        <v>183</v>
      </c>
      <c r="D12906" s="308"/>
      <c r="E12906" s="257"/>
      <c r="F12906" s="260"/>
      <c r="I12906"/>
      <c r="J12906" s="149"/>
      <c r="K12906" s="149"/>
      <c r="L12906" s="149"/>
    </row>
    <row r="12907" spans="1:12" s="234" customFormat="1" x14ac:dyDescent="0.25">
      <c r="A12907" s="298"/>
      <c r="B12907" s="271"/>
      <c r="C12907" s="252"/>
      <c r="D12907" s="308"/>
      <c r="E12907" s="257"/>
      <c r="F12907" s="260"/>
      <c r="I12907"/>
      <c r="J12907" s="149"/>
      <c r="K12907" s="149"/>
      <c r="L12907" s="149"/>
    </row>
    <row r="12908" spans="1:12" s="234" customFormat="1" x14ac:dyDescent="0.25">
      <c r="A12908" s="298">
        <v>13</v>
      </c>
      <c r="B12908" s="271" t="s">
        <v>1635</v>
      </c>
      <c r="C12908" s="252">
        <v>185</v>
      </c>
      <c r="D12908" s="308"/>
      <c r="E12908" s="257"/>
      <c r="F12908" s="260"/>
      <c r="I12908"/>
      <c r="J12908" s="149"/>
      <c r="K12908" s="149"/>
      <c r="L12908" s="149"/>
    </row>
    <row r="12909" spans="1:12" s="234" customFormat="1" x14ac:dyDescent="0.25">
      <c r="A12909" s="298"/>
      <c r="B12909" s="271"/>
      <c r="C12909" s="252"/>
      <c r="D12909" s="308"/>
      <c r="E12909" s="257"/>
      <c r="F12909" s="260"/>
      <c r="I12909"/>
      <c r="J12909" s="149"/>
      <c r="K12909" s="149"/>
      <c r="L12909" s="149"/>
    </row>
    <row r="12910" spans="1:12" s="234" customFormat="1" x14ac:dyDescent="0.25">
      <c r="A12910" s="298">
        <v>14</v>
      </c>
      <c r="B12910" s="271" t="s">
        <v>1634</v>
      </c>
      <c r="C12910" s="252">
        <v>187</v>
      </c>
      <c r="D12910" s="308"/>
      <c r="E12910" s="257"/>
      <c r="F12910" s="260"/>
      <c r="I12910"/>
      <c r="J12910" s="149"/>
      <c r="K12910" s="149"/>
      <c r="L12910" s="149"/>
    </row>
    <row r="12911" spans="1:12" s="234" customFormat="1" x14ac:dyDescent="0.25">
      <c r="A12911" s="298"/>
      <c r="B12911" s="271"/>
      <c r="C12911" s="252"/>
      <c r="D12911" s="308"/>
      <c r="E12911" s="257"/>
      <c r="F12911" s="260"/>
      <c r="I12911"/>
      <c r="J12911" s="149"/>
      <c r="K12911" s="149"/>
      <c r="L12911" s="149"/>
    </row>
    <row r="12912" spans="1:12" s="234" customFormat="1" x14ac:dyDescent="0.25">
      <c r="A12912" s="298">
        <v>15</v>
      </c>
      <c r="B12912" s="271" t="s">
        <v>2197</v>
      </c>
      <c r="C12912" s="252">
        <v>189</v>
      </c>
      <c r="D12912" s="308"/>
      <c r="E12912" s="257"/>
      <c r="F12912" s="260"/>
      <c r="I12912"/>
      <c r="J12912" s="149"/>
      <c r="K12912" s="149"/>
      <c r="L12912" s="149"/>
    </row>
    <row r="12913" spans="1:12" s="234" customFormat="1" x14ac:dyDescent="0.25">
      <c r="A12913" s="298"/>
      <c r="B12913" s="271"/>
      <c r="C12913" s="252"/>
      <c r="D12913" s="308"/>
      <c r="E12913" s="257"/>
      <c r="F12913" s="260"/>
      <c r="I12913"/>
      <c r="J12913" s="149"/>
      <c r="K12913" s="149"/>
      <c r="L12913" s="149"/>
    </row>
    <row r="12914" spans="1:12" s="234" customFormat="1" x14ac:dyDescent="0.25">
      <c r="A12914" s="298"/>
      <c r="B12914" s="271"/>
      <c r="C12914" s="252"/>
      <c r="D12914" s="308"/>
      <c r="E12914" s="257"/>
      <c r="F12914" s="260"/>
      <c r="I12914"/>
      <c r="J12914" s="149"/>
      <c r="K12914" s="149"/>
      <c r="L12914" s="149"/>
    </row>
    <row r="12915" spans="1:12" s="234" customFormat="1" x14ac:dyDescent="0.25">
      <c r="A12915" s="298"/>
      <c r="B12915" s="271"/>
      <c r="C12915" s="252"/>
      <c r="D12915" s="308"/>
      <c r="E12915" s="257"/>
      <c r="F12915" s="260"/>
      <c r="I12915"/>
      <c r="J12915" s="149"/>
      <c r="K12915" s="149"/>
      <c r="L12915" s="149"/>
    </row>
    <row r="12916" spans="1:12" s="234" customFormat="1" x14ac:dyDescent="0.25">
      <c r="A12916" s="298"/>
      <c r="B12916" s="271"/>
      <c r="C12916" s="252"/>
      <c r="D12916" s="308"/>
      <c r="E12916" s="257"/>
      <c r="F12916" s="260"/>
      <c r="I12916"/>
      <c r="J12916" s="149"/>
      <c r="K12916" s="149"/>
      <c r="L12916" s="149"/>
    </row>
    <row r="12917" spans="1:12" s="234" customFormat="1" x14ac:dyDescent="0.25">
      <c r="A12917" s="298"/>
      <c r="B12917" s="271"/>
      <c r="C12917" s="252"/>
      <c r="D12917" s="308"/>
      <c r="E12917" s="257"/>
      <c r="F12917" s="260"/>
      <c r="I12917"/>
      <c r="J12917" s="149"/>
      <c r="K12917" s="149"/>
      <c r="L12917" s="149"/>
    </row>
    <row r="12918" spans="1:12" s="234" customFormat="1" x14ac:dyDescent="0.25">
      <c r="A12918" s="298"/>
      <c r="B12918" s="271"/>
      <c r="C12918" s="252"/>
      <c r="D12918" s="308"/>
      <c r="E12918" s="257"/>
      <c r="F12918" s="260"/>
      <c r="I12918"/>
      <c r="J12918" s="149"/>
      <c r="K12918" s="149"/>
      <c r="L12918" s="149"/>
    </row>
    <row r="12919" spans="1:12" s="234" customFormat="1" x14ac:dyDescent="0.25">
      <c r="A12919" s="298"/>
      <c r="B12919" s="271"/>
      <c r="C12919" s="252"/>
      <c r="D12919" s="308"/>
      <c r="E12919" s="257"/>
      <c r="F12919" s="260"/>
      <c r="I12919"/>
      <c r="J12919" s="149"/>
      <c r="K12919" s="149"/>
      <c r="L12919" s="149"/>
    </row>
    <row r="12920" spans="1:12" s="234" customFormat="1" x14ac:dyDescent="0.25">
      <c r="A12920" s="298"/>
      <c r="B12920" s="271"/>
      <c r="C12920" s="252"/>
      <c r="D12920" s="308"/>
      <c r="E12920" s="257"/>
      <c r="F12920" s="260"/>
      <c r="I12920"/>
      <c r="J12920" s="149"/>
      <c r="K12920" s="149"/>
      <c r="L12920" s="149"/>
    </row>
    <row r="12921" spans="1:12" s="234" customFormat="1" x14ac:dyDescent="0.25">
      <c r="A12921" s="298"/>
      <c r="B12921" s="271"/>
      <c r="C12921" s="252"/>
      <c r="D12921" s="308"/>
      <c r="E12921" s="257"/>
      <c r="F12921" s="260"/>
      <c r="I12921"/>
      <c r="J12921" s="149"/>
      <c r="K12921" s="149"/>
      <c r="L12921" s="149"/>
    </row>
    <row r="12922" spans="1:12" s="234" customFormat="1" x14ac:dyDescent="0.25">
      <c r="A12922" s="298"/>
      <c r="B12922" s="271"/>
      <c r="C12922" s="252"/>
      <c r="D12922" s="308"/>
      <c r="E12922" s="257"/>
      <c r="F12922" s="260"/>
      <c r="I12922"/>
      <c r="J12922" s="149"/>
      <c r="K12922" s="149"/>
      <c r="L12922" s="149"/>
    </row>
    <row r="12923" spans="1:12" s="234" customFormat="1" x14ac:dyDescent="0.25">
      <c r="A12923" s="298"/>
      <c r="B12923" s="271"/>
      <c r="C12923" s="252"/>
      <c r="D12923" s="308"/>
      <c r="E12923" s="257"/>
      <c r="F12923" s="260"/>
      <c r="I12923"/>
      <c r="J12923" s="149"/>
      <c r="K12923" s="149"/>
      <c r="L12923" s="149"/>
    </row>
    <row r="12924" spans="1:12" s="234" customFormat="1" x14ac:dyDescent="0.25">
      <c r="A12924" s="298"/>
      <c r="B12924" s="271"/>
      <c r="C12924" s="252"/>
      <c r="D12924" s="308"/>
      <c r="E12924" s="257"/>
      <c r="F12924" s="260"/>
      <c r="I12924"/>
      <c r="J12924" s="149"/>
      <c r="K12924" s="149"/>
      <c r="L12924" s="149"/>
    </row>
    <row r="12925" spans="1:12" s="234" customFormat="1" x14ac:dyDescent="0.25">
      <c r="A12925" s="298"/>
      <c r="B12925" s="271"/>
      <c r="C12925" s="252"/>
      <c r="D12925" s="308"/>
      <c r="E12925" s="257"/>
      <c r="F12925" s="260"/>
      <c r="I12925"/>
      <c r="J12925" s="149"/>
      <c r="K12925" s="149"/>
      <c r="L12925" s="149"/>
    </row>
    <row r="12926" spans="1:12" s="234" customFormat="1" x14ac:dyDescent="0.25">
      <c r="A12926" s="298"/>
      <c r="B12926" s="271"/>
      <c r="C12926" s="252"/>
      <c r="D12926" s="308"/>
      <c r="E12926" s="257"/>
      <c r="F12926" s="260"/>
      <c r="I12926"/>
      <c r="J12926" s="149"/>
      <c r="K12926" s="149"/>
      <c r="L12926" s="149"/>
    </row>
    <row r="12927" spans="1:12" s="234" customFormat="1" x14ac:dyDescent="0.25">
      <c r="A12927" s="298"/>
      <c r="B12927" s="271"/>
      <c r="C12927" s="252"/>
      <c r="D12927" s="308"/>
      <c r="E12927" s="257"/>
      <c r="F12927" s="260"/>
      <c r="I12927"/>
      <c r="J12927" s="149"/>
      <c r="K12927" s="149"/>
      <c r="L12927" s="149"/>
    </row>
    <row r="12928" spans="1:12" s="234" customFormat="1" x14ac:dyDescent="0.25">
      <c r="A12928" s="298"/>
      <c r="B12928" s="271"/>
      <c r="C12928" s="252"/>
      <c r="D12928" s="308"/>
      <c r="E12928" s="257"/>
      <c r="F12928" s="260"/>
      <c r="I12928"/>
      <c r="J12928" s="149"/>
      <c r="K12928" s="149"/>
      <c r="L12928" s="149"/>
    </row>
    <row r="12929" spans="1:12" s="234" customFormat="1" x14ac:dyDescent="0.25">
      <c r="A12929" s="298"/>
      <c r="B12929" s="271"/>
      <c r="C12929" s="252"/>
      <c r="D12929" s="308"/>
      <c r="E12929" s="257"/>
      <c r="F12929" s="260"/>
      <c r="I12929"/>
      <c r="J12929" s="149"/>
      <c r="K12929" s="149"/>
      <c r="L12929" s="149"/>
    </row>
    <row r="12930" spans="1:12" s="234" customFormat="1" x14ac:dyDescent="0.25">
      <c r="A12930" s="298"/>
      <c r="B12930" s="271"/>
      <c r="C12930" s="252"/>
      <c r="D12930" s="308"/>
      <c r="E12930" s="257"/>
      <c r="F12930" s="260"/>
      <c r="I12930"/>
      <c r="J12930" s="149"/>
      <c r="K12930" s="149"/>
      <c r="L12930" s="149"/>
    </row>
    <row r="12931" spans="1:12" s="234" customFormat="1" x14ac:dyDescent="0.25">
      <c r="A12931" s="298"/>
      <c r="B12931" s="271"/>
      <c r="C12931" s="252"/>
      <c r="D12931" s="308"/>
      <c r="E12931" s="257"/>
      <c r="F12931" s="260"/>
      <c r="I12931"/>
      <c r="J12931" s="149"/>
      <c r="K12931" s="149"/>
      <c r="L12931" s="149"/>
    </row>
    <row r="12932" spans="1:12" s="234" customFormat="1" x14ac:dyDescent="0.25">
      <c r="A12932" s="298"/>
      <c r="B12932" s="271"/>
      <c r="C12932" s="252"/>
      <c r="D12932" s="308"/>
      <c r="E12932" s="257"/>
      <c r="F12932" s="260"/>
      <c r="I12932"/>
      <c r="J12932" s="149"/>
      <c r="K12932" s="149"/>
      <c r="L12932" s="149"/>
    </row>
    <row r="12933" spans="1:12" s="234" customFormat="1" x14ac:dyDescent="0.25">
      <c r="A12933" s="298"/>
      <c r="B12933" s="271"/>
      <c r="C12933" s="252"/>
      <c r="D12933" s="308"/>
      <c r="E12933" s="257"/>
      <c r="F12933" s="260"/>
      <c r="I12933"/>
      <c r="J12933" s="149"/>
      <c r="K12933" s="149"/>
      <c r="L12933" s="149"/>
    </row>
    <row r="12934" spans="1:12" s="234" customFormat="1" x14ac:dyDescent="0.25">
      <c r="A12934" s="298"/>
      <c r="B12934" s="271"/>
      <c r="C12934" s="252"/>
      <c r="D12934" s="308"/>
      <c r="E12934" s="257"/>
      <c r="F12934" s="260"/>
      <c r="I12934"/>
      <c r="J12934" s="149"/>
      <c r="K12934" s="149"/>
      <c r="L12934" s="149"/>
    </row>
    <row r="12935" spans="1:12" s="234" customFormat="1" x14ac:dyDescent="0.25">
      <c r="A12935" s="298"/>
      <c r="B12935" s="271"/>
      <c r="C12935" s="252"/>
      <c r="D12935" s="308"/>
      <c r="E12935" s="257"/>
      <c r="F12935" s="260"/>
      <c r="I12935"/>
      <c r="J12935" s="149"/>
      <c r="K12935" s="149"/>
      <c r="L12935" s="149"/>
    </row>
    <row r="12936" spans="1:12" s="234" customFormat="1" x14ac:dyDescent="0.25">
      <c r="A12936" s="298"/>
      <c r="B12936" s="271"/>
      <c r="C12936" s="252"/>
      <c r="D12936" s="308"/>
      <c r="E12936" s="257"/>
      <c r="F12936" s="260"/>
      <c r="I12936"/>
      <c r="J12936" s="149"/>
      <c r="K12936" s="149"/>
      <c r="L12936" s="149"/>
    </row>
    <row r="12937" spans="1:12" s="234" customFormat="1" x14ac:dyDescent="0.25">
      <c r="A12937" s="298"/>
      <c r="B12937" s="271"/>
      <c r="C12937" s="252"/>
      <c r="D12937" s="308"/>
      <c r="E12937" s="257"/>
      <c r="F12937" s="260"/>
      <c r="I12937"/>
      <c r="J12937" s="149"/>
      <c r="K12937" s="149"/>
      <c r="L12937" s="149"/>
    </row>
    <row r="12938" spans="1:12" s="234" customFormat="1" x14ac:dyDescent="0.25">
      <c r="A12938" s="298"/>
      <c r="B12938" s="271"/>
      <c r="C12938" s="252"/>
      <c r="D12938" s="308"/>
      <c r="E12938" s="257"/>
      <c r="F12938" s="260"/>
      <c r="I12938"/>
      <c r="J12938" s="149"/>
      <c r="K12938" s="149"/>
      <c r="L12938" s="149"/>
    </row>
    <row r="12939" spans="1:12" s="234" customFormat="1" x14ac:dyDescent="0.25">
      <c r="A12939" s="298"/>
      <c r="B12939" s="271"/>
      <c r="C12939" s="252"/>
      <c r="D12939" s="308"/>
      <c r="E12939" s="257"/>
      <c r="F12939" s="260"/>
      <c r="I12939"/>
      <c r="J12939" s="149"/>
      <c r="K12939" s="149"/>
      <c r="L12939" s="149"/>
    </row>
    <row r="12940" spans="1:12" s="234" customFormat="1" x14ac:dyDescent="0.25">
      <c r="A12940" s="298"/>
      <c r="B12940" s="271"/>
      <c r="C12940" s="252"/>
      <c r="D12940" s="308"/>
      <c r="E12940" s="257"/>
      <c r="F12940" s="260"/>
      <c r="I12940"/>
      <c r="J12940" s="149"/>
      <c r="K12940" s="149"/>
      <c r="L12940" s="149"/>
    </row>
    <row r="12941" spans="1:12" s="234" customFormat="1" x14ac:dyDescent="0.25">
      <c r="A12941" s="298"/>
      <c r="B12941" s="271"/>
      <c r="C12941" s="252"/>
      <c r="D12941" s="308"/>
      <c r="E12941" s="257"/>
      <c r="F12941" s="260"/>
      <c r="I12941"/>
      <c r="J12941" s="149"/>
      <c r="K12941" s="149"/>
      <c r="L12941" s="149"/>
    </row>
    <row r="12942" spans="1:12" s="234" customFormat="1" x14ac:dyDescent="0.25">
      <c r="A12942" s="298"/>
      <c r="B12942" s="271"/>
      <c r="C12942" s="252"/>
      <c r="D12942" s="308"/>
      <c r="E12942" s="257"/>
      <c r="F12942" s="260"/>
      <c r="I12942"/>
      <c r="J12942" s="149"/>
      <c r="K12942" s="149"/>
      <c r="L12942" s="149"/>
    </row>
    <row r="12943" spans="1:12" s="234" customFormat="1" x14ac:dyDescent="0.25">
      <c r="A12943" s="298"/>
      <c r="B12943" s="271"/>
      <c r="C12943" s="252"/>
      <c r="D12943" s="308"/>
      <c r="E12943" s="257"/>
      <c r="F12943" s="260"/>
      <c r="I12943"/>
      <c r="J12943" s="149"/>
      <c r="K12943" s="149"/>
      <c r="L12943" s="149"/>
    </row>
    <row r="12944" spans="1:12" s="234" customFormat="1" x14ac:dyDescent="0.25">
      <c r="A12944" s="298"/>
      <c r="B12944" s="271"/>
      <c r="C12944" s="252"/>
      <c r="D12944" s="308"/>
      <c r="E12944" s="257"/>
      <c r="F12944" s="260"/>
      <c r="I12944"/>
      <c r="J12944" s="149"/>
      <c r="K12944" s="149"/>
      <c r="L12944" s="149"/>
    </row>
    <row r="12945" spans="1:12" s="234" customFormat="1" x14ac:dyDescent="0.25">
      <c r="A12945" s="298"/>
      <c r="B12945" s="271"/>
      <c r="C12945" s="252"/>
      <c r="D12945" s="308"/>
      <c r="E12945" s="257"/>
      <c r="F12945" s="260"/>
      <c r="I12945"/>
      <c r="J12945" s="149"/>
      <c r="K12945" s="149"/>
      <c r="L12945" s="149"/>
    </row>
    <row r="12946" spans="1:12" s="234" customFormat="1" x14ac:dyDescent="0.25">
      <c r="A12946" s="298"/>
      <c r="B12946" s="271"/>
      <c r="C12946" s="252"/>
      <c r="D12946" s="308"/>
      <c r="E12946" s="257"/>
      <c r="F12946" s="260"/>
      <c r="I12946"/>
      <c r="J12946" s="149"/>
      <c r="K12946" s="149"/>
      <c r="L12946" s="149"/>
    </row>
    <row r="12947" spans="1:12" s="234" customFormat="1" ht="13" x14ac:dyDescent="0.25">
      <c r="A12947" s="261"/>
      <c r="B12947" s="253"/>
      <c r="C12947" s="252"/>
      <c r="D12947" s="308"/>
      <c r="E12947" s="257"/>
      <c r="F12947" s="260"/>
      <c r="I12947"/>
      <c r="J12947" s="149"/>
      <c r="K12947" s="149"/>
      <c r="L12947" s="149"/>
    </row>
    <row r="12948" spans="1:12" s="234" customFormat="1" ht="13" x14ac:dyDescent="0.25">
      <c r="A12948" s="261"/>
      <c r="B12948" s="264" t="s">
        <v>1631</v>
      </c>
      <c r="C12948" s="226"/>
      <c r="D12948" s="304"/>
      <c r="E12948" s="255"/>
      <c r="F12948" s="266"/>
      <c r="I12948"/>
      <c r="J12948" s="149"/>
      <c r="K12948" s="149"/>
      <c r="L12948" s="149"/>
    </row>
    <row r="12949" spans="1:12" s="234" customFormat="1" ht="13" x14ac:dyDescent="0.25">
      <c r="A12949" s="261"/>
      <c r="B12949" s="245" t="str">
        <f>B12879</f>
        <v>SECTION 9</v>
      </c>
      <c r="C12949" s="226"/>
      <c r="D12949" s="304"/>
      <c r="E12949" s="255"/>
      <c r="F12949" s="260"/>
      <c r="I12949"/>
      <c r="J12949" s="149"/>
      <c r="K12949" s="149"/>
      <c r="L12949" s="149"/>
    </row>
    <row r="12950" spans="1:12" s="234" customFormat="1" ht="13" x14ac:dyDescent="0.25">
      <c r="A12950" s="261"/>
      <c r="B12950" s="245" t="str">
        <f>B12880</f>
        <v>New Ablution Blocks A,B,C</v>
      </c>
      <c r="C12950" s="226"/>
      <c r="D12950" s="304"/>
      <c r="E12950" s="255"/>
      <c r="F12950" s="260"/>
      <c r="I12950"/>
      <c r="J12950" s="149"/>
      <c r="K12950" s="149"/>
      <c r="L12950" s="149"/>
    </row>
    <row r="12951" spans="1:12" s="234" customFormat="1" ht="13" x14ac:dyDescent="0.25">
      <c r="A12951" s="261"/>
      <c r="B12951" s="244"/>
      <c r="C12951" s="246"/>
      <c r="D12951" s="305"/>
      <c r="E12951" s="257"/>
      <c r="F12951" s="260"/>
      <c r="I12951"/>
      <c r="J12951" s="149"/>
      <c r="K12951" s="149"/>
      <c r="L12951" s="149"/>
    </row>
    <row r="12952" spans="1:12" s="234" customFormat="1" ht="13" x14ac:dyDescent="0.25">
      <c r="A12952" s="268"/>
      <c r="B12952" s="227" t="s">
        <v>3166</v>
      </c>
      <c r="C12952" s="268"/>
      <c r="D12952" s="268"/>
      <c r="E12952" s="257"/>
      <c r="F12952" s="260"/>
      <c r="I12952"/>
      <c r="J12952" s="149"/>
      <c r="K12952" s="149"/>
      <c r="L12952" s="149"/>
    </row>
    <row r="12953" spans="1:12" s="234" customFormat="1" x14ac:dyDescent="0.25">
      <c r="A12953" s="268"/>
      <c r="B12953" s="269"/>
      <c r="C12953" s="268"/>
      <c r="D12953" s="268"/>
      <c r="E12953" s="257"/>
      <c r="F12953" s="260"/>
      <c r="I12953"/>
      <c r="J12953" s="149"/>
      <c r="K12953" s="149"/>
      <c r="L12953" s="149"/>
    </row>
    <row r="12954" spans="1:12" s="234" customFormat="1" ht="13" x14ac:dyDescent="0.25">
      <c r="A12954" s="223">
        <v>10</v>
      </c>
      <c r="B12954" s="331" t="s">
        <v>2185</v>
      </c>
      <c r="C12954" s="268"/>
      <c r="D12954" s="268"/>
      <c r="E12954" s="257"/>
      <c r="F12954" s="260"/>
      <c r="I12954"/>
      <c r="J12954" s="149"/>
      <c r="K12954" s="149"/>
      <c r="L12954" s="149"/>
    </row>
    <row r="12955" spans="1:12" s="234" customFormat="1" ht="13" x14ac:dyDescent="0.25">
      <c r="A12955" s="342"/>
      <c r="B12955" s="331"/>
      <c r="C12955" s="268"/>
      <c r="D12955" s="268"/>
      <c r="E12955" s="257"/>
      <c r="F12955" s="260"/>
      <c r="I12955"/>
      <c r="J12955" s="149"/>
      <c r="K12955" s="149"/>
      <c r="L12955" s="149"/>
    </row>
    <row r="12956" spans="1:12" s="234" customFormat="1" ht="13" x14ac:dyDescent="0.25">
      <c r="A12956" s="223">
        <v>10.1</v>
      </c>
      <c r="B12956" s="331" t="s">
        <v>487</v>
      </c>
      <c r="C12956" s="268"/>
      <c r="D12956" s="268"/>
      <c r="E12956" s="257"/>
      <c r="F12956" s="260"/>
      <c r="I12956"/>
      <c r="J12956" s="149"/>
      <c r="K12956" s="149"/>
      <c r="L12956" s="149"/>
    </row>
    <row r="12957" spans="1:12" s="234" customFormat="1" x14ac:dyDescent="0.25">
      <c r="A12957" s="268"/>
      <c r="B12957" s="302"/>
      <c r="C12957" s="268"/>
      <c r="D12957" s="268"/>
      <c r="E12957" s="257"/>
      <c r="F12957" s="260"/>
      <c r="I12957"/>
      <c r="J12957" s="149"/>
      <c r="K12957" s="149"/>
      <c r="L12957" s="149"/>
    </row>
    <row r="12958" spans="1:12" s="234" customFormat="1" ht="13" x14ac:dyDescent="0.25">
      <c r="A12958" s="268"/>
      <c r="B12958" s="343" t="s">
        <v>3150</v>
      </c>
      <c r="C12958" s="268"/>
      <c r="D12958" s="268"/>
      <c r="E12958" s="257"/>
      <c r="F12958" s="260"/>
      <c r="I12958"/>
      <c r="J12958" s="149"/>
      <c r="K12958" s="149"/>
      <c r="L12958" s="149"/>
    </row>
    <row r="12959" spans="1:12" s="234" customFormat="1" x14ac:dyDescent="0.25">
      <c r="A12959" s="268"/>
      <c r="B12959" s="302"/>
      <c r="C12959" s="268"/>
      <c r="D12959" s="268"/>
      <c r="E12959" s="257"/>
      <c r="F12959" s="260"/>
      <c r="I12959"/>
      <c r="J12959" s="149"/>
      <c r="K12959" s="149"/>
      <c r="L12959" s="149"/>
    </row>
    <row r="12960" spans="1:12" s="234" customFormat="1" ht="25" x14ac:dyDescent="0.25">
      <c r="A12960" s="268" t="s">
        <v>3167</v>
      </c>
      <c r="B12960" s="302" t="s">
        <v>3151</v>
      </c>
      <c r="C12960" s="268" t="s">
        <v>11</v>
      </c>
      <c r="D12960" s="268">
        <v>381</v>
      </c>
      <c r="E12960" s="257"/>
      <c r="F12960" s="260"/>
      <c r="I12960"/>
      <c r="J12960" s="149"/>
      <c r="K12960" s="149"/>
      <c r="L12960" s="149"/>
    </row>
    <row r="12961" spans="1:12" s="234" customFormat="1" x14ac:dyDescent="0.25">
      <c r="A12961" s="268"/>
      <c r="B12961" s="302"/>
      <c r="C12961" s="268"/>
      <c r="D12961" s="268"/>
      <c r="E12961" s="257"/>
      <c r="F12961" s="260"/>
      <c r="I12961"/>
      <c r="J12961" s="149"/>
      <c r="K12961" s="149"/>
      <c r="L12961" s="149"/>
    </row>
    <row r="12962" spans="1:12" s="234" customFormat="1" ht="13" x14ac:dyDescent="0.25">
      <c r="A12962" s="268"/>
      <c r="B12962" s="331" t="s">
        <v>276</v>
      </c>
      <c r="C12962" s="268"/>
      <c r="D12962" s="268"/>
      <c r="E12962" s="257"/>
      <c r="F12962" s="260"/>
      <c r="I12962"/>
      <c r="J12962" s="149"/>
      <c r="K12962" s="149"/>
      <c r="L12962" s="149"/>
    </row>
    <row r="12963" spans="1:12" s="234" customFormat="1" ht="13" x14ac:dyDescent="0.25">
      <c r="A12963" s="268"/>
      <c r="B12963" s="331"/>
      <c r="C12963" s="268"/>
      <c r="D12963" s="268"/>
      <c r="E12963" s="257"/>
      <c r="F12963" s="260"/>
      <c r="I12963"/>
      <c r="J12963" s="149"/>
      <c r="K12963" s="149"/>
      <c r="L12963" s="149"/>
    </row>
    <row r="12964" spans="1:12" s="234" customFormat="1" ht="13" x14ac:dyDescent="0.25">
      <c r="A12964" s="268"/>
      <c r="B12964" s="331" t="s">
        <v>274</v>
      </c>
      <c r="C12964" s="268"/>
      <c r="D12964" s="268"/>
      <c r="E12964" s="257"/>
      <c r="F12964" s="260"/>
      <c r="I12964"/>
      <c r="J12964" s="149"/>
      <c r="K12964" s="149"/>
      <c r="L12964" s="149"/>
    </row>
    <row r="12965" spans="1:12" s="234" customFormat="1" ht="13" x14ac:dyDescent="0.25">
      <c r="A12965" s="268"/>
      <c r="B12965" s="331"/>
      <c r="C12965" s="268"/>
      <c r="D12965" s="268"/>
      <c r="E12965" s="257"/>
      <c r="F12965" s="260"/>
      <c r="I12965"/>
      <c r="J12965" s="149"/>
      <c r="K12965" s="149"/>
      <c r="L12965" s="149"/>
    </row>
    <row r="12966" spans="1:12" s="234" customFormat="1" ht="14.5" x14ac:dyDescent="0.25">
      <c r="A12966" s="268" t="s">
        <v>3168</v>
      </c>
      <c r="B12966" s="302" t="s">
        <v>548</v>
      </c>
      <c r="C12966" s="268" t="s">
        <v>2051</v>
      </c>
      <c r="D12966" s="268">
        <v>61</v>
      </c>
      <c r="E12966" s="257"/>
      <c r="F12966" s="260"/>
      <c r="I12966"/>
      <c r="J12966" s="149"/>
      <c r="K12966" s="149"/>
      <c r="L12966" s="149"/>
    </row>
    <row r="12967" spans="1:12" s="234" customFormat="1" x14ac:dyDescent="0.25">
      <c r="A12967" s="268"/>
      <c r="B12967" s="302"/>
      <c r="C12967" s="268"/>
      <c r="D12967" s="268"/>
      <c r="E12967" s="257"/>
      <c r="F12967" s="260"/>
      <c r="I12967"/>
      <c r="J12967" s="149"/>
      <c r="K12967" s="149"/>
      <c r="L12967" s="149"/>
    </row>
    <row r="12968" spans="1:12" s="234" customFormat="1" ht="13" x14ac:dyDescent="0.25">
      <c r="A12968" s="268"/>
      <c r="B12968" s="331" t="s">
        <v>273</v>
      </c>
      <c r="C12968" s="268"/>
      <c r="D12968" s="268"/>
      <c r="E12968" s="257"/>
      <c r="F12968" s="260"/>
      <c r="I12968"/>
      <c r="J12968" s="149"/>
      <c r="K12968" s="149"/>
      <c r="L12968" s="149"/>
    </row>
    <row r="12969" spans="1:12" s="234" customFormat="1" ht="13" x14ac:dyDescent="0.25">
      <c r="A12969" s="268"/>
      <c r="B12969" s="331" t="s">
        <v>272</v>
      </c>
      <c r="C12969" s="268"/>
      <c r="D12969" s="268"/>
      <c r="E12969" s="257"/>
      <c r="F12969" s="260"/>
      <c r="I12969"/>
      <c r="J12969" s="149"/>
      <c r="K12969" s="149"/>
      <c r="L12969" s="149"/>
    </row>
    <row r="12970" spans="1:12" s="234" customFormat="1" ht="13" x14ac:dyDescent="0.25">
      <c r="A12970" s="268"/>
      <c r="B12970" s="331"/>
      <c r="C12970" s="268"/>
      <c r="D12970" s="268"/>
      <c r="E12970" s="257"/>
      <c r="F12970" s="260"/>
      <c r="I12970"/>
      <c r="J12970" s="149"/>
      <c r="K12970" s="149"/>
      <c r="L12970" s="149"/>
    </row>
    <row r="12971" spans="1:12" s="234" customFormat="1" ht="14.5" x14ac:dyDescent="0.25">
      <c r="A12971" s="268" t="s">
        <v>3169</v>
      </c>
      <c r="B12971" s="302" t="s">
        <v>271</v>
      </c>
      <c r="C12971" s="268" t="s">
        <v>2051</v>
      </c>
      <c r="D12971" s="268">
        <v>65</v>
      </c>
      <c r="E12971" s="257"/>
      <c r="F12971" s="260"/>
      <c r="I12971"/>
      <c r="J12971" s="149"/>
      <c r="K12971" s="149"/>
      <c r="L12971" s="149"/>
    </row>
    <row r="12972" spans="1:12" s="234" customFormat="1" ht="14.5" x14ac:dyDescent="0.25">
      <c r="A12972" s="268" t="s">
        <v>3170</v>
      </c>
      <c r="B12972" s="302" t="s">
        <v>270</v>
      </c>
      <c r="C12972" s="268" t="s">
        <v>2051</v>
      </c>
      <c r="D12972" s="268">
        <v>7</v>
      </c>
      <c r="E12972" s="257"/>
      <c r="F12972" s="260"/>
      <c r="I12972"/>
      <c r="J12972" s="149"/>
      <c r="K12972" s="149"/>
      <c r="L12972" s="149"/>
    </row>
    <row r="12973" spans="1:12" s="234" customFormat="1" x14ac:dyDescent="0.25">
      <c r="A12973" s="268"/>
      <c r="B12973" s="302"/>
      <c r="C12973" s="268"/>
      <c r="D12973" s="268"/>
      <c r="E12973" s="257"/>
      <c r="F12973" s="260"/>
      <c r="I12973"/>
      <c r="J12973" s="149"/>
      <c r="K12973" s="149"/>
      <c r="L12973" s="149"/>
    </row>
    <row r="12974" spans="1:12" s="234" customFormat="1" ht="13" x14ac:dyDescent="0.25">
      <c r="A12974" s="268"/>
      <c r="B12974" s="331" t="s">
        <v>269</v>
      </c>
      <c r="C12974" s="268"/>
      <c r="D12974" s="268"/>
      <c r="E12974" s="257"/>
      <c r="F12974" s="260"/>
      <c r="I12974"/>
      <c r="J12974" s="149"/>
      <c r="K12974" s="149"/>
      <c r="L12974" s="149"/>
    </row>
    <row r="12975" spans="1:12" s="234" customFormat="1" ht="13" x14ac:dyDescent="0.25">
      <c r="A12975" s="268"/>
      <c r="B12975" s="331"/>
      <c r="C12975" s="268"/>
      <c r="D12975" s="268"/>
      <c r="E12975" s="257"/>
      <c r="F12975" s="260"/>
      <c r="I12975"/>
      <c r="J12975" s="149"/>
      <c r="K12975" s="149"/>
      <c r="L12975" s="149"/>
    </row>
    <row r="12976" spans="1:12" s="234" customFormat="1" ht="25" x14ac:dyDescent="0.25">
      <c r="A12976" s="268" t="s">
        <v>3171</v>
      </c>
      <c r="B12976" s="302" t="s">
        <v>2069</v>
      </c>
      <c r="C12976" s="268" t="s">
        <v>2051</v>
      </c>
      <c r="D12976" s="268">
        <v>65</v>
      </c>
      <c r="E12976" s="257"/>
      <c r="F12976" s="260"/>
      <c r="I12976"/>
      <c r="J12976" s="149"/>
      <c r="K12976" s="149"/>
      <c r="L12976" s="149"/>
    </row>
    <row r="12977" spans="1:12" s="234" customFormat="1" x14ac:dyDescent="0.25">
      <c r="A12977" s="268"/>
      <c r="B12977" s="302"/>
      <c r="C12977" s="268"/>
      <c r="D12977" s="268"/>
      <c r="E12977" s="257"/>
      <c r="F12977" s="260"/>
      <c r="I12977"/>
      <c r="J12977" s="149"/>
      <c r="K12977" s="149"/>
      <c r="L12977" s="149"/>
    </row>
    <row r="12978" spans="1:12" s="234" customFormat="1" x14ac:dyDescent="0.25">
      <c r="A12978" s="268" t="s">
        <v>3172</v>
      </c>
      <c r="B12978" s="302" t="s">
        <v>2070</v>
      </c>
      <c r="C12978" s="268" t="s">
        <v>4</v>
      </c>
      <c r="D12978" s="268">
        <v>1</v>
      </c>
      <c r="E12978" s="257"/>
      <c r="F12978" s="260"/>
      <c r="I12978"/>
      <c r="J12978" s="149"/>
      <c r="K12978" s="149"/>
      <c r="L12978" s="149"/>
    </row>
    <row r="12979" spans="1:12" s="234" customFormat="1" x14ac:dyDescent="0.25">
      <c r="A12979" s="268"/>
      <c r="B12979" s="302"/>
      <c r="C12979" s="268"/>
      <c r="D12979" s="268"/>
      <c r="E12979" s="257"/>
      <c r="F12979" s="260"/>
      <c r="I12979"/>
      <c r="J12979" s="149"/>
      <c r="K12979" s="149"/>
      <c r="L12979" s="149"/>
    </row>
    <row r="12980" spans="1:12" s="234" customFormat="1" ht="13" x14ac:dyDescent="0.25">
      <c r="A12980" s="268"/>
      <c r="B12980" s="331" t="s">
        <v>257</v>
      </c>
      <c r="C12980" s="268"/>
      <c r="D12980" s="268"/>
      <c r="E12980" s="257"/>
      <c r="F12980" s="260"/>
      <c r="I12980"/>
      <c r="J12980" s="149"/>
      <c r="K12980" s="149"/>
      <c r="L12980" s="149"/>
    </row>
    <row r="12981" spans="1:12" s="234" customFormat="1" x14ac:dyDescent="0.25">
      <c r="A12981" s="268"/>
      <c r="B12981" s="302"/>
      <c r="C12981" s="268"/>
      <c r="D12981" s="268"/>
      <c r="E12981" s="257"/>
      <c r="F12981" s="260"/>
      <c r="I12981"/>
      <c r="J12981" s="149"/>
      <c r="K12981" s="149"/>
      <c r="L12981" s="149"/>
    </row>
    <row r="12982" spans="1:12" s="234" customFormat="1" ht="37.5" x14ac:dyDescent="0.25">
      <c r="A12982" s="268" t="s">
        <v>3173</v>
      </c>
      <c r="B12982" s="302" t="s">
        <v>3152</v>
      </c>
      <c r="C12982" s="268" t="s">
        <v>621</v>
      </c>
      <c r="D12982" s="268">
        <v>1</v>
      </c>
      <c r="E12982" s="257"/>
      <c r="F12982" s="260"/>
      <c r="I12982"/>
      <c r="J12982" s="149"/>
      <c r="K12982" s="149"/>
      <c r="L12982" s="149"/>
    </row>
    <row r="12983" spans="1:12" s="234" customFormat="1" x14ac:dyDescent="0.25">
      <c r="A12983" s="268"/>
      <c r="B12983" s="302"/>
      <c r="C12983" s="268"/>
      <c r="D12983" s="268"/>
      <c r="E12983" s="257"/>
      <c r="F12983" s="260"/>
      <c r="I12983"/>
      <c r="J12983" s="149"/>
      <c r="K12983" s="149"/>
      <c r="L12983" s="149"/>
    </row>
    <row r="12984" spans="1:12" s="234" customFormat="1" ht="13" x14ac:dyDescent="0.25">
      <c r="A12984" s="268"/>
      <c r="B12984" s="331" t="s">
        <v>637</v>
      </c>
      <c r="C12984" s="268"/>
      <c r="D12984" s="268"/>
      <c r="E12984" s="257"/>
      <c r="F12984" s="260"/>
      <c r="I12984"/>
      <c r="J12984" s="149"/>
      <c r="K12984" s="149"/>
      <c r="L12984" s="149"/>
    </row>
    <row r="12985" spans="1:12" s="234" customFormat="1" x14ac:dyDescent="0.25">
      <c r="A12985" s="268"/>
      <c r="B12985" s="302"/>
      <c r="C12985" s="268"/>
      <c r="D12985" s="268"/>
      <c r="E12985" s="257"/>
      <c r="F12985" s="260"/>
      <c r="I12985"/>
      <c r="J12985" s="149"/>
      <c r="K12985" s="149"/>
      <c r="L12985" s="149"/>
    </row>
    <row r="12986" spans="1:12" s="234" customFormat="1" ht="13" x14ac:dyDescent="0.25">
      <c r="A12986" s="268"/>
      <c r="B12986" s="331" t="s">
        <v>244</v>
      </c>
      <c r="C12986" s="268"/>
      <c r="D12986" s="268"/>
      <c r="E12986" s="257"/>
      <c r="F12986" s="260"/>
      <c r="I12986"/>
      <c r="J12986" s="149"/>
      <c r="K12986" s="149"/>
      <c r="L12986" s="149"/>
    </row>
    <row r="12987" spans="1:12" s="234" customFormat="1" x14ac:dyDescent="0.25">
      <c r="A12987" s="268"/>
      <c r="B12987" s="344"/>
      <c r="C12987" s="268"/>
      <c r="D12987" s="268"/>
      <c r="E12987" s="257"/>
      <c r="F12987" s="260"/>
      <c r="I12987"/>
      <c r="J12987" s="149"/>
      <c r="K12987" s="149"/>
      <c r="L12987" s="149"/>
    </row>
    <row r="12988" spans="1:12" s="234" customFormat="1" ht="25" x14ac:dyDescent="0.25">
      <c r="A12988" s="268" t="s">
        <v>3174</v>
      </c>
      <c r="B12988" s="302" t="s">
        <v>3153</v>
      </c>
      <c r="C12988" s="268" t="s">
        <v>2051</v>
      </c>
      <c r="D12988" s="268">
        <v>65</v>
      </c>
      <c r="E12988" s="257"/>
      <c r="F12988" s="260"/>
      <c r="I12988"/>
      <c r="J12988" s="149"/>
      <c r="K12988" s="149"/>
      <c r="L12988" s="149"/>
    </row>
    <row r="12989" spans="1:12" s="234" customFormat="1" x14ac:dyDescent="0.25">
      <c r="A12989" s="268"/>
      <c r="B12989" s="302"/>
      <c r="C12989" s="268"/>
      <c r="D12989" s="268"/>
      <c r="E12989" s="257"/>
      <c r="F12989" s="260"/>
      <c r="I12989"/>
      <c r="J12989" s="149"/>
      <c r="K12989" s="149"/>
      <c r="L12989" s="149"/>
    </row>
    <row r="12990" spans="1:12" s="234" customFormat="1" ht="13" x14ac:dyDescent="0.25">
      <c r="A12990" s="268"/>
      <c r="B12990" s="331" t="s">
        <v>1082</v>
      </c>
      <c r="C12990" s="268"/>
      <c r="D12990" s="268"/>
      <c r="E12990" s="257"/>
      <c r="F12990" s="260"/>
      <c r="I12990"/>
      <c r="J12990" s="149"/>
      <c r="K12990" s="149"/>
      <c r="L12990" s="149"/>
    </row>
    <row r="12991" spans="1:12" s="234" customFormat="1" x14ac:dyDescent="0.25">
      <c r="A12991" s="268"/>
      <c r="B12991" s="302"/>
      <c r="C12991" s="268"/>
      <c r="D12991" s="268"/>
      <c r="E12991" s="257"/>
      <c r="F12991" s="260"/>
      <c r="I12991"/>
      <c r="J12991" s="149"/>
      <c r="K12991" s="149"/>
      <c r="L12991" s="149"/>
    </row>
    <row r="12992" spans="1:12" s="234" customFormat="1" x14ac:dyDescent="0.25">
      <c r="A12992" s="268" t="s">
        <v>3175</v>
      </c>
      <c r="B12992" s="302" t="s">
        <v>1083</v>
      </c>
      <c r="C12992" s="268" t="s">
        <v>11</v>
      </c>
      <c r="D12992" s="268">
        <f>(59.3+27.8+114.49+43.6+135.3)</f>
        <v>380.49</v>
      </c>
      <c r="E12992" s="257"/>
      <c r="F12992" s="260"/>
      <c r="I12992"/>
      <c r="J12992" s="149"/>
      <c r="K12992" s="149"/>
      <c r="L12992" s="149"/>
    </row>
    <row r="12993" spans="1:12" s="234" customFormat="1" x14ac:dyDescent="0.25">
      <c r="A12993" s="268"/>
      <c r="B12993" s="302"/>
      <c r="C12993" s="268"/>
      <c r="D12993" s="268"/>
      <c r="E12993" s="257"/>
      <c r="F12993" s="260"/>
      <c r="I12993"/>
      <c r="J12993" s="149"/>
      <c r="K12993" s="149"/>
      <c r="L12993" s="149"/>
    </row>
    <row r="12994" spans="1:12" s="234" customFormat="1" x14ac:dyDescent="0.25">
      <c r="A12994" s="268"/>
      <c r="B12994" s="302"/>
      <c r="C12994" s="268"/>
      <c r="D12994" s="268"/>
      <c r="E12994" s="257"/>
      <c r="F12994" s="260"/>
      <c r="I12994"/>
      <c r="J12994" s="149"/>
      <c r="K12994" s="149"/>
      <c r="L12994" s="149"/>
    </row>
    <row r="12995" spans="1:12" s="234" customFormat="1" x14ac:dyDescent="0.25">
      <c r="A12995" s="268"/>
      <c r="B12995" s="302"/>
      <c r="C12995" s="268"/>
      <c r="D12995" s="268"/>
      <c r="E12995" s="257"/>
      <c r="F12995" s="260"/>
      <c r="I12995"/>
      <c r="J12995" s="149"/>
      <c r="K12995" s="149"/>
      <c r="L12995" s="149"/>
    </row>
    <row r="12996" spans="1:12" s="234" customFormat="1" x14ac:dyDescent="0.25">
      <c r="A12996" s="268"/>
      <c r="B12996" s="302"/>
      <c r="C12996" s="268"/>
      <c r="D12996" s="268"/>
      <c r="E12996" s="257"/>
      <c r="F12996" s="260"/>
      <c r="I12996"/>
      <c r="J12996" s="149"/>
      <c r="K12996" s="149"/>
      <c r="L12996" s="149"/>
    </row>
    <row r="12997" spans="1:12" s="234" customFormat="1" x14ac:dyDescent="0.25">
      <c r="A12997" s="268"/>
      <c r="B12997" s="302"/>
      <c r="C12997" s="268"/>
      <c r="D12997" s="268"/>
      <c r="E12997" s="257"/>
      <c r="F12997" s="260"/>
      <c r="I12997"/>
      <c r="J12997" s="149"/>
      <c r="K12997" s="149"/>
      <c r="L12997" s="149"/>
    </row>
    <row r="12998" spans="1:12" s="234" customFormat="1" x14ac:dyDescent="0.25">
      <c r="A12998" s="268"/>
      <c r="B12998" s="302"/>
      <c r="C12998" s="268"/>
      <c r="D12998" s="268"/>
      <c r="E12998" s="257"/>
      <c r="F12998" s="260"/>
      <c r="I12998"/>
      <c r="J12998" s="149"/>
      <c r="K12998" s="149"/>
      <c r="L12998" s="149"/>
    </row>
    <row r="12999" spans="1:12" s="234" customFormat="1" x14ac:dyDescent="0.25">
      <c r="A12999" s="268"/>
      <c r="B12999" s="302"/>
      <c r="C12999" s="268"/>
      <c r="D12999" s="268"/>
      <c r="E12999" s="257"/>
      <c r="F12999" s="260"/>
      <c r="I12999"/>
      <c r="J12999" s="149"/>
      <c r="K12999" s="149"/>
      <c r="L12999" s="149"/>
    </row>
    <row r="13000" spans="1:12" s="234" customFormat="1" x14ac:dyDescent="0.25">
      <c r="A13000" s="268"/>
      <c r="B13000" s="302"/>
      <c r="C13000" s="268"/>
      <c r="D13000" s="268"/>
      <c r="E13000" s="257"/>
      <c r="F13000" s="260"/>
      <c r="I13000"/>
      <c r="J13000" s="149"/>
      <c r="K13000" s="149"/>
      <c r="L13000" s="149"/>
    </row>
    <row r="13001" spans="1:12" s="234" customFormat="1" x14ac:dyDescent="0.25">
      <c r="A13001" s="268"/>
      <c r="B13001" s="302"/>
      <c r="C13001" s="268"/>
      <c r="D13001" s="268"/>
      <c r="E13001" s="257"/>
      <c r="F13001" s="260"/>
      <c r="I13001"/>
      <c r="J13001" s="149"/>
      <c r="K13001" s="149"/>
      <c r="L13001" s="149"/>
    </row>
    <row r="13002" spans="1:12" s="234" customFormat="1" x14ac:dyDescent="0.25">
      <c r="A13002" s="268"/>
      <c r="B13002" s="302"/>
      <c r="C13002" s="268"/>
      <c r="D13002" s="268"/>
      <c r="E13002" s="257"/>
      <c r="F13002" s="260"/>
      <c r="I13002"/>
      <c r="J13002" s="149"/>
      <c r="K13002" s="149"/>
      <c r="L13002" s="149"/>
    </row>
    <row r="13003" spans="1:12" s="234" customFormat="1" x14ac:dyDescent="0.25">
      <c r="A13003" s="268"/>
      <c r="B13003" s="302"/>
      <c r="C13003" s="268"/>
      <c r="D13003" s="268"/>
      <c r="E13003" s="257"/>
      <c r="F13003" s="260"/>
      <c r="I13003"/>
      <c r="J13003" s="149"/>
      <c r="K13003" s="149"/>
      <c r="L13003" s="149"/>
    </row>
    <row r="13004" spans="1:12" s="234" customFormat="1" x14ac:dyDescent="0.25">
      <c r="A13004" s="268"/>
      <c r="B13004" s="302"/>
      <c r="C13004" s="268"/>
      <c r="D13004" s="268"/>
      <c r="E13004" s="257"/>
      <c r="F13004" s="260"/>
      <c r="I13004"/>
      <c r="J13004" s="149"/>
      <c r="K13004" s="149"/>
      <c r="L13004" s="149"/>
    </row>
    <row r="13005" spans="1:12" s="234" customFormat="1" x14ac:dyDescent="0.25">
      <c r="A13005" s="268"/>
      <c r="B13005" s="302"/>
      <c r="C13005" s="268"/>
      <c r="D13005" s="268"/>
      <c r="E13005" s="257"/>
      <c r="F13005" s="260"/>
      <c r="I13005"/>
      <c r="J13005" s="149"/>
      <c r="K13005" s="149"/>
      <c r="L13005" s="149"/>
    </row>
    <row r="13006" spans="1:12" s="234" customFormat="1" x14ac:dyDescent="0.25">
      <c r="A13006" s="268"/>
      <c r="B13006" s="302"/>
      <c r="C13006" s="268"/>
      <c r="D13006" s="268"/>
      <c r="E13006" s="257"/>
      <c r="F13006" s="260"/>
      <c r="I13006"/>
      <c r="J13006" s="149"/>
      <c r="K13006" s="149"/>
      <c r="L13006" s="149"/>
    </row>
    <row r="13007" spans="1:12" s="234" customFormat="1" x14ac:dyDescent="0.25">
      <c r="A13007" s="268"/>
      <c r="B13007" s="302"/>
      <c r="C13007" s="268"/>
      <c r="D13007" s="268"/>
      <c r="E13007" s="257"/>
      <c r="F13007" s="260"/>
      <c r="I13007"/>
      <c r="J13007" s="149"/>
      <c r="K13007" s="149"/>
      <c r="L13007" s="149"/>
    </row>
    <row r="13008" spans="1:12" s="234" customFormat="1" x14ac:dyDescent="0.25">
      <c r="A13008" s="268"/>
      <c r="B13008" s="302"/>
      <c r="C13008" s="268"/>
      <c r="D13008" s="268"/>
      <c r="E13008" s="257"/>
      <c r="F13008" s="260"/>
      <c r="I13008"/>
      <c r="J13008" s="149"/>
      <c r="K13008" s="149"/>
      <c r="L13008" s="149"/>
    </row>
    <row r="13009" spans="1:12" s="234" customFormat="1" x14ac:dyDescent="0.25">
      <c r="A13009" s="268"/>
      <c r="B13009" s="302"/>
      <c r="C13009" s="268"/>
      <c r="D13009" s="268"/>
      <c r="E13009" s="257"/>
      <c r="F13009" s="260"/>
      <c r="I13009"/>
      <c r="J13009" s="149"/>
      <c r="K13009" s="149"/>
      <c r="L13009" s="149"/>
    </row>
    <row r="13010" spans="1:12" s="234" customFormat="1" x14ac:dyDescent="0.25">
      <c r="A13010" s="268"/>
      <c r="B13010" s="302"/>
      <c r="C13010" s="268"/>
      <c r="D13010" s="268"/>
      <c r="E13010" s="257"/>
      <c r="F13010" s="260"/>
      <c r="I13010"/>
      <c r="J13010" s="149"/>
      <c r="K13010" s="149"/>
      <c r="L13010" s="149"/>
    </row>
    <row r="13011" spans="1:12" s="234" customFormat="1" x14ac:dyDescent="0.25">
      <c r="A13011" s="268"/>
      <c r="B13011" s="302"/>
      <c r="C13011" s="268"/>
      <c r="D13011" s="268"/>
      <c r="E13011" s="257"/>
      <c r="F13011" s="260"/>
      <c r="I13011"/>
      <c r="J13011" s="149"/>
      <c r="K13011" s="149"/>
      <c r="L13011" s="149"/>
    </row>
    <row r="13012" spans="1:12" s="234" customFormat="1" x14ac:dyDescent="0.25">
      <c r="A13012" s="268"/>
      <c r="B13012" s="302"/>
      <c r="C13012" s="268"/>
      <c r="D13012" s="268"/>
      <c r="E13012" s="257"/>
      <c r="F13012" s="260"/>
      <c r="I13012"/>
      <c r="J13012" s="149"/>
      <c r="K13012" s="149"/>
      <c r="L13012" s="149"/>
    </row>
    <row r="13013" spans="1:12" s="234" customFormat="1" x14ac:dyDescent="0.25">
      <c r="A13013" s="268"/>
      <c r="B13013" s="302"/>
      <c r="C13013" s="268"/>
      <c r="D13013" s="268"/>
      <c r="E13013" s="257"/>
      <c r="F13013" s="260"/>
      <c r="I13013"/>
      <c r="J13013" s="149"/>
      <c r="K13013" s="149"/>
      <c r="L13013" s="149"/>
    </row>
    <row r="13014" spans="1:12" s="234" customFormat="1" x14ac:dyDescent="0.25">
      <c r="A13014" s="268"/>
      <c r="B13014" s="302"/>
      <c r="C13014" s="268"/>
      <c r="D13014" s="268"/>
      <c r="E13014" s="257"/>
      <c r="F13014" s="260"/>
      <c r="I13014"/>
      <c r="J13014" s="149"/>
      <c r="K13014" s="149"/>
      <c r="L13014" s="149"/>
    </row>
    <row r="13015" spans="1:12" s="234" customFormat="1" x14ac:dyDescent="0.25">
      <c r="A13015" s="268"/>
      <c r="B13015" s="302"/>
      <c r="C13015" s="268"/>
      <c r="D13015" s="268"/>
      <c r="E13015" s="257"/>
      <c r="F13015" s="260"/>
      <c r="I13015"/>
      <c r="J13015" s="149"/>
      <c r="K13015" s="149"/>
      <c r="L13015" s="149"/>
    </row>
    <row r="13016" spans="1:12" s="234" customFormat="1" ht="13" x14ac:dyDescent="0.25">
      <c r="A13016" s="268"/>
      <c r="B13016" s="349" t="s">
        <v>2187</v>
      </c>
      <c r="C13016" s="223"/>
      <c r="D13016" s="223"/>
      <c r="E13016" s="255"/>
      <c r="F13016" s="266"/>
      <c r="I13016"/>
      <c r="J13016" s="149"/>
      <c r="K13016" s="149"/>
      <c r="L13016" s="149"/>
    </row>
    <row r="13017" spans="1:12" s="234" customFormat="1" ht="13" x14ac:dyDescent="0.25">
      <c r="A13017" s="268"/>
      <c r="B13017" s="350" t="s">
        <v>3166</v>
      </c>
      <c r="C13017" s="223"/>
      <c r="D13017" s="223"/>
      <c r="E13017" s="255"/>
      <c r="F13017" s="260"/>
      <c r="I13017"/>
      <c r="J13017" s="149"/>
      <c r="K13017" s="149"/>
      <c r="L13017" s="149"/>
    </row>
    <row r="13018" spans="1:12" s="234" customFormat="1" ht="13" x14ac:dyDescent="0.25">
      <c r="A13018" s="268"/>
      <c r="B13018" s="350" t="s">
        <v>3176</v>
      </c>
      <c r="C13018" s="223"/>
      <c r="D13018" s="223"/>
      <c r="E13018" s="255"/>
      <c r="F13018" s="260"/>
      <c r="I13018"/>
      <c r="J13018" s="149"/>
      <c r="K13018" s="149"/>
      <c r="L13018" s="149"/>
    </row>
    <row r="13019" spans="1:12" s="234" customFormat="1" ht="13" x14ac:dyDescent="0.25">
      <c r="A13019" s="223"/>
      <c r="B13019" s="269"/>
      <c r="C13019" s="268"/>
      <c r="D13019" s="268"/>
      <c r="E13019" s="257"/>
      <c r="F13019" s="260"/>
      <c r="I13019"/>
      <c r="J13019" s="149"/>
      <c r="K13019" s="149"/>
      <c r="L13019" s="149"/>
    </row>
    <row r="13020" spans="1:12" s="234" customFormat="1" ht="13" x14ac:dyDescent="0.25">
      <c r="A13020" s="223">
        <v>10.199999999999999</v>
      </c>
      <c r="B13020" s="227" t="s">
        <v>3154</v>
      </c>
      <c r="C13020" s="268"/>
      <c r="D13020" s="268"/>
      <c r="E13020" s="257"/>
      <c r="F13020" s="260"/>
      <c r="I13020"/>
      <c r="J13020" s="149"/>
      <c r="K13020" s="149"/>
      <c r="L13020" s="149"/>
    </row>
    <row r="13021" spans="1:12" s="234" customFormat="1" x14ac:dyDescent="0.25">
      <c r="A13021" s="268"/>
      <c r="B13021" s="283"/>
      <c r="C13021" s="268"/>
      <c r="D13021" s="268"/>
      <c r="E13021" s="257"/>
      <c r="F13021" s="260"/>
      <c r="I13021"/>
      <c r="J13021" s="149"/>
      <c r="K13021" s="149"/>
      <c r="L13021" s="149"/>
    </row>
    <row r="13022" spans="1:12" s="234" customFormat="1" ht="13" x14ac:dyDescent="0.25">
      <c r="A13022" s="345"/>
      <c r="B13022" s="224" t="s">
        <v>281</v>
      </c>
      <c r="C13022" s="268"/>
      <c r="D13022" s="268"/>
      <c r="E13022" s="257"/>
      <c r="F13022" s="260"/>
      <c r="I13022"/>
      <c r="J13022" s="149"/>
      <c r="K13022" s="149"/>
      <c r="L13022" s="149"/>
    </row>
    <row r="13023" spans="1:12" s="234" customFormat="1" ht="13" x14ac:dyDescent="0.25">
      <c r="A13023" s="346"/>
      <c r="B13023" s="224"/>
      <c r="C13023" s="268"/>
      <c r="D13023" s="268"/>
      <c r="E13023" s="257"/>
      <c r="F13023" s="260"/>
      <c r="I13023"/>
      <c r="J13023" s="149"/>
      <c r="K13023" s="149"/>
      <c r="L13023" s="149"/>
    </row>
    <row r="13024" spans="1:12" s="234" customFormat="1" ht="25" x14ac:dyDescent="0.25">
      <c r="A13024" s="346" t="s">
        <v>3177</v>
      </c>
      <c r="B13024" s="225" t="s">
        <v>2489</v>
      </c>
      <c r="C13024" s="268" t="s">
        <v>621</v>
      </c>
      <c r="D13024" s="268">
        <f>20*1.2</f>
        <v>24</v>
      </c>
      <c r="E13024" s="257"/>
      <c r="F13024" s="260"/>
      <c r="I13024"/>
      <c r="J13024" s="149"/>
      <c r="K13024" s="149"/>
      <c r="L13024" s="149"/>
    </row>
    <row r="13025" spans="1:12" s="234" customFormat="1" x14ac:dyDescent="0.25">
      <c r="A13025" s="346"/>
      <c r="B13025" s="347"/>
      <c r="C13025" s="268"/>
      <c r="D13025" s="268"/>
      <c r="E13025" s="257"/>
      <c r="F13025" s="260"/>
      <c r="I13025"/>
      <c r="J13025" s="149"/>
      <c r="K13025" s="149"/>
      <c r="L13025" s="149"/>
    </row>
    <row r="13026" spans="1:12" s="234" customFormat="1" ht="14.5" x14ac:dyDescent="0.25">
      <c r="A13026" s="346" t="s">
        <v>3178</v>
      </c>
      <c r="B13026" s="225" t="s">
        <v>2490</v>
      </c>
      <c r="C13026" s="268" t="s">
        <v>621</v>
      </c>
      <c r="D13026" s="268">
        <f>20*1</f>
        <v>20</v>
      </c>
      <c r="E13026" s="257"/>
      <c r="F13026" s="260"/>
      <c r="I13026"/>
      <c r="J13026" s="149"/>
      <c r="K13026" s="149"/>
      <c r="L13026" s="149"/>
    </row>
    <row r="13027" spans="1:12" s="234" customFormat="1" x14ac:dyDescent="0.25">
      <c r="A13027" s="346"/>
      <c r="B13027" s="225"/>
      <c r="C13027" s="268"/>
      <c r="D13027" s="268"/>
      <c r="E13027" s="257"/>
      <c r="F13027" s="260"/>
      <c r="I13027"/>
      <c r="J13027" s="149"/>
      <c r="K13027" s="149"/>
      <c r="L13027" s="149"/>
    </row>
    <row r="13028" spans="1:12" s="234" customFormat="1" ht="13" x14ac:dyDescent="0.25">
      <c r="A13028" s="345"/>
      <c r="B13028" s="224" t="s">
        <v>276</v>
      </c>
      <c r="C13028" s="268"/>
      <c r="D13028" s="268"/>
      <c r="E13028" s="257"/>
      <c r="F13028" s="260"/>
      <c r="I13028"/>
      <c r="J13028" s="149"/>
      <c r="K13028" s="149"/>
      <c r="L13028" s="149"/>
    </row>
    <row r="13029" spans="1:12" s="234" customFormat="1" ht="13" x14ac:dyDescent="0.25">
      <c r="A13029" s="346"/>
      <c r="B13029" s="224"/>
      <c r="C13029" s="268"/>
      <c r="D13029" s="268"/>
      <c r="E13029" s="257"/>
      <c r="F13029" s="260"/>
      <c r="I13029"/>
      <c r="J13029" s="149"/>
      <c r="K13029" s="149"/>
      <c r="L13029" s="149"/>
    </row>
    <row r="13030" spans="1:12" s="234" customFormat="1" ht="13" x14ac:dyDescent="0.25">
      <c r="A13030" s="346"/>
      <c r="B13030" s="224" t="s">
        <v>274</v>
      </c>
      <c r="C13030" s="268"/>
      <c r="D13030" s="268"/>
      <c r="E13030" s="257"/>
      <c r="F13030" s="260"/>
      <c r="I13030"/>
      <c r="J13030" s="149"/>
      <c r="K13030" s="149"/>
      <c r="L13030" s="149"/>
    </row>
    <row r="13031" spans="1:12" s="234" customFormat="1" ht="13" x14ac:dyDescent="0.25">
      <c r="A13031" s="346"/>
      <c r="B13031" s="224"/>
      <c r="C13031" s="268"/>
      <c r="D13031" s="268"/>
      <c r="E13031" s="257"/>
      <c r="F13031" s="260"/>
      <c r="I13031"/>
      <c r="J13031" s="149"/>
      <c r="K13031" s="149"/>
      <c r="L13031" s="149"/>
    </row>
    <row r="13032" spans="1:12" s="234" customFormat="1" ht="14.5" x14ac:dyDescent="0.25">
      <c r="A13032" s="346" t="s">
        <v>3179</v>
      </c>
      <c r="B13032" s="225" t="s">
        <v>2825</v>
      </c>
      <c r="C13032" s="268" t="s">
        <v>3155</v>
      </c>
      <c r="D13032" s="268">
        <f>20*1*0.3</f>
        <v>6</v>
      </c>
      <c r="E13032" s="257"/>
      <c r="F13032" s="260"/>
      <c r="I13032"/>
      <c r="J13032" s="149"/>
      <c r="K13032" s="149"/>
      <c r="L13032" s="149"/>
    </row>
    <row r="13033" spans="1:12" s="234" customFormat="1" ht="13" x14ac:dyDescent="0.25">
      <c r="A13033" s="351"/>
      <c r="B13033" s="224"/>
      <c r="C13033" s="268"/>
      <c r="D13033" s="268"/>
      <c r="E13033" s="257"/>
      <c r="F13033" s="260"/>
      <c r="I13033"/>
      <c r="J13033" s="149"/>
      <c r="K13033" s="149"/>
      <c r="L13033" s="149"/>
    </row>
    <row r="13034" spans="1:12" s="234" customFormat="1" ht="13" x14ac:dyDescent="0.25">
      <c r="A13034" s="345"/>
      <c r="B13034" s="224" t="s">
        <v>359</v>
      </c>
      <c r="C13034" s="268"/>
      <c r="D13034" s="268"/>
      <c r="E13034" s="257"/>
      <c r="F13034" s="260"/>
      <c r="I13034"/>
      <c r="J13034" s="149"/>
      <c r="K13034" s="149"/>
      <c r="L13034" s="149"/>
    </row>
    <row r="13035" spans="1:12" s="234" customFormat="1" ht="13" x14ac:dyDescent="0.25">
      <c r="A13035" s="346"/>
      <c r="B13035" s="224"/>
      <c r="C13035" s="268"/>
      <c r="D13035" s="268"/>
      <c r="E13035" s="257"/>
      <c r="F13035" s="260"/>
      <c r="I13035"/>
      <c r="J13035" s="149"/>
      <c r="K13035" s="149"/>
      <c r="L13035" s="149"/>
    </row>
    <row r="13036" spans="1:12" s="234" customFormat="1" ht="39" x14ac:dyDescent="0.25">
      <c r="A13036" s="346"/>
      <c r="B13036" s="224" t="s">
        <v>3156</v>
      </c>
      <c r="C13036" s="268"/>
      <c r="D13036" s="268"/>
      <c r="E13036" s="257"/>
      <c r="F13036" s="260"/>
      <c r="I13036"/>
      <c r="J13036" s="149"/>
      <c r="K13036" s="149"/>
      <c r="L13036" s="149"/>
    </row>
    <row r="13037" spans="1:12" s="234" customFormat="1" x14ac:dyDescent="0.25">
      <c r="A13037" s="346"/>
      <c r="B13037" s="225"/>
      <c r="C13037" s="268"/>
      <c r="D13037" s="268"/>
      <c r="E13037" s="257"/>
      <c r="F13037" s="260"/>
      <c r="I13037"/>
      <c r="J13037" s="149"/>
      <c r="K13037" s="149"/>
      <c r="L13037" s="149"/>
    </row>
    <row r="13038" spans="1:12" s="234" customFormat="1" ht="14.5" x14ac:dyDescent="0.25">
      <c r="A13038" s="346" t="s">
        <v>3180</v>
      </c>
      <c r="B13038" s="225" t="s">
        <v>3157</v>
      </c>
      <c r="C13038" s="268" t="s">
        <v>3155</v>
      </c>
      <c r="D13038" s="268">
        <f>20*1*0.15</f>
        <v>3</v>
      </c>
      <c r="E13038" s="257"/>
      <c r="F13038" s="260"/>
      <c r="I13038"/>
      <c r="J13038" s="149"/>
      <c r="K13038" s="149"/>
      <c r="L13038" s="149"/>
    </row>
    <row r="13039" spans="1:12" s="234" customFormat="1" x14ac:dyDescent="0.25">
      <c r="A13039" s="346"/>
      <c r="B13039" s="225"/>
      <c r="C13039" s="268"/>
      <c r="D13039" s="268"/>
      <c r="E13039" s="257"/>
      <c r="F13039" s="260"/>
      <c r="I13039"/>
      <c r="J13039" s="149"/>
      <c r="K13039" s="149"/>
      <c r="L13039" s="149"/>
    </row>
    <row r="13040" spans="1:12" s="234" customFormat="1" ht="26" x14ac:dyDescent="0.25">
      <c r="A13040" s="346"/>
      <c r="B13040" s="224" t="s">
        <v>2836</v>
      </c>
      <c r="C13040" s="268"/>
      <c r="D13040" s="268"/>
      <c r="E13040" s="257"/>
      <c r="F13040" s="260"/>
      <c r="I13040"/>
      <c r="J13040" s="149"/>
      <c r="K13040" s="149"/>
      <c r="L13040" s="149"/>
    </row>
    <row r="13041" spans="1:12" s="234" customFormat="1" x14ac:dyDescent="0.25">
      <c r="A13041" s="346"/>
      <c r="B13041" s="225"/>
      <c r="C13041" s="268"/>
      <c r="D13041" s="268"/>
      <c r="E13041" s="257"/>
      <c r="F13041" s="260"/>
      <c r="I13041"/>
      <c r="J13041" s="149"/>
      <c r="K13041" s="149"/>
      <c r="L13041" s="149"/>
    </row>
    <row r="13042" spans="1:12" s="234" customFormat="1" ht="14.5" x14ac:dyDescent="0.25">
      <c r="A13042" s="346" t="s">
        <v>3181</v>
      </c>
      <c r="B13042" s="225" t="s">
        <v>3158</v>
      </c>
      <c r="C13042" s="268" t="s">
        <v>3155</v>
      </c>
      <c r="D13042" s="268">
        <f>20*1*0.15</f>
        <v>3</v>
      </c>
      <c r="E13042" s="257"/>
      <c r="F13042" s="260"/>
      <c r="I13042"/>
      <c r="J13042" s="149"/>
      <c r="K13042" s="149"/>
      <c r="L13042" s="149"/>
    </row>
    <row r="13043" spans="1:12" s="234" customFormat="1" x14ac:dyDescent="0.25">
      <c r="A13043" s="346"/>
      <c r="B13043" s="225"/>
      <c r="C13043" s="268"/>
      <c r="D13043" s="268"/>
      <c r="E13043" s="257"/>
      <c r="F13043" s="260"/>
      <c r="I13043"/>
      <c r="J13043" s="149"/>
      <c r="K13043" s="149"/>
      <c r="L13043" s="149"/>
    </row>
    <row r="13044" spans="1:12" s="234" customFormat="1" ht="13" x14ac:dyDescent="0.25">
      <c r="A13044" s="345"/>
      <c r="B13044" s="224" t="s">
        <v>257</v>
      </c>
      <c r="C13044" s="268"/>
      <c r="D13044" s="268"/>
      <c r="E13044" s="257"/>
      <c r="F13044" s="260"/>
      <c r="I13044"/>
      <c r="J13044" s="149"/>
      <c r="K13044" s="149"/>
      <c r="L13044" s="149"/>
    </row>
    <row r="13045" spans="1:12" s="234" customFormat="1" x14ac:dyDescent="0.25">
      <c r="A13045" s="346"/>
      <c r="B13045" s="225"/>
      <c r="C13045" s="268"/>
      <c r="D13045" s="268"/>
      <c r="E13045" s="257"/>
      <c r="F13045" s="260"/>
      <c r="I13045"/>
      <c r="J13045" s="149"/>
      <c r="K13045" s="149"/>
      <c r="L13045" s="149"/>
    </row>
    <row r="13046" spans="1:12" s="234" customFormat="1" ht="37.5" x14ac:dyDescent="0.25">
      <c r="A13046" s="346" t="s">
        <v>3181</v>
      </c>
      <c r="B13046" s="225" t="s">
        <v>2838</v>
      </c>
      <c r="C13046" s="268" t="s">
        <v>621</v>
      </c>
      <c r="D13046" s="268">
        <f>20*1</f>
        <v>20</v>
      </c>
      <c r="E13046" s="257"/>
      <c r="F13046" s="260"/>
      <c r="I13046"/>
      <c r="J13046" s="149"/>
      <c r="K13046" s="149"/>
      <c r="L13046" s="149"/>
    </row>
    <row r="13047" spans="1:12" s="234" customFormat="1" x14ac:dyDescent="0.25">
      <c r="A13047" s="346"/>
      <c r="B13047" s="225"/>
      <c r="C13047" s="268"/>
      <c r="D13047" s="268"/>
      <c r="E13047" s="257"/>
      <c r="F13047" s="260"/>
      <c r="I13047"/>
      <c r="J13047" s="149"/>
      <c r="K13047" s="149"/>
      <c r="L13047" s="149"/>
    </row>
    <row r="13048" spans="1:12" s="234" customFormat="1" ht="13" x14ac:dyDescent="0.25">
      <c r="A13048" s="346"/>
      <c r="B13048" s="224" t="s">
        <v>2839</v>
      </c>
      <c r="C13048" s="268"/>
      <c r="D13048" s="268"/>
      <c r="E13048" s="257"/>
      <c r="F13048" s="260"/>
      <c r="I13048"/>
      <c r="J13048" s="149"/>
      <c r="K13048" s="149"/>
      <c r="L13048" s="149"/>
    </row>
    <row r="13049" spans="1:12" s="234" customFormat="1" x14ac:dyDescent="0.25">
      <c r="A13049" s="346"/>
      <c r="B13049" s="225"/>
      <c r="C13049" s="268"/>
      <c r="D13049" s="268"/>
      <c r="E13049" s="257"/>
      <c r="F13049" s="260"/>
      <c r="I13049"/>
      <c r="J13049" s="149"/>
      <c r="K13049" s="149"/>
      <c r="L13049" s="149"/>
    </row>
    <row r="13050" spans="1:12" s="234" customFormat="1" ht="25" x14ac:dyDescent="0.25">
      <c r="A13050" s="346" t="s">
        <v>3182</v>
      </c>
      <c r="B13050" s="225" t="s">
        <v>2840</v>
      </c>
      <c r="C13050" s="268" t="s">
        <v>2</v>
      </c>
      <c r="D13050" s="268">
        <v>2</v>
      </c>
      <c r="E13050" s="257"/>
      <c r="F13050" s="260"/>
      <c r="I13050"/>
      <c r="J13050" s="149"/>
      <c r="K13050" s="149"/>
      <c r="L13050" s="149"/>
    </row>
    <row r="13051" spans="1:12" s="234" customFormat="1" x14ac:dyDescent="0.25">
      <c r="A13051" s="346"/>
      <c r="B13051" s="225"/>
      <c r="C13051" s="268"/>
      <c r="D13051" s="268"/>
      <c r="E13051" s="257"/>
      <c r="F13051" s="260"/>
      <c r="I13051"/>
      <c r="J13051" s="149"/>
      <c r="K13051" s="149"/>
      <c r="L13051" s="149"/>
    </row>
    <row r="13052" spans="1:12" s="234" customFormat="1" ht="13" x14ac:dyDescent="0.25">
      <c r="A13052" s="345"/>
      <c r="B13052" s="224" t="s">
        <v>252</v>
      </c>
      <c r="C13052" s="268"/>
      <c r="D13052" s="268"/>
      <c r="E13052" s="257"/>
      <c r="F13052" s="260"/>
      <c r="I13052"/>
      <c r="J13052" s="149"/>
      <c r="K13052" s="149"/>
      <c r="L13052" s="149"/>
    </row>
    <row r="13053" spans="1:12" s="234" customFormat="1" ht="13" x14ac:dyDescent="0.25">
      <c r="A13053" s="346"/>
      <c r="B13053" s="224"/>
      <c r="C13053" s="268"/>
      <c r="D13053" s="268"/>
      <c r="E13053" s="257"/>
      <c r="F13053" s="260"/>
      <c r="I13053"/>
      <c r="J13053" s="149"/>
      <c r="K13053" s="149"/>
      <c r="L13053" s="149"/>
    </row>
    <row r="13054" spans="1:12" s="234" customFormat="1" ht="13" x14ac:dyDescent="0.25">
      <c r="A13054" s="346"/>
      <c r="B13054" s="224" t="s">
        <v>251</v>
      </c>
      <c r="C13054" s="268"/>
      <c r="D13054" s="268"/>
      <c r="E13054" s="257"/>
      <c r="F13054" s="260"/>
      <c r="I13054"/>
      <c r="J13054" s="149"/>
      <c r="K13054" s="149"/>
      <c r="L13054" s="149"/>
    </row>
    <row r="13055" spans="1:12" s="234" customFormat="1" x14ac:dyDescent="0.25">
      <c r="A13055" s="346"/>
      <c r="B13055" s="225"/>
      <c r="C13055" s="268"/>
      <c r="D13055" s="268"/>
      <c r="E13055" s="257"/>
      <c r="F13055" s="260"/>
      <c r="I13055"/>
      <c r="J13055" s="149"/>
      <c r="K13055" s="149"/>
      <c r="L13055" s="149"/>
    </row>
    <row r="13056" spans="1:12" s="234" customFormat="1" ht="26" x14ac:dyDescent="0.25">
      <c r="A13056" s="346"/>
      <c r="B13056" s="224" t="s">
        <v>2116</v>
      </c>
      <c r="C13056" s="268"/>
      <c r="D13056" s="268"/>
      <c r="E13056" s="257"/>
      <c r="F13056" s="260"/>
      <c r="I13056"/>
      <c r="J13056" s="149"/>
      <c r="K13056" s="149"/>
      <c r="L13056" s="149"/>
    </row>
    <row r="13057" spans="1:12" s="234" customFormat="1" ht="13" x14ac:dyDescent="0.25">
      <c r="A13057" s="346"/>
      <c r="B13057" s="224"/>
      <c r="C13057" s="268"/>
      <c r="D13057" s="268"/>
      <c r="E13057" s="257"/>
      <c r="F13057" s="260"/>
      <c r="I13057"/>
      <c r="J13057" s="149"/>
      <c r="K13057" s="149"/>
      <c r="L13057" s="149"/>
    </row>
    <row r="13058" spans="1:12" s="234" customFormat="1" ht="14.5" x14ac:dyDescent="0.25">
      <c r="A13058" s="346" t="s">
        <v>3183</v>
      </c>
      <c r="B13058" s="225" t="s">
        <v>3159</v>
      </c>
      <c r="C13058" s="268" t="s">
        <v>621</v>
      </c>
      <c r="D13058" s="268">
        <f>D13046</f>
        <v>20</v>
      </c>
      <c r="E13058" s="257"/>
      <c r="F13058" s="260"/>
      <c r="I13058"/>
      <c r="J13058" s="149"/>
      <c r="K13058" s="149"/>
      <c r="L13058" s="149"/>
    </row>
    <row r="13059" spans="1:12" s="234" customFormat="1" ht="13" x14ac:dyDescent="0.25">
      <c r="A13059" s="346"/>
      <c r="B13059" s="224"/>
      <c r="C13059" s="268"/>
      <c r="D13059" s="268"/>
      <c r="E13059" s="257"/>
      <c r="F13059" s="260"/>
      <c r="I13059"/>
      <c r="J13059" s="149"/>
      <c r="K13059" s="149"/>
      <c r="L13059" s="149"/>
    </row>
    <row r="13060" spans="1:12" s="234" customFormat="1" ht="13" x14ac:dyDescent="0.25">
      <c r="A13060" s="345"/>
      <c r="B13060" s="224" t="s">
        <v>2842</v>
      </c>
      <c r="C13060" s="268"/>
      <c r="D13060" s="268"/>
      <c r="E13060" s="257"/>
      <c r="F13060" s="260"/>
      <c r="I13060"/>
      <c r="J13060" s="149"/>
      <c r="K13060" s="149"/>
      <c r="L13060" s="149"/>
    </row>
    <row r="13061" spans="1:12" s="234" customFormat="1" x14ac:dyDescent="0.25">
      <c r="A13061" s="346"/>
      <c r="B13061" s="225"/>
      <c r="C13061" s="268"/>
      <c r="D13061" s="268"/>
      <c r="E13061" s="257"/>
      <c r="F13061" s="260"/>
      <c r="I13061"/>
      <c r="J13061" s="149"/>
      <c r="K13061" s="149"/>
      <c r="L13061" s="149"/>
    </row>
    <row r="13062" spans="1:12" s="234" customFormat="1" ht="13" x14ac:dyDescent="0.25">
      <c r="A13062" s="345"/>
      <c r="B13062" s="224" t="s">
        <v>2843</v>
      </c>
      <c r="C13062" s="268"/>
      <c r="D13062" s="268"/>
      <c r="E13062" s="257"/>
      <c r="F13062" s="260"/>
      <c r="I13062"/>
      <c r="J13062" s="149"/>
      <c r="K13062" s="149"/>
      <c r="L13062" s="149"/>
    </row>
    <row r="13063" spans="1:12" s="234" customFormat="1" ht="13" x14ac:dyDescent="0.25">
      <c r="A13063" s="346"/>
      <c r="B13063" s="224"/>
      <c r="C13063" s="268"/>
      <c r="D13063" s="268"/>
      <c r="E13063" s="257"/>
      <c r="F13063" s="260"/>
      <c r="I13063"/>
      <c r="J13063" s="149"/>
      <c r="K13063" s="149"/>
      <c r="L13063" s="149"/>
    </row>
    <row r="13064" spans="1:12" s="234" customFormat="1" ht="13" x14ac:dyDescent="0.25">
      <c r="A13064" s="346"/>
      <c r="B13064" s="224" t="s">
        <v>2844</v>
      </c>
      <c r="C13064" s="268"/>
      <c r="D13064" s="268"/>
      <c r="E13064" s="257"/>
      <c r="F13064" s="260"/>
      <c r="I13064"/>
      <c r="J13064" s="149"/>
      <c r="K13064" s="149"/>
      <c r="L13064" s="149"/>
    </row>
    <row r="13065" spans="1:12" s="234" customFormat="1" x14ac:dyDescent="0.25">
      <c r="A13065" s="346"/>
      <c r="B13065" s="225"/>
      <c r="C13065" s="268"/>
      <c r="D13065" s="268"/>
      <c r="E13065" s="257"/>
      <c r="F13065" s="260"/>
      <c r="I13065"/>
      <c r="J13065" s="149"/>
      <c r="K13065" s="149"/>
      <c r="L13065" s="149"/>
    </row>
    <row r="13066" spans="1:12" s="234" customFormat="1" ht="14.5" x14ac:dyDescent="0.25">
      <c r="A13066" s="346" t="s">
        <v>3184</v>
      </c>
      <c r="B13066" s="225" t="s">
        <v>2845</v>
      </c>
      <c r="C13066" s="268" t="s">
        <v>3155</v>
      </c>
      <c r="D13066" s="268">
        <f>20*1*0.05</f>
        <v>1</v>
      </c>
      <c r="E13066" s="257"/>
      <c r="F13066" s="260"/>
      <c r="I13066"/>
      <c r="J13066" s="149"/>
      <c r="K13066" s="149"/>
      <c r="L13066" s="149"/>
    </row>
    <row r="13067" spans="1:12" s="234" customFormat="1" x14ac:dyDescent="0.25">
      <c r="A13067" s="268"/>
      <c r="B13067" s="302"/>
      <c r="C13067" s="268"/>
      <c r="D13067" s="268"/>
      <c r="E13067" s="257"/>
      <c r="F13067" s="260"/>
      <c r="I13067"/>
      <c r="J13067" s="149"/>
      <c r="K13067" s="149"/>
      <c r="L13067" s="149"/>
    </row>
    <row r="13068" spans="1:12" s="234" customFormat="1" ht="13" x14ac:dyDescent="0.25">
      <c r="A13068" s="345"/>
      <c r="B13068" s="224" t="s">
        <v>3160</v>
      </c>
      <c r="C13068" s="268"/>
      <c r="D13068" s="268"/>
      <c r="E13068" s="257"/>
      <c r="F13068" s="260"/>
      <c r="I13068"/>
      <c r="J13068" s="149"/>
      <c r="K13068" s="149"/>
      <c r="L13068" s="149"/>
    </row>
    <row r="13069" spans="1:12" s="234" customFormat="1" x14ac:dyDescent="0.25">
      <c r="A13069" s="346"/>
      <c r="B13069" s="225"/>
      <c r="C13069" s="268"/>
      <c r="D13069" s="268"/>
      <c r="E13069" s="257"/>
      <c r="F13069" s="260"/>
      <c r="I13069"/>
      <c r="J13069" s="149"/>
      <c r="K13069" s="149"/>
      <c r="L13069" s="149"/>
    </row>
    <row r="13070" spans="1:12" s="234" customFormat="1" ht="13" x14ac:dyDescent="0.25">
      <c r="A13070" s="346"/>
      <c r="B13070" s="224" t="s">
        <v>244</v>
      </c>
      <c r="C13070" s="268"/>
      <c r="D13070" s="268"/>
      <c r="E13070" s="257"/>
      <c r="F13070" s="260"/>
      <c r="I13070"/>
      <c r="J13070" s="149"/>
      <c r="K13070" s="149"/>
      <c r="L13070" s="149"/>
    </row>
    <row r="13071" spans="1:12" s="234" customFormat="1" x14ac:dyDescent="0.25">
      <c r="A13071" s="346"/>
      <c r="B13071" s="225"/>
      <c r="C13071" s="268"/>
      <c r="D13071" s="268"/>
      <c r="E13071" s="257"/>
      <c r="F13071" s="260"/>
      <c r="I13071"/>
      <c r="J13071" s="149"/>
      <c r="K13071" s="149"/>
      <c r="L13071" s="149"/>
    </row>
    <row r="13072" spans="1:12" s="234" customFormat="1" ht="25" x14ac:dyDescent="0.25">
      <c r="A13072" s="346" t="s">
        <v>3185</v>
      </c>
      <c r="B13072" s="225" t="s">
        <v>3161</v>
      </c>
      <c r="C13072" s="268" t="s">
        <v>3155</v>
      </c>
      <c r="D13072" s="268">
        <f>20*1*0.15</f>
        <v>3</v>
      </c>
      <c r="E13072" s="257"/>
      <c r="F13072" s="260"/>
      <c r="I13072"/>
      <c r="J13072" s="149"/>
      <c r="K13072" s="149"/>
      <c r="L13072" s="149"/>
    </row>
    <row r="13073" spans="1:12" s="234" customFormat="1" x14ac:dyDescent="0.25">
      <c r="A13073" s="346"/>
      <c r="B13073" s="225"/>
      <c r="C13073" s="268"/>
      <c r="D13073" s="268"/>
      <c r="E13073" s="257"/>
      <c r="F13073" s="260"/>
      <c r="I13073"/>
      <c r="J13073" s="149"/>
      <c r="K13073" s="149"/>
      <c r="L13073" s="149"/>
    </row>
    <row r="13074" spans="1:12" s="234" customFormat="1" ht="13" x14ac:dyDescent="0.25">
      <c r="A13074" s="345"/>
      <c r="B13074" s="224" t="s">
        <v>234</v>
      </c>
      <c r="C13074" s="268"/>
      <c r="D13074" s="268"/>
      <c r="E13074" s="257"/>
      <c r="F13074" s="260"/>
      <c r="I13074"/>
      <c r="J13074" s="149"/>
      <c r="K13074" s="149"/>
      <c r="L13074" s="149"/>
    </row>
    <row r="13075" spans="1:12" s="234" customFormat="1" ht="13" x14ac:dyDescent="0.25">
      <c r="A13075" s="346"/>
      <c r="B13075" s="224"/>
      <c r="C13075" s="268"/>
      <c r="D13075" s="268"/>
      <c r="E13075" s="257"/>
      <c r="F13075" s="260"/>
      <c r="I13075"/>
      <c r="J13075" s="149"/>
      <c r="K13075" s="149"/>
      <c r="L13075" s="149"/>
    </row>
    <row r="13076" spans="1:12" s="234" customFormat="1" x14ac:dyDescent="0.25">
      <c r="A13076" s="346" t="s">
        <v>3186</v>
      </c>
      <c r="B13076" s="225" t="s">
        <v>3162</v>
      </c>
      <c r="C13076" s="268" t="s">
        <v>2</v>
      </c>
      <c r="D13076" s="268">
        <v>3</v>
      </c>
      <c r="E13076" s="257"/>
      <c r="F13076" s="260"/>
      <c r="I13076"/>
      <c r="J13076" s="149"/>
      <c r="K13076" s="149"/>
      <c r="L13076" s="149"/>
    </row>
    <row r="13077" spans="1:12" s="234" customFormat="1" x14ac:dyDescent="0.25">
      <c r="A13077" s="346"/>
      <c r="B13077" s="225"/>
      <c r="C13077" s="268"/>
      <c r="D13077" s="268"/>
      <c r="E13077" s="257"/>
      <c r="F13077" s="260"/>
      <c r="I13077"/>
      <c r="J13077" s="149"/>
      <c r="K13077" s="149"/>
      <c r="L13077" s="149"/>
    </row>
    <row r="13078" spans="1:12" s="234" customFormat="1" x14ac:dyDescent="0.25">
      <c r="A13078" s="346"/>
      <c r="B13078" s="225"/>
      <c r="C13078" s="268"/>
      <c r="D13078" s="268"/>
      <c r="E13078" s="257"/>
      <c r="F13078" s="260"/>
      <c r="I13078"/>
      <c r="J13078" s="149"/>
      <c r="K13078" s="149"/>
      <c r="L13078" s="149"/>
    </row>
    <row r="13079" spans="1:12" s="234" customFormat="1" ht="13" x14ac:dyDescent="0.25">
      <c r="A13079" s="346"/>
      <c r="B13079" s="349" t="s">
        <v>2187</v>
      </c>
      <c r="C13079" s="223"/>
      <c r="D13079" s="223"/>
      <c r="E13079" s="255"/>
      <c r="F13079" s="266"/>
      <c r="I13079"/>
      <c r="J13079" s="149"/>
      <c r="K13079" s="149"/>
      <c r="L13079" s="149"/>
    </row>
    <row r="13080" spans="1:12" s="234" customFormat="1" ht="13" x14ac:dyDescent="0.25">
      <c r="A13080" s="346"/>
      <c r="B13080" s="350" t="str">
        <f>B13017</f>
        <v>SECTION 10</v>
      </c>
      <c r="C13080" s="223"/>
      <c r="D13080" s="223"/>
      <c r="E13080" s="255"/>
      <c r="F13080" s="260"/>
      <c r="I13080"/>
      <c r="J13080" s="149"/>
      <c r="K13080" s="149"/>
      <c r="L13080" s="149"/>
    </row>
    <row r="13081" spans="1:12" s="234" customFormat="1" ht="13" x14ac:dyDescent="0.25">
      <c r="A13081" s="346"/>
      <c r="B13081" s="350" t="s">
        <v>3188</v>
      </c>
      <c r="C13081" s="223"/>
      <c r="D13081" s="223"/>
      <c r="E13081" s="255"/>
      <c r="F13081" s="260"/>
      <c r="I13081"/>
      <c r="J13081" s="149"/>
      <c r="K13081" s="149"/>
      <c r="L13081" s="149"/>
    </row>
    <row r="13082" spans="1:12" s="234" customFormat="1" x14ac:dyDescent="0.25">
      <c r="A13082" s="346"/>
      <c r="B13082" s="225"/>
      <c r="C13082" s="268"/>
      <c r="D13082" s="268"/>
      <c r="E13082" s="257"/>
      <c r="F13082" s="260"/>
      <c r="I13082"/>
      <c r="J13082" s="149"/>
      <c r="K13082" s="149"/>
      <c r="L13082" s="149"/>
    </row>
    <row r="13083" spans="1:12" s="234" customFormat="1" ht="13" x14ac:dyDescent="0.25">
      <c r="A13083" s="345"/>
      <c r="B13083" s="224" t="s">
        <v>231</v>
      </c>
      <c r="C13083" s="268"/>
      <c r="D13083" s="268"/>
      <c r="E13083" s="257"/>
      <c r="F13083" s="260"/>
      <c r="I13083"/>
      <c r="J13083" s="149"/>
      <c r="K13083" s="149"/>
      <c r="L13083" s="149"/>
    </row>
    <row r="13084" spans="1:12" s="234" customFormat="1" x14ac:dyDescent="0.25">
      <c r="A13084" s="346"/>
      <c r="B13084" s="225"/>
      <c r="C13084" s="268"/>
      <c r="D13084" s="268"/>
      <c r="E13084" s="257"/>
      <c r="F13084" s="260"/>
      <c r="I13084"/>
      <c r="J13084" s="149"/>
      <c r="K13084" s="149"/>
      <c r="L13084" s="149"/>
    </row>
    <row r="13085" spans="1:12" s="234" customFormat="1" ht="13" x14ac:dyDescent="0.25">
      <c r="A13085" s="346"/>
      <c r="B13085" s="224" t="s">
        <v>2074</v>
      </c>
      <c r="C13085" s="268"/>
      <c r="D13085" s="268"/>
      <c r="E13085" s="257"/>
      <c r="F13085" s="260"/>
      <c r="I13085"/>
      <c r="J13085" s="149"/>
      <c r="K13085" s="149"/>
      <c r="L13085" s="149"/>
    </row>
    <row r="13086" spans="1:12" s="234" customFormat="1" x14ac:dyDescent="0.25">
      <c r="A13086" s="346"/>
      <c r="B13086" s="225"/>
      <c r="C13086" s="268"/>
      <c r="D13086" s="268"/>
      <c r="E13086" s="257"/>
      <c r="F13086" s="260"/>
      <c r="I13086"/>
      <c r="J13086" s="149"/>
      <c r="K13086" s="149"/>
      <c r="L13086" s="149"/>
    </row>
    <row r="13087" spans="1:12" s="234" customFormat="1" ht="14.5" x14ac:dyDescent="0.25">
      <c r="A13087" s="346" t="s">
        <v>3187</v>
      </c>
      <c r="B13087" s="225" t="s">
        <v>2906</v>
      </c>
      <c r="C13087" s="268" t="s">
        <v>621</v>
      </c>
      <c r="D13087" s="268">
        <f>20*1</f>
        <v>20</v>
      </c>
      <c r="E13087" s="257"/>
      <c r="F13087" s="260"/>
      <c r="I13087"/>
      <c r="J13087" s="149"/>
      <c r="K13087" s="149"/>
      <c r="L13087" s="149"/>
    </row>
    <row r="13088" spans="1:12" s="234" customFormat="1" x14ac:dyDescent="0.25">
      <c r="A13088" s="268"/>
      <c r="B13088" s="269"/>
      <c r="C13088" s="268"/>
      <c r="D13088" s="268"/>
      <c r="E13088" s="257"/>
      <c r="F13088" s="260"/>
      <c r="I13088"/>
      <c r="J13088" s="149"/>
      <c r="K13088" s="149"/>
      <c r="L13088" s="149"/>
    </row>
    <row r="13089" spans="1:12" s="234" customFormat="1" ht="13" x14ac:dyDescent="0.25">
      <c r="A13089" s="345"/>
      <c r="B13089" s="224" t="s">
        <v>1155</v>
      </c>
      <c r="C13089" s="268"/>
      <c r="D13089" s="268"/>
      <c r="E13089" s="257"/>
      <c r="F13089" s="260"/>
      <c r="I13089"/>
      <c r="J13089" s="149"/>
      <c r="K13089" s="149"/>
      <c r="L13089" s="149"/>
    </row>
    <row r="13090" spans="1:12" s="234" customFormat="1" x14ac:dyDescent="0.25">
      <c r="A13090" s="346"/>
      <c r="B13090" s="225"/>
      <c r="C13090" s="268"/>
      <c r="D13090" s="268"/>
      <c r="E13090" s="257"/>
      <c r="F13090" s="260"/>
      <c r="I13090"/>
      <c r="J13090" s="149"/>
      <c r="K13090" s="149"/>
      <c r="L13090" s="149"/>
    </row>
    <row r="13091" spans="1:12" s="234" customFormat="1" ht="13" x14ac:dyDescent="0.25">
      <c r="A13091" s="346"/>
      <c r="B13091" s="224" t="s">
        <v>227</v>
      </c>
      <c r="C13091" s="268"/>
      <c r="D13091" s="268"/>
      <c r="E13091" s="257"/>
      <c r="F13091" s="260"/>
      <c r="I13091"/>
      <c r="J13091" s="149"/>
      <c r="K13091" s="149"/>
      <c r="L13091" s="149"/>
    </row>
    <row r="13092" spans="1:12" s="234" customFormat="1" x14ac:dyDescent="0.25">
      <c r="A13092" s="346"/>
      <c r="B13092" s="225"/>
      <c r="C13092" s="268"/>
      <c r="D13092" s="268"/>
      <c r="E13092" s="257"/>
      <c r="F13092" s="260"/>
      <c r="I13092"/>
      <c r="J13092" s="149"/>
      <c r="K13092" s="149"/>
      <c r="L13092" s="149"/>
    </row>
    <row r="13093" spans="1:12" s="234" customFormat="1" x14ac:dyDescent="0.25">
      <c r="A13093" s="346" t="s">
        <v>3189</v>
      </c>
      <c r="B13093" s="225" t="s">
        <v>2908</v>
      </c>
      <c r="C13093" s="268" t="s">
        <v>11</v>
      </c>
      <c r="D13093" s="268">
        <f>42</f>
        <v>42</v>
      </c>
      <c r="E13093" s="257"/>
      <c r="F13093" s="260"/>
      <c r="I13093"/>
      <c r="J13093" s="149"/>
      <c r="K13093" s="149"/>
      <c r="L13093" s="149"/>
    </row>
    <row r="13094" spans="1:12" s="234" customFormat="1" x14ac:dyDescent="0.25">
      <c r="A13094" s="346"/>
      <c r="B13094" s="225"/>
      <c r="C13094" s="268"/>
      <c r="D13094" s="268"/>
      <c r="E13094" s="257"/>
      <c r="F13094" s="260"/>
      <c r="I13094"/>
      <c r="J13094" s="149"/>
      <c r="K13094" s="149"/>
      <c r="L13094" s="149"/>
    </row>
    <row r="13095" spans="1:12" s="234" customFormat="1" ht="13" x14ac:dyDescent="0.25">
      <c r="A13095" s="345"/>
      <c r="B13095" s="224" t="s">
        <v>224</v>
      </c>
      <c r="C13095" s="268"/>
      <c r="D13095" s="268"/>
      <c r="E13095" s="257"/>
      <c r="F13095" s="260"/>
      <c r="I13095"/>
      <c r="J13095" s="149"/>
      <c r="K13095" s="149"/>
      <c r="L13095" s="149"/>
    </row>
    <row r="13096" spans="1:12" s="234" customFormat="1" x14ac:dyDescent="0.25">
      <c r="A13096" s="346"/>
      <c r="B13096" s="225"/>
      <c r="C13096" s="268"/>
      <c r="D13096" s="268"/>
      <c r="E13096" s="257"/>
      <c r="F13096" s="260"/>
      <c r="I13096"/>
      <c r="J13096" s="149"/>
      <c r="K13096" s="149"/>
      <c r="L13096" s="149"/>
    </row>
    <row r="13097" spans="1:12" s="234" customFormat="1" ht="13" x14ac:dyDescent="0.25">
      <c r="A13097" s="346"/>
      <c r="B13097" s="224" t="s">
        <v>2075</v>
      </c>
      <c r="C13097" s="268"/>
      <c r="D13097" s="268"/>
      <c r="E13097" s="257"/>
      <c r="F13097" s="260"/>
      <c r="I13097"/>
      <c r="J13097" s="149"/>
      <c r="K13097" s="149"/>
      <c r="L13097" s="149"/>
    </row>
    <row r="13098" spans="1:12" s="234" customFormat="1" ht="13" x14ac:dyDescent="0.25">
      <c r="A13098" s="346"/>
      <c r="B13098" s="224"/>
      <c r="C13098" s="268"/>
      <c r="D13098" s="268"/>
      <c r="E13098" s="257"/>
      <c r="F13098" s="260"/>
      <c r="I13098"/>
      <c r="J13098" s="149"/>
      <c r="K13098" s="149"/>
      <c r="L13098" s="149"/>
    </row>
    <row r="13099" spans="1:12" s="234" customFormat="1" x14ac:dyDescent="0.25">
      <c r="A13099" s="346" t="s">
        <v>3190</v>
      </c>
      <c r="B13099" s="225" t="s">
        <v>221</v>
      </c>
      <c r="C13099" s="268" t="s">
        <v>11</v>
      </c>
      <c r="D13099" s="268">
        <f>7*1</f>
        <v>7</v>
      </c>
      <c r="E13099" s="257"/>
      <c r="F13099" s="260"/>
      <c r="I13099"/>
      <c r="J13099" s="149"/>
      <c r="K13099" s="149"/>
      <c r="L13099" s="149"/>
    </row>
    <row r="13100" spans="1:12" s="234" customFormat="1" x14ac:dyDescent="0.25">
      <c r="A13100" s="346"/>
      <c r="B13100" s="225"/>
      <c r="C13100" s="268"/>
      <c r="D13100" s="268"/>
      <c r="E13100" s="257"/>
      <c r="F13100" s="260"/>
      <c r="I13100"/>
      <c r="J13100" s="149"/>
      <c r="K13100" s="149"/>
      <c r="L13100" s="149"/>
    </row>
    <row r="13101" spans="1:12" s="234" customFormat="1" ht="13" x14ac:dyDescent="0.25">
      <c r="A13101" s="346"/>
      <c r="B13101" s="224" t="s">
        <v>217</v>
      </c>
      <c r="C13101" s="268"/>
      <c r="D13101" s="268"/>
      <c r="E13101" s="257"/>
      <c r="F13101" s="260"/>
      <c r="I13101"/>
      <c r="J13101" s="149"/>
      <c r="K13101" s="149"/>
      <c r="L13101" s="149"/>
    </row>
    <row r="13102" spans="1:12" s="234" customFormat="1" ht="13" x14ac:dyDescent="0.25">
      <c r="A13102" s="346"/>
      <c r="B13102" s="224"/>
      <c r="C13102" s="268"/>
      <c r="D13102" s="268"/>
      <c r="E13102" s="257"/>
      <c r="F13102" s="260"/>
      <c r="I13102"/>
      <c r="J13102" s="149"/>
      <c r="K13102" s="149"/>
      <c r="L13102" s="149"/>
    </row>
    <row r="13103" spans="1:12" s="234" customFormat="1" x14ac:dyDescent="0.25">
      <c r="A13103" s="346" t="s">
        <v>3191</v>
      </c>
      <c r="B13103" s="225" t="s">
        <v>216</v>
      </c>
      <c r="C13103" s="268" t="s">
        <v>11</v>
      </c>
      <c r="D13103" s="268">
        <f>D13099</f>
        <v>7</v>
      </c>
      <c r="E13103" s="257"/>
      <c r="F13103" s="260"/>
      <c r="I13103"/>
      <c r="J13103" s="149"/>
      <c r="K13103" s="149"/>
      <c r="L13103" s="149"/>
    </row>
    <row r="13104" spans="1:12" s="234" customFormat="1" x14ac:dyDescent="0.25">
      <c r="A13104" s="346"/>
      <c r="B13104" s="225"/>
      <c r="C13104" s="268"/>
      <c r="D13104" s="268"/>
      <c r="E13104" s="257"/>
      <c r="F13104" s="260"/>
      <c r="I13104"/>
      <c r="J13104" s="149"/>
      <c r="K13104" s="149"/>
      <c r="L13104" s="149"/>
    </row>
    <row r="13105" spans="1:12" s="234" customFormat="1" ht="13" x14ac:dyDescent="0.25">
      <c r="A13105" s="345"/>
      <c r="B13105" s="224" t="s">
        <v>2847</v>
      </c>
      <c r="C13105" s="268"/>
      <c r="D13105" s="268"/>
      <c r="E13105" s="257"/>
      <c r="F13105" s="260"/>
      <c r="I13105"/>
      <c r="J13105" s="149"/>
      <c r="K13105" s="149"/>
      <c r="L13105" s="149"/>
    </row>
    <row r="13106" spans="1:12" s="234" customFormat="1" x14ac:dyDescent="0.25">
      <c r="A13106" s="346"/>
      <c r="B13106" s="225"/>
      <c r="C13106" s="268"/>
      <c r="D13106" s="268"/>
      <c r="E13106" s="257"/>
      <c r="F13106" s="260"/>
      <c r="I13106"/>
      <c r="J13106" s="149"/>
      <c r="K13106" s="149"/>
      <c r="L13106" s="149"/>
    </row>
    <row r="13107" spans="1:12" s="234" customFormat="1" ht="13" x14ac:dyDescent="0.25">
      <c r="A13107" s="346"/>
      <c r="B13107" s="224" t="s">
        <v>209</v>
      </c>
      <c r="C13107" s="268"/>
      <c r="D13107" s="268"/>
      <c r="E13107" s="257"/>
      <c r="F13107" s="260"/>
      <c r="I13107"/>
      <c r="J13107" s="149"/>
      <c r="K13107" s="149"/>
      <c r="L13107" s="149"/>
    </row>
    <row r="13108" spans="1:12" s="234" customFormat="1" x14ac:dyDescent="0.25">
      <c r="A13108" s="346"/>
      <c r="B13108" s="225"/>
      <c r="C13108" s="268"/>
      <c r="D13108" s="268"/>
      <c r="E13108" s="257"/>
      <c r="F13108" s="260"/>
      <c r="I13108"/>
      <c r="J13108" s="149"/>
      <c r="K13108" s="149"/>
      <c r="L13108" s="149"/>
    </row>
    <row r="13109" spans="1:12" s="234" customFormat="1" ht="14.5" x14ac:dyDescent="0.25">
      <c r="A13109" s="346" t="s">
        <v>3191</v>
      </c>
      <c r="B13109" s="225" t="s">
        <v>2914</v>
      </c>
      <c r="C13109" s="268" t="s">
        <v>621</v>
      </c>
      <c r="D13109" s="268">
        <f>20*1</f>
        <v>20</v>
      </c>
      <c r="E13109" s="257"/>
      <c r="F13109" s="260"/>
      <c r="I13109"/>
      <c r="J13109" s="149"/>
      <c r="K13109" s="149"/>
      <c r="L13109" s="149"/>
    </row>
    <row r="13110" spans="1:12" s="234" customFormat="1" x14ac:dyDescent="0.25">
      <c r="A13110" s="346"/>
      <c r="B13110" s="225"/>
      <c r="C13110" s="268"/>
      <c r="D13110" s="268"/>
      <c r="E13110" s="257"/>
      <c r="F13110" s="260"/>
      <c r="I13110"/>
      <c r="J13110" s="149"/>
      <c r="K13110" s="149"/>
      <c r="L13110" s="149"/>
    </row>
    <row r="13111" spans="1:12" s="234" customFormat="1" ht="13" x14ac:dyDescent="0.25">
      <c r="A13111" s="345"/>
      <c r="B13111" s="224" t="s">
        <v>170</v>
      </c>
      <c r="C13111" s="268"/>
      <c r="D13111" s="268"/>
      <c r="E13111" s="257"/>
      <c r="F13111" s="260"/>
      <c r="I13111"/>
      <c r="J13111" s="149"/>
      <c r="K13111" s="149"/>
      <c r="L13111" s="149"/>
    </row>
    <row r="13112" spans="1:12" s="234" customFormat="1" x14ac:dyDescent="0.25">
      <c r="A13112" s="346"/>
      <c r="B13112" s="225"/>
      <c r="C13112" s="268"/>
      <c r="D13112" s="268"/>
      <c r="E13112" s="257"/>
      <c r="F13112" s="260"/>
      <c r="I13112"/>
      <c r="J13112" s="149"/>
      <c r="K13112" s="149"/>
      <c r="L13112" s="149"/>
    </row>
    <row r="13113" spans="1:12" s="234" customFormat="1" ht="39" x14ac:dyDescent="0.25">
      <c r="A13113" s="346"/>
      <c r="B13113" s="224" t="s">
        <v>2994</v>
      </c>
      <c r="C13113" s="268"/>
      <c r="D13113" s="268"/>
      <c r="E13113" s="257"/>
      <c r="F13113" s="260"/>
      <c r="I13113"/>
      <c r="J13113" s="149"/>
      <c r="K13113" s="149"/>
      <c r="L13113" s="149"/>
    </row>
    <row r="13114" spans="1:12" s="234" customFormat="1" x14ac:dyDescent="0.25">
      <c r="A13114" s="346"/>
      <c r="B13114" s="225"/>
      <c r="C13114" s="268"/>
      <c r="D13114" s="268"/>
      <c r="E13114" s="257"/>
      <c r="F13114" s="260"/>
      <c r="I13114"/>
      <c r="J13114" s="149"/>
      <c r="K13114" s="149"/>
      <c r="L13114" s="149"/>
    </row>
    <row r="13115" spans="1:12" s="234" customFormat="1" ht="14.5" x14ac:dyDescent="0.25">
      <c r="A13115" s="346" t="s">
        <v>3192</v>
      </c>
      <c r="B13115" s="225" t="s">
        <v>3158</v>
      </c>
      <c r="C13115" s="268" t="s">
        <v>621</v>
      </c>
      <c r="D13115" s="268">
        <f>20*1</f>
        <v>20</v>
      </c>
      <c r="E13115" s="257"/>
      <c r="F13115" s="260"/>
      <c r="I13115"/>
      <c r="J13115" s="149"/>
      <c r="K13115" s="149"/>
      <c r="L13115" s="149"/>
    </row>
    <row r="13116" spans="1:12" s="234" customFormat="1" x14ac:dyDescent="0.25">
      <c r="A13116" s="346"/>
      <c r="B13116" s="225"/>
      <c r="C13116" s="268"/>
      <c r="D13116" s="268"/>
      <c r="E13116" s="257"/>
      <c r="F13116" s="260"/>
      <c r="I13116"/>
      <c r="J13116" s="149"/>
      <c r="K13116" s="149"/>
      <c r="L13116" s="149"/>
    </row>
    <row r="13117" spans="1:12" s="234" customFormat="1" ht="13" x14ac:dyDescent="0.25">
      <c r="A13117" s="346"/>
      <c r="B13117" s="224" t="s">
        <v>160</v>
      </c>
      <c r="C13117" s="268"/>
      <c r="D13117" s="268"/>
      <c r="E13117" s="257"/>
      <c r="F13117" s="260"/>
      <c r="I13117"/>
      <c r="J13117" s="149"/>
      <c r="K13117" s="149"/>
      <c r="L13117" s="149"/>
    </row>
    <row r="13118" spans="1:12" s="234" customFormat="1" x14ac:dyDescent="0.25">
      <c r="A13118" s="346"/>
      <c r="B13118" s="225"/>
      <c r="C13118" s="268"/>
      <c r="D13118" s="268"/>
      <c r="E13118" s="257"/>
      <c r="F13118" s="260"/>
      <c r="I13118"/>
      <c r="J13118" s="149"/>
      <c r="K13118" s="149"/>
      <c r="L13118" s="149"/>
    </row>
    <row r="13119" spans="1:12" s="234" customFormat="1" ht="13" x14ac:dyDescent="0.25">
      <c r="A13119" s="346"/>
      <c r="B13119" s="224" t="s">
        <v>2996</v>
      </c>
      <c r="C13119" s="268"/>
      <c r="D13119" s="268"/>
      <c r="E13119" s="257"/>
      <c r="F13119" s="260"/>
      <c r="I13119"/>
      <c r="J13119" s="149"/>
      <c r="K13119" s="149"/>
      <c r="L13119" s="149"/>
    </row>
    <row r="13120" spans="1:12" s="234" customFormat="1" x14ac:dyDescent="0.25">
      <c r="A13120" s="346"/>
      <c r="B13120" s="225"/>
      <c r="C13120" s="268"/>
      <c r="D13120" s="268"/>
      <c r="E13120" s="257"/>
      <c r="F13120" s="260"/>
      <c r="I13120"/>
      <c r="J13120" s="149"/>
      <c r="K13120" s="149"/>
      <c r="L13120" s="149"/>
    </row>
    <row r="13121" spans="1:12" s="234" customFormat="1" x14ac:dyDescent="0.25">
      <c r="A13121" s="346" t="s">
        <v>3193</v>
      </c>
      <c r="B13121" s="225" t="s">
        <v>2997</v>
      </c>
      <c r="C13121" s="268" t="s">
        <v>11</v>
      </c>
      <c r="D13121" s="268">
        <f>7*1</f>
        <v>7</v>
      </c>
      <c r="E13121" s="257"/>
      <c r="F13121" s="260"/>
      <c r="I13121"/>
      <c r="J13121" s="149"/>
      <c r="K13121" s="149"/>
      <c r="L13121" s="149"/>
    </row>
    <row r="13122" spans="1:12" s="234" customFormat="1" x14ac:dyDescent="0.25">
      <c r="A13122" s="346"/>
      <c r="B13122" s="225"/>
      <c r="C13122" s="268"/>
      <c r="D13122" s="268"/>
      <c r="E13122" s="257"/>
      <c r="F13122" s="260"/>
      <c r="I13122"/>
      <c r="J13122" s="149"/>
      <c r="K13122" s="149"/>
      <c r="L13122" s="149"/>
    </row>
    <row r="13123" spans="1:12" s="234" customFormat="1" x14ac:dyDescent="0.25">
      <c r="A13123" s="346"/>
      <c r="B13123" s="225"/>
      <c r="C13123" s="268"/>
      <c r="D13123" s="268"/>
      <c r="E13123" s="257"/>
      <c r="F13123" s="260"/>
      <c r="I13123"/>
      <c r="J13123" s="149"/>
      <c r="K13123" s="149"/>
      <c r="L13123" s="149"/>
    </row>
    <row r="13124" spans="1:12" s="234" customFormat="1" x14ac:dyDescent="0.25">
      <c r="A13124" s="346"/>
      <c r="B13124" s="225"/>
      <c r="C13124" s="268"/>
      <c r="D13124" s="268"/>
      <c r="E13124" s="257"/>
      <c r="F13124" s="260"/>
      <c r="I13124"/>
      <c r="J13124" s="149"/>
      <c r="K13124" s="149"/>
      <c r="L13124" s="149"/>
    </row>
    <row r="13125" spans="1:12" s="234" customFormat="1" x14ac:dyDescent="0.25">
      <c r="A13125" s="268"/>
      <c r="B13125" s="302"/>
      <c r="C13125" s="268"/>
      <c r="D13125" s="268"/>
      <c r="E13125" s="257"/>
      <c r="F13125" s="260"/>
      <c r="I13125"/>
      <c r="J13125" s="149"/>
      <c r="K13125" s="149"/>
      <c r="L13125" s="149"/>
    </row>
    <row r="13126" spans="1:12" s="234" customFormat="1" ht="13" x14ac:dyDescent="0.25">
      <c r="A13126" s="345"/>
      <c r="B13126" s="224"/>
      <c r="C13126" s="268"/>
      <c r="D13126" s="268"/>
      <c r="E13126" s="257"/>
      <c r="F13126" s="260"/>
      <c r="I13126"/>
      <c r="J13126" s="149"/>
      <c r="K13126" s="149"/>
      <c r="L13126" s="149"/>
    </row>
    <row r="13127" spans="1:12" s="234" customFormat="1" x14ac:dyDescent="0.25">
      <c r="A13127" s="346"/>
      <c r="B13127" s="225"/>
      <c r="C13127" s="268"/>
      <c r="D13127" s="268"/>
      <c r="E13127" s="257"/>
      <c r="F13127" s="260"/>
      <c r="I13127"/>
      <c r="J13127" s="149"/>
      <c r="K13127" s="149"/>
      <c r="L13127" s="149"/>
    </row>
    <row r="13128" spans="1:12" s="234" customFormat="1" ht="13" x14ac:dyDescent="0.25">
      <c r="A13128" s="346"/>
      <c r="B13128" s="224"/>
      <c r="C13128" s="268"/>
      <c r="D13128" s="268"/>
      <c r="E13128" s="257"/>
      <c r="F13128" s="260"/>
      <c r="I13128"/>
      <c r="J13128" s="149"/>
      <c r="K13128" s="149"/>
      <c r="L13128" s="149"/>
    </row>
    <row r="13129" spans="1:12" s="234" customFormat="1" x14ac:dyDescent="0.25">
      <c r="A13129" s="346"/>
      <c r="B13129" s="225"/>
      <c r="C13129" s="268"/>
      <c r="D13129" s="268"/>
      <c r="E13129" s="257"/>
      <c r="F13129" s="260"/>
      <c r="I13129"/>
      <c r="J13129" s="149"/>
      <c r="K13129" s="149"/>
      <c r="L13129" s="149"/>
    </row>
    <row r="13130" spans="1:12" s="234" customFormat="1" x14ac:dyDescent="0.25">
      <c r="A13130" s="346"/>
      <c r="B13130" s="225"/>
      <c r="C13130" s="268"/>
      <c r="D13130" s="268"/>
      <c r="E13130" s="257"/>
      <c r="F13130" s="260"/>
      <c r="I13130"/>
      <c r="J13130" s="149"/>
      <c r="K13130" s="149"/>
      <c r="L13130" s="149"/>
    </row>
    <row r="13131" spans="1:12" s="234" customFormat="1" x14ac:dyDescent="0.25">
      <c r="A13131" s="346"/>
      <c r="B13131" s="225"/>
      <c r="C13131" s="268"/>
      <c r="D13131" s="268"/>
      <c r="E13131" s="257"/>
      <c r="F13131" s="260"/>
      <c r="I13131"/>
      <c r="J13131" s="149"/>
      <c r="K13131" s="149"/>
      <c r="L13131" s="149"/>
    </row>
    <row r="13132" spans="1:12" s="234" customFormat="1" ht="13" x14ac:dyDescent="0.25">
      <c r="A13132" s="345"/>
      <c r="B13132" s="224"/>
      <c r="C13132" s="268"/>
      <c r="D13132" s="268"/>
      <c r="E13132" s="257"/>
      <c r="F13132" s="260"/>
      <c r="I13132"/>
      <c r="J13132" s="149"/>
      <c r="K13132" s="149"/>
      <c r="L13132" s="149"/>
    </row>
    <row r="13133" spans="1:12" s="234" customFormat="1" ht="13" x14ac:dyDescent="0.25">
      <c r="A13133" s="346"/>
      <c r="B13133" s="224"/>
      <c r="C13133" s="268"/>
      <c r="D13133" s="268"/>
      <c r="E13133" s="257"/>
      <c r="F13133" s="260"/>
      <c r="I13133"/>
      <c r="J13133" s="149"/>
      <c r="K13133" s="149"/>
      <c r="L13133" s="149"/>
    </row>
    <row r="13134" spans="1:12" s="234" customFormat="1" ht="13" x14ac:dyDescent="0.25">
      <c r="A13134" s="346"/>
      <c r="B13134" s="224"/>
      <c r="C13134" s="268"/>
      <c r="D13134" s="268"/>
      <c r="E13134" s="257"/>
      <c r="F13134" s="260"/>
      <c r="I13134"/>
      <c r="J13134" s="149"/>
      <c r="K13134" s="149"/>
      <c r="L13134" s="149"/>
    </row>
    <row r="13135" spans="1:12" s="234" customFormat="1" ht="13" x14ac:dyDescent="0.25">
      <c r="A13135" s="346"/>
      <c r="B13135" s="224"/>
      <c r="C13135" s="268"/>
      <c r="D13135" s="268"/>
      <c r="E13135" s="257"/>
      <c r="F13135" s="260"/>
      <c r="I13135"/>
      <c r="J13135" s="149"/>
      <c r="K13135" s="149"/>
      <c r="L13135" s="149"/>
    </row>
    <row r="13136" spans="1:12" s="234" customFormat="1" ht="13" x14ac:dyDescent="0.25">
      <c r="A13136" s="346"/>
      <c r="B13136" s="224"/>
      <c r="C13136" s="268"/>
      <c r="D13136" s="268"/>
      <c r="E13136" s="257"/>
      <c r="F13136" s="260"/>
      <c r="I13136"/>
      <c r="J13136" s="149"/>
      <c r="K13136" s="149"/>
      <c r="L13136" s="149"/>
    </row>
    <row r="13137" spans="1:12" s="234" customFormat="1" x14ac:dyDescent="0.25">
      <c r="A13137" s="346"/>
      <c r="B13137" s="225"/>
      <c r="C13137" s="268"/>
      <c r="D13137" s="268"/>
      <c r="E13137" s="257"/>
      <c r="F13137" s="260"/>
      <c r="I13137"/>
      <c r="J13137" s="149"/>
      <c r="K13137" s="149"/>
      <c r="L13137" s="149"/>
    </row>
    <row r="13138" spans="1:12" s="234" customFormat="1" x14ac:dyDescent="0.25">
      <c r="A13138" s="346"/>
      <c r="B13138" s="225"/>
      <c r="C13138" s="268"/>
      <c r="D13138" s="268"/>
      <c r="E13138" s="257"/>
      <c r="F13138" s="260"/>
      <c r="I13138"/>
      <c r="J13138" s="149"/>
      <c r="K13138" s="149"/>
      <c r="L13138" s="149"/>
    </row>
    <row r="13139" spans="1:12" s="234" customFormat="1" ht="13" x14ac:dyDescent="0.25">
      <c r="A13139" s="345"/>
      <c r="B13139" s="224"/>
      <c r="C13139" s="268"/>
      <c r="D13139" s="268"/>
      <c r="E13139" s="257"/>
      <c r="F13139" s="260"/>
      <c r="I13139"/>
      <c r="J13139" s="149"/>
      <c r="K13139" s="149"/>
      <c r="L13139" s="149"/>
    </row>
    <row r="13140" spans="1:12" s="234" customFormat="1" x14ac:dyDescent="0.25">
      <c r="A13140" s="346"/>
      <c r="B13140" s="225"/>
      <c r="C13140" s="268"/>
      <c r="D13140" s="268"/>
      <c r="E13140" s="257"/>
      <c r="F13140" s="260"/>
      <c r="I13140"/>
      <c r="J13140" s="149"/>
      <c r="K13140" s="149"/>
      <c r="L13140" s="149"/>
    </row>
    <row r="13141" spans="1:12" s="234" customFormat="1" ht="13" x14ac:dyDescent="0.25">
      <c r="A13141" s="346"/>
      <c r="B13141" s="224"/>
      <c r="C13141" s="268"/>
      <c r="D13141" s="268"/>
      <c r="E13141" s="257"/>
      <c r="F13141" s="260"/>
      <c r="I13141"/>
      <c r="J13141" s="149"/>
      <c r="K13141" s="149"/>
      <c r="L13141" s="149"/>
    </row>
    <row r="13142" spans="1:12" s="234" customFormat="1" x14ac:dyDescent="0.25">
      <c r="A13142" s="346"/>
      <c r="B13142" s="225"/>
      <c r="C13142" s="268"/>
      <c r="D13142" s="268"/>
      <c r="E13142" s="257"/>
      <c r="F13142" s="260"/>
      <c r="I13142"/>
      <c r="J13142" s="149"/>
      <c r="K13142" s="149"/>
      <c r="L13142" s="149"/>
    </row>
    <row r="13143" spans="1:12" s="234" customFormat="1" x14ac:dyDescent="0.25">
      <c r="A13143" s="346"/>
      <c r="B13143" s="225"/>
      <c r="C13143" s="268"/>
      <c r="D13143" s="268"/>
      <c r="E13143" s="257"/>
      <c r="F13143" s="260"/>
      <c r="I13143"/>
      <c r="J13143" s="149"/>
      <c r="K13143" s="149"/>
      <c r="L13143" s="149"/>
    </row>
    <row r="13144" spans="1:12" s="234" customFormat="1" x14ac:dyDescent="0.25">
      <c r="A13144" s="346"/>
      <c r="B13144" s="225"/>
      <c r="C13144" s="268"/>
      <c r="D13144" s="268"/>
      <c r="E13144" s="257"/>
      <c r="F13144" s="260"/>
      <c r="I13144"/>
      <c r="J13144" s="149"/>
      <c r="K13144" s="149"/>
      <c r="L13144" s="149"/>
    </row>
    <row r="13145" spans="1:12" s="234" customFormat="1" x14ac:dyDescent="0.25">
      <c r="A13145" s="346"/>
      <c r="B13145" s="225"/>
      <c r="C13145" s="268"/>
      <c r="D13145" s="268"/>
      <c r="E13145" s="257"/>
      <c r="F13145" s="260"/>
      <c r="I13145"/>
      <c r="J13145" s="149"/>
      <c r="K13145" s="149"/>
      <c r="L13145" s="149"/>
    </row>
    <row r="13146" spans="1:12" s="234" customFormat="1" x14ac:dyDescent="0.25">
      <c r="A13146" s="346"/>
      <c r="B13146" s="225"/>
      <c r="C13146" s="268"/>
      <c r="D13146" s="268"/>
      <c r="E13146" s="257"/>
      <c r="F13146" s="260"/>
      <c r="I13146"/>
      <c r="J13146" s="149"/>
      <c r="K13146" s="149"/>
      <c r="L13146" s="149"/>
    </row>
    <row r="13147" spans="1:12" s="234" customFormat="1" x14ac:dyDescent="0.25">
      <c r="A13147" s="346"/>
      <c r="B13147" s="225"/>
      <c r="C13147" s="268"/>
      <c r="D13147" s="268"/>
      <c r="E13147" s="257"/>
      <c r="F13147" s="260"/>
      <c r="I13147"/>
      <c r="J13147" s="149"/>
      <c r="K13147" s="149"/>
      <c r="L13147" s="149"/>
    </row>
    <row r="13148" spans="1:12" s="234" customFormat="1" ht="13" x14ac:dyDescent="0.25">
      <c r="A13148" s="223"/>
      <c r="B13148" s="274"/>
      <c r="C13148" s="268"/>
      <c r="D13148" s="268"/>
      <c r="E13148" s="257"/>
      <c r="F13148" s="260"/>
      <c r="I13148"/>
      <c r="J13148" s="149"/>
      <c r="K13148" s="149"/>
      <c r="L13148" s="149"/>
    </row>
    <row r="13149" spans="1:12" s="234" customFormat="1" ht="13" x14ac:dyDescent="0.25">
      <c r="A13149" s="223"/>
      <c r="B13149" s="349" t="s">
        <v>2187</v>
      </c>
      <c r="C13149" s="223"/>
      <c r="D13149" s="223"/>
      <c r="E13149" s="255"/>
      <c r="F13149" s="266"/>
      <c r="I13149"/>
      <c r="J13149" s="149"/>
      <c r="K13149" s="149"/>
      <c r="L13149" s="149"/>
    </row>
    <row r="13150" spans="1:12" s="234" customFormat="1" ht="13" x14ac:dyDescent="0.25">
      <c r="A13150" s="223"/>
      <c r="B13150" s="350" t="str">
        <f>B13080</f>
        <v>SECTION 10</v>
      </c>
      <c r="C13150" s="223"/>
      <c r="D13150" s="223"/>
      <c r="E13150" s="255"/>
      <c r="F13150" s="260"/>
      <c r="I13150"/>
      <c r="J13150" s="149"/>
      <c r="K13150" s="149"/>
      <c r="L13150" s="149"/>
    </row>
    <row r="13151" spans="1:12" s="234" customFormat="1" ht="13" x14ac:dyDescent="0.25">
      <c r="A13151" s="223"/>
      <c r="B13151" s="350" t="str">
        <f>B13081</f>
        <v>External Works - Walkways</v>
      </c>
      <c r="C13151" s="223"/>
      <c r="D13151" s="223"/>
      <c r="E13151" s="255"/>
      <c r="F13151" s="260"/>
      <c r="I13151"/>
      <c r="J13151" s="149"/>
      <c r="K13151" s="149"/>
      <c r="L13151" s="149"/>
    </row>
    <row r="13152" spans="1:12" s="234" customFormat="1" x14ac:dyDescent="0.25">
      <c r="A13152" s="268"/>
      <c r="B13152" s="269"/>
      <c r="C13152" s="268"/>
      <c r="D13152" s="268"/>
      <c r="E13152" s="257"/>
      <c r="F13152" s="260"/>
      <c r="I13152"/>
      <c r="J13152" s="149"/>
      <c r="K13152" s="149"/>
      <c r="L13152" s="149"/>
    </row>
    <row r="13153" spans="1:12" s="234" customFormat="1" ht="13" x14ac:dyDescent="0.25">
      <c r="A13153" s="223"/>
      <c r="B13153" s="224" t="s">
        <v>3166</v>
      </c>
      <c r="C13153" s="348"/>
      <c r="D13153" s="348"/>
      <c r="E13153" s="257"/>
      <c r="F13153" s="260"/>
      <c r="I13153"/>
      <c r="J13153" s="149"/>
      <c r="K13153" s="149"/>
      <c r="L13153" s="149"/>
    </row>
    <row r="13154" spans="1:12" s="234" customFormat="1" ht="13" x14ac:dyDescent="0.25">
      <c r="A13154" s="223"/>
      <c r="B13154" s="352" t="s">
        <v>2185</v>
      </c>
      <c r="C13154" s="348"/>
      <c r="D13154" s="348"/>
      <c r="E13154" s="257"/>
      <c r="F13154" s="260"/>
      <c r="I13154"/>
      <c r="J13154" s="149"/>
      <c r="K13154" s="149"/>
      <c r="L13154" s="149"/>
    </row>
    <row r="13155" spans="1:12" s="234" customFormat="1" ht="13" x14ac:dyDescent="0.25">
      <c r="A13155" s="223"/>
      <c r="B13155" s="352" t="s">
        <v>2201</v>
      </c>
      <c r="C13155" s="348"/>
      <c r="D13155" s="348"/>
      <c r="E13155" s="257"/>
      <c r="F13155" s="260"/>
      <c r="I13155"/>
      <c r="J13155" s="149"/>
      <c r="K13155" s="149"/>
      <c r="L13155" s="149"/>
    </row>
    <row r="13156" spans="1:12" s="234" customFormat="1" ht="13" x14ac:dyDescent="0.25">
      <c r="A13156" s="223"/>
      <c r="B13156" s="224"/>
      <c r="C13156" s="348" t="s">
        <v>2192</v>
      </c>
      <c r="D13156" s="348"/>
      <c r="E13156" s="257"/>
      <c r="F13156" s="260"/>
      <c r="I13156"/>
      <c r="J13156" s="149"/>
      <c r="K13156" s="149"/>
      <c r="L13156" s="149"/>
    </row>
    <row r="13157" spans="1:12" s="234" customFormat="1" ht="13" x14ac:dyDescent="0.25">
      <c r="A13157" s="223"/>
      <c r="B13157" s="225"/>
      <c r="C13157" s="348"/>
      <c r="D13157" s="348"/>
      <c r="E13157" s="257"/>
      <c r="F13157" s="260"/>
      <c r="I13157"/>
      <c r="J13157" s="149"/>
      <c r="K13157" s="149"/>
      <c r="L13157" s="149"/>
    </row>
    <row r="13158" spans="1:12" s="234" customFormat="1" ht="13" x14ac:dyDescent="0.25">
      <c r="A13158" s="223"/>
      <c r="B13158" s="353"/>
      <c r="C13158" s="348"/>
      <c r="D13158" s="348"/>
      <c r="E13158" s="257"/>
      <c r="F13158" s="260"/>
      <c r="I13158"/>
      <c r="J13158" s="149"/>
      <c r="K13158" s="149"/>
      <c r="L13158" s="149"/>
    </row>
    <row r="13159" spans="1:12" s="234" customFormat="1" x14ac:dyDescent="0.25">
      <c r="A13159" s="354"/>
      <c r="B13159" s="353" t="s">
        <v>3198</v>
      </c>
      <c r="C13159" s="348">
        <v>191</v>
      </c>
      <c r="D13159" s="348"/>
      <c r="E13159" s="257"/>
      <c r="F13159" s="260"/>
      <c r="I13159"/>
      <c r="J13159" s="149"/>
      <c r="K13159" s="149"/>
      <c r="L13159" s="149"/>
    </row>
    <row r="13160" spans="1:12" s="234" customFormat="1" x14ac:dyDescent="0.25">
      <c r="A13160" s="354"/>
      <c r="B13160" s="355"/>
      <c r="C13160" s="348"/>
      <c r="D13160" s="348"/>
      <c r="E13160" s="257"/>
      <c r="F13160" s="260"/>
      <c r="I13160"/>
      <c r="J13160" s="149"/>
      <c r="K13160" s="149"/>
      <c r="L13160" s="149"/>
    </row>
    <row r="13161" spans="1:12" s="234" customFormat="1" x14ac:dyDescent="0.25">
      <c r="A13161" s="354"/>
      <c r="B13161" s="355"/>
      <c r="C13161" s="348">
        <v>192</v>
      </c>
      <c r="D13161" s="348"/>
      <c r="E13161" s="257"/>
      <c r="F13161" s="260"/>
      <c r="I13161"/>
      <c r="J13161" s="149"/>
      <c r="K13161" s="149"/>
      <c r="L13161" s="149"/>
    </row>
    <row r="13162" spans="1:12" s="234" customFormat="1" x14ac:dyDescent="0.25">
      <c r="A13162" s="354"/>
      <c r="B13162" s="355"/>
      <c r="C13162" s="348"/>
      <c r="D13162" s="348"/>
      <c r="E13162" s="257"/>
      <c r="F13162" s="260"/>
      <c r="I13162"/>
      <c r="J13162" s="149"/>
      <c r="K13162" s="149"/>
      <c r="L13162" s="149"/>
    </row>
    <row r="13163" spans="1:12" s="234" customFormat="1" x14ac:dyDescent="0.25">
      <c r="A13163" s="354"/>
      <c r="B13163" s="355"/>
      <c r="C13163" s="348">
        <v>193</v>
      </c>
      <c r="D13163" s="348"/>
      <c r="E13163" s="257"/>
      <c r="F13163" s="260"/>
      <c r="I13163"/>
      <c r="J13163" s="149"/>
      <c r="K13163" s="149"/>
      <c r="L13163" s="149"/>
    </row>
    <row r="13164" spans="1:12" s="234" customFormat="1" x14ac:dyDescent="0.25">
      <c r="A13164" s="354"/>
      <c r="B13164" s="355"/>
      <c r="C13164" s="348"/>
      <c r="D13164" s="348"/>
      <c r="E13164" s="257"/>
      <c r="F13164" s="260"/>
      <c r="I13164"/>
      <c r="J13164" s="149"/>
      <c r="K13164" s="149"/>
      <c r="L13164" s="149"/>
    </row>
    <row r="13165" spans="1:12" s="234" customFormat="1" x14ac:dyDescent="0.25">
      <c r="A13165" s="354"/>
      <c r="B13165" s="355"/>
      <c r="C13165" s="348"/>
      <c r="D13165" s="348"/>
      <c r="E13165" s="257"/>
      <c r="F13165" s="260"/>
      <c r="I13165"/>
      <c r="J13165" s="149"/>
      <c r="K13165" s="149"/>
      <c r="L13165" s="149"/>
    </row>
    <row r="13166" spans="1:12" s="234" customFormat="1" x14ac:dyDescent="0.25">
      <c r="A13166" s="354"/>
      <c r="B13166" s="355"/>
      <c r="C13166" s="348"/>
      <c r="D13166" s="348"/>
      <c r="E13166" s="257"/>
      <c r="F13166" s="260"/>
      <c r="I13166"/>
      <c r="J13166" s="149"/>
      <c r="K13166" s="149"/>
      <c r="L13166" s="149"/>
    </row>
    <row r="13167" spans="1:12" s="234" customFormat="1" x14ac:dyDescent="0.25">
      <c r="A13167" s="354"/>
      <c r="B13167" s="355"/>
      <c r="C13167" s="348"/>
      <c r="D13167" s="348"/>
      <c r="E13167" s="257"/>
      <c r="F13167" s="260"/>
      <c r="I13167"/>
      <c r="J13167" s="149"/>
      <c r="K13167" s="149"/>
      <c r="L13167" s="149"/>
    </row>
    <row r="13168" spans="1:12" s="234" customFormat="1" x14ac:dyDescent="0.25">
      <c r="A13168" s="354"/>
      <c r="B13168" s="355"/>
      <c r="C13168" s="348"/>
      <c r="D13168" s="348"/>
      <c r="E13168" s="257"/>
      <c r="F13168" s="260"/>
      <c r="I13168"/>
      <c r="J13168" s="149"/>
      <c r="K13168" s="149"/>
      <c r="L13168" s="149"/>
    </row>
    <row r="13169" spans="1:12" s="234" customFormat="1" x14ac:dyDescent="0.25">
      <c r="A13169" s="354"/>
      <c r="B13169" s="355"/>
      <c r="C13169" s="348"/>
      <c r="D13169" s="348"/>
      <c r="E13169" s="257"/>
      <c r="F13169" s="260"/>
      <c r="I13169"/>
      <c r="J13169" s="149"/>
      <c r="K13169" s="149"/>
      <c r="L13169" s="149"/>
    </row>
    <row r="13170" spans="1:12" s="234" customFormat="1" x14ac:dyDescent="0.25">
      <c r="A13170" s="354"/>
      <c r="B13170" s="355"/>
      <c r="C13170" s="348"/>
      <c r="D13170" s="348"/>
      <c r="E13170" s="257"/>
      <c r="F13170" s="260"/>
      <c r="I13170"/>
      <c r="J13170" s="149"/>
      <c r="K13170" s="149"/>
      <c r="L13170" s="149"/>
    </row>
    <row r="13171" spans="1:12" s="234" customFormat="1" x14ac:dyDescent="0.25">
      <c r="A13171" s="354"/>
      <c r="B13171" s="355"/>
      <c r="C13171" s="348"/>
      <c r="D13171" s="348"/>
      <c r="E13171" s="257"/>
      <c r="F13171" s="260"/>
      <c r="I13171"/>
      <c r="J13171" s="149"/>
      <c r="K13171" s="149"/>
      <c r="L13171" s="149"/>
    </row>
    <row r="13172" spans="1:12" s="234" customFormat="1" x14ac:dyDescent="0.25">
      <c r="A13172" s="354"/>
      <c r="B13172" s="355"/>
      <c r="C13172" s="348"/>
      <c r="D13172" s="348"/>
      <c r="E13172" s="257"/>
      <c r="F13172" s="260"/>
      <c r="I13172"/>
      <c r="J13172" s="149"/>
      <c r="K13172" s="149"/>
      <c r="L13172" s="149"/>
    </row>
    <row r="13173" spans="1:12" s="234" customFormat="1" x14ac:dyDescent="0.25">
      <c r="A13173" s="354"/>
      <c r="B13173" s="355"/>
      <c r="C13173" s="348"/>
      <c r="D13173" s="348"/>
      <c r="E13173" s="257"/>
      <c r="F13173" s="260"/>
      <c r="I13173"/>
      <c r="J13173" s="149"/>
      <c r="K13173" s="149"/>
      <c r="L13173" s="149"/>
    </row>
    <row r="13174" spans="1:12" s="234" customFormat="1" x14ac:dyDescent="0.25">
      <c r="A13174" s="354"/>
      <c r="B13174" s="355"/>
      <c r="C13174" s="348"/>
      <c r="D13174" s="348"/>
      <c r="E13174" s="257"/>
      <c r="F13174" s="260"/>
      <c r="I13174"/>
      <c r="J13174" s="149"/>
      <c r="K13174" s="149"/>
      <c r="L13174" s="149"/>
    </row>
    <row r="13175" spans="1:12" s="234" customFormat="1" x14ac:dyDescent="0.25">
      <c r="A13175" s="354"/>
      <c r="B13175" s="355"/>
      <c r="C13175" s="348"/>
      <c r="D13175" s="348"/>
      <c r="E13175" s="257"/>
      <c r="F13175" s="260"/>
      <c r="I13175"/>
      <c r="J13175" s="149"/>
      <c r="K13175" s="149"/>
      <c r="L13175" s="149"/>
    </row>
    <row r="13176" spans="1:12" s="234" customFormat="1" x14ac:dyDescent="0.25">
      <c r="A13176" s="354"/>
      <c r="B13176" s="355"/>
      <c r="C13176" s="348"/>
      <c r="D13176" s="348"/>
      <c r="E13176" s="257"/>
      <c r="F13176" s="260"/>
      <c r="I13176"/>
      <c r="J13176" s="149"/>
      <c r="K13176" s="149"/>
      <c r="L13176" s="149"/>
    </row>
    <row r="13177" spans="1:12" s="234" customFormat="1" x14ac:dyDescent="0.25">
      <c r="A13177" s="354"/>
      <c r="B13177" s="355"/>
      <c r="C13177" s="348"/>
      <c r="D13177" s="348"/>
      <c r="E13177" s="257"/>
      <c r="F13177" s="260"/>
      <c r="I13177"/>
      <c r="J13177" s="149"/>
      <c r="K13177" s="149"/>
      <c r="L13177" s="149"/>
    </row>
    <row r="13178" spans="1:12" s="234" customFormat="1" x14ac:dyDescent="0.25">
      <c r="A13178" s="354"/>
      <c r="B13178" s="355"/>
      <c r="C13178" s="348"/>
      <c r="D13178" s="348"/>
      <c r="E13178" s="257"/>
      <c r="F13178" s="260"/>
      <c r="I13178"/>
      <c r="J13178" s="149"/>
      <c r="K13178" s="149"/>
      <c r="L13178" s="149"/>
    </row>
    <row r="13179" spans="1:12" s="234" customFormat="1" x14ac:dyDescent="0.25">
      <c r="A13179" s="354"/>
      <c r="B13179" s="355"/>
      <c r="C13179" s="348"/>
      <c r="D13179" s="348"/>
      <c r="E13179" s="257"/>
      <c r="F13179" s="260"/>
      <c r="I13179"/>
      <c r="J13179" s="149"/>
      <c r="K13179" s="149"/>
      <c r="L13179" s="149"/>
    </row>
    <row r="13180" spans="1:12" s="234" customFormat="1" x14ac:dyDescent="0.25">
      <c r="A13180" s="354"/>
      <c r="B13180" s="355"/>
      <c r="C13180" s="348"/>
      <c r="D13180" s="348"/>
      <c r="E13180" s="257"/>
      <c r="F13180" s="260"/>
      <c r="I13180"/>
      <c r="J13180" s="149"/>
      <c r="K13180" s="149"/>
      <c r="L13180" s="149"/>
    </row>
    <row r="13181" spans="1:12" s="234" customFormat="1" x14ac:dyDescent="0.25">
      <c r="A13181" s="354"/>
      <c r="B13181" s="355"/>
      <c r="C13181" s="348"/>
      <c r="D13181" s="348"/>
      <c r="E13181" s="257"/>
      <c r="F13181" s="260"/>
      <c r="I13181"/>
      <c r="J13181" s="149"/>
      <c r="K13181" s="149"/>
      <c r="L13181" s="149"/>
    </row>
    <row r="13182" spans="1:12" s="234" customFormat="1" x14ac:dyDescent="0.25">
      <c r="A13182" s="354"/>
      <c r="B13182" s="355"/>
      <c r="C13182" s="348"/>
      <c r="D13182" s="348"/>
      <c r="E13182" s="257"/>
      <c r="F13182" s="260"/>
      <c r="I13182"/>
      <c r="J13182" s="149"/>
      <c r="K13182" s="149"/>
      <c r="L13182" s="149"/>
    </row>
    <row r="13183" spans="1:12" s="234" customFormat="1" x14ac:dyDescent="0.25">
      <c r="A13183" s="354"/>
      <c r="B13183" s="355"/>
      <c r="C13183" s="348"/>
      <c r="D13183" s="348"/>
      <c r="E13183" s="257"/>
      <c r="F13183" s="260"/>
      <c r="I13183"/>
      <c r="J13183" s="149"/>
      <c r="K13183" s="149"/>
      <c r="L13183" s="149"/>
    </row>
    <row r="13184" spans="1:12" s="234" customFormat="1" x14ac:dyDescent="0.25">
      <c r="A13184" s="354"/>
      <c r="B13184" s="355"/>
      <c r="C13184" s="348"/>
      <c r="D13184" s="348"/>
      <c r="E13184" s="257"/>
      <c r="F13184" s="260"/>
      <c r="I13184"/>
      <c r="J13184" s="149"/>
      <c r="K13184" s="149"/>
      <c r="L13184" s="149"/>
    </row>
    <row r="13185" spans="1:12" s="234" customFormat="1" x14ac:dyDescent="0.25">
      <c r="A13185" s="354"/>
      <c r="B13185" s="355"/>
      <c r="C13185" s="348"/>
      <c r="D13185" s="348"/>
      <c r="E13185" s="257"/>
      <c r="F13185" s="260"/>
      <c r="I13185"/>
      <c r="J13185" s="149"/>
      <c r="K13185" s="149"/>
      <c r="L13185" s="149"/>
    </row>
    <row r="13186" spans="1:12" s="234" customFormat="1" x14ac:dyDescent="0.25">
      <c r="A13186" s="354"/>
      <c r="B13186" s="355"/>
      <c r="C13186" s="348"/>
      <c r="D13186" s="348"/>
      <c r="E13186" s="257"/>
      <c r="F13186" s="260"/>
      <c r="I13186"/>
      <c r="J13186" s="149"/>
      <c r="K13186" s="149"/>
      <c r="L13186" s="149"/>
    </row>
    <row r="13187" spans="1:12" s="234" customFormat="1" x14ac:dyDescent="0.25">
      <c r="A13187" s="354"/>
      <c r="B13187" s="355"/>
      <c r="C13187" s="348"/>
      <c r="D13187" s="348"/>
      <c r="E13187" s="257"/>
      <c r="F13187" s="260"/>
      <c r="I13187"/>
      <c r="J13187" s="149"/>
      <c r="K13187" s="149"/>
      <c r="L13187" s="149"/>
    </row>
    <row r="13188" spans="1:12" s="234" customFormat="1" x14ac:dyDescent="0.25">
      <c r="A13188" s="354"/>
      <c r="B13188" s="355"/>
      <c r="C13188" s="348"/>
      <c r="D13188" s="348"/>
      <c r="E13188" s="257"/>
      <c r="F13188" s="260"/>
      <c r="I13188"/>
      <c r="J13188" s="149"/>
      <c r="K13188" s="149"/>
      <c r="L13188" s="149"/>
    </row>
    <row r="13189" spans="1:12" s="234" customFormat="1" x14ac:dyDescent="0.25">
      <c r="A13189" s="354"/>
      <c r="B13189" s="355"/>
      <c r="C13189" s="348"/>
      <c r="D13189" s="348"/>
      <c r="E13189" s="257"/>
      <c r="F13189" s="260"/>
      <c r="I13189"/>
      <c r="J13189" s="149"/>
      <c r="K13189" s="149"/>
      <c r="L13189" s="149"/>
    </row>
    <row r="13190" spans="1:12" s="234" customFormat="1" x14ac:dyDescent="0.25">
      <c r="A13190" s="354"/>
      <c r="B13190" s="355"/>
      <c r="C13190" s="348"/>
      <c r="D13190" s="348"/>
      <c r="E13190" s="257"/>
      <c r="F13190" s="260"/>
      <c r="I13190"/>
      <c r="J13190" s="149"/>
      <c r="K13190" s="149"/>
      <c r="L13190" s="149"/>
    </row>
    <row r="13191" spans="1:12" s="234" customFormat="1" x14ac:dyDescent="0.25">
      <c r="A13191" s="354"/>
      <c r="B13191" s="355"/>
      <c r="C13191" s="348"/>
      <c r="D13191" s="348"/>
      <c r="E13191" s="257"/>
      <c r="F13191" s="260"/>
      <c r="I13191"/>
      <c r="J13191" s="149"/>
      <c r="K13191" s="149"/>
      <c r="L13191" s="149"/>
    </row>
    <row r="13192" spans="1:12" s="234" customFormat="1" x14ac:dyDescent="0.25">
      <c r="A13192" s="354"/>
      <c r="B13192" s="355"/>
      <c r="C13192" s="348"/>
      <c r="D13192" s="348"/>
      <c r="E13192" s="257"/>
      <c r="F13192" s="260"/>
      <c r="I13192"/>
      <c r="J13192" s="149"/>
      <c r="K13192" s="149"/>
      <c r="L13192" s="149"/>
    </row>
    <row r="13193" spans="1:12" s="234" customFormat="1" x14ac:dyDescent="0.25">
      <c r="A13193" s="354"/>
      <c r="B13193" s="355"/>
      <c r="C13193" s="348"/>
      <c r="D13193" s="348"/>
      <c r="E13193" s="257"/>
      <c r="F13193" s="260"/>
      <c r="I13193"/>
      <c r="J13193" s="149"/>
      <c r="K13193" s="149"/>
      <c r="L13193" s="149"/>
    </row>
    <row r="13194" spans="1:12" s="234" customFormat="1" x14ac:dyDescent="0.25">
      <c r="A13194" s="354"/>
      <c r="B13194" s="355"/>
      <c r="C13194" s="348"/>
      <c r="D13194" s="348"/>
      <c r="E13194" s="257"/>
      <c r="F13194" s="260"/>
      <c r="I13194"/>
      <c r="J13194" s="149"/>
      <c r="K13194" s="149"/>
      <c r="L13194" s="149"/>
    </row>
    <row r="13195" spans="1:12" s="234" customFormat="1" x14ac:dyDescent="0.25">
      <c r="A13195" s="354"/>
      <c r="B13195" s="355"/>
      <c r="C13195" s="348"/>
      <c r="D13195" s="348"/>
      <c r="E13195" s="257"/>
      <c r="F13195" s="260"/>
      <c r="I13195"/>
      <c r="J13195" s="149"/>
      <c r="K13195" s="149"/>
      <c r="L13195" s="149"/>
    </row>
    <row r="13196" spans="1:12" s="234" customFormat="1" x14ac:dyDescent="0.25">
      <c r="A13196" s="354"/>
      <c r="B13196" s="355"/>
      <c r="C13196" s="348"/>
      <c r="D13196" s="348"/>
      <c r="E13196" s="257"/>
      <c r="F13196" s="260"/>
      <c r="I13196"/>
      <c r="J13196" s="149"/>
      <c r="K13196" s="149"/>
      <c r="L13196" s="149"/>
    </row>
    <row r="13197" spans="1:12" s="234" customFormat="1" x14ac:dyDescent="0.25">
      <c r="A13197" s="354"/>
      <c r="B13197" s="355"/>
      <c r="C13197" s="348"/>
      <c r="D13197" s="348"/>
      <c r="E13197" s="257"/>
      <c r="F13197" s="260"/>
      <c r="I13197"/>
      <c r="J13197" s="149"/>
      <c r="K13197" s="149"/>
      <c r="L13197" s="149"/>
    </row>
    <row r="13198" spans="1:12" s="234" customFormat="1" x14ac:dyDescent="0.25">
      <c r="A13198" s="354"/>
      <c r="B13198" s="355"/>
      <c r="C13198" s="348"/>
      <c r="D13198" s="348"/>
      <c r="E13198" s="257"/>
      <c r="F13198" s="260"/>
      <c r="I13198"/>
      <c r="J13198" s="149"/>
      <c r="K13198" s="149"/>
      <c r="L13198" s="149"/>
    </row>
    <row r="13199" spans="1:12" s="234" customFormat="1" x14ac:dyDescent="0.25">
      <c r="A13199" s="354"/>
      <c r="B13199" s="355"/>
      <c r="C13199" s="348"/>
      <c r="D13199" s="348"/>
      <c r="E13199" s="257"/>
      <c r="F13199" s="260"/>
      <c r="I13199"/>
      <c r="J13199" s="149"/>
      <c r="K13199" s="149"/>
      <c r="L13199" s="149"/>
    </row>
    <row r="13200" spans="1:12" s="234" customFormat="1" x14ac:dyDescent="0.25">
      <c r="A13200" s="354"/>
      <c r="B13200" s="355"/>
      <c r="C13200" s="348"/>
      <c r="D13200" s="348"/>
      <c r="E13200" s="257"/>
      <c r="F13200" s="260"/>
      <c r="I13200"/>
      <c r="J13200" s="149"/>
      <c r="K13200" s="149"/>
      <c r="L13200" s="149"/>
    </row>
    <row r="13201" spans="1:12" s="234" customFormat="1" x14ac:dyDescent="0.25">
      <c r="A13201" s="354"/>
      <c r="B13201" s="355"/>
      <c r="C13201" s="348"/>
      <c r="D13201" s="348"/>
      <c r="E13201" s="257"/>
      <c r="F13201" s="260"/>
      <c r="I13201"/>
      <c r="J13201" s="149"/>
      <c r="K13201" s="149"/>
      <c r="L13201" s="149"/>
    </row>
    <row r="13202" spans="1:12" s="234" customFormat="1" x14ac:dyDescent="0.25">
      <c r="A13202" s="354"/>
      <c r="B13202" s="355"/>
      <c r="C13202" s="348"/>
      <c r="D13202" s="348"/>
      <c r="E13202" s="257"/>
      <c r="F13202" s="260"/>
      <c r="I13202"/>
      <c r="J13202" s="149"/>
      <c r="K13202" s="149"/>
      <c r="L13202" s="149"/>
    </row>
    <row r="13203" spans="1:12" s="234" customFormat="1" x14ac:dyDescent="0.25">
      <c r="A13203" s="354"/>
      <c r="B13203" s="355"/>
      <c r="C13203" s="348"/>
      <c r="D13203" s="348"/>
      <c r="E13203" s="257"/>
      <c r="F13203" s="260"/>
      <c r="I13203"/>
      <c r="J13203" s="149"/>
      <c r="K13203" s="149"/>
      <c r="L13203" s="149"/>
    </row>
    <row r="13204" spans="1:12" s="234" customFormat="1" x14ac:dyDescent="0.25">
      <c r="A13204" s="354"/>
      <c r="B13204" s="355"/>
      <c r="C13204" s="348"/>
      <c r="D13204" s="348"/>
      <c r="E13204" s="257"/>
      <c r="F13204" s="260"/>
      <c r="I13204"/>
      <c r="J13204" s="149"/>
      <c r="K13204" s="149"/>
      <c r="L13204" s="149"/>
    </row>
    <row r="13205" spans="1:12" s="234" customFormat="1" x14ac:dyDescent="0.25">
      <c r="A13205" s="354"/>
      <c r="B13205" s="355"/>
      <c r="C13205" s="348"/>
      <c r="D13205" s="348"/>
      <c r="E13205" s="257"/>
      <c r="F13205" s="260"/>
      <c r="I13205"/>
      <c r="J13205" s="149"/>
      <c r="K13205" s="149"/>
      <c r="L13205" s="149"/>
    </row>
    <row r="13206" spans="1:12" s="234" customFormat="1" x14ac:dyDescent="0.25">
      <c r="A13206" s="354"/>
      <c r="B13206" s="355"/>
      <c r="C13206" s="348"/>
      <c r="D13206" s="348"/>
      <c r="E13206" s="257"/>
      <c r="F13206" s="260"/>
      <c r="I13206"/>
      <c r="J13206" s="149"/>
      <c r="K13206" s="149"/>
      <c r="L13206" s="149"/>
    </row>
    <row r="13207" spans="1:12" s="234" customFormat="1" x14ac:dyDescent="0.25">
      <c r="A13207" s="354"/>
      <c r="B13207" s="355"/>
      <c r="C13207" s="348"/>
      <c r="D13207" s="348"/>
      <c r="E13207" s="257"/>
      <c r="F13207" s="260"/>
      <c r="I13207"/>
      <c r="J13207" s="149"/>
      <c r="K13207" s="149"/>
      <c r="L13207" s="149"/>
    </row>
    <row r="13208" spans="1:12" s="234" customFormat="1" x14ac:dyDescent="0.25">
      <c r="A13208" s="354"/>
      <c r="B13208" s="355"/>
      <c r="C13208" s="348"/>
      <c r="D13208" s="348"/>
      <c r="E13208" s="257"/>
      <c r="F13208" s="260"/>
      <c r="I13208"/>
      <c r="J13208" s="149"/>
      <c r="K13208" s="149"/>
      <c r="L13208" s="149"/>
    </row>
    <row r="13209" spans="1:12" s="234" customFormat="1" x14ac:dyDescent="0.25">
      <c r="A13209" s="354"/>
      <c r="B13209" s="355"/>
      <c r="C13209" s="348"/>
      <c r="D13209" s="348"/>
      <c r="E13209" s="257"/>
      <c r="F13209" s="260"/>
      <c r="I13209"/>
      <c r="J13209" s="149"/>
      <c r="K13209" s="149"/>
      <c r="L13209" s="149"/>
    </row>
    <row r="13210" spans="1:12" s="234" customFormat="1" x14ac:dyDescent="0.25">
      <c r="A13210" s="354"/>
      <c r="B13210" s="355"/>
      <c r="C13210" s="348"/>
      <c r="D13210" s="348"/>
      <c r="E13210" s="257"/>
      <c r="F13210" s="260"/>
      <c r="I13210"/>
      <c r="J13210" s="149"/>
      <c r="K13210" s="149"/>
      <c r="L13210" s="149"/>
    </row>
    <row r="13211" spans="1:12" s="234" customFormat="1" x14ac:dyDescent="0.25">
      <c r="A13211" s="354"/>
      <c r="B13211" s="355"/>
      <c r="C13211" s="348"/>
      <c r="D13211" s="348"/>
      <c r="E13211" s="257"/>
      <c r="F13211" s="260"/>
      <c r="I13211"/>
      <c r="J13211" s="149"/>
      <c r="K13211" s="149"/>
      <c r="L13211" s="149"/>
    </row>
    <row r="13212" spans="1:12" s="234" customFormat="1" x14ac:dyDescent="0.25">
      <c r="A13212" s="354"/>
      <c r="B13212" s="355"/>
      <c r="C13212" s="348"/>
      <c r="D13212" s="348"/>
      <c r="E13212" s="257"/>
      <c r="F13212" s="260"/>
      <c r="I13212"/>
      <c r="J13212" s="149"/>
      <c r="K13212" s="149"/>
      <c r="L13212" s="149"/>
    </row>
    <row r="13213" spans="1:12" s="234" customFormat="1" x14ac:dyDescent="0.25">
      <c r="A13213" s="354"/>
      <c r="B13213" s="355"/>
      <c r="C13213" s="348"/>
      <c r="D13213" s="348"/>
      <c r="E13213" s="257"/>
      <c r="F13213" s="260"/>
      <c r="I13213"/>
      <c r="J13213" s="149"/>
      <c r="K13213" s="149"/>
      <c r="L13213" s="149"/>
    </row>
    <row r="13214" spans="1:12" s="234" customFormat="1" x14ac:dyDescent="0.25">
      <c r="A13214" s="354"/>
      <c r="B13214" s="355"/>
      <c r="C13214" s="348"/>
      <c r="D13214" s="348"/>
      <c r="E13214" s="257"/>
      <c r="F13214" s="260"/>
      <c r="I13214"/>
      <c r="J13214" s="149"/>
      <c r="K13214" s="149"/>
      <c r="L13214" s="149"/>
    </row>
    <row r="13215" spans="1:12" s="234" customFormat="1" x14ac:dyDescent="0.25">
      <c r="A13215" s="354"/>
      <c r="B13215" s="355"/>
      <c r="C13215" s="348"/>
      <c r="D13215" s="348"/>
      <c r="E13215" s="257"/>
      <c r="F13215" s="260"/>
      <c r="I13215"/>
      <c r="J13215" s="149"/>
      <c r="K13215" s="149"/>
      <c r="L13215" s="149"/>
    </row>
    <row r="13216" spans="1:12" s="234" customFormat="1" x14ac:dyDescent="0.25">
      <c r="A13216" s="354"/>
      <c r="B13216" s="355"/>
      <c r="C13216" s="348"/>
      <c r="D13216" s="348"/>
      <c r="E13216" s="257"/>
      <c r="F13216" s="260"/>
      <c r="I13216"/>
      <c r="J13216" s="149"/>
      <c r="K13216" s="149"/>
      <c r="L13216" s="149"/>
    </row>
    <row r="13217" spans="1:12" s="234" customFormat="1" x14ac:dyDescent="0.25">
      <c r="A13217" s="354"/>
      <c r="B13217" s="355"/>
      <c r="C13217" s="348"/>
      <c r="D13217" s="348"/>
      <c r="E13217" s="257"/>
      <c r="F13217" s="260"/>
      <c r="I13217"/>
      <c r="J13217" s="149"/>
      <c r="K13217" s="149"/>
      <c r="L13217" s="149"/>
    </row>
    <row r="13218" spans="1:12" s="234" customFormat="1" x14ac:dyDescent="0.25">
      <c r="A13218" s="354"/>
      <c r="B13218" s="355"/>
      <c r="C13218" s="348"/>
      <c r="D13218" s="348"/>
      <c r="E13218" s="257"/>
      <c r="F13218" s="260"/>
      <c r="I13218"/>
      <c r="J13218" s="149"/>
      <c r="K13218" s="149"/>
      <c r="L13218" s="149"/>
    </row>
    <row r="13219" spans="1:12" s="234" customFormat="1" x14ac:dyDescent="0.25">
      <c r="A13219" s="354"/>
      <c r="B13219" s="355"/>
      <c r="C13219" s="348"/>
      <c r="D13219" s="348"/>
      <c r="E13219" s="257"/>
      <c r="F13219" s="260"/>
      <c r="I13219"/>
      <c r="J13219" s="149"/>
      <c r="K13219" s="149"/>
      <c r="L13219" s="149"/>
    </row>
    <row r="13220" spans="1:12" s="234" customFormat="1" x14ac:dyDescent="0.25">
      <c r="A13220" s="354"/>
      <c r="B13220" s="355"/>
      <c r="C13220" s="348"/>
      <c r="D13220" s="348"/>
      <c r="E13220" s="257"/>
      <c r="F13220" s="260"/>
      <c r="I13220"/>
      <c r="J13220" s="149"/>
      <c r="K13220" s="149"/>
      <c r="L13220" s="149"/>
    </row>
    <row r="13221" spans="1:12" s="234" customFormat="1" ht="13" x14ac:dyDescent="0.25">
      <c r="A13221" s="223"/>
      <c r="B13221" s="225"/>
      <c r="C13221" s="348"/>
      <c r="D13221" s="348"/>
      <c r="E13221" s="257"/>
      <c r="F13221" s="260"/>
      <c r="I13221"/>
      <c r="J13221" s="149"/>
      <c r="K13221" s="149"/>
      <c r="L13221" s="149"/>
    </row>
    <row r="13222" spans="1:12" s="234" customFormat="1" ht="13" x14ac:dyDescent="0.25">
      <c r="A13222" s="223"/>
      <c r="B13222" s="349" t="s">
        <v>1631</v>
      </c>
      <c r="C13222" s="223"/>
      <c r="D13222" s="223"/>
      <c r="E13222" s="255"/>
      <c r="F13222" s="266"/>
      <c r="I13222"/>
      <c r="J13222" s="149"/>
      <c r="K13222" s="149"/>
      <c r="L13222" s="149"/>
    </row>
    <row r="13223" spans="1:12" s="234" customFormat="1" ht="13" x14ac:dyDescent="0.25">
      <c r="A13223" s="223"/>
      <c r="B13223" s="356" t="s">
        <v>3166</v>
      </c>
      <c r="C13223" s="223"/>
      <c r="D13223" s="223"/>
      <c r="E13223" s="255"/>
      <c r="F13223" s="260"/>
      <c r="I13223"/>
      <c r="J13223" s="149"/>
      <c r="K13223" s="149"/>
      <c r="L13223" s="149"/>
    </row>
    <row r="13224" spans="1:12" s="234" customFormat="1" ht="13" x14ac:dyDescent="0.25">
      <c r="A13224" s="223"/>
      <c r="B13224" s="356" t="s">
        <v>3195</v>
      </c>
      <c r="C13224" s="223"/>
      <c r="D13224" s="223"/>
      <c r="E13224" s="255"/>
      <c r="F13224" s="260"/>
      <c r="I13224"/>
      <c r="J13224" s="149"/>
      <c r="K13224" s="149"/>
      <c r="L13224" s="149"/>
    </row>
    <row r="13225" spans="1:12" s="234" customFormat="1" ht="13" x14ac:dyDescent="0.25">
      <c r="A13225" s="223"/>
      <c r="B13225" s="269"/>
      <c r="C13225" s="268"/>
      <c r="D13225" s="268"/>
      <c r="E13225" s="257"/>
      <c r="F13225" s="260"/>
      <c r="I13225"/>
      <c r="J13225" s="149"/>
      <c r="K13225" s="149"/>
      <c r="L13225" s="149"/>
    </row>
    <row r="13226" spans="1:12" s="234" customFormat="1" ht="13" x14ac:dyDescent="0.25">
      <c r="A13226" s="268"/>
      <c r="B13226" s="227" t="s">
        <v>3196</v>
      </c>
      <c r="C13226" s="268"/>
      <c r="D13226" s="268"/>
      <c r="E13226" s="257"/>
      <c r="F13226" s="260"/>
      <c r="I13226"/>
      <c r="J13226" s="149"/>
      <c r="K13226" s="149"/>
      <c r="L13226" s="149"/>
    </row>
    <row r="13227" spans="1:12" s="234" customFormat="1" x14ac:dyDescent="0.25">
      <c r="A13227" s="268"/>
      <c r="B13227" s="269"/>
      <c r="C13227" s="268"/>
      <c r="D13227" s="268"/>
      <c r="E13227" s="257"/>
      <c r="F13227" s="260"/>
      <c r="I13227"/>
      <c r="J13227" s="149"/>
      <c r="K13227" s="149"/>
      <c r="L13227" s="149"/>
    </row>
    <row r="13228" spans="1:12" s="234" customFormat="1" ht="13" x14ac:dyDescent="0.25">
      <c r="A13228" s="223">
        <v>11</v>
      </c>
      <c r="B13228" s="227" t="s">
        <v>586</v>
      </c>
      <c r="C13228" s="268"/>
      <c r="D13228" s="268"/>
      <c r="E13228" s="257"/>
      <c r="F13228" s="260"/>
      <c r="I13228"/>
      <c r="J13228" s="149"/>
      <c r="K13228" s="149"/>
      <c r="L13228" s="149"/>
    </row>
    <row r="13229" spans="1:12" s="234" customFormat="1" x14ac:dyDescent="0.25">
      <c r="A13229" s="268"/>
      <c r="B13229" s="269"/>
      <c r="C13229" s="268"/>
      <c r="D13229" s="268"/>
      <c r="E13229" s="257"/>
      <c r="F13229" s="260"/>
      <c r="I13229"/>
      <c r="J13229" s="149"/>
      <c r="K13229" s="149"/>
      <c r="L13229" s="149"/>
    </row>
    <row r="13230" spans="1:12" s="234" customFormat="1" ht="13" x14ac:dyDescent="0.25">
      <c r="A13230" s="268"/>
      <c r="B13230" s="227" t="s">
        <v>2283</v>
      </c>
      <c r="C13230" s="268"/>
      <c r="D13230" s="268"/>
      <c r="E13230" s="216"/>
      <c r="F13230" s="277"/>
      <c r="I13230"/>
      <c r="J13230" s="149"/>
      <c r="K13230" s="149"/>
      <c r="L13230" s="149"/>
    </row>
    <row r="13231" spans="1:12" s="234" customFormat="1" x14ac:dyDescent="0.25">
      <c r="A13231" s="268"/>
      <c r="B13231" s="269"/>
      <c r="C13231" s="268"/>
      <c r="D13231" s="268"/>
      <c r="E13231" s="216"/>
      <c r="F13231" s="277"/>
      <c r="I13231"/>
      <c r="J13231" s="149"/>
      <c r="K13231" s="149"/>
      <c r="L13231" s="149"/>
    </row>
    <row r="13232" spans="1:12" s="234" customFormat="1" ht="13" x14ac:dyDescent="0.25">
      <c r="A13232" s="268"/>
      <c r="B13232" s="227" t="s">
        <v>2282</v>
      </c>
      <c r="C13232" s="268"/>
      <c r="D13232" s="268"/>
      <c r="E13232" s="216"/>
      <c r="F13232" s="277"/>
      <c r="I13232"/>
      <c r="J13232" s="149"/>
      <c r="K13232" s="149"/>
      <c r="L13232" s="149"/>
    </row>
    <row r="13233" spans="1:12" s="234" customFormat="1" ht="13" x14ac:dyDescent="0.25">
      <c r="A13233" s="268"/>
      <c r="B13233" s="227"/>
      <c r="C13233" s="268"/>
      <c r="D13233" s="268"/>
      <c r="E13233" s="216"/>
      <c r="F13233" s="277"/>
      <c r="I13233"/>
      <c r="J13233" s="149"/>
      <c r="K13233" s="149"/>
      <c r="L13233" s="149"/>
    </row>
    <row r="13234" spans="1:12" s="234" customFormat="1" ht="65" x14ac:dyDescent="0.25">
      <c r="A13234" s="268"/>
      <c r="B13234" s="227" t="s">
        <v>2281</v>
      </c>
      <c r="C13234" s="268"/>
      <c r="D13234" s="268"/>
      <c r="E13234" s="216"/>
      <c r="F13234" s="277"/>
      <c r="I13234"/>
      <c r="J13234" s="149"/>
      <c r="K13234" s="149"/>
      <c r="L13234" s="149"/>
    </row>
    <row r="13235" spans="1:12" s="234" customFormat="1" x14ac:dyDescent="0.25">
      <c r="A13235" s="268"/>
      <c r="B13235" s="269"/>
      <c r="C13235" s="268"/>
      <c r="D13235" s="268"/>
      <c r="E13235" s="216"/>
      <c r="F13235" s="277"/>
      <c r="I13235"/>
      <c r="J13235" s="149"/>
      <c r="K13235" s="149"/>
      <c r="L13235" s="149"/>
    </row>
    <row r="13236" spans="1:12" s="234" customFormat="1" x14ac:dyDescent="0.25">
      <c r="A13236" s="268">
        <v>11.1</v>
      </c>
      <c r="B13236" s="269" t="s">
        <v>2280</v>
      </c>
      <c r="C13236" s="268" t="s">
        <v>2272</v>
      </c>
      <c r="D13236" s="268">
        <v>2</v>
      </c>
      <c r="E13236" s="216"/>
      <c r="F13236" s="277"/>
      <c r="I13236"/>
      <c r="J13236" s="149"/>
      <c r="K13236" s="149"/>
      <c r="L13236" s="149"/>
    </row>
    <row r="13237" spans="1:12" s="234" customFormat="1" x14ac:dyDescent="0.25">
      <c r="A13237" s="268">
        <v>11.2</v>
      </c>
      <c r="B13237" s="269" t="s">
        <v>2279</v>
      </c>
      <c r="C13237" s="268" t="s">
        <v>2272</v>
      </c>
      <c r="D13237" s="268">
        <v>1</v>
      </c>
      <c r="E13237" s="216"/>
      <c r="F13237" s="277"/>
      <c r="I13237"/>
      <c r="J13237" s="149"/>
      <c r="K13237" s="149"/>
      <c r="L13237" s="149"/>
    </row>
    <row r="13238" spans="1:12" s="234" customFormat="1" x14ac:dyDescent="0.25">
      <c r="A13238" s="268"/>
      <c r="B13238" s="269"/>
      <c r="C13238" s="268"/>
      <c r="D13238" s="268"/>
      <c r="E13238" s="216"/>
      <c r="F13238" s="277"/>
      <c r="I13238"/>
      <c r="J13238" s="149"/>
      <c r="K13238" s="149"/>
      <c r="L13238" s="149"/>
    </row>
    <row r="13239" spans="1:12" s="234" customFormat="1" x14ac:dyDescent="0.25">
      <c r="A13239" s="268"/>
      <c r="B13239" s="269"/>
      <c r="C13239" s="268"/>
      <c r="D13239" s="268"/>
      <c r="E13239" s="216"/>
      <c r="F13239" s="277"/>
      <c r="I13239"/>
      <c r="J13239" s="149"/>
      <c r="K13239" s="149"/>
      <c r="L13239" s="149"/>
    </row>
    <row r="13240" spans="1:12" s="234" customFormat="1" ht="13" x14ac:dyDescent="0.25">
      <c r="A13240" s="268"/>
      <c r="B13240" s="227" t="s">
        <v>2278</v>
      </c>
      <c r="C13240" s="268"/>
      <c r="D13240" s="268"/>
      <c r="E13240" s="216"/>
      <c r="F13240" s="277"/>
      <c r="I13240"/>
      <c r="J13240" s="149"/>
      <c r="K13240" s="149"/>
      <c r="L13240" s="149"/>
    </row>
    <row r="13241" spans="1:12" s="234" customFormat="1" ht="13" x14ac:dyDescent="0.25">
      <c r="A13241" s="268"/>
      <c r="B13241" s="227"/>
      <c r="C13241" s="268"/>
      <c r="D13241" s="268"/>
      <c r="E13241" s="216"/>
      <c r="F13241" s="277"/>
      <c r="I13241"/>
      <c r="J13241" s="149"/>
      <c r="K13241" s="149"/>
      <c r="L13241" s="149"/>
    </row>
    <row r="13242" spans="1:12" s="234" customFormat="1" ht="39" x14ac:dyDescent="0.25">
      <c r="A13242" s="268"/>
      <c r="B13242" s="227" t="s">
        <v>2277</v>
      </c>
      <c r="C13242" s="268"/>
      <c r="D13242" s="268"/>
      <c r="E13242" s="216"/>
      <c r="F13242" s="277"/>
      <c r="I13242"/>
      <c r="J13242" s="149"/>
      <c r="K13242" s="149"/>
      <c r="L13242" s="149"/>
    </row>
    <row r="13243" spans="1:12" s="234" customFormat="1" x14ac:dyDescent="0.25">
      <c r="A13243" s="268"/>
      <c r="B13243" s="269"/>
      <c r="C13243" s="268"/>
      <c r="D13243" s="268"/>
      <c r="E13243" s="216"/>
      <c r="F13243" s="277"/>
      <c r="I13243"/>
      <c r="J13243" s="149"/>
      <c r="K13243" s="149"/>
      <c r="L13243" s="149"/>
    </row>
    <row r="13244" spans="1:12" s="234" customFormat="1" ht="13" x14ac:dyDescent="0.25">
      <c r="A13244" s="268"/>
      <c r="B13244" s="227" t="s">
        <v>2274</v>
      </c>
      <c r="C13244" s="268"/>
      <c r="D13244" s="268"/>
      <c r="E13244" s="216"/>
      <c r="F13244" s="277"/>
      <c r="I13244"/>
      <c r="J13244" s="149"/>
      <c r="K13244" s="149"/>
      <c r="L13244" s="149"/>
    </row>
    <row r="13245" spans="1:12" s="234" customFormat="1" ht="13" x14ac:dyDescent="0.25">
      <c r="A13245" s="268"/>
      <c r="B13245" s="227"/>
      <c r="C13245" s="268"/>
      <c r="D13245" s="268"/>
      <c r="E13245" s="216"/>
      <c r="F13245" s="277"/>
      <c r="I13245"/>
      <c r="J13245" s="149"/>
      <c r="K13245" s="149"/>
      <c r="L13245" s="149"/>
    </row>
    <row r="13246" spans="1:12" s="234" customFormat="1" x14ac:dyDescent="0.25">
      <c r="A13246" s="268">
        <v>11.3</v>
      </c>
      <c r="B13246" s="269" t="s">
        <v>2273</v>
      </c>
      <c r="C13246" s="268" t="s">
        <v>11</v>
      </c>
      <c r="D13246" s="268">
        <v>75</v>
      </c>
      <c r="E13246" s="216"/>
      <c r="F13246" s="277"/>
      <c r="I13246"/>
      <c r="J13246" s="149"/>
      <c r="K13246" s="149"/>
      <c r="L13246" s="149"/>
    </row>
    <row r="13247" spans="1:12" s="234" customFormat="1" x14ac:dyDescent="0.25">
      <c r="A13247" s="268">
        <v>11.4</v>
      </c>
      <c r="B13247" s="269" t="s">
        <v>3163</v>
      </c>
      <c r="C13247" s="268" t="s">
        <v>11</v>
      </c>
      <c r="D13247" s="268">
        <v>75</v>
      </c>
      <c r="E13247" s="216"/>
      <c r="F13247" s="277"/>
      <c r="I13247"/>
      <c r="J13247" s="149"/>
      <c r="K13247" s="149"/>
      <c r="L13247" s="149"/>
    </row>
    <row r="13248" spans="1:12" s="234" customFormat="1" x14ac:dyDescent="0.25">
      <c r="A13248" s="268"/>
      <c r="B13248" s="269"/>
      <c r="C13248" s="268"/>
      <c r="D13248" s="268"/>
      <c r="E13248" s="216"/>
      <c r="F13248" s="277"/>
      <c r="I13248"/>
      <c r="J13248" s="149"/>
      <c r="K13248" s="149"/>
      <c r="L13248" s="149"/>
    </row>
    <row r="13249" spans="1:12" s="234" customFormat="1" ht="13" x14ac:dyDescent="0.25">
      <c r="A13249" s="268"/>
      <c r="B13249" s="227" t="s">
        <v>2276</v>
      </c>
      <c r="C13249" s="268"/>
      <c r="D13249" s="268"/>
      <c r="E13249" s="216"/>
      <c r="F13249" s="277"/>
      <c r="I13249"/>
      <c r="J13249" s="149"/>
      <c r="K13249" s="149"/>
      <c r="L13249" s="149"/>
    </row>
    <row r="13250" spans="1:12" s="234" customFormat="1" ht="13" x14ac:dyDescent="0.25">
      <c r="A13250" s="268"/>
      <c r="B13250" s="227"/>
      <c r="C13250" s="268"/>
      <c r="D13250" s="268"/>
      <c r="E13250" s="216"/>
      <c r="F13250" s="277"/>
      <c r="I13250"/>
      <c r="J13250" s="149"/>
      <c r="K13250" s="149"/>
      <c r="L13250" s="149"/>
    </row>
    <row r="13251" spans="1:12" s="234" customFormat="1" ht="39" x14ac:dyDescent="0.25">
      <c r="A13251" s="268"/>
      <c r="B13251" s="227" t="s">
        <v>2275</v>
      </c>
      <c r="C13251" s="268"/>
      <c r="D13251" s="268"/>
      <c r="E13251" s="216"/>
      <c r="F13251" s="277"/>
      <c r="I13251"/>
      <c r="J13251" s="149"/>
      <c r="K13251" s="149"/>
      <c r="L13251" s="149"/>
    </row>
    <row r="13252" spans="1:12" s="234" customFormat="1" x14ac:dyDescent="0.25">
      <c r="A13252" s="268"/>
      <c r="B13252" s="269"/>
      <c r="C13252" s="268"/>
      <c r="D13252" s="268"/>
      <c r="E13252" s="216"/>
      <c r="F13252" s="277"/>
      <c r="I13252"/>
      <c r="J13252" s="149"/>
      <c r="K13252" s="149"/>
      <c r="L13252" s="149"/>
    </row>
    <row r="13253" spans="1:12" s="234" customFormat="1" ht="13" x14ac:dyDescent="0.25">
      <c r="A13253" s="268"/>
      <c r="B13253" s="227" t="s">
        <v>2274</v>
      </c>
      <c r="C13253" s="268"/>
      <c r="D13253" s="268"/>
      <c r="E13253" s="216"/>
      <c r="F13253" s="277"/>
      <c r="I13253"/>
      <c r="J13253" s="149"/>
      <c r="K13253" s="149"/>
      <c r="L13253" s="149"/>
    </row>
    <row r="13254" spans="1:12" s="234" customFormat="1" x14ac:dyDescent="0.25">
      <c r="A13254" s="268"/>
      <c r="B13254" s="269"/>
      <c r="C13254" s="268"/>
      <c r="D13254" s="268"/>
      <c r="E13254" s="216"/>
      <c r="F13254" s="277"/>
      <c r="I13254"/>
      <c r="J13254" s="149"/>
      <c r="K13254" s="149"/>
      <c r="L13254" s="149"/>
    </row>
    <row r="13255" spans="1:12" s="234" customFormat="1" x14ac:dyDescent="0.25">
      <c r="A13255" s="268">
        <v>11.5</v>
      </c>
      <c r="B13255" s="269" t="s">
        <v>2273</v>
      </c>
      <c r="C13255" s="268" t="s">
        <v>2272</v>
      </c>
      <c r="D13255" s="268">
        <v>2</v>
      </c>
      <c r="E13255" s="216"/>
      <c r="F13255" s="277"/>
      <c r="I13255"/>
      <c r="J13255" s="149"/>
      <c r="K13255" s="149"/>
      <c r="L13255" s="149"/>
    </row>
    <row r="13256" spans="1:12" s="234" customFormat="1" x14ac:dyDescent="0.25">
      <c r="A13256" s="268">
        <v>11.6</v>
      </c>
      <c r="B13256" s="269" t="s">
        <v>3163</v>
      </c>
      <c r="C13256" s="268" t="s">
        <v>2272</v>
      </c>
      <c r="D13256" s="268">
        <v>2</v>
      </c>
      <c r="E13256" s="216"/>
      <c r="F13256" s="277"/>
      <c r="I13256"/>
      <c r="J13256" s="149"/>
      <c r="K13256" s="149"/>
      <c r="L13256" s="149"/>
    </row>
    <row r="13257" spans="1:12" s="234" customFormat="1" x14ac:dyDescent="0.25">
      <c r="A13257" s="268"/>
      <c r="B13257" s="269"/>
      <c r="C13257" s="268"/>
      <c r="D13257" s="268"/>
      <c r="E13257" s="216"/>
      <c r="F13257" s="277"/>
      <c r="I13257"/>
      <c r="J13257" s="149"/>
      <c r="K13257" s="149"/>
      <c r="L13257" s="149"/>
    </row>
    <row r="13258" spans="1:12" s="234" customFormat="1" ht="13" x14ac:dyDescent="0.25">
      <c r="A13258" s="268"/>
      <c r="B13258" s="227" t="s">
        <v>2271</v>
      </c>
      <c r="C13258" s="268"/>
      <c r="D13258" s="268"/>
      <c r="E13258" s="216"/>
      <c r="F13258" s="277"/>
      <c r="I13258"/>
      <c r="J13258" s="149"/>
      <c r="K13258" s="149"/>
      <c r="L13258" s="149"/>
    </row>
    <row r="13259" spans="1:12" s="234" customFormat="1" ht="13" x14ac:dyDescent="0.25">
      <c r="A13259" s="268"/>
      <c r="B13259" s="227"/>
      <c r="C13259" s="268"/>
      <c r="D13259" s="268"/>
      <c r="E13259" s="216"/>
      <c r="F13259" s="277"/>
      <c r="I13259"/>
      <c r="J13259" s="149"/>
      <c r="K13259" s="149"/>
      <c r="L13259" s="149"/>
    </row>
    <row r="13260" spans="1:12" s="234" customFormat="1" x14ac:dyDescent="0.25">
      <c r="A13260" s="268">
        <v>11.7</v>
      </c>
      <c r="B13260" s="269" t="s">
        <v>2270</v>
      </c>
      <c r="C13260" s="268" t="s">
        <v>11</v>
      </c>
      <c r="D13260" s="268">
        <v>900</v>
      </c>
      <c r="E13260" s="216"/>
      <c r="F13260" s="277"/>
      <c r="I13260"/>
      <c r="J13260" s="149"/>
      <c r="K13260" s="149"/>
      <c r="L13260" s="149"/>
    </row>
    <row r="13261" spans="1:12" s="234" customFormat="1" x14ac:dyDescent="0.25">
      <c r="A13261" s="268"/>
      <c r="B13261" s="269"/>
      <c r="C13261" s="268"/>
      <c r="D13261" s="268"/>
      <c r="E13261" s="216"/>
      <c r="F13261" s="277"/>
      <c r="I13261"/>
      <c r="J13261" s="149"/>
      <c r="K13261" s="149"/>
      <c r="L13261" s="149"/>
    </row>
    <row r="13262" spans="1:12" s="234" customFormat="1" ht="13" x14ac:dyDescent="0.25">
      <c r="A13262" s="268"/>
      <c r="B13262" s="227" t="s">
        <v>2269</v>
      </c>
      <c r="C13262" s="268"/>
      <c r="D13262" s="268"/>
      <c r="E13262" s="216"/>
      <c r="F13262" s="277"/>
      <c r="I13262"/>
      <c r="J13262" s="149"/>
      <c r="K13262" s="149"/>
      <c r="L13262" s="149"/>
    </row>
    <row r="13263" spans="1:12" s="234" customFormat="1" x14ac:dyDescent="0.25">
      <c r="A13263" s="268"/>
      <c r="B13263" s="269"/>
      <c r="C13263" s="268"/>
      <c r="D13263" s="268"/>
      <c r="E13263" s="216"/>
      <c r="F13263" s="277"/>
      <c r="I13263"/>
      <c r="J13263" s="149"/>
      <c r="K13263" s="149"/>
      <c r="L13263" s="149"/>
    </row>
    <row r="13264" spans="1:12" s="234" customFormat="1" ht="25" x14ac:dyDescent="0.25">
      <c r="A13264" s="268">
        <v>11.8</v>
      </c>
      <c r="B13264" s="269" t="s">
        <v>2268</v>
      </c>
      <c r="C13264" s="268" t="s">
        <v>2266</v>
      </c>
      <c r="D13264" s="268">
        <v>1</v>
      </c>
      <c r="E13264" s="216"/>
      <c r="F13264" s="277"/>
      <c r="I13264"/>
      <c r="J13264" s="149"/>
      <c r="K13264" s="149"/>
      <c r="L13264" s="149"/>
    </row>
    <row r="13265" spans="1:12" s="234" customFormat="1" x14ac:dyDescent="0.25">
      <c r="A13265" s="268"/>
      <c r="B13265" s="269"/>
      <c r="C13265" s="268"/>
      <c r="D13265" s="268"/>
      <c r="E13265" s="216"/>
      <c r="F13265" s="277"/>
      <c r="I13265"/>
      <c r="J13265" s="149"/>
      <c r="K13265" s="149"/>
      <c r="L13265" s="149"/>
    </row>
    <row r="13266" spans="1:12" s="234" customFormat="1" ht="25" x14ac:dyDescent="0.25">
      <c r="A13266" s="279">
        <v>11.9</v>
      </c>
      <c r="B13266" s="269" t="s">
        <v>2267</v>
      </c>
      <c r="C13266" s="268" t="s">
        <v>2266</v>
      </c>
      <c r="D13266" s="268">
        <v>2</v>
      </c>
      <c r="E13266" s="216"/>
      <c r="F13266" s="277"/>
      <c r="I13266"/>
      <c r="J13266" s="149"/>
      <c r="K13266" s="149"/>
      <c r="L13266" s="149"/>
    </row>
    <row r="13267" spans="1:12" s="234" customFormat="1" x14ac:dyDescent="0.25">
      <c r="A13267" s="268"/>
      <c r="B13267" s="269"/>
      <c r="C13267" s="268"/>
      <c r="D13267" s="268"/>
      <c r="E13267" s="216"/>
      <c r="F13267" s="277"/>
      <c r="I13267"/>
      <c r="J13267" s="149"/>
      <c r="K13267" s="149"/>
      <c r="L13267" s="149"/>
    </row>
    <row r="13268" spans="1:12" s="234" customFormat="1" ht="13" x14ac:dyDescent="0.25">
      <c r="A13268" s="268"/>
      <c r="B13268" s="227" t="s">
        <v>2265</v>
      </c>
      <c r="C13268" s="268"/>
      <c r="D13268" s="268"/>
      <c r="E13268" s="216"/>
      <c r="F13268" s="277"/>
      <c r="I13268"/>
      <c r="J13268" s="149"/>
      <c r="K13268" s="149"/>
      <c r="L13268" s="149"/>
    </row>
    <row r="13269" spans="1:12" s="234" customFormat="1" x14ac:dyDescent="0.25">
      <c r="A13269" s="268"/>
      <c r="B13269" s="269"/>
      <c r="C13269" s="268"/>
      <c r="D13269" s="268"/>
      <c r="E13269" s="216"/>
      <c r="F13269" s="277"/>
      <c r="I13269"/>
      <c r="J13269" s="149"/>
      <c r="K13269" s="149"/>
      <c r="L13269" s="149"/>
    </row>
    <row r="13270" spans="1:12" s="234" customFormat="1" ht="25" x14ac:dyDescent="0.25">
      <c r="A13270" s="358" t="s">
        <v>3197</v>
      </c>
      <c r="B13270" s="269" t="s">
        <v>2264</v>
      </c>
      <c r="C13270" s="268" t="s">
        <v>2</v>
      </c>
      <c r="D13270" s="268">
        <v>1</v>
      </c>
      <c r="E13270" s="216"/>
      <c r="F13270" s="277"/>
      <c r="I13270"/>
      <c r="J13270" s="149"/>
      <c r="K13270" s="149"/>
      <c r="L13270" s="149"/>
    </row>
    <row r="13271" spans="1:12" s="234" customFormat="1" x14ac:dyDescent="0.25">
      <c r="A13271" s="268"/>
      <c r="B13271" s="269"/>
      <c r="C13271" s="268"/>
      <c r="D13271" s="268"/>
      <c r="E13271" s="216"/>
      <c r="F13271" s="277"/>
      <c r="I13271"/>
      <c r="J13271" s="149"/>
      <c r="K13271" s="149"/>
      <c r="L13271" s="149"/>
    </row>
    <row r="13272" spans="1:12" s="234" customFormat="1" ht="25" x14ac:dyDescent="0.25">
      <c r="A13272" s="268">
        <v>11.11</v>
      </c>
      <c r="B13272" s="269" t="s">
        <v>2263</v>
      </c>
      <c r="C13272" s="268" t="s">
        <v>2</v>
      </c>
      <c r="D13272" s="268">
        <v>1</v>
      </c>
      <c r="E13272" s="216"/>
      <c r="F13272" s="277"/>
      <c r="I13272"/>
      <c r="J13272" s="149"/>
      <c r="K13272" s="149"/>
      <c r="L13272" s="149"/>
    </row>
    <row r="13273" spans="1:12" s="234" customFormat="1" x14ac:dyDescent="0.25">
      <c r="A13273" s="268"/>
      <c r="B13273" s="269"/>
      <c r="C13273" s="268"/>
      <c r="D13273" s="268"/>
      <c r="E13273" s="216"/>
      <c r="F13273" s="277"/>
      <c r="I13273"/>
      <c r="J13273" s="149"/>
      <c r="K13273" s="149"/>
      <c r="L13273" s="149"/>
    </row>
    <row r="13274" spans="1:12" s="234" customFormat="1" ht="25" x14ac:dyDescent="0.25">
      <c r="A13274" s="268">
        <v>11.12</v>
      </c>
      <c r="B13274" s="269" t="s">
        <v>2262</v>
      </c>
      <c r="C13274" s="268" t="s">
        <v>11</v>
      </c>
      <c r="D13274" s="268">
        <v>48</v>
      </c>
      <c r="E13274" s="216"/>
      <c r="F13274" s="277"/>
      <c r="I13274"/>
      <c r="J13274" s="149"/>
      <c r="K13274" s="149"/>
      <c r="L13274" s="149"/>
    </row>
    <row r="13275" spans="1:12" s="234" customFormat="1" x14ac:dyDescent="0.25">
      <c r="A13275" s="268"/>
      <c r="B13275" s="269"/>
      <c r="C13275" s="268"/>
      <c r="D13275" s="268"/>
      <c r="E13275" s="216"/>
      <c r="F13275" s="277"/>
      <c r="I13275"/>
      <c r="J13275" s="149"/>
      <c r="K13275" s="149"/>
      <c r="L13275" s="149"/>
    </row>
    <row r="13276" spans="1:12" s="234" customFormat="1" ht="37.5" x14ac:dyDescent="0.25">
      <c r="A13276" s="268">
        <v>11.13</v>
      </c>
      <c r="B13276" s="269" t="s">
        <v>2261</v>
      </c>
      <c r="C13276" s="268" t="s">
        <v>2</v>
      </c>
      <c r="D13276" s="268">
        <v>14</v>
      </c>
      <c r="E13276" s="216"/>
      <c r="F13276" s="277"/>
      <c r="I13276"/>
      <c r="J13276" s="149"/>
      <c r="K13276" s="149"/>
      <c r="L13276" s="149"/>
    </row>
    <row r="13277" spans="1:12" s="234" customFormat="1" x14ac:dyDescent="0.25">
      <c r="A13277" s="268"/>
      <c r="B13277" s="269"/>
      <c r="C13277" s="268"/>
      <c r="D13277" s="268"/>
      <c r="E13277" s="216"/>
      <c r="F13277" s="277"/>
      <c r="I13277"/>
      <c r="J13277" s="149"/>
      <c r="K13277" s="149"/>
      <c r="L13277" s="149"/>
    </row>
    <row r="13278" spans="1:12" s="234" customFormat="1" x14ac:dyDescent="0.25">
      <c r="A13278" s="268"/>
      <c r="B13278" s="269"/>
      <c r="C13278" s="268"/>
      <c r="D13278" s="268"/>
      <c r="E13278" s="216"/>
      <c r="F13278" s="277"/>
      <c r="I13278"/>
      <c r="J13278" s="149"/>
      <c r="K13278" s="149"/>
      <c r="L13278" s="149"/>
    </row>
    <row r="13279" spans="1:12" s="234" customFormat="1" ht="13" x14ac:dyDescent="0.25">
      <c r="A13279" s="223"/>
      <c r="B13279" s="349" t="s">
        <v>2187</v>
      </c>
      <c r="C13279" s="223"/>
      <c r="D13279" s="223"/>
      <c r="E13279" s="255"/>
      <c r="F13279" s="266"/>
      <c r="I13279"/>
      <c r="J13279" s="149"/>
      <c r="K13279" s="149"/>
      <c r="L13279" s="149"/>
    </row>
    <row r="13280" spans="1:12" s="234" customFormat="1" ht="13" x14ac:dyDescent="0.25">
      <c r="A13280" s="223"/>
      <c r="B13280" s="350" t="s">
        <v>3196</v>
      </c>
      <c r="C13280" s="223"/>
      <c r="D13280" s="223"/>
      <c r="E13280" s="255"/>
      <c r="F13280" s="260"/>
      <c r="I13280"/>
      <c r="J13280" s="149"/>
      <c r="K13280" s="149"/>
      <c r="L13280" s="149"/>
    </row>
    <row r="13281" spans="1:12" s="234" customFormat="1" ht="13" x14ac:dyDescent="0.25">
      <c r="A13281" s="223"/>
      <c r="B13281" s="350" t="str">
        <f>B13228</f>
        <v>ELECTRICAL WORKS</v>
      </c>
      <c r="C13281" s="223"/>
      <c r="D13281" s="223"/>
      <c r="E13281" s="255"/>
      <c r="F13281" s="260"/>
      <c r="I13281"/>
      <c r="J13281" s="149"/>
      <c r="K13281" s="149"/>
      <c r="L13281" s="149"/>
    </row>
    <row r="13282" spans="1:12" s="234" customFormat="1" ht="13" x14ac:dyDescent="0.25">
      <c r="A13282" s="223"/>
      <c r="B13282" s="350"/>
      <c r="C13282" s="223"/>
      <c r="D13282" s="223"/>
      <c r="E13282" s="255"/>
      <c r="F13282" s="260"/>
      <c r="I13282"/>
      <c r="J13282" s="149"/>
      <c r="K13282" s="149"/>
      <c r="L13282" s="149"/>
    </row>
    <row r="13283" spans="1:12" s="234" customFormat="1" ht="25" x14ac:dyDescent="0.25">
      <c r="A13283" s="268">
        <v>11.14</v>
      </c>
      <c r="B13283" s="269" t="s">
        <v>2260</v>
      </c>
      <c r="C13283" s="268" t="s">
        <v>2</v>
      </c>
      <c r="D13283" s="268">
        <v>40</v>
      </c>
      <c r="E13283" s="216"/>
      <c r="F13283" s="277"/>
      <c r="I13283"/>
      <c r="J13283" s="149"/>
      <c r="K13283" s="149"/>
      <c r="L13283" s="149"/>
    </row>
    <row r="13284" spans="1:12" s="234" customFormat="1" x14ac:dyDescent="0.25">
      <c r="A13284" s="268"/>
      <c r="B13284" s="269"/>
      <c r="C13284" s="268"/>
      <c r="D13284" s="268"/>
      <c r="E13284" s="216"/>
      <c r="F13284" s="277"/>
      <c r="I13284"/>
      <c r="J13284" s="149"/>
      <c r="K13284" s="149"/>
      <c r="L13284" s="149"/>
    </row>
    <row r="13285" spans="1:12" s="234" customFormat="1" ht="25" x14ac:dyDescent="0.25">
      <c r="A13285" s="268">
        <v>11.15</v>
      </c>
      <c r="B13285" s="269" t="s">
        <v>2259</v>
      </c>
      <c r="C13285" s="268" t="s">
        <v>2</v>
      </c>
      <c r="D13285" s="268">
        <v>16</v>
      </c>
      <c r="E13285" s="216"/>
      <c r="F13285" s="277"/>
      <c r="I13285"/>
      <c r="J13285" s="149"/>
      <c r="K13285" s="149"/>
      <c r="L13285" s="149"/>
    </row>
    <row r="13286" spans="1:12" s="234" customFormat="1" x14ac:dyDescent="0.25">
      <c r="A13286" s="268"/>
      <c r="B13286" s="269"/>
      <c r="C13286" s="268"/>
      <c r="D13286" s="268"/>
      <c r="E13286" s="216"/>
      <c r="F13286" s="277"/>
      <c r="I13286"/>
      <c r="J13286" s="149"/>
      <c r="K13286" s="149"/>
      <c r="L13286" s="149"/>
    </row>
    <row r="13287" spans="1:12" s="234" customFormat="1" ht="25" x14ac:dyDescent="0.25">
      <c r="A13287" s="268">
        <v>11.16</v>
      </c>
      <c r="B13287" s="269" t="s">
        <v>2258</v>
      </c>
      <c r="C13287" s="268" t="s">
        <v>2</v>
      </c>
      <c r="D13287" s="268">
        <v>16</v>
      </c>
      <c r="E13287" s="216"/>
      <c r="F13287" s="277"/>
      <c r="I13287"/>
      <c r="J13287" s="149"/>
      <c r="K13287" s="149"/>
      <c r="L13287" s="149"/>
    </row>
    <row r="13288" spans="1:12" s="234" customFormat="1" x14ac:dyDescent="0.25">
      <c r="A13288" s="268"/>
      <c r="B13288" s="269"/>
      <c r="C13288" s="268"/>
      <c r="D13288" s="268"/>
      <c r="E13288" s="216"/>
      <c r="F13288" s="277"/>
      <c r="I13288"/>
      <c r="J13288" s="149"/>
      <c r="K13288" s="149"/>
      <c r="L13288" s="149"/>
    </row>
    <row r="13289" spans="1:12" s="234" customFormat="1" x14ac:dyDescent="0.25">
      <c r="A13289" s="268">
        <v>11.17</v>
      </c>
      <c r="B13289" s="269" t="s">
        <v>2257</v>
      </c>
      <c r="C13289" s="268" t="s">
        <v>11</v>
      </c>
      <c r="D13289" s="268">
        <v>60</v>
      </c>
      <c r="E13289" s="216"/>
      <c r="F13289" s="277"/>
      <c r="I13289"/>
      <c r="J13289" s="149"/>
      <c r="K13289" s="149"/>
      <c r="L13289" s="149"/>
    </row>
    <row r="13290" spans="1:12" s="234" customFormat="1" x14ac:dyDescent="0.25">
      <c r="A13290" s="268"/>
      <c r="B13290" s="269"/>
      <c r="C13290" s="268"/>
      <c r="D13290" s="268"/>
      <c r="E13290" s="216"/>
      <c r="F13290" s="277"/>
      <c r="I13290"/>
      <c r="J13290" s="149"/>
      <c r="K13290" s="149"/>
      <c r="L13290" s="149"/>
    </row>
    <row r="13291" spans="1:12" s="234" customFormat="1" x14ac:dyDescent="0.25">
      <c r="A13291" s="268">
        <v>11.18</v>
      </c>
      <c r="B13291" s="269" t="s">
        <v>2256</v>
      </c>
      <c r="C13291" s="268" t="s">
        <v>11</v>
      </c>
      <c r="D13291" s="268">
        <v>60</v>
      </c>
      <c r="E13291" s="216"/>
      <c r="F13291" s="277"/>
      <c r="I13291"/>
      <c r="J13291" s="149"/>
      <c r="K13291" s="149"/>
      <c r="L13291" s="149"/>
    </row>
    <row r="13292" spans="1:12" s="234" customFormat="1" x14ac:dyDescent="0.25">
      <c r="A13292" s="268"/>
      <c r="B13292" s="269"/>
      <c r="C13292" s="268"/>
      <c r="D13292" s="268"/>
      <c r="E13292" s="216"/>
      <c r="F13292" s="277"/>
      <c r="I13292"/>
      <c r="J13292" s="149"/>
      <c r="K13292" s="149"/>
      <c r="L13292" s="149"/>
    </row>
    <row r="13293" spans="1:12" s="234" customFormat="1" ht="13" x14ac:dyDescent="0.25">
      <c r="A13293" s="268"/>
      <c r="B13293" s="227" t="s">
        <v>2255</v>
      </c>
      <c r="C13293" s="268"/>
      <c r="D13293" s="268"/>
      <c r="E13293" s="216"/>
      <c r="F13293" s="277"/>
      <c r="I13293"/>
      <c r="J13293" s="149"/>
      <c r="K13293" s="149"/>
      <c r="L13293" s="149"/>
    </row>
    <row r="13294" spans="1:12" s="234" customFormat="1" ht="13" x14ac:dyDescent="0.25">
      <c r="A13294" s="268"/>
      <c r="B13294" s="227"/>
      <c r="C13294" s="268"/>
      <c r="D13294" s="268"/>
      <c r="E13294" s="216"/>
      <c r="F13294" s="277"/>
      <c r="I13294"/>
      <c r="J13294" s="149"/>
      <c r="K13294" s="149"/>
      <c r="L13294" s="149"/>
    </row>
    <row r="13295" spans="1:12" s="234" customFormat="1" ht="39" x14ac:dyDescent="0.25">
      <c r="A13295" s="268"/>
      <c r="B13295" s="227" t="s">
        <v>2254</v>
      </c>
      <c r="C13295" s="268"/>
      <c r="D13295" s="268"/>
      <c r="E13295" s="216"/>
      <c r="F13295" s="277"/>
      <c r="I13295"/>
      <c r="J13295" s="149"/>
      <c r="K13295" s="149"/>
      <c r="L13295" s="149"/>
    </row>
    <row r="13296" spans="1:12" s="234" customFormat="1" x14ac:dyDescent="0.25">
      <c r="A13296" s="268"/>
      <c r="B13296" s="269"/>
      <c r="C13296" s="268"/>
      <c r="D13296" s="268"/>
      <c r="E13296" s="216"/>
      <c r="F13296" s="277"/>
      <c r="I13296"/>
      <c r="J13296" s="149"/>
      <c r="K13296" s="149"/>
      <c r="L13296" s="149"/>
    </row>
    <row r="13297" spans="1:12" s="234" customFormat="1" ht="25" x14ac:dyDescent="0.25">
      <c r="A13297" s="279">
        <v>11.19</v>
      </c>
      <c r="B13297" s="269" t="s">
        <v>2253</v>
      </c>
      <c r="C13297" s="268" t="s">
        <v>11</v>
      </c>
      <c r="D13297" s="268">
        <v>45</v>
      </c>
      <c r="E13297" s="216"/>
      <c r="F13297" s="277"/>
      <c r="I13297"/>
      <c r="J13297" s="149"/>
      <c r="K13297" s="149"/>
      <c r="L13297" s="149"/>
    </row>
    <row r="13298" spans="1:12" s="234" customFormat="1" x14ac:dyDescent="0.25">
      <c r="A13298" s="268"/>
      <c r="B13298" s="269"/>
      <c r="C13298" s="268"/>
      <c r="D13298" s="268"/>
      <c r="E13298" s="216"/>
      <c r="F13298" s="277"/>
      <c r="I13298"/>
      <c r="J13298" s="149"/>
      <c r="K13298" s="149"/>
      <c r="L13298" s="149"/>
    </row>
    <row r="13299" spans="1:12" s="234" customFormat="1" ht="26" x14ac:dyDescent="0.25">
      <c r="A13299" s="268"/>
      <c r="B13299" s="227" t="s">
        <v>2252</v>
      </c>
      <c r="C13299" s="268"/>
      <c r="D13299" s="268"/>
      <c r="E13299" s="216"/>
      <c r="F13299" s="277"/>
      <c r="I13299"/>
      <c r="J13299" s="149"/>
      <c r="K13299" s="149"/>
      <c r="L13299" s="149"/>
    </row>
    <row r="13300" spans="1:12" s="234" customFormat="1" x14ac:dyDescent="0.25">
      <c r="A13300" s="268"/>
      <c r="B13300" s="269"/>
      <c r="C13300" s="268"/>
      <c r="D13300" s="268"/>
      <c r="E13300" s="216"/>
      <c r="F13300" s="277"/>
      <c r="I13300"/>
      <c r="J13300" s="149"/>
      <c r="K13300" s="149"/>
      <c r="L13300" s="149"/>
    </row>
    <row r="13301" spans="1:12" s="234" customFormat="1" x14ac:dyDescent="0.25">
      <c r="A13301" s="268">
        <v>11.2</v>
      </c>
      <c r="B13301" s="269" t="s">
        <v>2251</v>
      </c>
      <c r="C13301" s="268" t="s">
        <v>2</v>
      </c>
      <c r="D13301" s="268">
        <v>2</v>
      </c>
      <c r="E13301" s="216"/>
      <c r="F13301" s="277"/>
      <c r="I13301"/>
      <c r="J13301" s="149"/>
      <c r="K13301" s="149"/>
      <c r="L13301" s="149"/>
    </row>
    <row r="13302" spans="1:12" s="234" customFormat="1" x14ac:dyDescent="0.25">
      <c r="A13302" s="268"/>
      <c r="B13302" s="269"/>
      <c r="C13302" s="268"/>
      <c r="D13302" s="268"/>
      <c r="E13302" s="216"/>
      <c r="F13302" s="277"/>
      <c r="I13302"/>
      <c r="J13302" s="149"/>
      <c r="K13302" s="149"/>
      <c r="L13302" s="149"/>
    </row>
    <row r="13303" spans="1:12" s="234" customFormat="1" x14ac:dyDescent="0.25">
      <c r="A13303" s="268">
        <v>11.21</v>
      </c>
      <c r="B13303" s="269" t="s">
        <v>2250</v>
      </c>
      <c r="C13303" s="268" t="s">
        <v>2</v>
      </c>
      <c r="D13303" s="268">
        <v>2</v>
      </c>
      <c r="E13303" s="216"/>
      <c r="F13303" s="277"/>
      <c r="I13303"/>
      <c r="J13303" s="149"/>
      <c r="K13303" s="149"/>
      <c r="L13303" s="149"/>
    </row>
    <row r="13304" spans="1:12" s="234" customFormat="1" x14ac:dyDescent="0.25">
      <c r="A13304" s="268"/>
      <c r="B13304" s="269"/>
      <c r="C13304" s="268"/>
      <c r="D13304" s="268"/>
      <c r="E13304" s="216"/>
      <c r="F13304" s="277"/>
      <c r="I13304"/>
      <c r="J13304" s="149"/>
      <c r="K13304" s="149"/>
      <c r="L13304" s="149"/>
    </row>
    <row r="13305" spans="1:12" s="234" customFormat="1" ht="13" x14ac:dyDescent="0.25">
      <c r="A13305" s="268"/>
      <c r="B13305" s="227" t="s">
        <v>2249</v>
      </c>
      <c r="C13305" s="268"/>
      <c r="D13305" s="268"/>
      <c r="E13305" s="216"/>
      <c r="F13305" s="277"/>
      <c r="I13305"/>
      <c r="J13305" s="149"/>
      <c r="K13305" s="149"/>
      <c r="L13305" s="149"/>
    </row>
    <row r="13306" spans="1:12" s="234" customFormat="1" x14ac:dyDescent="0.25">
      <c r="A13306" s="268"/>
      <c r="B13306" s="269"/>
      <c r="C13306" s="268"/>
      <c r="D13306" s="268"/>
      <c r="E13306" s="216"/>
      <c r="F13306" s="277"/>
      <c r="I13306"/>
      <c r="J13306" s="149"/>
      <c r="K13306" s="149"/>
      <c r="L13306" s="149"/>
    </row>
    <row r="13307" spans="1:12" s="234" customFormat="1" ht="13" x14ac:dyDescent="0.25">
      <c r="A13307" s="268"/>
      <c r="B13307" s="227" t="s">
        <v>2248</v>
      </c>
      <c r="C13307" s="268"/>
      <c r="D13307" s="268"/>
      <c r="E13307" s="216"/>
      <c r="F13307" s="277"/>
      <c r="I13307"/>
      <c r="J13307" s="149"/>
      <c r="K13307" s="149"/>
      <c r="L13307" s="149"/>
    </row>
    <row r="13308" spans="1:12" s="234" customFormat="1" ht="13" x14ac:dyDescent="0.25">
      <c r="A13308" s="268"/>
      <c r="B13308" s="227"/>
      <c r="C13308" s="268"/>
      <c r="D13308" s="268"/>
      <c r="E13308" s="216"/>
      <c r="F13308" s="277"/>
      <c r="I13308"/>
      <c r="J13308" s="149"/>
      <c r="K13308" s="149"/>
      <c r="L13308" s="149"/>
    </row>
    <row r="13309" spans="1:12" s="234" customFormat="1" ht="13" x14ac:dyDescent="0.25">
      <c r="A13309" s="268"/>
      <c r="B13309" s="227" t="s">
        <v>2247</v>
      </c>
      <c r="C13309" s="268"/>
      <c r="D13309" s="268"/>
      <c r="E13309" s="216"/>
      <c r="F13309" s="277"/>
      <c r="I13309"/>
      <c r="J13309" s="149"/>
      <c r="K13309" s="149"/>
      <c r="L13309" s="149"/>
    </row>
    <row r="13310" spans="1:12" s="234" customFormat="1" x14ac:dyDescent="0.25">
      <c r="A13310" s="268"/>
      <c r="B13310" s="269"/>
      <c r="C13310" s="268"/>
      <c r="D13310" s="268"/>
      <c r="E13310" s="216"/>
      <c r="F13310" s="277"/>
      <c r="I13310"/>
      <c r="J13310" s="149"/>
      <c r="K13310" s="149"/>
      <c r="L13310" s="149"/>
    </row>
    <row r="13311" spans="1:12" s="234" customFormat="1" x14ac:dyDescent="0.25">
      <c r="A13311" s="268">
        <v>11.22</v>
      </c>
      <c r="B13311" s="269" t="s">
        <v>2246</v>
      </c>
      <c r="C13311" s="268" t="s">
        <v>11</v>
      </c>
      <c r="D13311" s="268">
        <v>100</v>
      </c>
      <c r="E13311" s="216"/>
      <c r="F13311" s="277"/>
      <c r="I13311"/>
      <c r="J13311" s="149"/>
      <c r="K13311" s="149"/>
      <c r="L13311" s="149"/>
    </row>
    <row r="13312" spans="1:12" s="234" customFormat="1" x14ac:dyDescent="0.25">
      <c r="A13312" s="268">
        <v>11.23</v>
      </c>
      <c r="B13312" s="269" t="s">
        <v>2245</v>
      </c>
      <c r="C13312" s="268" t="s">
        <v>2</v>
      </c>
      <c r="D13312" s="268">
        <v>4</v>
      </c>
      <c r="E13312" s="216"/>
      <c r="F13312" s="277"/>
      <c r="I13312"/>
      <c r="J13312" s="149"/>
      <c r="K13312" s="149"/>
      <c r="L13312" s="149"/>
    </row>
    <row r="13313" spans="1:12" s="234" customFormat="1" x14ac:dyDescent="0.25">
      <c r="A13313" s="268">
        <v>11.24</v>
      </c>
      <c r="B13313" s="269" t="s">
        <v>2244</v>
      </c>
      <c r="C13313" s="268" t="s">
        <v>11</v>
      </c>
      <c r="D13313" s="268">
        <v>30</v>
      </c>
      <c r="E13313" s="216"/>
      <c r="F13313" s="277"/>
      <c r="I13313"/>
      <c r="J13313" s="149"/>
      <c r="K13313" s="149"/>
      <c r="L13313" s="149"/>
    </row>
    <row r="13314" spans="1:12" s="234" customFormat="1" x14ac:dyDescent="0.25">
      <c r="A13314" s="268"/>
      <c r="B13314" s="269"/>
      <c r="C13314" s="268"/>
      <c r="D13314" s="268"/>
      <c r="E13314" s="216"/>
      <c r="F13314" s="277"/>
      <c r="I13314"/>
      <c r="J13314" s="149"/>
      <c r="K13314" s="149"/>
      <c r="L13314" s="149"/>
    </row>
    <row r="13315" spans="1:12" s="234" customFormat="1" ht="13" x14ac:dyDescent="0.25">
      <c r="A13315" s="268"/>
      <c r="B13315" s="227" t="s">
        <v>2243</v>
      </c>
      <c r="C13315" s="268"/>
      <c r="D13315" s="268"/>
      <c r="E13315" s="216"/>
      <c r="F13315" s="277"/>
      <c r="I13315"/>
      <c r="J13315" s="149"/>
      <c r="K13315" s="149"/>
      <c r="L13315" s="149"/>
    </row>
    <row r="13316" spans="1:12" s="234" customFormat="1" x14ac:dyDescent="0.25">
      <c r="A13316" s="268"/>
      <c r="B13316" s="269"/>
      <c r="C13316" s="268"/>
      <c r="D13316" s="268"/>
      <c r="E13316" s="216"/>
      <c r="F13316" s="277"/>
      <c r="I13316"/>
      <c r="J13316" s="149"/>
      <c r="K13316" s="149"/>
      <c r="L13316" s="149"/>
    </row>
    <row r="13317" spans="1:12" s="234" customFormat="1" ht="13" x14ac:dyDescent="0.25">
      <c r="A13317" s="268"/>
      <c r="B13317" s="227" t="s">
        <v>2242</v>
      </c>
      <c r="C13317" s="268"/>
      <c r="D13317" s="268"/>
      <c r="E13317" s="216"/>
      <c r="F13317" s="277"/>
      <c r="I13317"/>
      <c r="J13317" s="149"/>
      <c r="K13317" s="149"/>
      <c r="L13317" s="149"/>
    </row>
    <row r="13318" spans="1:12" s="234" customFormat="1" ht="13" x14ac:dyDescent="0.25">
      <c r="A13318" s="268"/>
      <c r="B13318" s="227"/>
      <c r="C13318" s="268"/>
      <c r="D13318" s="268"/>
      <c r="E13318" s="216"/>
      <c r="F13318" s="277"/>
      <c r="I13318"/>
      <c r="J13318" s="149"/>
      <c r="K13318" s="149"/>
      <c r="L13318" s="149"/>
    </row>
    <row r="13319" spans="1:12" s="234" customFormat="1" ht="26" x14ac:dyDescent="0.25">
      <c r="A13319" s="268"/>
      <c r="B13319" s="227" t="s">
        <v>2241</v>
      </c>
      <c r="C13319" s="268"/>
      <c r="D13319" s="268"/>
      <c r="E13319" s="216"/>
      <c r="F13319" s="277"/>
      <c r="I13319"/>
      <c r="J13319" s="149"/>
      <c r="K13319" s="149"/>
      <c r="L13319" s="149"/>
    </row>
    <row r="13320" spans="1:12" s="234" customFormat="1" x14ac:dyDescent="0.25">
      <c r="A13320" s="268"/>
      <c r="B13320" s="269"/>
      <c r="C13320" s="268"/>
      <c r="D13320" s="268"/>
      <c r="E13320" s="216"/>
      <c r="F13320" s="277"/>
      <c r="I13320"/>
      <c r="J13320" s="149"/>
      <c r="K13320" s="149"/>
      <c r="L13320" s="149"/>
    </row>
    <row r="13321" spans="1:12" s="234" customFormat="1" x14ac:dyDescent="0.25">
      <c r="A13321" s="268">
        <v>11.25</v>
      </c>
      <c r="B13321" s="269" t="s">
        <v>2240</v>
      </c>
      <c r="C13321" s="268" t="s">
        <v>11</v>
      </c>
      <c r="D13321" s="268">
        <v>600</v>
      </c>
      <c r="E13321" s="216"/>
      <c r="F13321" s="277"/>
      <c r="I13321"/>
      <c r="J13321" s="149"/>
      <c r="K13321" s="149"/>
      <c r="L13321" s="149"/>
    </row>
    <row r="13322" spans="1:12" s="234" customFormat="1" x14ac:dyDescent="0.25">
      <c r="A13322" s="268">
        <v>11.26</v>
      </c>
      <c r="B13322" s="269" t="s">
        <v>2239</v>
      </c>
      <c r="C13322" s="268" t="s">
        <v>11</v>
      </c>
      <c r="D13322" s="268">
        <v>300</v>
      </c>
      <c r="E13322" s="216"/>
      <c r="F13322" s="277"/>
      <c r="I13322"/>
      <c r="J13322" s="149"/>
      <c r="K13322" s="149"/>
      <c r="L13322" s="149"/>
    </row>
    <row r="13323" spans="1:12" s="234" customFormat="1" x14ac:dyDescent="0.25">
      <c r="A13323" s="268">
        <v>11.27</v>
      </c>
      <c r="B13323" s="269" t="s">
        <v>2238</v>
      </c>
      <c r="C13323" s="268" t="s">
        <v>11</v>
      </c>
      <c r="D13323" s="268">
        <v>600</v>
      </c>
      <c r="E13323" s="216"/>
      <c r="F13323" s="277"/>
      <c r="I13323"/>
      <c r="J13323" s="149"/>
      <c r="K13323" s="149"/>
      <c r="L13323" s="149"/>
    </row>
    <row r="13324" spans="1:12" s="234" customFormat="1" x14ac:dyDescent="0.25">
      <c r="A13324" s="279">
        <v>11.28</v>
      </c>
      <c r="B13324" s="269" t="s">
        <v>2237</v>
      </c>
      <c r="C13324" s="268" t="s">
        <v>11</v>
      </c>
      <c r="D13324" s="268">
        <v>50</v>
      </c>
      <c r="E13324" s="216"/>
      <c r="F13324" s="277"/>
      <c r="I13324"/>
      <c r="J13324" s="149"/>
      <c r="K13324" s="149"/>
      <c r="L13324" s="149"/>
    </row>
    <row r="13325" spans="1:12" s="234" customFormat="1" x14ac:dyDescent="0.25">
      <c r="A13325" s="279"/>
      <c r="B13325" s="269"/>
      <c r="C13325" s="268"/>
      <c r="D13325" s="268"/>
      <c r="E13325" s="216"/>
      <c r="F13325" s="277"/>
      <c r="I13325"/>
      <c r="J13325" s="149"/>
      <c r="K13325" s="149"/>
      <c r="L13325" s="149"/>
    </row>
    <row r="13326" spans="1:12" s="234" customFormat="1" x14ac:dyDescent="0.25">
      <c r="A13326" s="268"/>
      <c r="B13326" s="269"/>
      <c r="C13326" s="268"/>
      <c r="D13326" s="268"/>
      <c r="E13326" s="216"/>
      <c r="F13326" s="277"/>
      <c r="I13326"/>
      <c r="J13326" s="149"/>
      <c r="K13326" s="149"/>
      <c r="L13326" s="149"/>
    </row>
    <row r="13327" spans="1:12" s="234" customFormat="1" ht="13" x14ac:dyDescent="0.25">
      <c r="A13327" s="268"/>
      <c r="B13327" s="227" t="s">
        <v>2236</v>
      </c>
      <c r="C13327" s="268"/>
      <c r="D13327" s="268"/>
      <c r="E13327" s="216"/>
      <c r="F13327" s="277"/>
      <c r="I13327"/>
      <c r="J13327" s="149"/>
      <c r="K13327" s="149"/>
      <c r="L13327" s="149"/>
    </row>
    <row r="13328" spans="1:12" s="234" customFormat="1" x14ac:dyDescent="0.25">
      <c r="A13328" s="268"/>
      <c r="B13328" s="269"/>
      <c r="C13328" s="268"/>
      <c r="D13328" s="268"/>
      <c r="E13328" s="216"/>
      <c r="F13328" s="277"/>
      <c r="I13328"/>
      <c r="J13328" s="149"/>
      <c r="K13328" s="149"/>
      <c r="L13328" s="149"/>
    </row>
    <row r="13329" spans="1:12" s="234" customFormat="1" ht="26" x14ac:dyDescent="0.25">
      <c r="A13329" s="268"/>
      <c r="B13329" s="227" t="s">
        <v>2235</v>
      </c>
      <c r="C13329" s="268"/>
      <c r="D13329" s="268"/>
      <c r="E13329" s="216"/>
      <c r="F13329" s="277"/>
      <c r="I13329"/>
      <c r="J13329" s="149"/>
      <c r="K13329" s="149"/>
      <c r="L13329" s="149"/>
    </row>
    <row r="13330" spans="1:12" s="234" customFormat="1" x14ac:dyDescent="0.25">
      <c r="A13330" s="268"/>
      <c r="B13330" s="269"/>
      <c r="C13330" s="268"/>
      <c r="D13330" s="268"/>
      <c r="E13330" s="216"/>
      <c r="F13330" s="277"/>
      <c r="I13330"/>
      <c r="J13330" s="149"/>
      <c r="K13330" s="149"/>
      <c r="L13330" s="149"/>
    </row>
    <row r="13331" spans="1:12" s="234" customFormat="1" ht="25" x14ac:dyDescent="0.25">
      <c r="A13331" s="268">
        <v>11.29</v>
      </c>
      <c r="B13331" s="269" t="s">
        <v>2234</v>
      </c>
      <c r="C13331" s="268" t="s">
        <v>2</v>
      </c>
      <c r="D13331" s="268">
        <v>65</v>
      </c>
      <c r="E13331" s="216"/>
      <c r="F13331" s="277"/>
      <c r="I13331"/>
      <c r="J13331" s="149"/>
      <c r="K13331" s="149"/>
      <c r="L13331" s="149"/>
    </row>
    <row r="13332" spans="1:12" s="234" customFormat="1" x14ac:dyDescent="0.25">
      <c r="A13332" s="268">
        <v>11.3</v>
      </c>
      <c r="B13332" s="269" t="s">
        <v>2233</v>
      </c>
      <c r="C13332" s="268" t="s">
        <v>2</v>
      </c>
      <c r="D13332" s="268">
        <v>18</v>
      </c>
      <c r="E13332" s="216"/>
      <c r="F13332" s="277"/>
      <c r="I13332"/>
      <c r="J13332" s="149"/>
      <c r="K13332" s="149"/>
      <c r="L13332" s="149"/>
    </row>
    <row r="13333" spans="1:12" s="234" customFormat="1" x14ac:dyDescent="0.25">
      <c r="A13333" s="268">
        <v>11.31</v>
      </c>
      <c r="B13333" s="269" t="s">
        <v>2232</v>
      </c>
      <c r="C13333" s="268" t="s">
        <v>2</v>
      </c>
      <c r="D13333" s="268">
        <v>25</v>
      </c>
      <c r="E13333" s="216"/>
      <c r="F13333" s="277"/>
      <c r="I13333"/>
      <c r="J13333" s="149"/>
      <c r="K13333" s="149"/>
      <c r="L13333" s="149"/>
    </row>
    <row r="13334" spans="1:12" s="234" customFormat="1" x14ac:dyDescent="0.25">
      <c r="A13334" s="268"/>
      <c r="B13334" s="269"/>
      <c r="C13334" s="268"/>
      <c r="D13334" s="268"/>
      <c r="E13334" s="216"/>
      <c r="F13334" s="277"/>
      <c r="I13334"/>
      <c r="J13334" s="149"/>
      <c r="K13334" s="149"/>
      <c r="L13334" s="149"/>
    </row>
    <row r="13335" spans="1:12" s="234" customFormat="1" x14ac:dyDescent="0.25">
      <c r="A13335" s="268"/>
      <c r="B13335" s="269"/>
      <c r="C13335" s="268"/>
      <c r="D13335" s="268"/>
      <c r="E13335" s="216"/>
      <c r="F13335" s="277"/>
      <c r="I13335"/>
      <c r="J13335" s="149"/>
      <c r="K13335" s="149"/>
      <c r="L13335" s="149"/>
    </row>
    <row r="13336" spans="1:12" s="234" customFormat="1" x14ac:dyDescent="0.25">
      <c r="A13336" s="268"/>
      <c r="B13336" s="269"/>
      <c r="C13336" s="268"/>
      <c r="D13336" s="268"/>
      <c r="E13336" s="216"/>
      <c r="F13336" s="277"/>
      <c r="I13336"/>
      <c r="J13336" s="149"/>
      <c r="K13336" s="149"/>
      <c r="L13336" s="149"/>
    </row>
    <row r="13337" spans="1:12" s="234" customFormat="1" x14ac:dyDescent="0.25">
      <c r="A13337" s="268"/>
      <c r="B13337" s="269"/>
      <c r="C13337" s="268"/>
      <c r="D13337" s="268"/>
      <c r="E13337" s="216"/>
      <c r="F13337" s="277"/>
      <c r="I13337"/>
      <c r="J13337" s="149"/>
      <c r="K13337" s="149"/>
      <c r="L13337" s="149"/>
    </row>
    <row r="13338" spans="1:12" s="234" customFormat="1" x14ac:dyDescent="0.25">
      <c r="A13338" s="268"/>
      <c r="B13338" s="269"/>
      <c r="C13338" s="268"/>
      <c r="D13338" s="268"/>
      <c r="E13338" s="216"/>
      <c r="F13338" s="277"/>
      <c r="I13338"/>
      <c r="J13338" s="149"/>
      <c r="K13338" s="149"/>
      <c r="L13338" s="149"/>
    </row>
    <row r="13339" spans="1:12" s="234" customFormat="1" x14ac:dyDescent="0.25">
      <c r="A13339" s="268"/>
      <c r="B13339" s="269"/>
      <c r="C13339" s="268"/>
      <c r="D13339" s="268"/>
      <c r="E13339" s="216"/>
      <c r="F13339" s="277"/>
      <c r="I13339"/>
      <c r="J13339" s="149"/>
      <c r="K13339" s="149"/>
      <c r="L13339" s="149"/>
    </row>
    <row r="13340" spans="1:12" s="234" customFormat="1" x14ac:dyDescent="0.25">
      <c r="A13340" s="268"/>
      <c r="B13340" s="269"/>
      <c r="C13340" s="268"/>
      <c r="D13340" s="268"/>
      <c r="E13340" s="216"/>
      <c r="F13340" s="277"/>
      <c r="I13340"/>
      <c r="J13340" s="149"/>
      <c r="K13340" s="149"/>
      <c r="L13340" s="149"/>
    </row>
    <row r="13341" spans="1:12" s="234" customFormat="1" ht="13" x14ac:dyDescent="0.25">
      <c r="A13341" s="223"/>
      <c r="B13341" s="225"/>
      <c r="C13341" s="348"/>
      <c r="D13341" s="348"/>
      <c r="E13341" s="257"/>
      <c r="F13341" s="260"/>
      <c r="I13341"/>
      <c r="J13341" s="149"/>
      <c r="K13341" s="149"/>
      <c r="L13341" s="149"/>
    </row>
    <row r="13342" spans="1:12" s="234" customFormat="1" ht="13" x14ac:dyDescent="0.25">
      <c r="A13342" s="223"/>
      <c r="B13342" s="349" t="s">
        <v>2187</v>
      </c>
      <c r="C13342" s="223"/>
      <c r="D13342" s="223"/>
      <c r="E13342" s="255"/>
      <c r="F13342" s="266"/>
      <c r="I13342"/>
      <c r="J13342" s="149"/>
      <c r="K13342" s="149"/>
      <c r="L13342" s="149"/>
    </row>
    <row r="13343" spans="1:12" s="234" customFormat="1" ht="13" x14ac:dyDescent="0.25">
      <c r="A13343" s="223"/>
      <c r="B13343" s="350" t="str">
        <f>B13280</f>
        <v>SECTION 11</v>
      </c>
      <c r="C13343" s="223"/>
      <c r="D13343" s="223"/>
      <c r="E13343" s="255"/>
      <c r="F13343" s="260"/>
      <c r="I13343"/>
      <c r="J13343" s="149"/>
      <c r="K13343" s="149"/>
      <c r="L13343" s="149"/>
    </row>
    <row r="13344" spans="1:12" s="234" customFormat="1" ht="13" x14ac:dyDescent="0.25">
      <c r="A13344" s="223"/>
      <c r="B13344" s="350" t="str">
        <f>B13281</f>
        <v>ELECTRICAL WORKS</v>
      </c>
      <c r="C13344" s="223"/>
      <c r="D13344" s="223"/>
      <c r="E13344" s="255"/>
      <c r="F13344" s="260"/>
      <c r="I13344"/>
      <c r="J13344" s="149"/>
      <c r="K13344" s="149"/>
      <c r="L13344" s="149"/>
    </row>
    <row r="13345" spans="1:12" s="234" customFormat="1" ht="13" x14ac:dyDescent="0.25">
      <c r="A13345" s="223"/>
      <c r="B13345" s="350"/>
      <c r="C13345" s="223"/>
      <c r="D13345" s="223"/>
      <c r="E13345" s="255"/>
      <c r="F13345" s="260"/>
      <c r="I13345"/>
      <c r="J13345" s="149"/>
      <c r="K13345" s="149"/>
      <c r="L13345" s="149"/>
    </row>
    <row r="13346" spans="1:12" s="234" customFormat="1" ht="13" x14ac:dyDescent="0.25">
      <c r="A13346" s="268"/>
      <c r="B13346" s="227" t="s">
        <v>2231</v>
      </c>
      <c r="C13346" s="268"/>
      <c r="D13346" s="268"/>
      <c r="E13346" s="216"/>
      <c r="F13346" s="277"/>
      <c r="I13346"/>
      <c r="J13346" s="149"/>
      <c r="K13346" s="149"/>
      <c r="L13346" s="149"/>
    </row>
    <row r="13347" spans="1:12" s="234" customFormat="1" x14ac:dyDescent="0.25">
      <c r="A13347" s="268"/>
      <c r="B13347" s="269"/>
      <c r="C13347" s="268"/>
      <c r="D13347" s="268"/>
      <c r="E13347" s="216"/>
      <c r="F13347" s="277"/>
      <c r="I13347"/>
      <c r="J13347" s="149"/>
      <c r="K13347" s="149"/>
      <c r="L13347" s="149"/>
    </row>
    <row r="13348" spans="1:12" s="234" customFormat="1" ht="26" x14ac:dyDescent="0.25">
      <c r="A13348" s="268"/>
      <c r="B13348" s="227" t="s">
        <v>2230</v>
      </c>
      <c r="C13348" s="268"/>
      <c r="D13348" s="268"/>
      <c r="E13348" s="216"/>
      <c r="F13348" s="277"/>
      <c r="I13348"/>
      <c r="J13348" s="149"/>
      <c r="K13348" s="149"/>
      <c r="L13348" s="149"/>
    </row>
    <row r="13349" spans="1:12" s="234" customFormat="1" ht="13" x14ac:dyDescent="0.25">
      <c r="A13349" s="268"/>
      <c r="B13349" s="227"/>
      <c r="C13349" s="268"/>
      <c r="D13349" s="268"/>
      <c r="E13349" s="216"/>
      <c r="F13349" s="277"/>
      <c r="I13349"/>
      <c r="J13349" s="149"/>
      <c r="K13349" s="149"/>
      <c r="L13349" s="149"/>
    </row>
    <row r="13350" spans="1:12" s="234" customFormat="1" x14ac:dyDescent="0.25">
      <c r="A13350" s="268">
        <v>11.32</v>
      </c>
      <c r="B13350" s="269" t="s">
        <v>2229</v>
      </c>
      <c r="C13350" s="268" t="s">
        <v>11</v>
      </c>
      <c r="D13350" s="268">
        <v>1200</v>
      </c>
      <c r="E13350" s="216"/>
      <c r="F13350" s="277"/>
      <c r="I13350"/>
      <c r="J13350" s="149"/>
      <c r="K13350" s="149"/>
      <c r="L13350" s="149"/>
    </row>
    <row r="13351" spans="1:12" s="234" customFormat="1" x14ac:dyDescent="0.25">
      <c r="A13351" s="268">
        <v>11.33</v>
      </c>
      <c r="B13351" s="269" t="s">
        <v>2228</v>
      </c>
      <c r="C13351" s="268" t="s">
        <v>11</v>
      </c>
      <c r="D13351" s="268">
        <v>600</v>
      </c>
      <c r="E13351" s="216"/>
      <c r="F13351" s="277"/>
      <c r="I13351"/>
      <c r="J13351" s="149"/>
      <c r="K13351" s="149"/>
      <c r="L13351" s="149"/>
    </row>
    <row r="13352" spans="1:12" s="234" customFormat="1" x14ac:dyDescent="0.25">
      <c r="A13352" s="268">
        <v>11.34</v>
      </c>
      <c r="B13352" s="269" t="s">
        <v>2227</v>
      </c>
      <c r="C13352" s="268" t="s">
        <v>11</v>
      </c>
      <c r="D13352" s="268">
        <v>900</v>
      </c>
      <c r="E13352" s="216"/>
      <c r="F13352" s="277"/>
      <c r="I13352"/>
      <c r="J13352" s="149"/>
      <c r="K13352" s="149"/>
      <c r="L13352" s="149"/>
    </row>
    <row r="13353" spans="1:12" s="234" customFormat="1" x14ac:dyDescent="0.25">
      <c r="A13353" s="268">
        <v>11.35</v>
      </c>
      <c r="B13353" s="269" t="s">
        <v>2226</v>
      </c>
      <c r="C13353" s="268" t="s">
        <v>11</v>
      </c>
      <c r="D13353" s="268">
        <v>450</v>
      </c>
      <c r="E13353" s="216"/>
      <c r="F13353" s="277"/>
      <c r="I13353"/>
      <c r="J13353" s="149"/>
      <c r="K13353" s="149"/>
      <c r="L13353" s="149"/>
    </row>
    <row r="13354" spans="1:12" s="234" customFormat="1" x14ac:dyDescent="0.25">
      <c r="A13354" s="268"/>
      <c r="B13354" s="269"/>
      <c r="C13354" s="268"/>
      <c r="D13354" s="268"/>
      <c r="E13354" s="216"/>
      <c r="F13354" s="277"/>
      <c r="I13354"/>
      <c r="J13354" s="149"/>
      <c r="K13354" s="149"/>
      <c r="L13354" s="149"/>
    </row>
    <row r="13355" spans="1:12" s="234" customFormat="1" ht="13" x14ac:dyDescent="0.25">
      <c r="A13355" s="268"/>
      <c r="B13355" s="227" t="s">
        <v>2225</v>
      </c>
      <c r="C13355" s="268"/>
      <c r="D13355" s="268"/>
      <c r="E13355" s="216"/>
      <c r="F13355" s="277"/>
      <c r="I13355"/>
      <c r="J13355" s="149"/>
      <c r="K13355" s="149"/>
      <c r="L13355" s="149"/>
    </row>
    <row r="13356" spans="1:12" s="234" customFormat="1" ht="13" x14ac:dyDescent="0.25">
      <c r="A13356" s="268"/>
      <c r="B13356" s="227"/>
      <c r="C13356" s="268"/>
      <c r="D13356" s="268"/>
      <c r="E13356" s="216"/>
      <c r="F13356" s="277"/>
      <c r="I13356"/>
      <c r="J13356" s="149"/>
      <c r="K13356" s="149"/>
      <c r="L13356" s="149"/>
    </row>
    <row r="13357" spans="1:12" s="234" customFormat="1" ht="13" x14ac:dyDescent="0.25">
      <c r="A13357" s="268"/>
      <c r="B13357" s="227" t="s">
        <v>2224</v>
      </c>
      <c r="C13357" s="268"/>
      <c r="D13357" s="268"/>
      <c r="E13357" s="216"/>
      <c r="F13357" s="277"/>
      <c r="I13357"/>
      <c r="J13357" s="149"/>
      <c r="K13357" s="149"/>
      <c r="L13357" s="149"/>
    </row>
    <row r="13358" spans="1:12" s="234" customFormat="1" x14ac:dyDescent="0.25">
      <c r="A13358" s="268"/>
      <c r="B13358" s="269"/>
      <c r="C13358" s="268"/>
      <c r="D13358" s="268"/>
      <c r="E13358" s="216"/>
      <c r="F13358" s="277"/>
      <c r="I13358"/>
      <c r="J13358" s="149"/>
      <c r="K13358" s="149"/>
      <c r="L13358" s="149"/>
    </row>
    <row r="13359" spans="1:12" s="234" customFormat="1" x14ac:dyDescent="0.25">
      <c r="A13359" s="268">
        <v>11.36</v>
      </c>
      <c r="B13359" s="269" t="s">
        <v>2223</v>
      </c>
      <c r="C13359" s="268" t="s">
        <v>2</v>
      </c>
      <c r="D13359" s="268">
        <v>15</v>
      </c>
      <c r="E13359" s="216"/>
      <c r="F13359" s="277"/>
      <c r="I13359"/>
      <c r="J13359" s="149"/>
      <c r="K13359" s="149"/>
      <c r="L13359" s="149"/>
    </row>
    <row r="13360" spans="1:12" s="234" customFormat="1" x14ac:dyDescent="0.25">
      <c r="A13360" s="268">
        <v>11.37</v>
      </c>
      <c r="B13360" s="269" t="s">
        <v>2222</v>
      </c>
      <c r="C13360" s="268" t="s">
        <v>2</v>
      </c>
      <c r="D13360" s="268">
        <v>4</v>
      </c>
      <c r="E13360" s="216"/>
      <c r="F13360" s="277"/>
      <c r="I13360"/>
      <c r="J13360" s="149"/>
      <c r="K13360" s="149"/>
      <c r="L13360" s="149"/>
    </row>
    <row r="13361" spans="1:12" s="234" customFormat="1" x14ac:dyDescent="0.25">
      <c r="A13361" s="268"/>
      <c r="B13361" s="269"/>
      <c r="C13361" s="268"/>
      <c r="D13361" s="268"/>
      <c r="E13361" s="216"/>
      <c r="F13361" s="277"/>
      <c r="I13361"/>
      <c r="J13361" s="149"/>
      <c r="K13361" s="149"/>
      <c r="L13361" s="149"/>
    </row>
    <row r="13362" spans="1:12" s="234" customFormat="1" ht="13" x14ac:dyDescent="0.25">
      <c r="A13362" s="268"/>
      <c r="B13362" s="227" t="s">
        <v>2221</v>
      </c>
      <c r="C13362" s="268"/>
      <c r="D13362" s="268"/>
      <c r="E13362" s="216"/>
      <c r="F13362" s="277"/>
      <c r="I13362"/>
      <c r="J13362" s="149"/>
      <c r="K13362" s="149"/>
      <c r="L13362" s="149"/>
    </row>
    <row r="13363" spans="1:12" s="234" customFormat="1" x14ac:dyDescent="0.25">
      <c r="A13363" s="268"/>
      <c r="B13363" s="269"/>
      <c r="C13363" s="268"/>
      <c r="D13363" s="268"/>
      <c r="E13363" s="216"/>
      <c r="F13363" s="277"/>
      <c r="I13363"/>
      <c r="J13363" s="149"/>
      <c r="K13363" s="149"/>
      <c r="L13363" s="149"/>
    </row>
    <row r="13364" spans="1:12" s="234" customFormat="1" ht="39" x14ac:dyDescent="0.25">
      <c r="A13364" s="268"/>
      <c r="B13364" s="227" t="s">
        <v>2220</v>
      </c>
      <c r="C13364" s="268"/>
      <c r="D13364" s="268"/>
      <c r="E13364" s="216"/>
      <c r="F13364" s="277"/>
      <c r="I13364"/>
      <c r="J13364" s="149"/>
      <c r="K13364" s="149"/>
      <c r="L13364" s="149"/>
    </row>
    <row r="13365" spans="1:12" s="234" customFormat="1" x14ac:dyDescent="0.25">
      <c r="A13365" s="268"/>
      <c r="B13365" s="269"/>
      <c r="C13365" s="268"/>
      <c r="D13365" s="268"/>
      <c r="E13365" s="216"/>
      <c r="F13365" s="277"/>
      <c r="I13365"/>
      <c r="J13365" s="149"/>
      <c r="K13365" s="149"/>
      <c r="L13365" s="149"/>
    </row>
    <row r="13366" spans="1:12" s="234" customFormat="1" ht="25" x14ac:dyDescent="0.25">
      <c r="A13366" s="279">
        <v>11.38</v>
      </c>
      <c r="B13366" s="269" t="s">
        <v>2219</v>
      </c>
      <c r="C13366" s="268" t="s">
        <v>2</v>
      </c>
      <c r="D13366" s="268">
        <v>18</v>
      </c>
      <c r="E13366" s="216"/>
      <c r="F13366" s="277"/>
      <c r="I13366"/>
      <c r="J13366" s="149"/>
      <c r="K13366" s="149"/>
      <c r="L13366" s="149"/>
    </row>
    <row r="13367" spans="1:12" s="234" customFormat="1" x14ac:dyDescent="0.25">
      <c r="A13367" s="268">
        <v>11.39</v>
      </c>
      <c r="B13367" s="269" t="s">
        <v>2218</v>
      </c>
      <c r="C13367" s="268" t="s">
        <v>2</v>
      </c>
      <c r="D13367" s="268">
        <v>4</v>
      </c>
      <c r="E13367" s="216"/>
      <c r="F13367" s="277"/>
      <c r="I13367"/>
      <c r="J13367" s="149"/>
      <c r="K13367" s="149"/>
      <c r="L13367" s="149"/>
    </row>
    <row r="13368" spans="1:12" s="234" customFormat="1" x14ac:dyDescent="0.25">
      <c r="A13368" s="268">
        <v>11.4</v>
      </c>
      <c r="B13368" s="269" t="s">
        <v>2217</v>
      </c>
      <c r="C13368" s="268" t="s">
        <v>2</v>
      </c>
      <c r="D13368" s="268">
        <v>30</v>
      </c>
      <c r="E13368" s="216"/>
      <c r="F13368" s="277"/>
      <c r="I13368"/>
      <c r="J13368" s="149"/>
      <c r="K13368" s="149"/>
      <c r="L13368" s="149"/>
    </row>
    <row r="13369" spans="1:12" s="234" customFormat="1" x14ac:dyDescent="0.25">
      <c r="A13369" s="268"/>
      <c r="B13369" s="269"/>
      <c r="C13369" s="268"/>
      <c r="D13369" s="268"/>
      <c r="E13369" s="216"/>
      <c r="F13369" s="277"/>
      <c r="I13369"/>
      <c r="J13369" s="149"/>
      <c r="K13369" s="149"/>
      <c r="L13369" s="149"/>
    </row>
    <row r="13370" spans="1:12" s="234" customFormat="1" ht="13" x14ac:dyDescent="0.25">
      <c r="A13370" s="268"/>
      <c r="B13370" s="227" t="s">
        <v>2216</v>
      </c>
      <c r="C13370" s="268"/>
      <c r="D13370" s="268"/>
      <c r="E13370" s="216"/>
      <c r="F13370" s="277"/>
      <c r="I13370"/>
      <c r="J13370" s="149"/>
      <c r="K13370" s="149"/>
      <c r="L13370" s="149"/>
    </row>
    <row r="13371" spans="1:12" s="234" customFormat="1" x14ac:dyDescent="0.25">
      <c r="A13371" s="268"/>
      <c r="B13371" s="269"/>
      <c r="C13371" s="268"/>
      <c r="D13371" s="268"/>
      <c r="E13371" s="216"/>
      <c r="F13371" s="277"/>
      <c r="I13371"/>
      <c r="J13371" s="149"/>
      <c r="K13371" s="149"/>
      <c r="L13371" s="149"/>
    </row>
    <row r="13372" spans="1:12" s="234" customFormat="1" ht="37.5" x14ac:dyDescent="0.25">
      <c r="A13372" s="268">
        <v>11.41</v>
      </c>
      <c r="B13372" s="269" t="s">
        <v>2215</v>
      </c>
      <c r="C13372" s="268" t="s">
        <v>2</v>
      </c>
      <c r="D13372" s="268">
        <v>25</v>
      </c>
      <c r="E13372" s="216"/>
      <c r="F13372" s="277"/>
      <c r="I13372"/>
      <c r="J13372" s="149"/>
      <c r="K13372" s="149"/>
      <c r="L13372" s="149"/>
    </row>
    <row r="13373" spans="1:12" s="234" customFormat="1" x14ac:dyDescent="0.25">
      <c r="A13373" s="268"/>
      <c r="B13373" s="269"/>
      <c r="C13373" s="268"/>
      <c r="D13373" s="268"/>
      <c r="E13373" s="216"/>
      <c r="F13373" s="277"/>
      <c r="I13373"/>
      <c r="J13373" s="149"/>
      <c r="K13373" s="149"/>
      <c r="L13373" s="149"/>
    </row>
    <row r="13374" spans="1:12" s="234" customFormat="1" ht="13" x14ac:dyDescent="0.25">
      <c r="A13374" s="268"/>
      <c r="B13374" s="227" t="s">
        <v>2214</v>
      </c>
      <c r="C13374" s="268"/>
      <c r="D13374" s="268"/>
      <c r="E13374" s="216"/>
      <c r="F13374" s="277"/>
      <c r="I13374"/>
      <c r="J13374" s="149"/>
      <c r="K13374" s="149"/>
      <c r="L13374" s="149"/>
    </row>
    <row r="13375" spans="1:12" s="234" customFormat="1" ht="13" x14ac:dyDescent="0.25">
      <c r="A13375" s="268"/>
      <c r="B13375" s="227"/>
      <c r="C13375" s="268"/>
      <c r="D13375" s="268"/>
      <c r="E13375" s="216"/>
      <c r="F13375" s="277"/>
      <c r="I13375"/>
      <c r="J13375" s="149"/>
      <c r="K13375" s="149"/>
      <c r="L13375" s="149"/>
    </row>
    <row r="13376" spans="1:12" s="234" customFormat="1" ht="26" x14ac:dyDescent="0.25">
      <c r="A13376" s="268"/>
      <c r="B13376" s="227" t="s">
        <v>2213</v>
      </c>
      <c r="C13376" s="268"/>
      <c r="D13376" s="268"/>
      <c r="E13376" s="216"/>
      <c r="F13376" s="277"/>
      <c r="I13376"/>
      <c r="J13376" s="149"/>
      <c r="K13376" s="149"/>
      <c r="L13376" s="149"/>
    </row>
    <row r="13377" spans="1:12" s="234" customFormat="1" x14ac:dyDescent="0.25">
      <c r="A13377" s="268"/>
      <c r="B13377" s="269"/>
      <c r="C13377" s="268"/>
      <c r="D13377" s="268"/>
      <c r="E13377" s="216"/>
      <c r="F13377" s="277"/>
      <c r="I13377"/>
      <c r="J13377" s="149"/>
      <c r="K13377" s="149"/>
      <c r="L13377" s="149"/>
    </row>
    <row r="13378" spans="1:12" s="234" customFormat="1" ht="25" x14ac:dyDescent="0.25">
      <c r="A13378" s="268">
        <v>11.42</v>
      </c>
      <c r="B13378" s="269" t="s">
        <v>2212</v>
      </c>
      <c r="C13378" s="268" t="s">
        <v>2</v>
      </c>
      <c r="D13378" s="268">
        <v>2</v>
      </c>
      <c r="E13378" s="216"/>
      <c r="F13378" s="277"/>
      <c r="I13378"/>
      <c r="J13378" s="149"/>
      <c r="K13378" s="149"/>
      <c r="L13378" s="149"/>
    </row>
    <row r="13379" spans="1:12" s="234" customFormat="1" x14ac:dyDescent="0.25">
      <c r="A13379" s="268">
        <v>11.43</v>
      </c>
      <c r="B13379" s="269" t="s">
        <v>2211</v>
      </c>
      <c r="C13379" s="268" t="s">
        <v>2</v>
      </c>
      <c r="D13379" s="268">
        <v>1</v>
      </c>
      <c r="E13379" s="216"/>
      <c r="F13379" s="277"/>
      <c r="I13379"/>
      <c r="J13379" s="149"/>
      <c r="K13379" s="149"/>
      <c r="L13379" s="149"/>
    </row>
    <row r="13380" spans="1:12" s="234" customFormat="1" x14ac:dyDescent="0.25">
      <c r="A13380" s="268">
        <v>11.44</v>
      </c>
      <c r="B13380" s="269" t="s">
        <v>2210</v>
      </c>
      <c r="C13380" s="268" t="s">
        <v>2</v>
      </c>
      <c r="D13380" s="268">
        <v>2</v>
      </c>
      <c r="E13380" s="216"/>
      <c r="F13380" s="277"/>
      <c r="I13380"/>
      <c r="J13380" s="149"/>
      <c r="K13380" s="149"/>
      <c r="L13380" s="149"/>
    </row>
    <row r="13381" spans="1:12" s="234" customFormat="1" x14ac:dyDescent="0.25">
      <c r="A13381" s="268"/>
      <c r="B13381" s="269"/>
      <c r="C13381" s="268"/>
      <c r="D13381" s="268"/>
      <c r="E13381" s="216"/>
      <c r="F13381" s="277"/>
      <c r="I13381"/>
      <c r="J13381" s="149"/>
      <c r="K13381" s="149"/>
      <c r="L13381" s="149"/>
    </row>
    <row r="13382" spans="1:12" s="234" customFormat="1" ht="13" x14ac:dyDescent="0.25">
      <c r="A13382" s="268"/>
      <c r="B13382" s="227"/>
      <c r="C13382" s="268"/>
      <c r="D13382" s="268"/>
      <c r="E13382" s="216"/>
      <c r="F13382" s="277"/>
      <c r="I13382"/>
      <c r="J13382" s="149"/>
      <c r="K13382" s="149"/>
      <c r="L13382" s="149"/>
    </row>
    <row r="13383" spans="1:12" s="234" customFormat="1" x14ac:dyDescent="0.25">
      <c r="A13383" s="268"/>
      <c r="B13383" s="269"/>
      <c r="C13383" s="268"/>
      <c r="D13383" s="268"/>
      <c r="E13383" s="216"/>
      <c r="F13383" s="277"/>
      <c r="I13383"/>
      <c r="J13383" s="149"/>
      <c r="K13383" s="149"/>
      <c r="L13383" s="149"/>
    </row>
    <row r="13384" spans="1:12" s="234" customFormat="1" x14ac:dyDescent="0.25">
      <c r="A13384" s="268"/>
      <c r="B13384" s="269"/>
      <c r="C13384" s="268"/>
      <c r="D13384" s="268"/>
      <c r="E13384" s="284"/>
      <c r="F13384" s="277"/>
      <c r="I13384"/>
      <c r="J13384" s="149"/>
      <c r="K13384" s="149"/>
      <c r="L13384" s="149"/>
    </row>
    <row r="13385" spans="1:12" s="234" customFormat="1" x14ac:dyDescent="0.25">
      <c r="A13385" s="268"/>
      <c r="B13385" s="269"/>
      <c r="C13385" s="268"/>
      <c r="D13385" s="268"/>
      <c r="E13385" s="284"/>
      <c r="F13385" s="277"/>
      <c r="I13385"/>
      <c r="J13385" s="149"/>
      <c r="K13385" s="149"/>
      <c r="L13385" s="149"/>
    </row>
    <row r="13386" spans="1:12" s="234" customFormat="1" x14ac:dyDescent="0.25">
      <c r="A13386" s="268"/>
      <c r="B13386" s="269"/>
      <c r="C13386" s="268"/>
      <c r="D13386" s="268"/>
      <c r="E13386" s="216"/>
      <c r="F13386" s="277"/>
      <c r="I13386"/>
      <c r="J13386" s="149"/>
      <c r="K13386" s="149"/>
      <c r="L13386" s="149"/>
    </row>
    <row r="13387" spans="1:12" s="234" customFormat="1" x14ac:dyDescent="0.25">
      <c r="A13387" s="268"/>
      <c r="B13387" s="269"/>
      <c r="C13387" s="268"/>
      <c r="D13387" s="268"/>
      <c r="E13387" s="216"/>
      <c r="F13387" s="277"/>
      <c r="I13387"/>
      <c r="J13387" s="149"/>
      <c r="K13387" s="149"/>
      <c r="L13387" s="149"/>
    </row>
    <row r="13388" spans="1:12" s="234" customFormat="1" x14ac:dyDescent="0.25">
      <c r="A13388" s="268"/>
      <c r="B13388" s="269"/>
      <c r="C13388" s="268"/>
      <c r="D13388" s="268"/>
      <c r="E13388" s="216"/>
      <c r="F13388" s="277"/>
      <c r="I13388"/>
      <c r="J13388" s="149"/>
      <c r="K13388" s="149"/>
      <c r="L13388" s="149"/>
    </row>
    <row r="13389" spans="1:12" s="234" customFormat="1" x14ac:dyDescent="0.25">
      <c r="A13389" s="268"/>
      <c r="B13389" s="269"/>
      <c r="C13389" s="268"/>
      <c r="D13389" s="268"/>
      <c r="E13389" s="216"/>
      <c r="F13389" s="277"/>
      <c r="I13389"/>
      <c r="J13389" s="149"/>
      <c r="K13389" s="149"/>
      <c r="L13389" s="149"/>
    </row>
    <row r="13390" spans="1:12" s="234" customFormat="1" x14ac:dyDescent="0.25">
      <c r="A13390" s="268"/>
      <c r="B13390" s="269"/>
      <c r="C13390" s="268"/>
      <c r="D13390" s="268"/>
      <c r="E13390" s="216"/>
      <c r="F13390" s="277"/>
      <c r="I13390"/>
      <c r="J13390" s="149"/>
      <c r="K13390" s="149"/>
      <c r="L13390" s="149"/>
    </row>
    <row r="13391" spans="1:12" s="234" customFormat="1" x14ac:dyDescent="0.25">
      <c r="A13391" s="268"/>
      <c r="B13391" s="269"/>
      <c r="C13391" s="268"/>
      <c r="D13391" s="268"/>
      <c r="E13391" s="216"/>
      <c r="F13391" s="277"/>
      <c r="I13391"/>
      <c r="J13391" s="149"/>
      <c r="K13391" s="149"/>
      <c r="L13391" s="149"/>
    </row>
    <row r="13392" spans="1:12" s="234" customFormat="1" x14ac:dyDescent="0.25">
      <c r="A13392" s="268"/>
      <c r="B13392" s="269"/>
      <c r="C13392" s="268"/>
      <c r="D13392" s="268"/>
      <c r="E13392" s="216"/>
      <c r="F13392" s="277"/>
      <c r="I13392"/>
      <c r="J13392" s="149"/>
      <c r="K13392" s="149"/>
      <c r="L13392" s="149"/>
    </row>
    <row r="13393" spans="1:12" s="234" customFormat="1" x14ac:dyDescent="0.25">
      <c r="A13393" s="268"/>
      <c r="B13393" s="269"/>
      <c r="C13393" s="268"/>
      <c r="D13393" s="268"/>
      <c r="E13393" s="216"/>
      <c r="F13393" s="277"/>
      <c r="I13393"/>
      <c r="J13393" s="149"/>
      <c r="K13393" s="149"/>
      <c r="L13393" s="149"/>
    </row>
    <row r="13394" spans="1:12" s="234" customFormat="1" x14ac:dyDescent="0.25">
      <c r="A13394" s="268"/>
      <c r="B13394" s="269"/>
      <c r="C13394" s="268"/>
      <c r="D13394" s="268"/>
      <c r="E13394" s="216"/>
      <c r="F13394" s="277"/>
      <c r="I13394"/>
      <c r="J13394" s="149"/>
      <c r="K13394" s="149"/>
      <c r="L13394" s="149"/>
    </row>
    <row r="13395" spans="1:12" s="234" customFormat="1" x14ac:dyDescent="0.25">
      <c r="A13395" s="268"/>
      <c r="B13395" s="269"/>
      <c r="C13395" s="268"/>
      <c r="D13395" s="268"/>
      <c r="E13395" s="216"/>
      <c r="F13395" s="277"/>
      <c r="I13395"/>
      <c r="J13395" s="149"/>
      <c r="K13395" s="149"/>
      <c r="L13395" s="149"/>
    </row>
    <row r="13396" spans="1:12" s="234" customFormat="1" x14ac:dyDescent="0.25">
      <c r="A13396" s="268"/>
      <c r="B13396" s="269"/>
      <c r="C13396" s="268"/>
      <c r="D13396" s="268"/>
      <c r="E13396" s="216"/>
      <c r="F13396" s="277"/>
      <c r="I13396"/>
      <c r="J13396" s="149"/>
      <c r="K13396" s="149"/>
      <c r="L13396" s="149"/>
    </row>
    <row r="13397" spans="1:12" s="234" customFormat="1" x14ac:dyDescent="0.25">
      <c r="A13397" s="268"/>
      <c r="B13397" s="269"/>
      <c r="C13397" s="268"/>
      <c r="D13397" s="268"/>
      <c r="E13397" s="216"/>
      <c r="F13397" s="277"/>
      <c r="I13397"/>
      <c r="J13397" s="149"/>
      <c r="K13397" s="149"/>
      <c r="L13397" s="149"/>
    </row>
    <row r="13398" spans="1:12" s="234" customFormat="1" x14ac:dyDescent="0.25">
      <c r="A13398" s="268"/>
      <c r="B13398" s="269"/>
      <c r="C13398" s="268"/>
      <c r="D13398" s="268"/>
      <c r="E13398" s="216"/>
      <c r="F13398" s="277"/>
      <c r="I13398"/>
      <c r="J13398" s="149"/>
      <c r="K13398" s="149"/>
      <c r="L13398" s="149"/>
    </row>
    <row r="13399" spans="1:12" s="234" customFormat="1" x14ac:dyDescent="0.25">
      <c r="A13399" s="268"/>
      <c r="B13399" s="269"/>
      <c r="C13399" s="268"/>
      <c r="D13399" s="268"/>
      <c r="E13399" s="216"/>
      <c r="F13399" s="277"/>
      <c r="I13399"/>
      <c r="J13399" s="149"/>
      <c r="K13399" s="149"/>
      <c r="L13399" s="149"/>
    </row>
    <row r="13400" spans="1:12" s="234" customFormat="1" x14ac:dyDescent="0.25">
      <c r="A13400" s="268"/>
      <c r="B13400" s="269"/>
      <c r="C13400" s="268"/>
      <c r="D13400" s="268"/>
      <c r="E13400" s="216"/>
      <c r="F13400" s="277"/>
      <c r="I13400"/>
      <c r="J13400" s="149"/>
      <c r="K13400" s="149"/>
      <c r="L13400" s="149"/>
    </row>
    <row r="13401" spans="1:12" s="234" customFormat="1" x14ac:dyDescent="0.25">
      <c r="A13401" s="268"/>
      <c r="B13401" s="269"/>
      <c r="C13401" s="268"/>
      <c r="D13401" s="268"/>
      <c r="E13401" s="216"/>
      <c r="F13401" s="277"/>
      <c r="I13401"/>
      <c r="J13401" s="149"/>
      <c r="K13401" s="149"/>
      <c r="L13401" s="149"/>
    </row>
    <row r="13402" spans="1:12" s="234" customFormat="1" x14ac:dyDescent="0.25">
      <c r="A13402" s="268"/>
      <c r="B13402" s="269"/>
      <c r="C13402" s="268"/>
      <c r="D13402" s="268"/>
      <c r="E13402" s="216"/>
      <c r="F13402" s="277"/>
      <c r="I13402"/>
      <c r="J13402" s="149"/>
      <c r="K13402" s="149"/>
      <c r="L13402" s="149"/>
    </row>
    <row r="13403" spans="1:12" s="234" customFormat="1" x14ac:dyDescent="0.25">
      <c r="A13403" s="268"/>
      <c r="B13403" s="269"/>
      <c r="C13403" s="268"/>
      <c r="D13403" s="268"/>
      <c r="E13403" s="216"/>
      <c r="F13403" s="277"/>
      <c r="I13403"/>
      <c r="J13403" s="149"/>
      <c r="K13403" s="149"/>
      <c r="L13403" s="149"/>
    </row>
    <row r="13404" spans="1:12" s="234" customFormat="1" x14ac:dyDescent="0.25">
      <c r="A13404" s="268"/>
      <c r="B13404" s="269"/>
      <c r="C13404" s="268"/>
      <c r="D13404" s="268"/>
      <c r="E13404" s="216"/>
      <c r="F13404" s="277"/>
      <c r="I13404"/>
      <c r="J13404" s="149"/>
      <c r="K13404" s="149"/>
      <c r="L13404" s="149"/>
    </row>
    <row r="13405" spans="1:12" s="234" customFormat="1" ht="13" x14ac:dyDescent="0.25">
      <c r="A13405" s="223"/>
      <c r="B13405" s="225"/>
      <c r="C13405" s="348"/>
      <c r="D13405" s="348"/>
      <c r="E13405" s="257"/>
      <c r="F13405" s="260"/>
      <c r="I13405"/>
      <c r="J13405" s="149"/>
      <c r="K13405" s="149"/>
      <c r="L13405" s="149"/>
    </row>
    <row r="13406" spans="1:12" s="234" customFormat="1" ht="13" x14ac:dyDescent="0.25">
      <c r="A13406" s="223"/>
      <c r="B13406" s="349" t="s">
        <v>2187</v>
      </c>
      <c r="C13406" s="223"/>
      <c r="D13406" s="223"/>
      <c r="E13406" s="255"/>
      <c r="F13406" s="266"/>
      <c r="I13406"/>
      <c r="J13406" s="149"/>
      <c r="K13406" s="149"/>
      <c r="L13406" s="149"/>
    </row>
    <row r="13407" spans="1:12" s="234" customFormat="1" ht="13" x14ac:dyDescent="0.25">
      <c r="A13407" s="223"/>
      <c r="B13407" s="350" t="str">
        <f>B13343</f>
        <v>SECTION 11</v>
      </c>
      <c r="C13407" s="223"/>
      <c r="D13407" s="223"/>
      <c r="E13407" s="255"/>
      <c r="F13407" s="260"/>
      <c r="I13407"/>
      <c r="J13407" s="149"/>
      <c r="K13407" s="149"/>
      <c r="L13407" s="149"/>
    </row>
    <row r="13408" spans="1:12" s="234" customFormat="1" ht="13" x14ac:dyDescent="0.25">
      <c r="A13408" s="223"/>
      <c r="B13408" s="350" t="str">
        <f>B13344</f>
        <v>ELECTRICAL WORKS</v>
      </c>
      <c r="C13408" s="223"/>
      <c r="D13408" s="223"/>
      <c r="E13408" s="255"/>
      <c r="F13408" s="260"/>
      <c r="I13408"/>
      <c r="J13408" s="149"/>
      <c r="K13408" s="149"/>
      <c r="L13408" s="149"/>
    </row>
    <row r="13409" spans="1:12" s="234" customFormat="1" x14ac:dyDescent="0.25">
      <c r="A13409" s="268"/>
      <c r="B13409" s="269"/>
      <c r="C13409" s="268"/>
      <c r="D13409" s="268"/>
      <c r="E13409" s="257"/>
      <c r="F13409" s="260"/>
      <c r="I13409"/>
      <c r="J13409" s="149"/>
      <c r="K13409" s="149"/>
      <c r="L13409" s="149"/>
    </row>
    <row r="13410" spans="1:12" s="234" customFormat="1" ht="13" x14ac:dyDescent="0.25">
      <c r="A13410" s="223"/>
      <c r="B13410" s="352" t="s">
        <v>3196</v>
      </c>
      <c r="C13410" s="348"/>
      <c r="D13410" s="348"/>
      <c r="E13410" s="257"/>
      <c r="F13410" s="260"/>
      <c r="I13410"/>
      <c r="J13410" s="149"/>
      <c r="K13410" s="149"/>
      <c r="L13410" s="149"/>
    </row>
    <row r="13411" spans="1:12" s="234" customFormat="1" ht="13" x14ac:dyDescent="0.25">
      <c r="A13411" s="223"/>
      <c r="B13411" s="352" t="str">
        <f>B13408</f>
        <v>ELECTRICAL WORKS</v>
      </c>
      <c r="C13411" s="348"/>
      <c r="D13411" s="348"/>
      <c r="E13411" s="257"/>
      <c r="F13411" s="260"/>
      <c r="I13411"/>
      <c r="J13411" s="149"/>
      <c r="K13411" s="149"/>
      <c r="L13411" s="149"/>
    </row>
    <row r="13412" spans="1:12" s="234" customFormat="1" ht="13" x14ac:dyDescent="0.25">
      <c r="A13412" s="223"/>
      <c r="B13412" s="224" t="s">
        <v>3194</v>
      </c>
      <c r="C13412" s="348" t="s">
        <v>2192</v>
      </c>
      <c r="D13412" s="348"/>
      <c r="E13412" s="257"/>
      <c r="F13412" s="260"/>
      <c r="I13412"/>
      <c r="J13412" s="149"/>
      <c r="K13412" s="149"/>
      <c r="L13412" s="149"/>
    </row>
    <row r="13413" spans="1:12" s="234" customFormat="1" ht="13" x14ac:dyDescent="0.25">
      <c r="A13413" s="223"/>
      <c r="B13413" s="225"/>
      <c r="C13413" s="348"/>
      <c r="D13413" s="348"/>
      <c r="E13413" s="257"/>
      <c r="F13413" s="260"/>
      <c r="I13413"/>
      <c r="J13413" s="149"/>
      <c r="K13413" s="149"/>
      <c r="L13413" s="149"/>
    </row>
    <row r="13414" spans="1:12" s="234" customFormat="1" ht="13" x14ac:dyDescent="0.25">
      <c r="A13414" s="223"/>
      <c r="B13414" s="353"/>
      <c r="C13414" s="348"/>
      <c r="D13414" s="348"/>
      <c r="E13414" s="257"/>
      <c r="F13414" s="260"/>
      <c r="I13414"/>
      <c r="J13414" s="149"/>
      <c r="K13414" s="149"/>
      <c r="L13414" s="149"/>
    </row>
    <row r="13415" spans="1:12" s="234" customFormat="1" x14ac:dyDescent="0.25">
      <c r="A13415" s="354"/>
      <c r="B13415" s="353" t="s">
        <v>3198</v>
      </c>
      <c r="C13415" s="348">
        <v>195</v>
      </c>
      <c r="D13415" s="348"/>
      <c r="E13415" s="257"/>
      <c r="F13415" s="260"/>
      <c r="I13415"/>
      <c r="J13415" s="149"/>
      <c r="K13415" s="149"/>
      <c r="L13415" s="149"/>
    </row>
    <row r="13416" spans="1:12" s="234" customFormat="1" x14ac:dyDescent="0.25">
      <c r="A13416" s="354"/>
      <c r="B13416" s="355"/>
      <c r="C13416" s="348"/>
      <c r="D13416" s="348"/>
      <c r="E13416" s="257"/>
      <c r="F13416" s="260"/>
      <c r="I13416"/>
      <c r="J13416" s="149"/>
      <c r="K13416" s="149"/>
      <c r="L13416" s="149"/>
    </row>
    <row r="13417" spans="1:12" s="234" customFormat="1" x14ac:dyDescent="0.25">
      <c r="A13417" s="354"/>
      <c r="B13417" s="355"/>
      <c r="C13417" s="348">
        <v>196</v>
      </c>
      <c r="D13417" s="348"/>
      <c r="E13417" s="257"/>
      <c r="F13417" s="260"/>
      <c r="I13417"/>
      <c r="J13417" s="149"/>
      <c r="K13417" s="149"/>
      <c r="L13417" s="149"/>
    </row>
    <row r="13418" spans="1:12" s="234" customFormat="1" x14ac:dyDescent="0.25">
      <c r="A13418" s="354"/>
      <c r="B13418" s="355"/>
      <c r="C13418" s="348"/>
      <c r="D13418" s="348"/>
      <c r="E13418" s="257"/>
      <c r="F13418" s="260"/>
      <c r="I13418"/>
      <c r="J13418" s="149"/>
      <c r="K13418" s="149"/>
      <c r="L13418" s="149"/>
    </row>
    <row r="13419" spans="1:12" s="234" customFormat="1" x14ac:dyDescent="0.25">
      <c r="A13419" s="354"/>
      <c r="B13419" s="355"/>
      <c r="C13419" s="348">
        <v>197</v>
      </c>
      <c r="D13419" s="348"/>
      <c r="E13419" s="257"/>
      <c r="F13419" s="260"/>
      <c r="I13419"/>
      <c r="J13419" s="149"/>
      <c r="K13419" s="149"/>
      <c r="L13419" s="149"/>
    </row>
    <row r="13420" spans="1:12" s="234" customFormat="1" x14ac:dyDescent="0.25">
      <c r="A13420" s="354"/>
      <c r="B13420" s="355"/>
      <c r="C13420" s="348"/>
      <c r="D13420" s="348"/>
      <c r="E13420" s="257"/>
      <c r="F13420" s="260"/>
      <c r="I13420"/>
      <c r="J13420" s="149"/>
      <c r="K13420" s="149"/>
      <c r="L13420" s="149"/>
    </row>
    <row r="13421" spans="1:12" s="234" customFormat="1" x14ac:dyDescent="0.25">
      <c r="A13421" s="354"/>
      <c r="B13421" s="355"/>
      <c r="C13421" s="348"/>
      <c r="D13421" s="348"/>
      <c r="E13421" s="257"/>
      <c r="F13421" s="260"/>
      <c r="I13421"/>
      <c r="J13421" s="149"/>
      <c r="K13421" s="149"/>
      <c r="L13421" s="149"/>
    </row>
    <row r="13422" spans="1:12" s="234" customFormat="1" x14ac:dyDescent="0.25">
      <c r="A13422" s="354"/>
      <c r="B13422" s="355"/>
      <c r="C13422" s="348"/>
      <c r="D13422" s="348"/>
      <c r="E13422" s="257"/>
      <c r="F13422" s="260"/>
      <c r="I13422"/>
      <c r="J13422" s="149"/>
      <c r="K13422" s="149"/>
      <c r="L13422" s="149"/>
    </row>
    <row r="13423" spans="1:12" s="234" customFormat="1" x14ac:dyDescent="0.25">
      <c r="A13423" s="354"/>
      <c r="B13423" s="355"/>
      <c r="C13423" s="348"/>
      <c r="D13423" s="348"/>
      <c r="E13423" s="257"/>
      <c r="F13423" s="260"/>
      <c r="I13423"/>
      <c r="J13423" s="149"/>
      <c r="K13423" s="149"/>
      <c r="L13423" s="149"/>
    </row>
    <row r="13424" spans="1:12" s="234" customFormat="1" x14ac:dyDescent="0.25">
      <c r="A13424" s="354"/>
      <c r="B13424" s="355"/>
      <c r="C13424" s="348"/>
      <c r="D13424" s="348"/>
      <c r="E13424" s="257"/>
      <c r="F13424" s="260"/>
      <c r="I13424"/>
      <c r="J13424" s="149"/>
      <c r="K13424" s="149"/>
      <c r="L13424" s="149"/>
    </row>
    <row r="13425" spans="1:12" s="234" customFormat="1" x14ac:dyDescent="0.25">
      <c r="A13425" s="354"/>
      <c r="B13425" s="355"/>
      <c r="C13425" s="348"/>
      <c r="D13425" s="348"/>
      <c r="E13425" s="257"/>
      <c r="F13425" s="260"/>
      <c r="I13425"/>
      <c r="J13425" s="149"/>
      <c r="K13425" s="149"/>
      <c r="L13425" s="149"/>
    </row>
    <row r="13426" spans="1:12" s="234" customFormat="1" x14ac:dyDescent="0.25">
      <c r="A13426" s="354"/>
      <c r="B13426" s="355"/>
      <c r="C13426" s="348"/>
      <c r="D13426" s="348"/>
      <c r="E13426" s="257"/>
      <c r="F13426" s="260"/>
      <c r="I13426"/>
      <c r="J13426" s="149"/>
      <c r="K13426" s="149"/>
      <c r="L13426" s="149"/>
    </row>
    <row r="13427" spans="1:12" s="234" customFormat="1" x14ac:dyDescent="0.25">
      <c r="A13427" s="354"/>
      <c r="B13427" s="355"/>
      <c r="C13427" s="348"/>
      <c r="D13427" s="348"/>
      <c r="E13427" s="257"/>
      <c r="F13427" s="260"/>
      <c r="I13427"/>
      <c r="J13427" s="149"/>
      <c r="K13427" s="149"/>
      <c r="L13427" s="149"/>
    </row>
    <row r="13428" spans="1:12" s="234" customFormat="1" x14ac:dyDescent="0.25">
      <c r="A13428" s="354"/>
      <c r="B13428" s="355"/>
      <c r="C13428" s="348"/>
      <c r="D13428" s="348"/>
      <c r="E13428" s="257"/>
      <c r="F13428" s="260"/>
      <c r="I13428"/>
      <c r="J13428" s="149"/>
      <c r="K13428" s="149"/>
      <c r="L13428" s="149"/>
    </row>
    <row r="13429" spans="1:12" s="234" customFormat="1" x14ac:dyDescent="0.25">
      <c r="A13429" s="354"/>
      <c r="B13429" s="355"/>
      <c r="C13429" s="348"/>
      <c r="D13429" s="348"/>
      <c r="E13429" s="257"/>
      <c r="F13429" s="260"/>
      <c r="I13429"/>
      <c r="J13429" s="149"/>
      <c r="K13429" s="149"/>
      <c r="L13429" s="149"/>
    </row>
    <row r="13430" spans="1:12" s="234" customFormat="1" x14ac:dyDescent="0.25">
      <c r="A13430" s="354"/>
      <c r="B13430" s="355"/>
      <c r="C13430" s="348"/>
      <c r="D13430" s="348"/>
      <c r="E13430" s="257"/>
      <c r="F13430" s="260"/>
      <c r="I13430"/>
      <c r="J13430" s="149"/>
      <c r="K13430" s="149"/>
      <c r="L13430" s="149"/>
    </row>
    <row r="13431" spans="1:12" s="234" customFormat="1" x14ac:dyDescent="0.25">
      <c r="A13431" s="354"/>
      <c r="B13431" s="355"/>
      <c r="C13431" s="348"/>
      <c r="D13431" s="348"/>
      <c r="E13431" s="257"/>
      <c r="F13431" s="260"/>
      <c r="I13431"/>
      <c r="J13431" s="149"/>
      <c r="K13431" s="149"/>
      <c r="L13431" s="149"/>
    </row>
    <row r="13432" spans="1:12" s="234" customFormat="1" x14ac:dyDescent="0.25">
      <c r="A13432" s="354"/>
      <c r="B13432" s="355"/>
      <c r="C13432" s="348"/>
      <c r="D13432" s="348"/>
      <c r="E13432" s="257"/>
      <c r="F13432" s="260"/>
      <c r="I13432"/>
      <c r="J13432" s="149"/>
      <c r="K13432" s="149"/>
      <c r="L13432" s="149"/>
    </row>
    <row r="13433" spans="1:12" s="234" customFormat="1" x14ac:dyDescent="0.25">
      <c r="A13433" s="354"/>
      <c r="B13433" s="355"/>
      <c r="C13433" s="348"/>
      <c r="D13433" s="348"/>
      <c r="E13433" s="257"/>
      <c r="F13433" s="260"/>
      <c r="I13433"/>
      <c r="J13433" s="149"/>
      <c r="K13433" s="149"/>
      <c r="L13433" s="149"/>
    </row>
    <row r="13434" spans="1:12" s="234" customFormat="1" x14ac:dyDescent="0.25">
      <c r="A13434" s="354"/>
      <c r="B13434" s="355"/>
      <c r="C13434" s="348"/>
      <c r="D13434" s="348"/>
      <c r="E13434" s="257"/>
      <c r="F13434" s="260"/>
      <c r="I13434"/>
      <c r="J13434" s="149"/>
      <c r="K13434" s="149"/>
      <c r="L13434" s="149"/>
    </row>
    <row r="13435" spans="1:12" s="234" customFormat="1" x14ac:dyDescent="0.25">
      <c r="A13435" s="354"/>
      <c r="B13435" s="355"/>
      <c r="C13435" s="348"/>
      <c r="D13435" s="348"/>
      <c r="E13435" s="257"/>
      <c r="F13435" s="260"/>
      <c r="I13435"/>
      <c r="J13435" s="149"/>
      <c r="K13435" s="149"/>
      <c r="L13435" s="149"/>
    </row>
    <row r="13436" spans="1:12" s="234" customFormat="1" x14ac:dyDescent="0.25">
      <c r="A13436" s="354"/>
      <c r="B13436" s="355"/>
      <c r="C13436" s="348"/>
      <c r="D13436" s="348"/>
      <c r="E13436" s="257"/>
      <c r="F13436" s="260"/>
      <c r="I13436"/>
      <c r="J13436" s="149"/>
      <c r="K13436" s="149"/>
      <c r="L13436" s="149"/>
    </row>
    <row r="13437" spans="1:12" s="234" customFormat="1" x14ac:dyDescent="0.25">
      <c r="A13437" s="354"/>
      <c r="B13437" s="355"/>
      <c r="C13437" s="348"/>
      <c r="D13437" s="348"/>
      <c r="E13437" s="257"/>
      <c r="F13437" s="260"/>
      <c r="I13437"/>
      <c r="J13437" s="149"/>
      <c r="K13437" s="149"/>
      <c r="L13437" s="149"/>
    </row>
    <row r="13438" spans="1:12" s="234" customFormat="1" x14ac:dyDescent="0.25">
      <c r="A13438" s="354"/>
      <c r="B13438" s="355"/>
      <c r="C13438" s="348"/>
      <c r="D13438" s="348"/>
      <c r="E13438" s="257"/>
      <c r="F13438" s="260"/>
      <c r="I13438"/>
      <c r="J13438" s="149"/>
      <c r="K13438" s="149"/>
      <c r="L13438" s="149"/>
    </row>
    <row r="13439" spans="1:12" s="234" customFormat="1" x14ac:dyDescent="0.25">
      <c r="A13439" s="354"/>
      <c r="B13439" s="355"/>
      <c r="C13439" s="348"/>
      <c r="D13439" s="348"/>
      <c r="E13439" s="257"/>
      <c r="F13439" s="260"/>
      <c r="I13439"/>
      <c r="J13439" s="149"/>
      <c r="K13439" s="149"/>
      <c r="L13439" s="149"/>
    </row>
    <row r="13440" spans="1:12" s="234" customFormat="1" x14ac:dyDescent="0.25">
      <c r="A13440" s="354"/>
      <c r="B13440" s="355"/>
      <c r="C13440" s="348"/>
      <c r="D13440" s="348"/>
      <c r="E13440" s="257"/>
      <c r="F13440" s="260"/>
      <c r="I13440"/>
      <c r="J13440" s="149"/>
      <c r="K13440" s="149"/>
      <c r="L13440" s="149"/>
    </row>
    <row r="13441" spans="1:12" s="234" customFormat="1" x14ac:dyDescent="0.25">
      <c r="A13441" s="354"/>
      <c r="B13441" s="355"/>
      <c r="C13441" s="348"/>
      <c r="D13441" s="348"/>
      <c r="E13441" s="257"/>
      <c r="F13441" s="260"/>
      <c r="I13441"/>
      <c r="J13441" s="149"/>
      <c r="K13441" s="149"/>
      <c r="L13441" s="149"/>
    </row>
    <row r="13442" spans="1:12" s="234" customFormat="1" x14ac:dyDescent="0.25">
      <c r="A13442" s="354"/>
      <c r="B13442" s="355"/>
      <c r="C13442" s="348"/>
      <c r="D13442" s="348"/>
      <c r="E13442" s="257"/>
      <c r="F13442" s="260"/>
      <c r="I13442"/>
      <c r="J13442" s="149"/>
      <c r="K13442" s="149"/>
      <c r="L13442" s="149"/>
    </row>
    <row r="13443" spans="1:12" s="234" customFormat="1" x14ac:dyDescent="0.25">
      <c r="A13443" s="354"/>
      <c r="B13443" s="355"/>
      <c r="C13443" s="348"/>
      <c r="D13443" s="348"/>
      <c r="E13443" s="257"/>
      <c r="F13443" s="260"/>
      <c r="I13443"/>
      <c r="J13443" s="149"/>
      <c r="K13443" s="149"/>
      <c r="L13443" s="149"/>
    </row>
    <row r="13444" spans="1:12" s="234" customFormat="1" x14ac:dyDescent="0.25">
      <c r="A13444" s="354"/>
      <c r="B13444" s="355"/>
      <c r="C13444" s="348"/>
      <c r="D13444" s="348"/>
      <c r="E13444" s="257"/>
      <c r="F13444" s="260"/>
      <c r="I13444"/>
      <c r="J13444" s="149"/>
      <c r="K13444" s="149"/>
      <c r="L13444" s="149"/>
    </row>
    <row r="13445" spans="1:12" s="234" customFormat="1" x14ac:dyDescent="0.25">
      <c r="A13445" s="354"/>
      <c r="B13445" s="355"/>
      <c r="C13445" s="348"/>
      <c r="D13445" s="348"/>
      <c r="E13445" s="257"/>
      <c r="F13445" s="260"/>
      <c r="I13445"/>
      <c r="J13445" s="149"/>
      <c r="K13445" s="149"/>
      <c r="L13445" s="149"/>
    </row>
    <row r="13446" spans="1:12" s="234" customFormat="1" x14ac:dyDescent="0.25">
      <c r="A13446" s="354"/>
      <c r="B13446" s="355"/>
      <c r="C13446" s="348"/>
      <c r="D13446" s="348"/>
      <c r="E13446" s="257"/>
      <c r="F13446" s="260"/>
      <c r="I13446"/>
      <c r="J13446" s="149"/>
      <c r="K13446" s="149"/>
      <c r="L13446" s="149"/>
    </row>
    <row r="13447" spans="1:12" s="234" customFormat="1" x14ac:dyDescent="0.25">
      <c r="A13447" s="354"/>
      <c r="B13447" s="355"/>
      <c r="C13447" s="348"/>
      <c r="D13447" s="348"/>
      <c r="E13447" s="257"/>
      <c r="F13447" s="260"/>
      <c r="I13447"/>
      <c r="J13447" s="149"/>
      <c r="K13447" s="149"/>
      <c r="L13447" s="149"/>
    </row>
    <row r="13448" spans="1:12" s="234" customFormat="1" x14ac:dyDescent="0.25">
      <c r="A13448" s="354"/>
      <c r="B13448" s="355"/>
      <c r="C13448" s="348"/>
      <c r="D13448" s="348"/>
      <c r="E13448" s="257"/>
      <c r="F13448" s="260"/>
      <c r="I13448"/>
      <c r="J13448" s="149"/>
      <c r="K13448" s="149"/>
      <c r="L13448" s="149"/>
    </row>
    <row r="13449" spans="1:12" s="234" customFormat="1" x14ac:dyDescent="0.25">
      <c r="A13449" s="354"/>
      <c r="B13449" s="355"/>
      <c r="C13449" s="348"/>
      <c r="D13449" s="348"/>
      <c r="E13449" s="257"/>
      <c r="F13449" s="260"/>
      <c r="I13449"/>
      <c r="J13449" s="149"/>
      <c r="K13449" s="149"/>
      <c r="L13449" s="149"/>
    </row>
    <row r="13450" spans="1:12" s="234" customFormat="1" x14ac:dyDescent="0.25">
      <c r="A13450" s="354"/>
      <c r="B13450" s="355"/>
      <c r="C13450" s="348"/>
      <c r="D13450" s="348"/>
      <c r="E13450" s="257"/>
      <c r="F13450" s="260"/>
      <c r="I13450"/>
      <c r="J13450" s="149"/>
      <c r="K13450" s="149"/>
      <c r="L13450" s="149"/>
    </row>
    <row r="13451" spans="1:12" s="234" customFormat="1" x14ac:dyDescent="0.25">
      <c r="A13451" s="354"/>
      <c r="B13451" s="355"/>
      <c r="C13451" s="348"/>
      <c r="D13451" s="348"/>
      <c r="E13451" s="257"/>
      <c r="F13451" s="260"/>
      <c r="I13451"/>
      <c r="J13451" s="149"/>
      <c r="K13451" s="149"/>
      <c r="L13451" s="149"/>
    </row>
    <row r="13452" spans="1:12" s="234" customFormat="1" x14ac:dyDescent="0.25">
      <c r="A13452" s="354"/>
      <c r="B13452" s="355"/>
      <c r="C13452" s="348"/>
      <c r="D13452" s="348"/>
      <c r="E13452" s="257"/>
      <c r="F13452" s="260"/>
      <c r="I13452"/>
      <c r="J13452" s="149"/>
      <c r="K13452" s="149"/>
      <c r="L13452" s="149"/>
    </row>
    <row r="13453" spans="1:12" s="234" customFormat="1" x14ac:dyDescent="0.25">
      <c r="A13453" s="354"/>
      <c r="B13453" s="355"/>
      <c r="C13453" s="348"/>
      <c r="D13453" s="348"/>
      <c r="E13453" s="257"/>
      <c r="F13453" s="260"/>
      <c r="I13453"/>
      <c r="J13453" s="149"/>
      <c r="K13453" s="149"/>
      <c r="L13453" s="149"/>
    </row>
    <row r="13454" spans="1:12" s="234" customFormat="1" x14ac:dyDescent="0.25">
      <c r="A13454" s="354"/>
      <c r="B13454" s="355"/>
      <c r="C13454" s="348"/>
      <c r="D13454" s="348"/>
      <c r="E13454" s="257"/>
      <c r="F13454" s="260"/>
      <c r="I13454"/>
      <c r="J13454" s="149"/>
      <c r="K13454" s="149"/>
      <c r="L13454" s="149"/>
    </row>
    <row r="13455" spans="1:12" s="234" customFormat="1" x14ac:dyDescent="0.25">
      <c r="A13455" s="354"/>
      <c r="B13455" s="355"/>
      <c r="C13455" s="348"/>
      <c r="D13455" s="348"/>
      <c r="E13455" s="257"/>
      <c r="F13455" s="260"/>
      <c r="I13455"/>
      <c r="J13455" s="149"/>
      <c r="K13455" s="149"/>
      <c r="L13455" s="149"/>
    </row>
    <row r="13456" spans="1:12" s="234" customFormat="1" x14ac:dyDescent="0.25">
      <c r="A13456" s="354"/>
      <c r="B13456" s="355"/>
      <c r="C13456" s="348"/>
      <c r="D13456" s="348"/>
      <c r="E13456" s="257"/>
      <c r="F13456" s="260"/>
      <c r="I13456"/>
      <c r="J13456" s="149"/>
      <c r="K13456" s="149"/>
      <c r="L13456" s="149"/>
    </row>
    <row r="13457" spans="1:12" s="234" customFormat="1" x14ac:dyDescent="0.25">
      <c r="A13457" s="354"/>
      <c r="B13457" s="355"/>
      <c r="C13457" s="348"/>
      <c r="D13457" s="348"/>
      <c r="E13457" s="257"/>
      <c r="F13457" s="260"/>
      <c r="I13457"/>
      <c r="J13457" s="149"/>
      <c r="K13457" s="149"/>
      <c r="L13457" s="149"/>
    </row>
    <row r="13458" spans="1:12" s="234" customFormat="1" x14ac:dyDescent="0.25">
      <c r="A13458" s="354"/>
      <c r="B13458" s="355"/>
      <c r="C13458" s="348"/>
      <c r="D13458" s="348"/>
      <c r="E13458" s="257"/>
      <c r="F13458" s="260"/>
      <c r="I13458"/>
      <c r="J13458" s="149"/>
      <c r="K13458" s="149"/>
      <c r="L13458" s="149"/>
    </row>
    <row r="13459" spans="1:12" s="234" customFormat="1" x14ac:dyDescent="0.25">
      <c r="A13459" s="354"/>
      <c r="B13459" s="355"/>
      <c r="C13459" s="348"/>
      <c r="D13459" s="348"/>
      <c r="E13459" s="257"/>
      <c r="F13459" s="260"/>
      <c r="I13459"/>
      <c r="J13459" s="149"/>
      <c r="K13459" s="149"/>
      <c r="L13459" s="149"/>
    </row>
    <row r="13460" spans="1:12" s="234" customFormat="1" x14ac:dyDescent="0.25">
      <c r="A13460" s="354"/>
      <c r="B13460" s="355"/>
      <c r="C13460" s="348"/>
      <c r="D13460" s="348"/>
      <c r="E13460" s="257"/>
      <c r="F13460" s="260"/>
      <c r="I13460"/>
      <c r="J13460" s="149"/>
      <c r="K13460" s="149"/>
      <c r="L13460" s="149"/>
    </row>
    <row r="13461" spans="1:12" s="234" customFormat="1" x14ac:dyDescent="0.25">
      <c r="A13461" s="354"/>
      <c r="B13461" s="355"/>
      <c r="C13461" s="348"/>
      <c r="D13461" s="348"/>
      <c r="E13461" s="257"/>
      <c r="F13461" s="260"/>
      <c r="I13461"/>
      <c r="J13461" s="149"/>
      <c r="K13461" s="149"/>
      <c r="L13461" s="149"/>
    </row>
    <row r="13462" spans="1:12" s="234" customFormat="1" x14ac:dyDescent="0.25">
      <c r="A13462" s="354"/>
      <c r="B13462" s="355"/>
      <c r="C13462" s="348"/>
      <c r="D13462" s="348"/>
      <c r="E13462" s="257"/>
      <c r="F13462" s="260"/>
      <c r="I13462"/>
      <c r="J13462" s="149"/>
      <c r="K13462" s="149"/>
      <c r="L13462" s="149"/>
    </row>
    <row r="13463" spans="1:12" s="234" customFormat="1" x14ac:dyDescent="0.25">
      <c r="A13463" s="354"/>
      <c r="B13463" s="355"/>
      <c r="C13463" s="348"/>
      <c r="D13463" s="348"/>
      <c r="E13463" s="257"/>
      <c r="F13463" s="260"/>
      <c r="I13463"/>
      <c r="J13463" s="149"/>
      <c r="K13463" s="149"/>
      <c r="L13463" s="149"/>
    </row>
    <row r="13464" spans="1:12" s="234" customFormat="1" x14ac:dyDescent="0.25">
      <c r="A13464" s="354"/>
      <c r="B13464" s="355"/>
      <c r="C13464" s="348"/>
      <c r="D13464" s="348"/>
      <c r="E13464" s="257"/>
      <c r="F13464" s="260"/>
      <c r="I13464"/>
      <c r="J13464" s="149"/>
      <c r="K13464" s="149"/>
      <c r="L13464" s="149"/>
    </row>
    <row r="13465" spans="1:12" s="234" customFormat="1" x14ac:dyDescent="0.25">
      <c r="A13465" s="354"/>
      <c r="B13465" s="355"/>
      <c r="C13465" s="348"/>
      <c r="D13465" s="348"/>
      <c r="E13465" s="257"/>
      <c r="F13465" s="260"/>
      <c r="I13465"/>
      <c r="J13465" s="149"/>
      <c r="K13465" s="149"/>
      <c r="L13465" s="149"/>
    </row>
    <row r="13466" spans="1:12" s="234" customFormat="1" x14ac:dyDescent="0.25">
      <c r="A13466" s="354"/>
      <c r="B13466" s="355"/>
      <c r="C13466" s="348"/>
      <c r="D13466" s="348"/>
      <c r="E13466" s="257"/>
      <c r="F13466" s="260"/>
      <c r="I13466"/>
      <c r="J13466" s="149"/>
      <c r="K13466" s="149"/>
      <c r="L13466" s="149"/>
    </row>
    <row r="13467" spans="1:12" s="234" customFormat="1" x14ac:dyDescent="0.25">
      <c r="A13467" s="354"/>
      <c r="B13467" s="355"/>
      <c r="C13467" s="348"/>
      <c r="D13467" s="348"/>
      <c r="E13467" s="257"/>
      <c r="F13467" s="260"/>
      <c r="I13467"/>
      <c r="J13467" s="149"/>
      <c r="K13467" s="149"/>
      <c r="L13467" s="149"/>
    </row>
    <row r="13468" spans="1:12" s="234" customFormat="1" x14ac:dyDescent="0.25">
      <c r="A13468" s="354"/>
      <c r="B13468" s="355"/>
      <c r="C13468" s="348"/>
      <c r="D13468" s="348"/>
      <c r="E13468" s="257"/>
      <c r="F13468" s="260"/>
      <c r="I13468"/>
      <c r="J13468" s="149"/>
      <c r="K13468" s="149"/>
      <c r="L13468" s="149"/>
    </row>
    <row r="13469" spans="1:12" s="234" customFormat="1" x14ac:dyDescent="0.25">
      <c r="A13469" s="354"/>
      <c r="B13469" s="355"/>
      <c r="C13469" s="348"/>
      <c r="D13469" s="348"/>
      <c r="E13469" s="257"/>
      <c r="F13469" s="260"/>
      <c r="I13469"/>
      <c r="J13469" s="149"/>
      <c r="K13469" s="149"/>
      <c r="L13469" s="149"/>
    </row>
    <row r="13470" spans="1:12" s="234" customFormat="1" x14ac:dyDescent="0.25">
      <c r="A13470" s="354"/>
      <c r="B13470" s="355"/>
      <c r="C13470" s="348"/>
      <c r="D13470" s="348"/>
      <c r="E13470" s="257"/>
      <c r="F13470" s="260"/>
      <c r="I13470"/>
      <c r="J13470" s="149"/>
      <c r="K13470" s="149"/>
      <c r="L13470" s="149"/>
    </row>
    <row r="13471" spans="1:12" s="234" customFormat="1" x14ac:dyDescent="0.25">
      <c r="A13471" s="354"/>
      <c r="B13471" s="355"/>
      <c r="C13471" s="348"/>
      <c r="D13471" s="348"/>
      <c r="E13471" s="257"/>
      <c r="F13471" s="260"/>
      <c r="I13471"/>
      <c r="J13471" s="149"/>
      <c r="K13471" s="149"/>
      <c r="L13471" s="149"/>
    </row>
    <row r="13472" spans="1:12" s="234" customFormat="1" x14ac:dyDescent="0.25">
      <c r="A13472" s="354"/>
      <c r="B13472" s="355"/>
      <c r="C13472" s="348"/>
      <c r="D13472" s="348"/>
      <c r="E13472" s="257"/>
      <c r="F13472" s="260"/>
      <c r="I13472"/>
      <c r="J13472" s="149"/>
      <c r="K13472" s="149"/>
      <c r="L13472" s="149"/>
    </row>
    <row r="13473" spans="1:12" s="234" customFormat="1" x14ac:dyDescent="0.25">
      <c r="A13473" s="354"/>
      <c r="B13473" s="355"/>
      <c r="C13473" s="348"/>
      <c r="D13473" s="348"/>
      <c r="E13473" s="257"/>
      <c r="F13473" s="260"/>
      <c r="I13473"/>
      <c r="J13473" s="149"/>
      <c r="K13473" s="149"/>
      <c r="L13473" s="149"/>
    </row>
    <row r="13474" spans="1:12" s="234" customFormat="1" x14ac:dyDescent="0.25">
      <c r="A13474" s="354"/>
      <c r="B13474" s="355"/>
      <c r="C13474" s="348"/>
      <c r="D13474" s="348"/>
      <c r="E13474" s="257"/>
      <c r="F13474" s="260"/>
      <c r="I13474"/>
      <c r="J13474" s="149"/>
      <c r="K13474" s="149"/>
      <c r="L13474" s="149"/>
    </row>
    <row r="13475" spans="1:12" s="234" customFormat="1" x14ac:dyDescent="0.25">
      <c r="A13475" s="354"/>
      <c r="B13475" s="355"/>
      <c r="C13475" s="348"/>
      <c r="D13475" s="348"/>
      <c r="E13475" s="257"/>
      <c r="F13475" s="260"/>
      <c r="I13475"/>
      <c r="J13475" s="149"/>
      <c r="K13475" s="149"/>
      <c r="L13475" s="149"/>
    </row>
    <row r="13476" spans="1:12" s="234" customFormat="1" x14ac:dyDescent="0.25">
      <c r="A13476" s="354"/>
      <c r="B13476" s="355"/>
      <c r="C13476" s="348"/>
      <c r="D13476" s="348"/>
      <c r="E13476" s="257"/>
      <c r="F13476" s="260"/>
      <c r="I13476"/>
      <c r="J13476" s="149"/>
      <c r="K13476" s="149"/>
      <c r="L13476" s="149"/>
    </row>
    <row r="13477" spans="1:12" s="234" customFormat="1" ht="13" x14ac:dyDescent="0.25">
      <c r="A13477" s="223"/>
      <c r="B13477" s="225"/>
      <c r="C13477" s="348"/>
      <c r="D13477" s="348"/>
      <c r="E13477" s="257"/>
      <c r="F13477" s="260"/>
      <c r="I13477"/>
      <c r="J13477" s="149"/>
      <c r="K13477" s="149"/>
      <c r="L13477" s="149"/>
    </row>
    <row r="13478" spans="1:12" s="234" customFormat="1" ht="13" x14ac:dyDescent="0.25">
      <c r="A13478" s="223"/>
      <c r="B13478" s="349" t="s">
        <v>1631</v>
      </c>
      <c r="C13478" s="223"/>
      <c r="D13478" s="223"/>
      <c r="E13478" s="255"/>
      <c r="F13478" s="266"/>
      <c r="I13478"/>
      <c r="J13478" s="149"/>
      <c r="K13478" s="149"/>
      <c r="L13478" s="149"/>
    </row>
    <row r="13479" spans="1:12" s="234" customFormat="1" ht="13" x14ac:dyDescent="0.25">
      <c r="A13479" s="223"/>
      <c r="B13479" s="356" t="s">
        <v>3196</v>
      </c>
      <c r="C13479" s="223"/>
      <c r="D13479" s="223"/>
      <c r="E13479" s="255"/>
      <c r="F13479" s="260"/>
      <c r="I13479"/>
      <c r="J13479" s="149"/>
      <c r="K13479" s="149"/>
      <c r="L13479" s="149"/>
    </row>
    <row r="13480" spans="1:12" s="234" customFormat="1" ht="13" x14ac:dyDescent="0.25">
      <c r="A13480" s="223"/>
      <c r="B13480" s="356" t="str">
        <f>B13411</f>
        <v>ELECTRICAL WORKS</v>
      </c>
      <c r="C13480" s="223"/>
      <c r="D13480" s="223"/>
      <c r="E13480" s="255"/>
      <c r="F13480" s="260"/>
      <c r="I13480"/>
      <c r="J13480" s="149"/>
      <c r="K13480" s="149"/>
      <c r="L13480" s="149"/>
    </row>
    <row r="13481" spans="1:12" s="234" customFormat="1" ht="13" x14ac:dyDescent="0.25">
      <c r="A13481" s="223"/>
      <c r="B13481" s="356"/>
      <c r="C13481" s="223"/>
      <c r="D13481" s="223"/>
      <c r="E13481" s="255"/>
      <c r="F13481" s="260"/>
      <c r="I13481"/>
      <c r="J13481" s="149"/>
      <c r="K13481" s="149"/>
      <c r="L13481" s="149"/>
    </row>
    <row r="13482" spans="1:12" s="234" customFormat="1" x14ac:dyDescent="0.25">
      <c r="A13482" s="268"/>
      <c r="B13482" s="269"/>
      <c r="C13482" s="268"/>
      <c r="D13482" s="268"/>
      <c r="E13482" s="284"/>
      <c r="F13482" s="277"/>
      <c r="I13482"/>
      <c r="J13482" s="149"/>
      <c r="K13482" s="149"/>
      <c r="L13482" s="149"/>
    </row>
    <row r="13483" spans="1:12" s="234" customFormat="1" ht="13" x14ac:dyDescent="0.25">
      <c r="A13483" s="268"/>
      <c r="B13483" s="227" t="s">
        <v>3199</v>
      </c>
      <c r="C13483" s="268"/>
      <c r="D13483" s="268"/>
      <c r="E13483" s="257"/>
      <c r="F13483" s="260"/>
      <c r="I13483"/>
      <c r="J13483" s="149"/>
      <c r="K13483" s="149"/>
      <c r="L13483" s="149"/>
    </row>
    <row r="13484" spans="1:12" s="234" customFormat="1" x14ac:dyDescent="0.25">
      <c r="A13484" s="268"/>
      <c r="B13484" s="269"/>
      <c r="C13484" s="268"/>
      <c r="D13484" s="268"/>
      <c r="E13484" s="257"/>
      <c r="F13484" s="260"/>
      <c r="I13484"/>
      <c r="J13484" s="149"/>
      <c r="K13484" s="149"/>
      <c r="L13484" s="149"/>
    </row>
    <row r="13485" spans="1:12" s="234" customFormat="1" ht="13" x14ac:dyDescent="0.25">
      <c r="A13485" s="223">
        <v>12</v>
      </c>
      <c r="B13485" s="331" t="s">
        <v>1633</v>
      </c>
      <c r="C13485" s="268"/>
      <c r="D13485" s="268"/>
      <c r="E13485" s="257"/>
      <c r="F13485" s="260"/>
      <c r="I13485"/>
      <c r="J13485" s="149"/>
      <c r="K13485" s="149"/>
      <c r="L13485" s="149"/>
    </row>
    <row r="13486" spans="1:12" s="234" customFormat="1" ht="13" x14ac:dyDescent="0.25">
      <c r="A13486" s="268"/>
      <c r="B13486" s="331"/>
      <c r="C13486" s="268"/>
      <c r="D13486" s="268"/>
      <c r="E13486" s="257"/>
      <c r="F13486" s="260"/>
      <c r="I13486"/>
      <c r="J13486" s="149"/>
      <c r="K13486" s="149"/>
      <c r="L13486" s="149"/>
    </row>
    <row r="13487" spans="1:12" s="234" customFormat="1" ht="13" x14ac:dyDescent="0.25">
      <c r="A13487" s="223">
        <v>12.1</v>
      </c>
      <c r="B13487" s="331" t="s">
        <v>632</v>
      </c>
      <c r="C13487" s="268"/>
      <c r="D13487" s="268"/>
      <c r="E13487" s="257"/>
      <c r="F13487" s="260"/>
      <c r="I13487"/>
      <c r="J13487" s="149"/>
      <c r="K13487" s="149"/>
      <c r="L13487" s="149"/>
    </row>
    <row r="13488" spans="1:12" s="234" customFormat="1" ht="13" x14ac:dyDescent="0.25">
      <c r="A13488" s="268"/>
      <c r="B13488" s="331"/>
      <c r="C13488" s="268"/>
      <c r="D13488" s="268"/>
      <c r="E13488" s="257"/>
      <c r="F13488" s="260"/>
      <c r="I13488"/>
      <c r="J13488" s="149"/>
      <c r="K13488" s="149"/>
      <c r="L13488" s="149"/>
    </row>
    <row r="13489" spans="1:12" s="234" customFormat="1" x14ac:dyDescent="0.25">
      <c r="A13489" s="268" t="s">
        <v>3203</v>
      </c>
      <c r="B13489" s="302" t="s">
        <v>3229</v>
      </c>
      <c r="C13489" s="268" t="s">
        <v>360</v>
      </c>
      <c r="D13489" s="268">
        <v>1</v>
      </c>
      <c r="E13489" s="257">
        <v>100000</v>
      </c>
      <c r="F13489" s="260">
        <v>100000</v>
      </c>
      <c r="I13489"/>
      <c r="J13489" s="149"/>
      <c r="K13489" s="149"/>
      <c r="L13489" s="149"/>
    </row>
    <row r="13490" spans="1:12" s="234" customFormat="1" x14ac:dyDescent="0.25">
      <c r="A13490" s="268" t="s">
        <v>3204</v>
      </c>
      <c r="B13490" s="302" t="s">
        <v>3164</v>
      </c>
      <c r="C13490" s="268" t="s">
        <v>1081</v>
      </c>
      <c r="D13490" s="357"/>
      <c r="E13490" s="257"/>
      <c r="F13490" s="260"/>
      <c r="I13490"/>
      <c r="J13490" s="149"/>
      <c r="K13490" s="149"/>
      <c r="L13490" s="149"/>
    </row>
    <row r="13491" spans="1:12" s="234" customFormat="1" x14ac:dyDescent="0.25">
      <c r="A13491" s="268" t="s">
        <v>3205</v>
      </c>
      <c r="B13491" s="302" t="s">
        <v>2186</v>
      </c>
      <c r="C13491" s="268" t="s">
        <v>1081</v>
      </c>
      <c r="D13491" s="357"/>
      <c r="E13491" s="257"/>
      <c r="F13491" s="260"/>
      <c r="I13491"/>
      <c r="J13491" s="149"/>
      <c r="K13491" s="149"/>
      <c r="L13491" s="149"/>
    </row>
    <row r="13492" spans="1:12" s="234" customFormat="1" ht="13" x14ac:dyDescent="0.25">
      <c r="A13492" s="223"/>
      <c r="B13492" s="331"/>
      <c r="C13492" s="268"/>
      <c r="D13492" s="268"/>
      <c r="E13492" s="257"/>
      <c r="F13492" s="260"/>
      <c r="I13492"/>
      <c r="J13492" s="149"/>
      <c r="K13492" s="149"/>
      <c r="L13492" s="149"/>
    </row>
    <row r="13493" spans="1:12" s="234" customFormat="1" ht="13" x14ac:dyDescent="0.25">
      <c r="A13493" s="223">
        <v>12.2</v>
      </c>
      <c r="B13493" s="331" t="s">
        <v>617</v>
      </c>
      <c r="C13493" s="268"/>
      <c r="D13493" s="268"/>
      <c r="E13493" s="257"/>
      <c r="F13493" s="260"/>
      <c r="I13493"/>
      <c r="J13493" s="149"/>
      <c r="K13493" s="149"/>
      <c r="L13493" s="149"/>
    </row>
    <row r="13494" spans="1:12" s="234" customFormat="1" ht="13" x14ac:dyDescent="0.25">
      <c r="A13494" s="268"/>
      <c r="B13494" s="331"/>
      <c r="C13494" s="268"/>
      <c r="D13494" s="268"/>
      <c r="E13494" s="257"/>
      <c r="F13494" s="260"/>
      <c r="I13494"/>
      <c r="J13494" s="149"/>
      <c r="K13494" s="149"/>
      <c r="L13494" s="149"/>
    </row>
    <row r="13495" spans="1:12" s="234" customFormat="1" x14ac:dyDescent="0.25">
      <c r="A13495" s="268" t="s">
        <v>3200</v>
      </c>
      <c r="B13495" s="302" t="s">
        <v>3165</v>
      </c>
      <c r="C13495" s="268" t="s">
        <v>360</v>
      </c>
      <c r="D13495" s="268">
        <v>1</v>
      </c>
      <c r="E13495" s="257">
        <v>50000</v>
      </c>
      <c r="F13495" s="260">
        <v>50000</v>
      </c>
      <c r="I13495"/>
      <c r="J13495" s="149"/>
      <c r="K13495" s="149"/>
      <c r="L13495" s="149"/>
    </row>
    <row r="13496" spans="1:12" s="234" customFormat="1" x14ac:dyDescent="0.25">
      <c r="A13496" s="268" t="s">
        <v>3201</v>
      </c>
      <c r="B13496" s="302" t="s">
        <v>3164</v>
      </c>
      <c r="C13496" s="268" t="s">
        <v>1081</v>
      </c>
      <c r="D13496" s="357"/>
      <c r="E13496" s="257"/>
      <c r="F13496" s="260"/>
      <c r="I13496"/>
      <c r="J13496" s="149"/>
      <c r="K13496" s="149"/>
      <c r="L13496" s="149"/>
    </row>
    <row r="13497" spans="1:12" s="234" customFormat="1" x14ac:dyDescent="0.25">
      <c r="A13497" s="268" t="s">
        <v>3202</v>
      </c>
      <c r="B13497" s="302" t="s">
        <v>2186</v>
      </c>
      <c r="C13497" s="268" t="s">
        <v>1081</v>
      </c>
      <c r="D13497" s="357"/>
      <c r="E13497" s="257"/>
      <c r="F13497" s="260"/>
      <c r="I13497"/>
      <c r="J13497" s="149"/>
      <c r="K13497" s="149"/>
      <c r="L13497" s="149"/>
    </row>
    <row r="13498" spans="1:12" s="234" customFormat="1" ht="13" x14ac:dyDescent="0.25">
      <c r="A13498" s="268"/>
      <c r="B13498" s="331"/>
      <c r="C13498" s="268"/>
      <c r="D13498" s="268"/>
      <c r="E13498" s="257"/>
      <c r="F13498" s="260"/>
      <c r="I13498"/>
      <c r="J13498" s="149"/>
      <c r="K13498" s="149"/>
      <c r="L13498" s="149"/>
    </row>
    <row r="13499" spans="1:12" s="1" customFormat="1" ht="14.5" x14ac:dyDescent="0.35">
      <c r="A13499" s="223" t="s">
        <v>3215</v>
      </c>
      <c r="B13499" s="361" t="s">
        <v>3216</v>
      </c>
      <c r="C13499" s="362"/>
      <c r="D13499" s="362"/>
      <c r="E13499" s="363"/>
      <c r="F13499" s="277"/>
      <c r="G13499" s="234"/>
      <c r="H13499" s="234"/>
      <c r="L13499"/>
    </row>
    <row r="13500" spans="1:12" s="1" customFormat="1" x14ac:dyDescent="0.25">
      <c r="A13500" s="268"/>
      <c r="B13500" s="364"/>
      <c r="C13500" s="362"/>
      <c r="D13500" s="362"/>
      <c r="E13500" s="363"/>
      <c r="F13500" s="277"/>
      <c r="G13500" s="234"/>
      <c r="H13500" s="234"/>
      <c r="L13500"/>
    </row>
    <row r="13501" spans="1:12" s="234" customFormat="1" ht="72.5" x14ac:dyDescent="0.35">
      <c r="A13501" s="268"/>
      <c r="B13501" s="361" t="s">
        <v>3217</v>
      </c>
      <c r="C13501" s="362"/>
      <c r="D13501" s="362"/>
      <c r="E13501" s="363"/>
      <c r="F13501" s="277"/>
      <c r="I13501" s="1"/>
      <c r="J13501" s="1"/>
      <c r="K13501" s="1"/>
      <c r="L13501"/>
    </row>
    <row r="13502" spans="1:12" s="234" customFormat="1" x14ac:dyDescent="0.25">
      <c r="A13502" s="268"/>
      <c r="B13502" s="364"/>
      <c r="C13502" s="362"/>
      <c r="D13502" s="362"/>
      <c r="E13502" s="363"/>
      <c r="F13502" s="277"/>
      <c r="I13502" s="1"/>
      <c r="J13502" s="1"/>
      <c r="K13502" s="1"/>
      <c r="L13502"/>
    </row>
    <row r="13503" spans="1:12" s="234" customFormat="1" x14ac:dyDescent="0.25">
      <c r="A13503" s="268"/>
      <c r="B13503" s="364" t="s">
        <v>3218</v>
      </c>
      <c r="C13503" s="362"/>
      <c r="D13503" s="362"/>
      <c r="E13503" s="363"/>
      <c r="F13503" s="277"/>
      <c r="I13503" s="1"/>
      <c r="J13503" s="1"/>
      <c r="K13503" s="1"/>
      <c r="L13503"/>
    </row>
    <row r="13504" spans="1:12" s="234" customFormat="1" ht="75" x14ac:dyDescent="0.25">
      <c r="A13504" s="268"/>
      <c r="B13504" s="364" t="s">
        <v>3219</v>
      </c>
      <c r="C13504" s="362" t="s">
        <v>360</v>
      </c>
      <c r="D13504" s="362">
        <v>1</v>
      </c>
      <c r="E13504" s="363">
        <v>11897.410062500003</v>
      </c>
      <c r="F13504" s="365">
        <f>E13504</f>
        <v>11897.410062500003</v>
      </c>
      <c r="I13504" s="1"/>
      <c r="J13504" s="1"/>
      <c r="K13504" s="1"/>
      <c r="L13504"/>
    </row>
    <row r="13505" spans="1:12" s="234" customFormat="1" ht="25" x14ac:dyDescent="0.25">
      <c r="A13505" s="268"/>
      <c r="B13505" s="364" t="s">
        <v>3220</v>
      </c>
      <c r="C13505" s="362" t="s">
        <v>1081</v>
      </c>
      <c r="D13505" s="362"/>
      <c r="E13505" s="363"/>
      <c r="F13505" s="365"/>
      <c r="I13505" s="1"/>
      <c r="J13505" s="1"/>
      <c r="K13505" s="1"/>
      <c r="L13505"/>
    </row>
    <row r="13506" spans="1:12" s="234" customFormat="1" x14ac:dyDescent="0.25">
      <c r="A13506" s="268"/>
      <c r="B13506" s="364"/>
      <c r="C13506" s="362"/>
      <c r="D13506" s="362"/>
      <c r="E13506" s="363"/>
      <c r="F13506" s="365"/>
      <c r="I13506" s="1"/>
      <c r="J13506" s="1"/>
      <c r="K13506" s="1"/>
      <c r="L13506"/>
    </row>
    <row r="13507" spans="1:12" s="234" customFormat="1" ht="25" x14ac:dyDescent="0.25">
      <c r="A13507" s="268"/>
      <c r="B13507" s="364" t="s">
        <v>3221</v>
      </c>
      <c r="C13507" s="362" t="s">
        <v>1081</v>
      </c>
      <c r="D13507" s="362"/>
      <c r="E13507" s="363"/>
      <c r="F13507" s="365"/>
      <c r="I13507" s="1"/>
      <c r="J13507" s="1"/>
      <c r="K13507" s="1"/>
      <c r="L13507"/>
    </row>
    <row r="13508" spans="1:12" s="234" customFormat="1" x14ac:dyDescent="0.25">
      <c r="A13508" s="268"/>
      <c r="B13508" s="364"/>
      <c r="C13508" s="362"/>
      <c r="D13508" s="362"/>
      <c r="E13508" s="363"/>
      <c r="F13508" s="365"/>
      <c r="I13508" s="1"/>
      <c r="J13508" s="1"/>
      <c r="K13508" s="1"/>
      <c r="L13508"/>
    </row>
    <row r="13509" spans="1:12" s="234" customFormat="1" x14ac:dyDescent="0.25">
      <c r="A13509" s="268"/>
      <c r="B13509" s="364" t="s">
        <v>3222</v>
      </c>
      <c r="C13509" s="362"/>
      <c r="D13509" s="362"/>
      <c r="E13509" s="363"/>
      <c r="F13509" s="365"/>
      <c r="I13509" s="1"/>
      <c r="J13509" s="1"/>
      <c r="K13509" s="1"/>
      <c r="L13509"/>
    </row>
    <row r="13510" spans="1:12" s="234" customFormat="1" ht="75" x14ac:dyDescent="0.25">
      <c r="A13510" s="268"/>
      <c r="B13510" s="364" t="s">
        <v>3223</v>
      </c>
      <c r="C13510" s="362" t="s">
        <v>360</v>
      </c>
      <c r="D13510" s="362">
        <v>1</v>
      </c>
      <c r="E13510" s="363">
        <v>11897.410062500003</v>
      </c>
      <c r="F13510" s="365">
        <f>E13510</f>
        <v>11897.410062500003</v>
      </c>
      <c r="I13510" s="1"/>
      <c r="J13510" s="1"/>
      <c r="K13510" s="1"/>
      <c r="L13510"/>
    </row>
    <row r="13511" spans="1:12" s="234" customFormat="1" ht="25" x14ac:dyDescent="0.25">
      <c r="A13511" s="268"/>
      <c r="B13511" s="364" t="s">
        <v>3224</v>
      </c>
      <c r="C13511" s="362" t="s">
        <v>1081</v>
      </c>
      <c r="D13511" s="362"/>
      <c r="E13511" s="363"/>
      <c r="F13511" s="365"/>
      <c r="I13511" s="1"/>
      <c r="J13511" s="1"/>
      <c r="K13511" s="1"/>
      <c r="L13511"/>
    </row>
    <row r="13512" spans="1:12" s="234" customFormat="1" ht="25" x14ac:dyDescent="0.25">
      <c r="A13512" s="268"/>
      <c r="B13512" s="364" t="s">
        <v>3221</v>
      </c>
      <c r="C13512" s="362" t="s">
        <v>1081</v>
      </c>
      <c r="D13512" s="362"/>
      <c r="E13512" s="363"/>
      <c r="F13512" s="365"/>
      <c r="I13512" s="1"/>
      <c r="J13512" s="1"/>
      <c r="K13512" s="1"/>
      <c r="L13512"/>
    </row>
    <row r="13513" spans="1:12" s="234" customFormat="1" x14ac:dyDescent="0.25">
      <c r="A13513" s="268"/>
      <c r="B13513" s="364"/>
      <c r="C13513" s="362"/>
      <c r="D13513" s="362"/>
      <c r="E13513" s="363"/>
      <c r="F13513" s="365"/>
      <c r="I13513" s="1"/>
      <c r="J13513" s="1"/>
      <c r="K13513" s="1"/>
      <c r="L13513"/>
    </row>
    <row r="13514" spans="1:12" s="234" customFormat="1" x14ac:dyDescent="0.25">
      <c r="A13514" s="268"/>
      <c r="B13514" s="364" t="s">
        <v>3225</v>
      </c>
      <c r="C13514" s="362"/>
      <c r="D13514" s="362"/>
      <c r="E13514" s="363"/>
      <c r="F13514" s="365"/>
      <c r="I13514" s="1"/>
      <c r="J13514" s="1"/>
      <c r="K13514" s="1"/>
      <c r="L13514"/>
    </row>
    <row r="13515" spans="1:12" s="234" customFormat="1" ht="50" x14ac:dyDescent="0.25">
      <c r="A13515" s="268"/>
      <c r="B13515" s="364" t="s">
        <v>3226</v>
      </c>
      <c r="C13515" s="362" t="s">
        <v>360</v>
      </c>
      <c r="D13515" s="362">
        <v>1</v>
      </c>
      <c r="E13515" s="363">
        <v>118974.10062500002</v>
      </c>
      <c r="F13515" s="365">
        <f>E13515</f>
        <v>118974.10062500002</v>
      </c>
      <c r="I13515" s="1"/>
      <c r="J13515" s="1"/>
      <c r="K13515" s="1"/>
      <c r="L13515"/>
    </row>
    <row r="13516" spans="1:12" s="234" customFormat="1" ht="25" x14ac:dyDescent="0.25">
      <c r="A13516" s="268"/>
      <c r="B13516" s="364" t="s">
        <v>3224</v>
      </c>
      <c r="C13516" s="362" t="s">
        <v>1081</v>
      </c>
      <c r="D13516" s="362"/>
      <c r="E13516" s="363"/>
      <c r="F13516" s="365"/>
      <c r="I13516" s="1"/>
      <c r="J13516" s="1"/>
      <c r="K13516" s="1"/>
      <c r="L13516"/>
    </row>
    <row r="13517" spans="1:12" s="234" customFormat="1" ht="25" x14ac:dyDescent="0.25">
      <c r="A13517" s="268"/>
      <c r="B13517" s="364" t="s">
        <v>3221</v>
      </c>
      <c r="C13517" s="362" t="s">
        <v>1081</v>
      </c>
      <c r="D13517" s="362"/>
      <c r="E13517" s="363"/>
      <c r="F13517" s="365"/>
      <c r="I13517" s="1"/>
      <c r="J13517" s="1"/>
      <c r="K13517" s="1"/>
      <c r="L13517"/>
    </row>
    <row r="13518" spans="1:12" s="234" customFormat="1" x14ac:dyDescent="0.25">
      <c r="A13518" s="268"/>
      <c r="B13518" s="364"/>
      <c r="C13518" s="362"/>
      <c r="D13518" s="362"/>
      <c r="E13518" s="363"/>
      <c r="F13518" s="365"/>
      <c r="I13518" s="1"/>
      <c r="J13518" s="1"/>
      <c r="K13518" s="1"/>
      <c r="L13518"/>
    </row>
    <row r="13519" spans="1:12" s="234" customFormat="1" x14ac:dyDescent="0.25">
      <c r="A13519" s="268"/>
      <c r="B13519" s="364" t="s">
        <v>3227</v>
      </c>
      <c r="C13519" s="362"/>
      <c r="D13519" s="362"/>
      <c r="E13519" s="363"/>
      <c r="F13519" s="365"/>
      <c r="I13519" s="1"/>
      <c r="J13519" s="1"/>
      <c r="K13519" s="1"/>
      <c r="L13519"/>
    </row>
    <row r="13520" spans="1:12" s="234" customFormat="1" ht="75" x14ac:dyDescent="0.25">
      <c r="A13520" s="268"/>
      <c r="B13520" s="364" t="s">
        <v>3228</v>
      </c>
      <c r="C13520" s="362"/>
      <c r="D13520" s="362">
        <v>1</v>
      </c>
      <c r="E13520" s="363">
        <v>72000</v>
      </c>
      <c r="F13520" s="365">
        <f>E13520</f>
        <v>72000</v>
      </c>
      <c r="I13520" s="1"/>
      <c r="J13520" s="1"/>
      <c r="K13520" s="1"/>
      <c r="L13520"/>
    </row>
    <row r="13521" spans="1:12" s="234" customFormat="1" ht="25" x14ac:dyDescent="0.25">
      <c r="A13521" s="268"/>
      <c r="B13521" s="364" t="s">
        <v>3224</v>
      </c>
      <c r="C13521" s="362" t="s">
        <v>1081</v>
      </c>
      <c r="D13521" s="362"/>
      <c r="E13521" s="363"/>
      <c r="F13521" s="277"/>
      <c r="I13521" s="1"/>
      <c r="J13521" s="1"/>
      <c r="K13521" s="1"/>
      <c r="L13521"/>
    </row>
    <row r="13522" spans="1:12" s="234" customFormat="1" ht="25" x14ac:dyDescent="0.25">
      <c r="A13522" s="268"/>
      <c r="B13522" s="364" t="s">
        <v>3221</v>
      </c>
      <c r="C13522" s="362" t="s">
        <v>1081</v>
      </c>
      <c r="D13522" s="268"/>
      <c r="E13522" s="216"/>
      <c r="F13522" s="277"/>
      <c r="I13522"/>
      <c r="J13522" s="149"/>
      <c r="K13522" s="149"/>
      <c r="L13522" s="149"/>
    </row>
    <row r="13523" spans="1:12" s="234" customFormat="1" x14ac:dyDescent="0.25">
      <c r="A13523" s="268"/>
      <c r="B13523" s="269"/>
      <c r="C13523" s="268"/>
      <c r="D13523" s="268"/>
      <c r="E13523" s="216"/>
      <c r="F13523" s="277"/>
      <c r="I13523"/>
      <c r="J13523" s="149"/>
      <c r="K13523" s="149"/>
      <c r="L13523" s="149"/>
    </row>
    <row r="13524" spans="1:12" s="234" customFormat="1" x14ac:dyDescent="0.25">
      <c r="A13524" s="268"/>
      <c r="B13524" s="269"/>
      <c r="C13524" s="268"/>
      <c r="D13524" s="268"/>
      <c r="E13524" s="216"/>
      <c r="F13524" s="277"/>
      <c r="I13524"/>
      <c r="J13524" s="149"/>
      <c r="K13524" s="149"/>
      <c r="L13524" s="149"/>
    </row>
    <row r="13525" spans="1:12" s="234" customFormat="1" x14ac:dyDescent="0.25">
      <c r="A13525" s="268"/>
      <c r="B13525" s="269"/>
      <c r="C13525" s="268"/>
      <c r="D13525" s="268"/>
      <c r="E13525" s="216"/>
      <c r="F13525" s="277"/>
      <c r="I13525"/>
      <c r="J13525" s="149"/>
      <c r="K13525" s="149"/>
      <c r="L13525" s="149"/>
    </row>
    <row r="13526" spans="1:12" s="234" customFormat="1" x14ac:dyDescent="0.25">
      <c r="A13526" s="268"/>
      <c r="B13526" s="269"/>
      <c r="C13526" s="268"/>
      <c r="D13526" s="268"/>
      <c r="E13526" s="216"/>
      <c r="F13526" s="277"/>
      <c r="I13526"/>
      <c r="J13526" s="149"/>
      <c r="K13526" s="149"/>
      <c r="L13526" s="149"/>
    </row>
    <row r="13527" spans="1:12" s="234" customFormat="1" x14ac:dyDescent="0.25">
      <c r="A13527" s="268"/>
      <c r="B13527" s="269"/>
      <c r="C13527" s="268"/>
      <c r="D13527" s="268"/>
      <c r="E13527" s="216"/>
      <c r="F13527" s="277"/>
      <c r="I13527"/>
      <c r="J13527" s="149"/>
      <c r="K13527" s="149"/>
      <c r="L13527" s="149"/>
    </row>
    <row r="13528" spans="1:12" s="234" customFormat="1" x14ac:dyDescent="0.25">
      <c r="A13528" s="268"/>
      <c r="B13528" s="269"/>
      <c r="C13528" s="268"/>
      <c r="D13528" s="268"/>
      <c r="E13528" s="216"/>
      <c r="F13528" s="277"/>
      <c r="I13528"/>
      <c r="J13528" s="149"/>
      <c r="K13528" s="149"/>
      <c r="L13528" s="149"/>
    </row>
    <row r="13529" spans="1:12" s="234" customFormat="1" x14ac:dyDescent="0.25">
      <c r="A13529" s="268"/>
      <c r="B13529" s="269"/>
      <c r="C13529" s="268"/>
      <c r="D13529" s="268"/>
      <c r="E13529" s="216"/>
      <c r="F13529" s="277"/>
      <c r="I13529"/>
      <c r="J13529" s="149"/>
      <c r="K13529" s="149"/>
      <c r="L13529" s="149"/>
    </row>
    <row r="13530" spans="1:12" s="234" customFormat="1" x14ac:dyDescent="0.25">
      <c r="A13530" s="268"/>
      <c r="B13530" s="269"/>
      <c r="C13530" s="268"/>
      <c r="D13530" s="268"/>
      <c r="E13530" s="216"/>
      <c r="F13530" s="277"/>
      <c r="I13530"/>
      <c r="J13530" s="149"/>
      <c r="K13530" s="149"/>
      <c r="L13530" s="149"/>
    </row>
    <row r="13531" spans="1:12" s="234" customFormat="1" x14ac:dyDescent="0.25">
      <c r="A13531" s="268"/>
      <c r="B13531" s="269"/>
      <c r="C13531" s="268"/>
      <c r="D13531" s="268"/>
      <c r="E13531" s="216"/>
      <c r="F13531" s="277"/>
      <c r="I13531"/>
      <c r="J13531" s="149"/>
      <c r="K13531" s="149"/>
      <c r="L13531" s="149"/>
    </row>
    <row r="13532" spans="1:12" s="234" customFormat="1" x14ac:dyDescent="0.25">
      <c r="A13532" s="268"/>
      <c r="B13532" s="269"/>
      <c r="C13532" s="268"/>
      <c r="D13532" s="268"/>
      <c r="E13532" s="216"/>
      <c r="F13532" s="277"/>
      <c r="I13532"/>
      <c r="J13532" s="149"/>
      <c r="K13532" s="149"/>
      <c r="L13532" s="149"/>
    </row>
    <row r="13533" spans="1:12" s="234" customFormat="1" x14ac:dyDescent="0.25">
      <c r="A13533" s="268"/>
      <c r="B13533" s="269"/>
      <c r="C13533" s="268"/>
      <c r="D13533" s="268"/>
      <c r="E13533" s="216"/>
      <c r="F13533" s="277"/>
      <c r="I13533"/>
      <c r="J13533" s="149"/>
      <c r="K13533" s="149"/>
      <c r="L13533" s="149"/>
    </row>
    <row r="13534" spans="1:12" s="234" customFormat="1" x14ac:dyDescent="0.25">
      <c r="A13534" s="268"/>
      <c r="B13534" s="269"/>
      <c r="C13534" s="268"/>
      <c r="D13534" s="268"/>
      <c r="E13534" s="216"/>
      <c r="F13534" s="277"/>
      <c r="I13534"/>
      <c r="J13534" s="149"/>
      <c r="K13534" s="149"/>
      <c r="L13534" s="149"/>
    </row>
    <row r="13535" spans="1:12" s="234" customFormat="1" x14ac:dyDescent="0.25">
      <c r="A13535" s="268"/>
      <c r="B13535" s="269"/>
      <c r="C13535" s="268"/>
      <c r="D13535" s="268"/>
      <c r="E13535" s="216"/>
      <c r="F13535" s="277"/>
      <c r="I13535"/>
      <c r="J13535" s="149"/>
      <c r="K13535" s="149"/>
      <c r="L13535" s="149"/>
    </row>
    <row r="13536" spans="1:12" s="234" customFormat="1" x14ac:dyDescent="0.25">
      <c r="A13536" s="268"/>
      <c r="B13536" s="269"/>
      <c r="C13536" s="268"/>
      <c r="D13536" s="268"/>
      <c r="E13536" s="216"/>
      <c r="F13536" s="277"/>
      <c r="I13536"/>
      <c r="J13536" s="149"/>
      <c r="K13536" s="149"/>
      <c r="L13536" s="149"/>
    </row>
    <row r="13537" spans="1:12" s="234" customFormat="1" x14ac:dyDescent="0.25">
      <c r="A13537" s="268"/>
      <c r="B13537" s="269"/>
      <c r="C13537" s="268"/>
      <c r="D13537" s="268"/>
      <c r="E13537" s="216"/>
      <c r="F13537" s="277"/>
      <c r="I13537"/>
      <c r="J13537" s="149"/>
      <c r="K13537" s="149"/>
      <c r="L13537" s="149"/>
    </row>
    <row r="13538" spans="1:12" s="234" customFormat="1" x14ac:dyDescent="0.25">
      <c r="A13538" s="268"/>
      <c r="B13538" s="269"/>
      <c r="C13538" s="268"/>
      <c r="D13538" s="268"/>
      <c r="E13538" s="216"/>
      <c r="F13538" s="277"/>
      <c r="I13538"/>
      <c r="J13538" s="149"/>
      <c r="K13538" s="149"/>
      <c r="L13538" s="149"/>
    </row>
    <row r="13539" spans="1:12" s="234" customFormat="1" x14ac:dyDescent="0.25">
      <c r="A13539" s="268"/>
      <c r="B13539" s="269"/>
      <c r="C13539" s="268"/>
      <c r="D13539" s="268"/>
      <c r="E13539" s="216"/>
      <c r="F13539" s="277"/>
      <c r="I13539"/>
      <c r="J13539" s="149"/>
      <c r="K13539" s="149"/>
      <c r="L13539" s="149"/>
    </row>
    <row r="13540" spans="1:12" s="234" customFormat="1" x14ac:dyDescent="0.25">
      <c r="A13540" s="268"/>
      <c r="B13540" s="269"/>
      <c r="C13540" s="268"/>
      <c r="D13540" s="268"/>
      <c r="E13540" s="216"/>
      <c r="F13540" s="277"/>
      <c r="I13540"/>
      <c r="J13540" s="149"/>
      <c r="K13540" s="149"/>
      <c r="L13540" s="149"/>
    </row>
    <row r="13541" spans="1:12" s="234" customFormat="1" x14ac:dyDescent="0.25">
      <c r="A13541" s="268"/>
      <c r="B13541" s="269"/>
      <c r="C13541" s="268"/>
      <c r="D13541" s="268"/>
      <c r="E13541" s="216"/>
      <c r="F13541" s="277"/>
      <c r="I13541"/>
      <c r="J13541" s="149"/>
      <c r="K13541" s="149"/>
      <c r="L13541" s="149"/>
    </row>
    <row r="13542" spans="1:12" s="234" customFormat="1" x14ac:dyDescent="0.25">
      <c r="A13542" s="268"/>
      <c r="B13542" s="269"/>
      <c r="C13542" s="268"/>
      <c r="D13542" s="268"/>
      <c r="E13542" s="216"/>
      <c r="F13542" s="277"/>
      <c r="I13542"/>
      <c r="J13542" s="149"/>
      <c r="K13542" s="149"/>
      <c r="L13542" s="149"/>
    </row>
    <row r="13543" spans="1:12" s="234" customFormat="1" x14ac:dyDescent="0.25">
      <c r="A13543" s="268"/>
      <c r="B13543" s="269"/>
      <c r="C13543" s="268"/>
      <c r="D13543" s="268"/>
      <c r="E13543" s="216"/>
      <c r="F13543" s="277"/>
      <c r="I13543"/>
      <c r="J13543" s="149"/>
      <c r="K13543" s="149"/>
      <c r="L13543" s="149"/>
    </row>
    <row r="13544" spans="1:12" s="234" customFormat="1" x14ac:dyDescent="0.25">
      <c r="A13544" s="268"/>
      <c r="B13544" s="269"/>
      <c r="C13544" s="268"/>
      <c r="D13544" s="268"/>
      <c r="E13544" s="216"/>
      <c r="F13544" s="277"/>
      <c r="I13544"/>
      <c r="J13544" s="149"/>
      <c r="K13544" s="149"/>
      <c r="L13544" s="149"/>
    </row>
    <row r="13545" spans="1:12" s="234" customFormat="1" x14ac:dyDescent="0.25">
      <c r="A13545" s="268"/>
      <c r="B13545" s="269"/>
      <c r="C13545" s="268"/>
      <c r="D13545" s="268"/>
      <c r="E13545" s="216"/>
      <c r="F13545" s="277"/>
      <c r="I13545"/>
      <c r="J13545" s="149"/>
      <c r="K13545" s="149"/>
      <c r="L13545" s="149"/>
    </row>
    <row r="13546" spans="1:12" s="234" customFormat="1" x14ac:dyDescent="0.25">
      <c r="A13546" s="268"/>
      <c r="B13546" s="269"/>
      <c r="C13546" s="268"/>
      <c r="D13546" s="268"/>
      <c r="E13546" s="216"/>
      <c r="F13546" s="277"/>
      <c r="I13546"/>
      <c r="J13546" s="149"/>
      <c r="K13546" s="149"/>
      <c r="L13546" s="149"/>
    </row>
    <row r="13547" spans="1:12" s="234" customFormat="1" x14ac:dyDescent="0.25">
      <c r="A13547" s="268"/>
      <c r="B13547" s="269"/>
      <c r="C13547" s="268"/>
      <c r="D13547" s="268"/>
      <c r="E13547" s="216"/>
      <c r="F13547" s="277"/>
      <c r="I13547"/>
      <c r="J13547" s="149"/>
      <c r="K13547" s="149"/>
      <c r="L13547" s="149"/>
    </row>
    <row r="13548" spans="1:12" s="234" customFormat="1" x14ac:dyDescent="0.25">
      <c r="A13548" s="268"/>
      <c r="B13548" s="269"/>
      <c r="C13548" s="268"/>
      <c r="D13548" s="268"/>
      <c r="E13548" s="216"/>
      <c r="F13548" s="277"/>
      <c r="I13548"/>
      <c r="J13548" s="149"/>
      <c r="K13548" s="149"/>
      <c r="L13548" s="149"/>
    </row>
    <row r="13549" spans="1:12" s="234" customFormat="1" x14ac:dyDescent="0.25">
      <c r="A13549" s="268"/>
      <c r="B13549" s="269"/>
      <c r="C13549" s="268"/>
      <c r="D13549" s="268"/>
      <c r="E13549" s="216"/>
      <c r="F13549" s="277"/>
      <c r="I13549"/>
      <c r="J13549" s="149"/>
      <c r="K13549" s="149"/>
      <c r="L13549" s="149"/>
    </row>
    <row r="13550" spans="1:12" s="234" customFormat="1" x14ac:dyDescent="0.25">
      <c r="A13550" s="268"/>
      <c r="B13550" s="269"/>
      <c r="C13550" s="268"/>
      <c r="D13550" s="268"/>
      <c r="E13550" s="216"/>
      <c r="F13550" s="277"/>
      <c r="I13550"/>
      <c r="J13550" s="149"/>
      <c r="K13550" s="149"/>
      <c r="L13550" s="149"/>
    </row>
    <row r="13551" spans="1:12" s="234" customFormat="1" x14ac:dyDescent="0.25">
      <c r="A13551" s="268"/>
      <c r="B13551" s="269"/>
      <c r="C13551" s="268"/>
      <c r="D13551" s="268"/>
      <c r="E13551" s="216"/>
      <c r="F13551" s="277"/>
      <c r="I13551"/>
      <c r="J13551" s="149"/>
      <c r="K13551" s="149"/>
      <c r="L13551" s="149"/>
    </row>
    <row r="13552" spans="1:12" s="234" customFormat="1" ht="13" x14ac:dyDescent="0.25">
      <c r="A13552" s="223"/>
      <c r="B13552" s="349" t="s">
        <v>2187</v>
      </c>
      <c r="C13552" s="223"/>
      <c r="D13552" s="223"/>
      <c r="E13552" s="255"/>
      <c r="F13552" s="266"/>
      <c r="I13552"/>
      <c r="J13552" s="149"/>
      <c r="K13552" s="149"/>
      <c r="L13552" s="149"/>
    </row>
    <row r="13553" spans="1:12" s="234" customFormat="1" ht="13" x14ac:dyDescent="0.25">
      <c r="A13553" s="223"/>
      <c r="B13553" s="350" t="s">
        <v>3199</v>
      </c>
      <c r="C13553" s="223"/>
      <c r="D13553" s="223"/>
      <c r="E13553" s="255"/>
      <c r="F13553" s="260"/>
      <c r="I13553"/>
      <c r="J13553" s="149"/>
      <c r="K13553" s="149"/>
      <c r="L13553" s="149"/>
    </row>
    <row r="13554" spans="1:12" s="234" customFormat="1" ht="13" x14ac:dyDescent="0.25">
      <c r="A13554" s="223"/>
      <c r="B13554" s="350" t="str">
        <f>B13485</f>
        <v>Provisional Sums</v>
      </c>
      <c r="C13554" s="223"/>
      <c r="D13554" s="223"/>
      <c r="E13554" s="255"/>
      <c r="F13554" s="260"/>
      <c r="I13554"/>
      <c r="J13554" s="149"/>
      <c r="K13554" s="149"/>
      <c r="L13554" s="149"/>
    </row>
    <row r="13555" spans="1:12" s="234" customFormat="1" x14ac:dyDescent="0.25">
      <c r="A13555" s="268"/>
      <c r="B13555" s="269"/>
      <c r="C13555" s="268"/>
      <c r="D13555" s="268"/>
      <c r="E13555" s="257"/>
      <c r="F13555" s="260"/>
      <c r="I13555"/>
      <c r="J13555" s="149"/>
      <c r="K13555" s="149"/>
      <c r="L13555" s="149"/>
    </row>
    <row r="13556" spans="1:12" s="234" customFormat="1" ht="13" x14ac:dyDescent="0.25">
      <c r="A13556" s="223"/>
      <c r="B13556" s="352" t="str">
        <f>B13553</f>
        <v>SECTION 12</v>
      </c>
      <c r="C13556" s="348"/>
      <c r="D13556" s="348"/>
      <c r="E13556" s="257"/>
      <c r="F13556" s="260"/>
      <c r="I13556"/>
      <c r="J13556" s="149"/>
      <c r="K13556" s="149"/>
      <c r="L13556" s="149"/>
    </row>
    <row r="13557" spans="1:12" s="234" customFormat="1" ht="13" x14ac:dyDescent="0.25">
      <c r="A13557" s="223"/>
      <c r="B13557" s="352" t="str">
        <f>B13554</f>
        <v>Provisional Sums</v>
      </c>
      <c r="C13557" s="348"/>
      <c r="D13557" s="348"/>
      <c r="E13557" s="257"/>
      <c r="F13557" s="260"/>
      <c r="I13557"/>
      <c r="J13557" s="149"/>
      <c r="K13557" s="149"/>
      <c r="L13557" s="149"/>
    </row>
    <row r="13558" spans="1:12" s="234" customFormat="1" ht="13" x14ac:dyDescent="0.25">
      <c r="A13558" s="223"/>
      <c r="B13558" s="224" t="s">
        <v>2201</v>
      </c>
      <c r="C13558" s="348" t="s">
        <v>2192</v>
      </c>
      <c r="D13558" s="348"/>
      <c r="E13558" s="257"/>
      <c r="F13558" s="260"/>
      <c r="I13558"/>
      <c r="J13558" s="149"/>
      <c r="K13558" s="149"/>
      <c r="L13558" s="149"/>
    </row>
    <row r="13559" spans="1:12" s="234" customFormat="1" ht="13" x14ac:dyDescent="0.25">
      <c r="A13559" s="223"/>
      <c r="B13559" s="225"/>
      <c r="C13559" s="348"/>
      <c r="D13559" s="348"/>
      <c r="E13559" s="257"/>
      <c r="F13559" s="260"/>
      <c r="I13559"/>
      <c r="J13559" s="149"/>
      <c r="K13559" s="149"/>
      <c r="L13559" s="149"/>
    </row>
    <row r="13560" spans="1:12" s="234" customFormat="1" ht="13" x14ac:dyDescent="0.25">
      <c r="A13560" s="223"/>
      <c r="B13560" s="353"/>
      <c r="C13560" s="348"/>
      <c r="D13560" s="348"/>
      <c r="E13560" s="257"/>
      <c r="F13560" s="260"/>
      <c r="I13560"/>
      <c r="J13560" s="149"/>
      <c r="K13560" s="149"/>
      <c r="L13560" s="149"/>
    </row>
    <row r="13561" spans="1:12" s="234" customFormat="1" x14ac:dyDescent="0.25">
      <c r="A13561" s="354"/>
      <c r="B13561" s="353" t="s">
        <v>2288</v>
      </c>
      <c r="C13561" s="348">
        <v>199</v>
      </c>
      <c r="D13561" s="348"/>
      <c r="E13561" s="257"/>
      <c r="F13561" s="260"/>
      <c r="I13561"/>
      <c r="J13561" s="149"/>
      <c r="K13561" s="149"/>
      <c r="L13561" s="149"/>
    </row>
    <row r="13562" spans="1:12" s="234" customFormat="1" x14ac:dyDescent="0.25">
      <c r="A13562" s="354"/>
      <c r="B13562" s="355"/>
      <c r="C13562" s="348"/>
      <c r="D13562" s="348"/>
      <c r="E13562" s="257"/>
      <c r="F13562" s="260"/>
      <c r="I13562"/>
      <c r="J13562" s="149"/>
      <c r="K13562" s="149"/>
      <c r="L13562" s="149"/>
    </row>
    <row r="13563" spans="1:12" s="234" customFormat="1" x14ac:dyDescent="0.25">
      <c r="A13563" s="354"/>
      <c r="B13563" s="355"/>
      <c r="C13563" s="348"/>
      <c r="D13563" s="348"/>
      <c r="E13563" s="257"/>
      <c r="F13563" s="260"/>
      <c r="I13563"/>
      <c r="J13563" s="149"/>
      <c r="K13563" s="149"/>
      <c r="L13563" s="149"/>
    </row>
    <row r="13564" spans="1:12" s="234" customFormat="1" x14ac:dyDescent="0.25">
      <c r="A13564" s="354"/>
      <c r="B13564" s="355"/>
      <c r="C13564" s="348"/>
      <c r="D13564" s="348"/>
      <c r="E13564" s="257"/>
      <c r="F13564" s="260"/>
      <c r="I13564"/>
      <c r="J13564" s="149"/>
      <c r="K13564" s="149"/>
      <c r="L13564" s="149"/>
    </row>
    <row r="13565" spans="1:12" s="234" customFormat="1" x14ac:dyDescent="0.25">
      <c r="A13565" s="354"/>
      <c r="B13565" s="355"/>
      <c r="C13565" s="348"/>
      <c r="D13565" s="348"/>
      <c r="E13565" s="257"/>
      <c r="F13565" s="260"/>
      <c r="I13565"/>
      <c r="J13565" s="149"/>
      <c r="K13565" s="149"/>
      <c r="L13565" s="149"/>
    </row>
    <row r="13566" spans="1:12" s="234" customFormat="1" x14ac:dyDescent="0.25">
      <c r="A13566" s="354"/>
      <c r="B13566" s="355"/>
      <c r="C13566" s="348"/>
      <c r="D13566" s="348"/>
      <c r="E13566" s="257"/>
      <c r="F13566" s="260"/>
      <c r="I13566"/>
      <c r="J13566" s="149"/>
      <c r="K13566" s="149"/>
      <c r="L13566" s="149"/>
    </row>
    <row r="13567" spans="1:12" s="234" customFormat="1" x14ac:dyDescent="0.25">
      <c r="A13567" s="354"/>
      <c r="B13567" s="355"/>
      <c r="C13567" s="348"/>
      <c r="D13567" s="348"/>
      <c r="E13567" s="257"/>
      <c r="F13567" s="260"/>
      <c r="I13567"/>
      <c r="J13567" s="149"/>
      <c r="K13567" s="149"/>
      <c r="L13567" s="149"/>
    </row>
    <row r="13568" spans="1:12" s="234" customFormat="1" x14ac:dyDescent="0.25">
      <c r="A13568" s="354"/>
      <c r="B13568" s="355"/>
      <c r="C13568" s="348"/>
      <c r="D13568" s="348"/>
      <c r="E13568" s="257"/>
      <c r="F13568" s="260"/>
      <c r="I13568"/>
      <c r="J13568" s="149"/>
      <c r="K13568" s="149"/>
      <c r="L13568" s="149"/>
    </row>
    <row r="13569" spans="1:12" s="234" customFormat="1" x14ac:dyDescent="0.25">
      <c r="A13569" s="354"/>
      <c r="B13569" s="355"/>
      <c r="C13569" s="348"/>
      <c r="D13569" s="348"/>
      <c r="E13569" s="257"/>
      <c r="F13569" s="260"/>
      <c r="I13569"/>
      <c r="J13569" s="149"/>
      <c r="K13569" s="149"/>
      <c r="L13569" s="149"/>
    </row>
    <row r="13570" spans="1:12" s="234" customFormat="1" x14ac:dyDescent="0.25">
      <c r="A13570" s="354"/>
      <c r="B13570" s="355"/>
      <c r="C13570" s="348"/>
      <c r="D13570" s="348"/>
      <c r="E13570" s="257"/>
      <c r="F13570" s="260"/>
      <c r="I13570"/>
      <c r="J13570" s="149"/>
      <c r="K13570" s="149"/>
      <c r="L13570" s="149"/>
    </row>
    <row r="13571" spans="1:12" s="234" customFormat="1" x14ac:dyDescent="0.25">
      <c r="A13571" s="354"/>
      <c r="B13571" s="355"/>
      <c r="C13571" s="348"/>
      <c r="D13571" s="348"/>
      <c r="E13571" s="257"/>
      <c r="F13571" s="260"/>
      <c r="I13571"/>
      <c r="J13571" s="149"/>
      <c r="K13571" s="149"/>
      <c r="L13571" s="149"/>
    </row>
    <row r="13572" spans="1:12" s="234" customFormat="1" x14ac:dyDescent="0.25">
      <c r="A13572" s="354"/>
      <c r="B13572" s="355"/>
      <c r="C13572" s="348"/>
      <c r="D13572" s="348"/>
      <c r="E13572" s="257"/>
      <c r="F13572" s="260"/>
      <c r="I13572"/>
      <c r="J13572" s="149"/>
      <c r="K13572" s="149"/>
      <c r="L13572" s="149"/>
    </row>
    <row r="13573" spans="1:12" s="234" customFormat="1" x14ac:dyDescent="0.25">
      <c r="A13573" s="354"/>
      <c r="B13573" s="355"/>
      <c r="C13573" s="348"/>
      <c r="D13573" s="348"/>
      <c r="E13573" s="257"/>
      <c r="F13573" s="260"/>
      <c r="I13573"/>
      <c r="J13573" s="149"/>
      <c r="K13573" s="149"/>
      <c r="L13573" s="149"/>
    </row>
    <row r="13574" spans="1:12" s="234" customFormat="1" x14ac:dyDescent="0.25">
      <c r="A13574" s="354"/>
      <c r="B13574" s="355"/>
      <c r="C13574" s="348"/>
      <c r="D13574" s="348"/>
      <c r="E13574" s="257"/>
      <c r="F13574" s="260"/>
      <c r="I13574"/>
      <c r="J13574" s="149"/>
      <c r="K13574" s="149"/>
      <c r="L13574" s="149"/>
    </row>
    <row r="13575" spans="1:12" s="234" customFormat="1" x14ac:dyDescent="0.25">
      <c r="A13575" s="354"/>
      <c r="B13575" s="355"/>
      <c r="C13575" s="348"/>
      <c r="D13575" s="348"/>
      <c r="E13575" s="257"/>
      <c r="F13575" s="260"/>
      <c r="I13575"/>
      <c r="J13575" s="149"/>
      <c r="K13575" s="149"/>
      <c r="L13575" s="149"/>
    </row>
    <row r="13576" spans="1:12" s="234" customFormat="1" x14ac:dyDescent="0.25">
      <c r="A13576" s="354"/>
      <c r="B13576" s="355"/>
      <c r="C13576" s="348"/>
      <c r="D13576" s="348"/>
      <c r="E13576" s="257"/>
      <c r="F13576" s="260"/>
      <c r="I13576"/>
      <c r="J13576" s="149"/>
      <c r="K13576" s="149"/>
      <c r="L13576" s="149"/>
    </row>
    <row r="13577" spans="1:12" s="234" customFormat="1" x14ac:dyDescent="0.25">
      <c r="A13577" s="354"/>
      <c r="B13577" s="355"/>
      <c r="C13577" s="348"/>
      <c r="D13577" s="348"/>
      <c r="E13577" s="257"/>
      <c r="F13577" s="260"/>
      <c r="I13577"/>
      <c r="J13577" s="149"/>
      <c r="K13577" s="149"/>
      <c r="L13577" s="149"/>
    </row>
    <row r="13578" spans="1:12" s="234" customFormat="1" x14ac:dyDescent="0.25">
      <c r="A13578" s="354"/>
      <c r="B13578" s="355"/>
      <c r="C13578" s="348"/>
      <c r="D13578" s="348"/>
      <c r="E13578" s="257"/>
      <c r="F13578" s="260"/>
      <c r="I13578"/>
      <c r="J13578" s="149"/>
      <c r="K13578" s="149"/>
      <c r="L13578" s="149"/>
    </row>
    <row r="13579" spans="1:12" s="234" customFormat="1" x14ac:dyDescent="0.25">
      <c r="A13579" s="354"/>
      <c r="B13579" s="355"/>
      <c r="C13579" s="348"/>
      <c r="D13579" s="348"/>
      <c r="E13579" s="257"/>
      <c r="F13579" s="260"/>
      <c r="I13579"/>
      <c r="J13579" s="149"/>
      <c r="K13579" s="149"/>
      <c r="L13579" s="149"/>
    </row>
    <row r="13580" spans="1:12" s="234" customFormat="1" x14ac:dyDescent="0.25">
      <c r="A13580" s="354"/>
      <c r="B13580" s="355"/>
      <c r="C13580" s="348"/>
      <c r="D13580" s="348"/>
      <c r="E13580" s="257"/>
      <c r="F13580" s="260"/>
      <c r="I13580"/>
      <c r="J13580" s="149"/>
      <c r="K13580" s="149"/>
      <c r="L13580" s="149"/>
    </row>
    <row r="13581" spans="1:12" s="234" customFormat="1" x14ac:dyDescent="0.25">
      <c r="A13581" s="354"/>
      <c r="B13581" s="355"/>
      <c r="C13581" s="348"/>
      <c r="D13581" s="348"/>
      <c r="E13581" s="257"/>
      <c r="F13581" s="260"/>
      <c r="I13581"/>
      <c r="J13581" s="149"/>
      <c r="K13581" s="149"/>
      <c r="L13581" s="149"/>
    </row>
    <row r="13582" spans="1:12" s="234" customFormat="1" x14ac:dyDescent="0.25">
      <c r="A13582" s="354"/>
      <c r="B13582" s="355"/>
      <c r="C13582" s="348"/>
      <c r="D13582" s="348"/>
      <c r="E13582" s="257"/>
      <c r="F13582" s="260"/>
      <c r="I13582"/>
      <c r="J13582" s="149"/>
      <c r="K13582" s="149"/>
      <c r="L13582" s="149"/>
    </row>
    <row r="13583" spans="1:12" s="234" customFormat="1" x14ac:dyDescent="0.25">
      <c r="A13583" s="354"/>
      <c r="B13583" s="355"/>
      <c r="C13583" s="348"/>
      <c r="D13583" s="348"/>
      <c r="E13583" s="257"/>
      <c r="F13583" s="260"/>
      <c r="I13583"/>
      <c r="J13583" s="149"/>
      <c r="K13583" s="149"/>
      <c r="L13583" s="149"/>
    </row>
    <row r="13584" spans="1:12" s="234" customFormat="1" x14ac:dyDescent="0.25">
      <c r="A13584" s="354"/>
      <c r="B13584" s="355"/>
      <c r="C13584" s="348"/>
      <c r="D13584" s="348"/>
      <c r="E13584" s="257"/>
      <c r="F13584" s="260"/>
      <c r="I13584"/>
      <c r="J13584" s="149"/>
      <c r="K13584" s="149"/>
      <c r="L13584" s="149"/>
    </row>
    <row r="13585" spans="1:12" s="234" customFormat="1" x14ac:dyDescent="0.25">
      <c r="A13585" s="354"/>
      <c r="B13585" s="355"/>
      <c r="C13585" s="348"/>
      <c r="D13585" s="348"/>
      <c r="E13585" s="257"/>
      <c r="F13585" s="260"/>
      <c r="I13585"/>
      <c r="J13585" s="149"/>
      <c r="K13585" s="149"/>
      <c r="L13585" s="149"/>
    </row>
    <row r="13586" spans="1:12" s="234" customFormat="1" x14ac:dyDescent="0.25">
      <c r="A13586" s="354"/>
      <c r="B13586" s="355"/>
      <c r="C13586" s="348"/>
      <c r="D13586" s="348"/>
      <c r="E13586" s="257"/>
      <c r="F13586" s="260"/>
      <c r="I13586"/>
      <c r="J13586" s="149"/>
      <c r="K13586" s="149"/>
      <c r="L13586" s="149"/>
    </row>
    <row r="13587" spans="1:12" s="234" customFormat="1" x14ac:dyDescent="0.25">
      <c r="A13587" s="354"/>
      <c r="B13587" s="355"/>
      <c r="C13587" s="348"/>
      <c r="D13587" s="348"/>
      <c r="E13587" s="257"/>
      <c r="F13587" s="260"/>
      <c r="I13587"/>
      <c r="J13587" s="149"/>
      <c r="K13587" s="149"/>
      <c r="L13587" s="149"/>
    </row>
    <row r="13588" spans="1:12" s="234" customFormat="1" x14ac:dyDescent="0.25">
      <c r="A13588" s="354"/>
      <c r="B13588" s="355"/>
      <c r="C13588" s="348"/>
      <c r="D13588" s="348"/>
      <c r="E13588" s="257"/>
      <c r="F13588" s="260"/>
      <c r="I13588"/>
      <c r="J13588" s="149"/>
      <c r="K13588" s="149"/>
      <c r="L13588" s="149"/>
    </row>
    <row r="13589" spans="1:12" s="234" customFormat="1" x14ac:dyDescent="0.25">
      <c r="A13589" s="354"/>
      <c r="B13589" s="355"/>
      <c r="C13589" s="348"/>
      <c r="D13589" s="348"/>
      <c r="E13589" s="257"/>
      <c r="F13589" s="260"/>
      <c r="I13589"/>
      <c r="J13589" s="149"/>
      <c r="K13589" s="149"/>
      <c r="L13589" s="149"/>
    </row>
    <row r="13590" spans="1:12" s="234" customFormat="1" x14ac:dyDescent="0.25">
      <c r="A13590" s="354"/>
      <c r="B13590" s="355"/>
      <c r="C13590" s="348"/>
      <c r="D13590" s="348"/>
      <c r="E13590" s="257"/>
      <c r="F13590" s="260"/>
      <c r="I13590"/>
      <c r="J13590" s="149"/>
      <c r="K13590" s="149"/>
      <c r="L13590" s="149"/>
    </row>
    <row r="13591" spans="1:12" s="234" customFormat="1" x14ac:dyDescent="0.25">
      <c r="A13591" s="354"/>
      <c r="B13591" s="355"/>
      <c r="C13591" s="348"/>
      <c r="D13591" s="348"/>
      <c r="E13591" s="257"/>
      <c r="F13591" s="260"/>
      <c r="I13591"/>
      <c r="J13591" s="149"/>
      <c r="K13591" s="149"/>
      <c r="L13591" s="149"/>
    </row>
    <row r="13592" spans="1:12" s="234" customFormat="1" x14ac:dyDescent="0.25">
      <c r="A13592" s="354"/>
      <c r="B13592" s="355"/>
      <c r="C13592" s="348"/>
      <c r="D13592" s="348"/>
      <c r="E13592" s="257"/>
      <c r="F13592" s="260"/>
      <c r="I13592"/>
      <c r="J13592" s="149"/>
      <c r="K13592" s="149"/>
      <c r="L13592" s="149"/>
    </row>
    <row r="13593" spans="1:12" s="234" customFormat="1" x14ac:dyDescent="0.25">
      <c r="A13593" s="354"/>
      <c r="B13593" s="355"/>
      <c r="C13593" s="348"/>
      <c r="D13593" s="348"/>
      <c r="E13593" s="257"/>
      <c r="F13593" s="260"/>
      <c r="I13593"/>
      <c r="J13593" s="149"/>
      <c r="K13593" s="149"/>
      <c r="L13593" s="149"/>
    </row>
    <row r="13594" spans="1:12" s="234" customFormat="1" x14ac:dyDescent="0.25">
      <c r="A13594" s="354"/>
      <c r="B13594" s="355"/>
      <c r="C13594" s="348"/>
      <c r="D13594" s="348"/>
      <c r="E13594" s="257"/>
      <c r="F13594" s="260"/>
      <c r="I13594"/>
      <c r="J13594" s="149"/>
      <c r="K13594" s="149"/>
      <c r="L13594" s="149"/>
    </row>
    <row r="13595" spans="1:12" s="234" customFormat="1" x14ac:dyDescent="0.25">
      <c r="A13595" s="354"/>
      <c r="B13595" s="355"/>
      <c r="C13595" s="348"/>
      <c r="D13595" s="348"/>
      <c r="E13595" s="257"/>
      <c r="F13595" s="260"/>
      <c r="I13595"/>
      <c r="J13595" s="149"/>
      <c r="K13595" s="149"/>
      <c r="L13595" s="149"/>
    </row>
    <row r="13596" spans="1:12" s="234" customFormat="1" x14ac:dyDescent="0.25">
      <c r="A13596" s="354"/>
      <c r="B13596" s="355"/>
      <c r="C13596" s="348"/>
      <c r="D13596" s="348"/>
      <c r="E13596" s="257"/>
      <c r="F13596" s="260"/>
      <c r="I13596"/>
      <c r="J13596" s="149"/>
      <c r="K13596" s="149"/>
      <c r="L13596" s="149"/>
    </row>
    <row r="13597" spans="1:12" s="234" customFormat="1" x14ac:dyDescent="0.25">
      <c r="A13597" s="354"/>
      <c r="B13597" s="355"/>
      <c r="C13597" s="348"/>
      <c r="D13597" s="348"/>
      <c r="E13597" s="257"/>
      <c r="F13597" s="260"/>
      <c r="I13597"/>
      <c r="J13597" s="149"/>
      <c r="K13597" s="149"/>
      <c r="L13597" s="149"/>
    </row>
    <row r="13598" spans="1:12" s="234" customFormat="1" x14ac:dyDescent="0.25">
      <c r="A13598" s="354"/>
      <c r="B13598" s="355"/>
      <c r="C13598" s="348"/>
      <c r="D13598" s="348"/>
      <c r="E13598" s="257"/>
      <c r="F13598" s="260"/>
      <c r="I13598"/>
      <c r="J13598" s="149"/>
      <c r="K13598" s="149"/>
      <c r="L13598" s="149"/>
    </row>
    <row r="13599" spans="1:12" s="234" customFormat="1" x14ac:dyDescent="0.25">
      <c r="A13599" s="354"/>
      <c r="B13599" s="355"/>
      <c r="C13599" s="348"/>
      <c r="D13599" s="348"/>
      <c r="E13599" s="257"/>
      <c r="F13599" s="260"/>
      <c r="I13599"/>
      <c r="J13599" s="149"/>
      <c r="K13599" s="149"/>
      <c r="L13599" s="149"/>
    </row>
    <row r="13600" spans="1:12" s="234" customFormat="1" x14ac:dyDescent="0.25">
      <c r="A13600" s="354"/>
      <c r="B13600" s="355"/>
      <c r="C13600" s="348"/>
      <c r="D13600" s="348"/>
      <c r="E13600" s="257"/>
      <c r="F13600" s="260"/>
      <c r="I13600"/>
      <c r="J13600" s="149"/>
      <c r="K13600" s="149"/>
      <c r="L13600" s="149"/>
    </row>
    <row r="13601" spans="1:12" s="234" customFormat="1" x14ac:dyDescent="0.25">
      <c r="A13601" s="354"/>
      <c r="B13601" s="355"/>
      <c r="C13601" s="348"/>
      <c r="D13601" s="348"/>
      <c r="E13601" s="257"/>
      <c r="F13601" s="260"/>
      <c r="I13601"/>
      <c r="J13601" s="149"/>
      <c r="K13601" s="149"/>
      <c r="L13601" s="149"/>
    </row>
    <row r="13602" spans="1:12" s="234" customFormat="1" x14ac:dyDescent="0.25">
      <c r="A13602" s="354"/>
      <c r="B13602" s="355"/>
      <c r="C13602" s="348"/>
      <c r="D13602" s="348"/>
      <c r="E13602" s="257"/>
      <c r="F13602" s="260"/>
      <c r="I13602"/>
      <c r="J13602" s="149"/>
      <c r="K13602" s="149"/>
      <c r="L13602" s="149"/>
    </row>
    <row r="13603" spans="1:12" s="234" customFormat="1" x14ac:dyDescent="0.25">
      <c r="A13603" s="354"/>
      <c r="B13603" s="355"/>
      <c r="C13603" s="348"/>
      <c r="D13603" s="348"/>
      <c r="E13603" s="257"/>
      <c r="F13603" s="260"/>
      <c r="I13603"/>
      <c r="J13603" s="149"/>
      <c r="K13603" s="149"/>
      <c r="L13603" s="149"/>
    </row>
    <row r="13604" spans="1:12" s="234" customFormat="1" x14ac:dyDescent="0.25">
      <c r="A13604" s="354"/>
      <c r="B13604" s="355"/>
      <c r="C13604" s="348"/>
      <c r="D13604" s="348"/>
      <c r="E13604" s="257"/>
      <c r="F13604" s="260"/>
      <c r="I13604"/>
      <c r="J13604" s="149"/>
      <c r="K13604" s="149"/>
      <c r="L13604" s="149"/>
    </row>
    <row r="13605" spans="1:12" s="234" customFormat="1" x14ac:dyDescent="0.25">
      <c r="A13605" s="354"/>
      <c r="B13605" s="355"/>
      <c r="C13605" s="348"/>
      <c r="D13605" s="348"/>
      <c r="E13605" s="257"/>
      <c r="F13605" s="260"/>
      <c r="I13605"/>
      <c r="J13605" s="149"/>
      <c r="K13605" s="149"/>
      <c r="L13605" s="149"/>
    </row>
    <row r="13606" spans="1:12" s="234" customFormat="1" x14ac:dyDescent="0.25">
      <c r="A13606" s="354"/>
      <c r="B13606" s="355"/>
      <c r="C13606" s="348"/>
      <c r="D13606" s="348"/>
      <c r="E13606" s="257"/>
      <c r="F13606" s="260"/>
      <c r="I13606"/>
      <c r="J13606" s="149"/>
      <c r="K13606" s="149"/>
      <c r="L13606" s="149"/>
    </row>
    <row r="13607" spans="1:12" s="234" customFormat="1" x14ac:dyDescent="0.25">
      <c r="A13607" s="354"/>
      <c r="B13607" s="355"/>
      <c r="C13607" s="348"/>
      <c r="D13607" s="348"/>
      <c r="E13607" s="257"/>
      <c r="F13607" s="260"/>
      <c r="I13607"/>
      <c r="J13607" s="149"/>
      <c r="K13607" s="149"/>
      <c r="L13607" s="149"/>
    </row>
    <row r="13608" spans="1:12" s="234" customFormat="1" x14ac:dyDescent="0.25">
      <c r="A13608" s="354"/>
      <c r="B13608" s="355"/>
      <c r="C13608" s="348"/>
      <c r="D13608" s="348"/>
      <c r="E13608" s="257"/>
      <c r="F13608" s="260"/>
      <c r="I13608"/>
      <c r="J13608" s="149"/>
      <c r="K13608" s="149"/>
      <c r="L13608" s="149"/>
    </row>
    <row r="13609" spans="1:12" s="234" customFormat="1" x14ac:dyDescent="0.25">
      <c r="A13609" s="354"/>
      <c r="B13609" s="355"/>
      <c r="C13609" s="348"/>
      <c r="D13609" s="348"/>
      <c r="E13609" s="257"/>
      <c r="F13609" s="260"/>
      <c r="I13609"/>
      <c r="J13609" s="149"/>
      <c r="K13609" s="149"/>
      <c r="L13609" s="149"/>
    </row>
    <row r="13610" spans="1:12" s="234" customFormat="1" x14ac:dyDescent="0.25">
      <c r="A13610" s="354"/>
      <c r="B13610" s="355"/>
      <c r="C13610" s="348"/>
      <c r="D13610" s="348"/>
      <c r="E13610" s="257"/>
      <c r="F13610" s="260"/>
      <c r="I13610"/>
      <c r="J13610" s="149"/>
      <c r="K13610" s="149"/>
      <c r="L13610" s="149"/>
    </row>
    <row r="13611" spans="1:12" s="234" customFormat="1" x14ac:dyDescent="0.25">
      <c r="A13611" s="354"/>
      <c r="B13611" s="355"/>
      <c r="C13611" s="348"/>
      <c r="D13611" s="348"/>
      <c r="E13611" s="257"/>
      <c r="F13611" s="260"/>
      <c r="I13611"/>
      <c r="J13611" s="149"/>
      <c r="K13611" s="149"/>
      <c r="L13611" s="149"/>
    </row>
    <row r="13612" spans="1:12" s="234" customFormat="1" x14ac:dyDescent="0.25">
      <c r="A13612" s="354"/>
      <c r="B13612" s="355"/>
      <c r="C13612" s="348"/>
      <c r="D13612" s="348"/>
      <c r="E13612" s="257"/>
      <c r="F13612" s="260"/>
      <c r="I13612"/>
      <c r="J13612" s="149"/>
      <c r="K13612" s="149"/>
      <c r="L13612" s="149"/>
    </row>
    <row r="13613" spans="1:12" s="234" customFormat="1" x14ac:dyDescent="0.25">
      <c r="A13613" s="354"/>
      <c r="B13613" s="355"/>
      <c r="C13613" s="348"/>
      <c r="D13613" s="348"/>
      <c r="E13613" s="257"/>
      <c r="F13613" s="260"/>
      <c r="I13613"/>
      <c r="J13613" s="149"/>
      <c r="K13613" s="149"/>
      <c r="L13613" s="149"/>
    </row>
    <row r="13614" spans="1:12" s="234" customFormat="1" x14ac:dyDescent="0.25">
      <c r="A13614" s="354"/>
      <c r="B13614" s="355"/>
      <c r="C13614" s="348"/>
      <c r="D13614" s="348"/>
      <c r="E13614" s="257"/>
      <c r="F13614" s="260"/>
      <c r="I13614"/>
      <c r="J13614" s="149"/>
      <c r="K13614" s="149"/>
      <c r="L13614" s="149"/>
    </row>
    <row r="13615" spans="1:12" s="234" customFormat="1" x14ac:dyDescent="0.25">
      <c r="A13615" s="354"/>
      <c r="B13615" s="355"/>
      <c r="C13615" s="348"/>
      <c r="D13615" s="348"/>
      <c r="E13615" s="257"/>
      <c r="F13615" s="260"/>
      <c r="I13615"/>
      <c r="J13615" s="149"/>
      <c r="K13615" s="149"/>
      <c r="L13615" s="149"/>
    </row>
    <row r="13616" spans="1:12" s="234" customFormat="1" x14ac:dyDescent="0.25">
      <c r="A13616" s="354"/>
      <c r="B13616" s="355"/>
      <c r="C13616" s="348"/>
      <c r="D13616" s="348"/>
      <c r="E13616" s="257"/>
      <c r="F13616" s="260"/>
      <c r="I13616"/>
      <c r="J13616" s="149"/>
      <c r="K13616" s="149"/>
      <c r="L13616" s="149"/>
    </row>
    <row r="13617" spans="1:12" s="234" customFormat="1" x14ac:dyDescent="0.25">
      <c r="A13617" s="354"/>
      <c r="B13617" s="355"/>
      <c r="C13617" s="348"/>
      <c r="D13617" s="348"/>
      <c r="E13617" s="257"/>
      <c r="F13617" s="260"/>
      <c r="I13617"/>
      <c r="J13617" s="149"/>
      <c r="K13617" s="149"/>
      <c r="L13617" s="149"/>
    </row>
    <row r="13618" spans="1:12" s="234" customFormat="1" x14ac:dyDescent="0.25">
      <c r="A13618" s="354"/>
      <c r="B13618" s="355"/>
      <c r="C13618" s="348"/>
      <c r="D13618" s="348"/>
      <c r="E13618" s="257"/>
      <c r="F13618" s="260"/>
      <c r="I13618"/>
      <c r="J13618" s="149"/>
      <c r="K13618" s="149"/>
      <c r="L13618" s="149"/>
    </row>
    <row r="13619" spans="1:12" s="234" customFormat="1" x14ac:dyDescent="0.25">
      <c r="A13619" s="354"/>
      <c r="B13619" s="355"/>
      <c r="C13619" s="348"/>
      <c r="D13619" s="348"/>
      <c r="E13619" s="257"/>
      <c r="F13619" s="260"/>
      <c r="I13619"/>
      <c r="J13619" s="149"/>
      <c r="K13619" s="149"/>
      <c r="L13619" s="149"/>
    </row>
    <row r="13620" spans="1:12" s="234" customFormat="1" x14ac:dyDescent="0.25">
      <c r="A13620" s="354"/>
      <c r="B13620" s="355"/>
      <c r="C13620" s="348"/>
      <c r="D13620" s="348"/>
      <c r="E13620" s="257"/>
      <c r="F13620" s="260"/>
      <c r="I13620"/>
      <c r="J13620" s="149"/>
      <c r="K13620" s="149"/>
      <c r="L13620" s="149"/>
    </row>
    <row r="13621" spans="1:12" s="234" customFormat="1" x14ac:dyDescent="0.25">
      <c r="A13621" s="354"/>
      <c r="B13621" s="355"/>
      <c r="C13621" s="348"/>
      <c r="D13621" s="348"/>
      <c r="E13621" s="257"/>
      <c r="F13621" s="260"/>
      <c r="I13621"/>
      <c r="J13621" s="149"/>
      <c r="K13621" s="149"/>
      <c r="L13621" s="149"/>
    </row>
    <row r="13622" spans="1:12" s="234" customFormat="1" x14ac:dyDescent="0.25">
      <c r="A13622" s="354"/>
      <c r="B13622" s="355"/>
      <c r="C13622" s="348"/>
      <c r="D13622" s="348"/>
      <c r="E13622" s="257"/>
      <c r="F13622" s="260"/>
      <c r="I13622"/>
      <c r="J13622" s="149"/>
      <c r="K13622" s="149"/>
      <c r="L13622" s="149"/>
    </row>
    <row r="13623" spans="1:12" s="234" customFormat="1" x14ac:dyDescent="0.25">
      <c r="A13623" s="354"/>
      <c r="B13623" s="355"/>
      <c r="C13623" s="348"/>
      <c r="D13623" s="348"/>
      <c r="E13623" s="257"/>
      <c r="F13623" s="260"/>
      <c r="I13623"/>
      <c r="J13623" s="149"/>
      <c r="K13623" s="149"/>
      <c r="L13623" s="149"/>
    </row>
    <row r="13624" spans="1:12" s="234" customFormat="1" x14ac:dyDescent="0.25">
      <c r="A13624" s="354"/>
      <c r="B13624" s="355"/>
      <c r="C13624" s="348"/>
      <c r="D13624" s="348"/>
      <c r="E13624" s="257"/>
      <c r="F13624" s="260"/>
      <c r="I13624"/>
      <c r="J13624" s="149"/>
      <c r="K13624" s="149"/>
      <c r="L13624" s="149"/>
    </row>
    <row r="13625" spans="1:12" s="234" customFormat="1" ht="13" x14ac:dyDescent="0.25">
      <c r="A13625" s="354"/>
      <c r="B13625" s="349" t="s">
        <v>1631</v>
      </c>
      <c r="C13625" s="223"/>
      <c r="D13625" s="223"/>
      <c r="E13625" s="255"/>
      <c r="F13625" s="266"/>
      <c r="I13625"/>
      <c r="J13625" s="149"/>
      <c r="K13625" s="149"/>
      <c r="L13625" s="149"/>
    </row>
    <row r="13626" spans="1:12" s="234" customFormat="1" ht="13" x14ac:dyDescent="0.25">
      <c r="A13626" s="354"/>
      <c r="B13626" s="356" t="s">
        <v>3199</v>
      </c>
      <c r="C13626" s="223"/>
      <c r="D13626" s="223"/>
      <c r="E13626" s="255"/>
      <c r="F13626" s="260"/>
      <c r="I13626"/>
      <c r="J13626" s="149"/>
      <c r="K13626" s="149"/>
      <c r="L13626" s="149"/>
    </row>
    <row r="13627" spans="1:12" s="234" customFormat="1" ht="13" x14ac:dyDescent="0.25">
      <c r="A13627" s="354"/>
      <c r="B13627" s="356" t="s">
        <v>1633</v>
      </c>
      <c r="C13627" s="223"/>
      <c r="D13627" s="223"/>
      <c r="E13627" s="255"/>
      <c r="F13627" s="260"/>
      <c r="I13627"/>
      <c r="J13627" s="149"/>
      <c r="K13627" s="149"/>
      <c r="L13627" s="149"/>
    </row>
    <row r="13628" spans="1:12" s="234" customFormat="1" x14ac:dyDescent="0.25">
      <c r="A13628" s="354"/>
      <c r="B13628" s="355"/>
      <c r="C13628" s="348"/>
      <c r="D13628" s="348"/>
      <c r="E13628" s="257"/>
      <c r="F13628" s="260"/>
      <c r="I13628"/>
      <c r="J13628" s="149"/>
      <c r="K13628" s="149"/>
      <c r="L13628" s="149"/>
    </row>
    <row r="13629" spans="1:12" s="234" customFormat="1" x14ac:dyDescent="0.25">
      <c r="A13629" s="268"/>
      <c r="B13629" s="269"/>
      <c r="C13629" s="268"/>
      <c r="D13629" s="268"/>
      <c r="E13629" s="257"/>
      <c r="F13629" s="260"/>
      <c r="I13629"/>
      <c r="J13629" s="149"/>
      <c r="K13629" s="149"/>
      <c r="L13629" s="149"/>
    </row>
    <row r="13630" spans="1:12" s="234" customFormat="1" ht="13" x14ac:dyDescent="0.25">
      <c r="A13630" s="223" t="s">
        <v>2290</v>
      </c>
      <c r="B13630" s="297" t="s">
        <v>2201</v>
      </c>
      <c r="C13630" s="223" t="s">
        <v>2192</v>
      </c>
      <c r="D13630" s="223"/>
      <c r="E13630" s="262"/>
      <c r="F13630" s="263"/>
      <c r="I13630"/>
      <c r="J13630" s="149"/>
      <c r="K13630" s="149"/>
      <c r="L13630" s="149"/>
    </row>
    <row r="13631" spans="1:12" s="234" customFormat="1" x14ac:dyDescent="0.25">
      <c r="A13631" s="268"/>
      <c r="B13631" s="269"/>
      <c r="C13631" s="268"/>
      <c r="D13631" s="268"/>
      <c r="E13631" s="257"/>
      <c r="F13631" s="260"/>
      <c r="I13631"/>
      <c r="J13631" s="149"/>
      <c r="K13631" s="149"/>
      <c r="L13631" s="149"/>
    </row>
    <row r="13632" spans="1:12" s="234" customFormat="1" x14ac:dyDescent="0.25">
      <c r="A13632" s="268">
        <v>1</v>
      </c>
      <c r="B13632" s="269" t="s">
        <v>2291</v>
      </c>
      <c r="C13632" s="268">
        <v>24</v>
      </c>
      <c r="D13632" s="268"/>
      <c r="E13632" s="257"/>
      <c r="F13632" s="260"/>
      <c r="I13632"/>
      <c r="J13632" s="149"/>
      <c r="K13632" s="149"/>
      <c r="L13632" s="149"/>
    </row>
    <row r="13633" spans="1:12" s="234" customFormat="1" x14ac:dyDescent="0.25">
      <c r="A13633" s="268"/>
      <c r="B13633" s="269"/>
      <c r="C13633" s="268"/>
      <c r="D13633" s="268"/>
      <c r="E13633" s="257"/>
      <c r="F13633" s="260"/>
      <c r="I13633"/>
      <c r="J13633" s="149"/>
      <c r="K13633" s="149"/>
      <c r="L13633" s="149"/>
    </row>
    <row r="13634" spans="1:12" s="234" customFormat="1" x14ac:dyDescent="0.25">
      <c r="A13634" s="268">
        <v>2</v>
      </c>
      <c r="B13634" s="269" t="s">
        <v>2033</v>
      </c>
      <c r="C13634" s="268">
        <v>27</v>
      </c>
      <c r="D13634" s="268"/>
      <c r="E13634" s="257"/>
      <c r="F13634" s="260"/>
      <c r="I13634"/>
      <c r="J13634" s="149"/>
      <c r="K13634" s="149"/>
      <c r="L13634" s="149"/>
    </row>
    <row r="13635" spans="1:12" s="234" customFormat="1" x14ac:dyDescent="0.25">
      <c r="A13635" s="268"/>
      <c r="B13635" s="269"/>
      <c r="C13635" s="268"/>
      <c r="D13635" s="268"/>
      <c r="E13635" s="257"/>
      <c r="F13635" s="260"/>
      <c r="I13635"/>
      <c r="J13635" s="149"/>
      <c r="K13635" s="149"/>
      <c r="L13635" s="149"/>
    </row>
    <row r="13636" spans="1:12" s="234" customFormat="1" x14ac:dyDescent="0.25">
      <c r="A13636" s="268">
        <v>3</v>
      </c>
      <c r="B13636" s="302" t="s">
        <v>2310</v>
      </c>
      <c r="C13636" s="268">
        <v>50</v>
      </c>
      <c r="D13636" s="268"/>
      <c r="E13636" s="257"/>
      <c r="F13636" s="260"/>
      <c r="I13636"/>
      <c r="J13636" s="149"/>
      <c r="K13636" s="149"/>
      <c r="L13636" s="149"/>
    </row>
    <row r="13637" spans="1:12" s="234" customFormat="1" x14ac:dyDescent="0.25">
      <c r="A13637" s="268"/>
      <c r="B13637" s="269"/>
      <c r="C13637" s="268"/>
      <c r="D13637" s="268"/>
      <c r="E13637" s="257"/>
      <c r="F13637" s="260"/>
      <c r="I13637"/>
      <c r="J13637" s="149"/>
      <c r="K13637" s="149"/>
      <c r="L13637" s="149"/>
    </row>
    <row r="13638" spans="1:12" s="234" customFormat="1" x14ac:dyDescent="0.25">
      <c r="A13638" s="268">
        <v>4</v>
      </c>
      <c r="B13638" s="302" t="s">
        <v>3206</v>
      </c>
      <c r="C13638" s="268">
        <v>71</v>
      </c>
      <c r="D13638" s="268"/>
      <c r="E13638" s="257"/>
      <c r="F13638" s="260"/>
      <c r="I13638"/>
      <c r="J13638" s="149"/>
      <c r="K13638" s="149"/>
      <c r="L13638" s="149"/>
    </row>
    <row r="13639" spans="1:12" s="234" customFormat="1" x14ac:dyDescent="0.25">
      <c r="A13639" s="268"/>
      <c r="B13639" s="269"/>
      <c r="C13639" s="268"/>
      <c r="D13639" s="268"/>
      <c r="E13639" s="257"/>
      <c r="F13639" s="260"/>
      <c r="I13639"/>
      <c r="J13639" s="149"/>
      <c r="K13639" s="149"/>
      <c r="L13639" s="149"/>
    </row>
    <row r="13640" spans="1:12" s="234" customFormat="1" x14ac:dyDescent="0.25">
      <c r="A13640" s="268">
        <v>5</v>
      </c>
      <c r="B13640" s="302" t="s">
        <v>3207</v>
      </c>
      <c r="C13640" s="268">
        <v>96</v>
      </c>
      <c r="D13640" s="268"/>
      <c r="E13640" s="257"/>
      <c r="F13640" s="260"/>
      <c r="I13640"/>
      <c r="J13640" s="149"/>
      <c r="K13640" s="149"/>
      <c r="L13640" s="149"/>
    </row>
    <row r="13641" spans="1:12" s="234" customFormat="1" x14ac:dyDescent="0.25">
      <c r="A13641" s="268"/>
      <c r="B13641" s="269"/>
      <c r="C13641" s="268"/>
      <c r="D13641" s="268"/>
      <c r="E13641" s="257"/>
      <c r="F13641" s="260"/>
      <c r="I13641"/>
      <c r="J13641" s="149"/>
      <c r="K13641" s="149"/>
      <c r="L13641" s="149"/>
    </row>
    <row r="13642" spans="1:12" s="234" customFormat="1" x14ac:dyDescent="0.25">
      <c r="A13642" s="268">
        <v>6</v>
      </c>
      <c r="B13642" s="302" t="s">
        <v>3210</v>
      </c>
      <c r="C13642" s="268">
        <v>121</v>
      </c>
      <c r="D13642" s="268"/>
      <c r="E13642" s="257"/>
      <c r="F13642" s="260"/>
      <c r="I13642"/>
      <c r="J13642" s="149"/>
      <c r="K13642" s="149"/>
      <c r="L13642" s="149"/>
    </row>
    <row r="13643" spans="1:12" s="234" customFormat="1" ht="13.5" customHeight="1" x14ac:dyDescent="0.25">
      <c r="A13643" s="268"/>
      <c r="B13643" s="269"/>
      <c r="C13643" s="268"/>
      <c r="D13643" s="268"/>
      <c r="E13643" s="257"/>
      <c r="F13643" s="260"/>
      <c r="I13643"/>
      <c r="J13643" s="149"/>
      <c r="K13643" s="149"/>
      <c r="L13643" s="149"/>
    </row>
    <row r="13644" spans="1:12" s="234" customFormat="1" x14ac:dyDescent="0.25">
      <c r="A13644" s="268">
        <v>8</v>
      </c>
      <c r="B13644" s="302" t="s">
        <v>3208</v>
      </c>
      <c r="C13644" s="268">
        <v>138</v>
      </c>
      <c r="D13644" s="268"/>
      <c r="E13644" s="257"/>
      <c r="F13644" s="260"/>
      <c r="I13644"/>
      <c r="J13644" s="149"/>
      <c r="K13644" s="149"/>
      <c r="L13644" s="149"/>
    </row>
    <row r="13645" spans="1:12" s="234" customFormat="1" x14ac:dyDescent="0.25">
      <c r="A13645" s="268"/>
      <c r="B13645" s="269"/>
      <c r="C13645" s="268"/>
      <c r="D13645" s="268"/>
      <c r="E13645" s="257"/>
      <c r="F13645" s="260"/>
      <c r="I13645"/>
      <c r="J13645" s="149"/>
      <c r="K13645" s="149"/>
      <c r="L13645" s="149"/>
    </row>
    <row r="13646" spans="1:12" s="234" customFormat="1" x14ac:dyDescent="0.25">
      <c r="A13646" s="268">
        <v>9</v>
      </c>
      <c r="B13646" s="302" t="s">
        <v>3209</v>
      </c>
      <c r="C13646" s="268">
        <v>155</v>
      </c>
      <c r="D13646" s="268"/>
      <c r="E13646" s="257"/>
      <c r="F13646" s="260"/>
      <c r="I13646"/>
      <c r="J13646" s="149"/>
      <c r="K13646" s="149"/>
      <c r="L13646" s="149"/>
    </row>
    <row r="13647" spans="1:12" s="234" customFormat="1" x14ac:dyDescent="0.25">
      <c r="A13647" s="268"/>
      <c r="B13647" s="269"/>
      <c r="C13647" s="268"/>
      <c r="D13647" s="268"/>
      <c r="E13647" s="257"/>
      <c r="F13647" s="260"/>
      <c r="I13647"/>
      <c r="J13647" s="149"/>
      <c r="K13647" s="149"/>
      <c r="L13647" s="149"/>
    </row>
    <row r="13648" spans="1:12" s="234" customFormat="1" x14ac:dyDescent="0.25">
      <c r="A13648" s="268">
        <v>11</v>
      </c>
      <c r="B13648" s="302" t="s">
        <v>3211</v>
      </c>
      <c r="C13648" s="268">
        <v>190</v>
      </c>
      <c r="D13648" s="268"/>
      <c r="E13648" s="257"/>
      <c r="F13648" s="260"/>
      <c r="I13648"/>
      <c r="J13648" s="149"/>
      <c r="K13648" s="149"/>
      <c r="L13648" s="149"/>
    </row>
    <row r="13649" spans="1:12" s="234" customFormat="1" x14ac:dyDescent="0.25">
      <c r="A13649" s="268"/>
      <c r="B13649" s="269"/>
      <c r="C13649" s="268"/>
      <c r="D13649" s="268"/>
      <c r="E13649" s="257"/>
      <c r="F13649" s="260"/>
      <c r="I13649"/>
      <c r="J13649" s="149"/>
      <c r="K13649" s="149"/>
      <c r="L13649" s="149"/>
    </row>
    <row r="13650" spans="1:12" s="234" customFormat="1" x14ac:dyDescent="0.25">
      <c r="A13650" s="268">
        <v>12</v>
      </c>
      <c r="B13650" s="269" t="s">
        <v>2185</v>
      </c>
      <c r="C13650" s="268">
        <v>194</v>
      </c>
      <c r="D13650" s="268"/>
      <c r="E13650" s="257"/>
      <c r="F13650" s="260"/>
      <c r="I13650"/>
      <c r="J13650" s="149"/>
      <c r="K13650" s="149"/>
      <c r="L13650" s="149"/>
    </row>
    <row r="13651" spans="1:12" s="234" customFormat="1" x14ac:dyDescent="0.25">
      <c r="A13651" s="268"/>
      <c r="B13651" s="269"/>
      <c r="C13651" s="268"/>
      <c r="D13651" s="268"/>
      <c r="E13651" s="257"/>
      <c r="F13651" s="260"/>
      <c r="I13651"/>
      <c r="J13651" s="149"/>
      <c r="K13651" s="149"/>
      <c r="L13651" s="149"/>
    </row>
    <row r="13652" spans="1:12" s="234" customFormat="1" x14ac:dyDescent="0.25">
      <c r="A13652" s="268">
        <v>13</v>
      </c>
      <c r="B13652" s="269" t="s">
        <v>586</v>
      </c>
      <c r="C13652" s="268">
        <v>198</v>
      </c>
      <c r="D13652" s="268"/>
      <c r="E13652" s="257"/>
      <c r="F13652" s="260"/>
      <c r="I13652"/>
      <c r="J13652" s="149"/>
      <c r="K13652" s="149"/>
      <c r="L13652" s="149"/>
    </row>
    <row r="13653" spans="1:12" s="234" customFormat="1" x14ac:dyDescent="0.25">
      <c r="A13653" s="268"/>
      <c r="B13653" s="269"/>
      <c r="C13653" s="268"/>
      <c r="D13653" s="268"/>
      <c r="E13653" s="257"/>
      <c r="F13653" s="260"/>
      <c r="I13653"/>
      <c r="J13653" s="149"/>
      <c r="K13653" s="149"/>
      <c r="L13653" s="149"/>
    </row>
    <row r="13654" spans="1:12" s="234" customFormat="1" x14ac:dyDescent="0.25">
      <c r="A13654" s="268">
        <v>14</v>
      </c>
      <c r="B13654" s="269" t="s">
        <v>342</v>
      </c>
      <c r="C13654" s="268">
        <v>200</v>
      </c>
      <c r="D13654" s="268"/>
      <c r="E13654" s="257"/>
      <c r="F13654" s="260"/>
      <c r="I13654"/>
      <c r="J13654" s="149"/>
      <c r="K13654" s="149"/>
      <c r="L13654" s="149"/>
    </row>
    <row r="13655" spans="1:12" s="234" customFormat="1" x14ac:dyDescent="0.25">
      <c r="A13655" s="268"/>
      <c r="B13655" s="269"/>
      <c r="C13655" s="268"/>
      <c r="D13655" s="268"/>
      <c r="E13655" s="257"/>
      <c r="F13655" s="285"/>
      <c r="I13655"/>
      <c r="J13655" s="149"/>
      <c r="K13655" s="149"/>
      <c r="L13655" s="149"/>
    </row>
    <row r="13656" spans="1:12" s="234" customFormat="1" x14ac:dyDescent="0.25">
      <c r="A13656" s="268"/>
      <c r="B13656" s="269" t="s">
        <v>2209</v>
      </c>
      <c r="C13656" s="268"/>
      <c r="D13656" s="268"/>
      <c r="E13656" s="257"/>
      <c r="F13656" s="260"/>
      <c r="I13656"/>
      <c r="J13656" s="149"/>
      <c r="K13656" s="149"/>
      <c r="L13656" s="149"/>
    </row>
    <row r="13657" spans="1:12" s="234" customFormat="1" x14ac:dyDescent="0.25">
      <c r="A13657" s="268"/>
      <c r="B13657" s="269"/>
      <c r="C13657" s="268"/>
      <c r="D13657" s="268"/>
      <c r="E13657" s="257"/>
      <c r="F13657" s="260"/>
      <c r="I13657"/>
      <c r="J13657" s="149"/>
      <c r="K13657" s="149"/>
      <c r="L13657" s="149"/>
    </row>
    <row r="13658" spans="1:12" s="234" customFormat="1" x14ac:dyDescent="0.25">
      <c r="A13658" s="268"/>
      <c r="B13658" s="269" t="s">
        <v>3212</v>
      </c>
      <c r="C13658" s="268"/>
      <c r="D13658" s="272">
        <v>0.05</v>
      </c>
      <c r="E13658" s="257"/>
      <c r="F13658" s="260"/>
      <c r="I13658"/>
      <c r="J13658" s="149"/>
      <c r="K13658" s="149"/>
      <c r="L13658" s="149"/>
    </row>
    <row r="13659" spans="1:12" s="234" customFormat="1" x14ac:dyDescent="0.25">
      <c r="A13659" s="268"/>
      <c r="B13659" s="269"/>
      <c r="C13659" s="268"/>
      <c r="D13659" s="268"/>
      <c r="E13659" s="257"/>
      <c r="F13659" s="285"/>
      <c r="I13659"/>
      <c r="J13659" s="149"/>
      <c r="K13659" s="149"/>
      <c r="L13659" s="149"/>
    </row>
    <row r="13660" spans="1:12" s="234" customFormat="1" x14ac:dyDescent="0.25">
      <c r="A13660" s="268"/>
      <c r="B13660" s="269" t="s">
        <v>2209</v>
      </c>
      <c r="C13660" s="268"/>
      <c r="D13660" s="268"/>
      <c r="E13660" s="257"/>
      <c r="F13660" s="260"/>
      <c r="I13660"/>
      <c r="J13660" s="149"/>
      <c r="K13660" s="149"/>
      <c r="L13660" s="149"/>
    </row>
    <row r="13661" spans="1:12" s="234" customFormat="1" x14ac:dyDescent="0.25">
      <c r="A13661" s="268"/>
      <c r="B13661" s="269"/>
      <c r="C13661" s="268"/>
      <c r="D13661" s="268"/>
      <c r="E13661" s="257"/>
      <c r="F13661" s="260"/>
      <c r="I13661"/>
      <c r="J13661" s="149"/>
      <c r="K13661" s="149"/>
      <c r="L13661" s="149"/>
    </row>
    <row r="13662" spans="1:12" s="234" customFormat="1" x14ac:dyDescent="0.25">
      <c r="A13662" s="268"/>
      <c r="B13662" s="269" t="s">
        <v>1020</v>
      </c>
      <c r="C13662" s="268"/>
      <c r="D13662" s="268"/>
      <c r="E13662" s="257"/>
      <c r="F13662" s="260"/>
      <c r="I13662"/>
      <c r="J13662" s="149"/>
      <c r="K13662" s="149"/>
      <c r="L13662" s="149"/>
    </row>
    <row r="13663" spans="1:12" s="234" customFormat="1" x14ac:dyDescent="0.25">
      <c r="A13663" s="268"/>
      <c r="B13663" s="269"/>
      <c r="C13663" s="268"/>
      <c r="D13663" s="268"/>
      <c r="E13663" s="257"/>
      <c r="F13663" s="285"/>
      <c r="I13663"/>
      <c r="J13663" s="149"/>
      <c r="K13663" s="149"/>
      <c r="L13663" s="149"/>
    </row>
    <row r="13664" spans="1:12" s="234" customFormat="1" ht="13" x14ac:dyDescent="0.25">
      <c r="A13664" s="268"/>
      <c r="B13664" s="227" t="s">
        <v>490</v>
      </c>
      <c r="C13664" s="268"/>
      <c r="D13664" s="268"/>
      <c r="E13664" s="257"/>
      <c r="F13664" s="259"/>
      <c r="I13664"/>
      <c r="J13664" s="149"/>
      <c r="K13664" s="149"/>
      <c r="L13664" s="149"/>
    </row>
    <row r="13665" spans="1:12" s="234" customFormat="1" x14ac:dyDescent="0.25">
      <c r="A13665" s="268"/>
      <c r="B13665" s="269"/>
      <c r="C13665" s="268"/>
      <c r="D13665" s="268"/>
      <c r="E13665" s="257"/>
      <c r="F13665" s="286"/>
      <c r="I13665"/>
      <c r="J13665" s="149"/>
      <c r="K13665" s="149"/>
      <c r="L13665" s="149"/>
    </row>
    <row r="13666" spans="1:12" s="234" customFormat="1" x14ac:dyDescent="0.25">
      <c r="A13666" s="268"/>
      <c r="B13666" s="269"/>
      <c r="C13666" s="268"/>
      <c r="D13666" s="268"/>
      <c r="E13666" s="257"/>
      <c r="F13666" s="260"/>
      <c r="I13666"/>
      <c r="J13666" s="149"/>
      <c r="K13666" s="149"/>
      <c r="L13666" s="149"/>
    </row>
    <row r="13667" spans="1:12" s="234" customFormat="1" x14ac:dyDescent="0.25">
      <c r="A13667" s="354"/>
      <c r="B13667" s="355"/>
      <c r="C13667" s="348"/>
      <c r="D13667" s="348"/>
      <c r="E13667" s="257"/>
      <c r="F13667" s="260"/>
      <c r="I13667"/>
      <c r="J13667" s="149"/>
      <c r="K13667" s="149"/>
      <c r="L13667" s="149"/>
    </row>
    <row r="13668" spans="1:12" s="234" customFormat="1" x14ac:dyDescent="0.25">
      <c r="A13668" s="354"/>
      <c r="B13668" s="355"/>
      <c r="C13668" s="348"/>
      <c r="D13668" s="348"/>
      <c r="E13668" s="257"/>
      <c r="F13668" s="260"/>
      <c r="I13668"/>
      <c r="J13668" s="149"/>
      <c r="K13668" s="149"/>
      <c r="L13668" s="149"/>
    </row>
    <row r="13669" spans="1:12" s="234" customFormat="1" x14ac:dyDescent="0.25">
      <c r="A13669" s="354"/>
      <c r="B13669" s="355"/>
      <c r="C13669" s="348"/>
      <c r="D13669" s="348"/>
      <c r="E13669" s="257"/>
      <c r="F13669" s="260"/>
      <c r="I13669"/>
      <c r="J13669" s="149"/>
      <c r="K13669" s="149"/>
      <c r="L13669" s="149"/>
    </row>
    <row r="13670" spans="1:12" s="234" customFormat="1" x14ac:dyDescent="0.25">
      <c r="A13670" s="354"/>
      <c r="B13670" s="355"/>
      <c r="C13670" s="348"/>
      <c r="D13670" s="348"/>
      <c r="E13670" s="257"/>
      <c r="F13670" s="260"/>
      <c r="I13670"/>
      <c r="J13670" s="149"/>
      <c r="K13670" s="149"/>
      <c r="L13670" s="149"/>
    </row>
    <row r="13671" spans="1:12" s="234" customFormat="1" x14ac:dyDescent="0.25">
      <c r="A13671" s="354"/>
      <c r="B13671" s="355"/>
      <c r="C13671" s="348"/>
      <c r="D13671" s="348"/>
      <c r="E13671" s="257"/>
      <c r="F13671" s="260"/>
      <c r="I13671"/>
      <c r="J13671" s="149"/>
      <c r="K13671" s="149"/>
      <c r="L13671" s="149"/>
    </row>
    <row r="13672" spans="1:12" s="234" customFormat="1" x14ac:dyDescent="0.25">
      <c r="A13672" s="354"/>
      <c r="B13672" s="355"/>
      <c r="C13672" s="348"/>
      <c r="D13672" s="348"/>
      <c r="E13672" s="257"/>
      <c r="F13672" s="260"/>
      <c r="I13672"/>
      <c r="J13672" s="149"/>
      <c r="K13672" s="149"/>
      <c r="L13672" s="149"/>
    </row>
    <row r="13673" spans="1:12" s="234" customFormat="1" x14ac:dyDescent="0.25">
      <c r="A13673" s="354"/>
      <c r="B13673" s="355"/>
      <c r="C13673" s="348"/>
      <c r="D13673" s="348"/>
      <c r="E13673" s="257"/>
      <c r="F13673" s="260"/>
      <c r="I13673"/>
      <c r="J13673" s="149"/>
      <c r="K13673" s="149"/>
      <c r="L13673" s="149"/>
    </row>
    <row r="13674" spans="1:12" s="234" customFormat="1" x14ac:dyDescent="0.25">
      <c r="A13674" s="354"/>
      <c r="B13674" s="355"/>
      <c r="C13674" s="348"/>
      <c r="D13674" s="348"/>
      <c r="E13674" s="257"/>
      <c r="F13674" s="260"/>
      <c r="I13674"/>
      <c r="J13674" s="149"/>
      <c r="K13674" s="149"/>
      <c r="L13674" s="149"/>
    </row>
    <row r="13675" spans="1:12" s="234" customFormat="1" x14ac:dyDescent="0.25">
      <c r="A13675" s="354"/>
      <c r="B13675" s="355"/>
      <c r="C13675" s="348"/>
      <c r="D13675" s="348"/>
      <c r="E13675" s="257"/>
      <c r="F13675" s="260"/>
      <c r="I13675"/>
      <c r="J13675" s="149"/>
      <c r="K13675" s="149"/>
      <c r="L13675" s="149"/>
    </row>
    <row r="13676" spans="1:12" s="234" customFormat="1" x14ac:dyDescent="0.25">
      <c r="A13676" s="354"/>
      <c r="B13676" s="355"/>
      <c r="C13676" s="348"/>
      <c r="D13676" s="348"/>
      <c r="E13676" s="257"/>
      <c r="F13676" s="260"/>
      <c r="I13676"/>
      <c r="J13676" s="149"/>
      <c r="K13676" s="149"/>
      <c r="L13676" s="149"/>
    </row>
    <row r="13677" spans="1:12" s="234" customFormat="1" x14ac:dyDescent="0.25">
      <c r="A13677" s="354"/>
      <c r="B13677" s="355"/>
      <c r="C13677" s="348"/>
      <c r="D13677" s="348"/>
      <c r="E13677" s="257"/>
      <c r="F13677" s="260"/>
      <c r="I13677"/>
      <c r="J13677" s="149"/>
      <c r="K13677" s="149"/>
      <c r="L13677" s="149"/>
    </row>
    <row r="13678" spans="1:12" s="234" customFormat="1" x14ac:dyDescent="0.25">
      <c r="A13678" s="354"/>
      <c r="B13678" s="355"/>
      <c r="C13678" s="348"/>
      <c r="D13678" s="348"/>
      <c r="E13678" s="257"/>
      <c r="F13678" s="260"/>
      <c r="I13678"/>
      <c r="J13678" s="149"/>
      <c r="K13678" s="149"/>
      <c r="L13678" s="149"/>
    </row>
    <row r="13679" spans="1:12" s="234" customFormat="1" x14ac:dyDescent="0.25">
      <c r="A13679" s="354"/>
      <c r="B13679" s="355"/>
      <c r="C13679" s="348"/>
      <c r="D13679" s="348"/>
      <c r="E13679" s="257"/>
      <c r="F13679" s="260"/>
      <c r="I13679"/>
      <c r="J13679" s="149"/>
      <c r="K13679" s="149"/>
      <c r="L13679" s="149"/>
    </row>
    <row r="13680" spans="1:12" s="234" customFormat="1" x14ac:dyDescent="0.25">
      <c r="A13680" s="354"/>
      <c r="B13680" s="355"/>
      <c r="C13680" s="348"/>
      <c r="D13680" s="348"/>
      <c r="E13680" s="257"/>
      <c r="F13680" s="260"/>
      <c r="I13680"/>
      <c r="J13680" s="149"/>
      <c r="K13680" s="149"/>
      <c r="L13680" s="149"/>
    </row>
    <row r="13681" spans="1:12" s="234" customFormat="1" x14ac:dyDescent="0.25">
      <c r="A13681" s="354"/>
      <c r="B13681" s="355"/>
      <c r="C13681" s="348"/>
      <c r="D13681" s="348"/>
      <c r="E13681" s="257"/>
      <c r="F13681" s="260"/>
      <c r="I13681"/>
      <c r="J13681" s="149"/>
      <c r="K13681" s="149"/>
      <c r="L13681" s="149"/>
    </row>
    <row r="13682" spans="1:12" s="234" customFormat="1" x14ac:dyDescent="0.25">
      <c r="A13682" s="354"/>
      <c r="B13682" s="355"/>
      <c r="C13682" s="348"/>
      <c r="D13682" s="348"/>
      <c r="E13682" s="257"/>
      <c r="F13682" s="260"/>
      <c r="I13682"/>
      <c r="J13682" s="149"/>
      <c r="K13682" s="149"/>
      <c r="L13682" s="149"/>
    </row>
    <row r="13683" spans="1:12" s="234" customFormat="1" x14ac:dyDescent="0.25">
      <c r="A13683" s="354"/>
      <c r="B13683" s="355"/>
      <c r="C13683" s="348"/>
      <c r="D13683" s="348"/>
      <c r="E13683" s="257"/>
      <c r="F13683" s="260"/>
      <c r="I13683"/>
      <c r="J13683" s="149"/>
      <c r="K13683" s="149"/>
      <c r="L13683" s="149"/>
    </row>
    <row r="13684" spans="1:12" s="234" customFormat="1" x14ac:dyDescent="0.25">
      <c r="A13684" s="354"/>
      <c r="B13684" s="355"/>
      <c r="C13684" s="348"/>
      <c r="D13684" s="348"/>
      <c r="E13684" s="257"/>
      <c r="F13684" s="260"/>
      <c r="I13684"/>
      <c r="J13684" s="149"/>
      <c r="K13684" s="149"/>
      <c r="L13684" s="149"/>
    </row>
    <row r="13685" spans="1:12" s="234" customFormat="1" x14ac:dyDescent="0.25">
      <c r="A13685" s="354"/>
      <c r="B13685" s="355"/>
      <c r="C13685" s="348"/>
      <c r="D13685" s="348"/>
      <c r="E13685" s="257"/>
      <c r="F13685" s="260"/>
      <c r="I13685"/>
      <c r="J13685" s="149"/>
      <c r="K13685" s="149"/>
      <c r="L13685" s="149"/>
    </row>
    <row r="13686" spans="1:12" s="234" customFormat="1" x14ac:dyDescent="0.25">
      <c r="A13686" s="354"/>
      <c r="B13686" s="355"/>
      <c r="C13686" s="348"/>
      <c r="D13686" s="348"/>
      <c r="E13686" s="257"/>
      <c r="F13686" s="260"/>
      <c r="I13686"/>
      <c r="J13686" s="149"/>
      <c r="K13686" s="149"/>
      <c r="L13686" s="149"/>
    </row>
    <row r="13687" spans="1:12" s="234" customFormat="1" x14ac:dyDescent="0.25">
      <c r="A13687" s="354"/>
      <c r="B13687" s="355"/>
      <c r="C13687" s="348"/>
      <c r="D13687" s="348"/>
      <c r="E13687" s="257"/>
      <c r="F13687" s="260"/>
      <c r="I13687"/>
      <c r="J13687" s="149"/>
      <c r="K13687" s="149"/>
      <c r="L13687" s="149"/>
    </row>
    <row r="13688" spans="1:12" s="234" customFormat="1" x14ac:dyDescent="0.25">
      <c r="A13688" s="354"/>
      <c r="B13688" s="355"/>
      <c r="C13688" s="348"/>
      <c r="D13688" s="348"/>
      <c r="E13688" s="257"/>
      <c r="F13688" s="260"/>
      <c r="I13688"/>
      <c r="J13688" s="149"/>
      <c r="K13688" s="149"/>
      <c r="L13688" s="149"/>
    </row>
    <row r="13689" spans="1:12" s="234" customFormat="1" x14ac:dyDescent="0.25">
      <c r="A13689" s="354"/>
      <c r="B13689" s="355"/>
      <c r="C13689" s="348"/>
      <c r="D13689" s="348"/>
      <c r="E13689" s="257"/>
      <c r="F13689" s="260"/>
      <c r="I13689"/>
      <c r="J13689" s="149"/>
      <c r="K13689" s="149"/>
      <c r="L13689" s="149"/>
    </row>
    <row r="13690" spans="1:12" s="234" customFormat="1" x14ac:dyDescent="0.25">
      <c r="A13690" s="354"/>
      <c r="B13690" s="355"/>
      <c r="C13690" s="348"/>
      <c r="D13690" s="348"/>
      <c r="E13690" s="257"/>
      <c r="F13690" s="260"/>
      <c r="I13690"/>
      <c r="J13690" s="149"/>
      <c r="K13690" s="149"/>
      <c r="L13690" s="149"/>
    </row>
    <row r="13691" spans="1:12" s="234" customFormat="1" x14ac:dyDescent="0.25">
      <c r="A13691" s="354"/>
      <c r="B13691" s="355"/>
      <c r="C13691" s="348"/>
      <c r="D13691" s="348"/>
      <c r="E13691" s="257"/>
      <c r="F13691" s="260"/>
      <c r="I13691"/>
      <c r="J13691" s="149"/>
      <c r="K13691" s="149"/>
      <c r="L13691" s="149"/>
    </row>
    <row r="13692" spans="1:12" s="234" customFormat="1" x14ac:dyDescent="0.25">
      <c r="A13692" s="354"/>
      <c r="B13692" s="355"/>
      <c r="C13692" s="348"/>
      <c r="D13692" s="348"/>
      <c r="E13692" s="257"/>
      <c r="F13692" s="260"/>
      <c r="I13692"/>
      <c r="J13692" s="149"/>
      <c r="K13692" s="149"/>
      <c r="L13692" s="149"/>
    </row>
    <row r="13693" spans="1:12" s="234" customFormat="1" x14ac:dyDescent="0.25">
      <c r="A13693" s="354"/>
      <c r="B13693" s="355"/>
      <c r="C13693" s="348"/>
      <c r="D13693" s="348"/>
      <c r="E13693" s="257"/>
      <c r="F13693" s="260"/>
      <c r="I13693"/>
      <c r="J13693" s="149"/>
      <c r="K13693" s="149"/>
      <c r="L13693" s="149"/>
    </row>
    <row r="13694" spans="1:12" s="234" customFormat="1" x14ac:dyDescent="0.25">
      <c r="A13694" s="354"/>
      <c r="B13694" s="355"/>
      <c r="C13694" s="348"/>
      <c r="D13694" s="348"/>
      <c r="E13694" s="257"/>
      <c r="F13694" s="260"/>
      <c r="I13694"/>
      <c r="J13694" s="149"/>
      <c r="K13694" s="149"/>
      <c r="L13694" s="149"/>
    </row>
    <row r="13695" spans="1:12" s="234" customFormat="1" x14ac:dyDescent="0.25">
      <c r="A13695" s="354"/>
      <c r="B13695" s="355"/>
      <c r="C13695" s="348"/>
      <c r="D13695" s="348"/>
      <c r="E13695" s="257"/>
      <c r="F13695" s="260"/>
      <c r="I13695"/>
      <c r="J13695" s="149"/>
      <c r="K13695" s="149"/>
      <c r="L13695" s="149"/>
    </row>
    <row r="13696" spans="1:12" s="234" customFormat="1" x14ac:dyDescent="0.25">
      <c r="A13696" s="354"/>
      <c r="B13696" s="355"/>
      <c r="C13696" s="348"/>
      <c r="D13696" s="348"/>
      <c r="E13696" s="257"/>
      <c r="F13696" s="260"/>
      <c r="I13696"/>
      <c r="J13696" s="149"/>
      <c r="K13696" s="149"/>
      <c r="L13696" s="149"/>
    </row>
    <row r="13697" spans="1:12" s="234" customFormat="1" x14ac:dyDescent="0.25">
      <c r="A13697" s="354"/>
      <c r="B13697" s="355"/>
      <c r="C13697" s="348"/>
      <c r="D13697" s="348"/>
      <c r="E13697" s="257"/>
      <c r="F13697" s="260"/>
      <c r="I13697"/>
      <c r="J13697" s="149"/>
      <c r="K13697" s="149"/>
      <c r="L13697" s="149"/>
    </row>
    <row r="13698" spans="1:12" s="234" customFormat="1" x14ac:dyDescent="0.25">
      <c r="A13698" s="354"/>
      <c r="B13698" s="355"/>
      <c r="C13698" s="348"/>
      <c r="D13698" s="348"/>
      <c r="E13698" s="257"/>
      <c r="F13698" s="260"/>
      <c r="I13698"/>
      <c r="J13698" s="149"/>
      <c r="K13698" s="149"/>
      <c r="L13698" s="149"/>
    </row>
    <row r="13699" spans="1:12" s="234" customFormat="1" x14ac:dyDescent="0.25">
      <c r="A13699" s="354"/>
      <c r="B13699" s="355"/>
      <c r="C13699" s="348"/>
      <c r="D13699" s="348"/>
      <c r="E13699" s="257"/>
      <c r="F13699" s="260"/>
      <c r="I13699"/>
      <c r="J13699" s="149"/>
      <c r="K13699" s="149"/>
      <c r="L13699" s="149"/>
    </row>
    <row r="13700" spans="1:12" s="234" customFormat="1" x14ac:dyDescent="0.25">
      <c r="A13700" s="354"/>
      <c r="B13700" s="355"/>
      <c r="C13700" s="348"/>
      <c r="D13700" s="348"/>
      <c r="E13700" s="257"/>
      <c r="F13700" s="260"/>
      <c r="I13700"/>
      <c r="J13700" s="149"/>
      <c r="K13700" s="149"/>
      <c r="L13700" s="149"/>
    </row>
  </sheetData>
  <conditionalFormatting sqref="D723">
    <cfRule type="colorScale" priority="1">
      <colorScale>
        <cfvo type="min"/>
        <cfvo type="percentile" val="50"/>
        <cfvo type="max"/>
        <color rgb="FFF8696B"/>
        <color rgb="FFFCFCFF"/>
        <color rgb="FF63BE7B"/>
      </colorScale>
    </cfRule>
  </conditionalFormatting>
  <pageMargins left="0.70866141732283472" right="0.39370078740157483" top="0.74803149606299213" bottom="0.55118110236220474" header="0.31496062992125984" footer="0.31496062992125984"/>
  <pageSetup paperSize="9" scale="80" orientation="portrait" r:id="rId1"/>
  <headerFooter alignWithMargins="0">
    <oddHeader>&amp;RREPAIRS AND RENOVATIONS
CELOKHULE PRIMARY SCHOOL</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1541"/>
  <sheetViews>
    <sheetView view="pageBreakPreview" topLeftCell="A1536" zoomScaleNormal="100" zoomScaleSheetLayoutView="100" workbookViewId="0">
      <selection activeCell="A3" sqref="A3:XFD1541"/>
    </sheetView>
  </sheetViews>
  <sheetFormatPr defaultColWidth="9.1796875" defaultRowHeight="12.5" x14ac:dyDescent="0.25"/>
  <cols>
    <col min="1" max="1" width="6.453125" style="181" customWidth="1"/>
    <col min="2" max="2" width="65.1796875" style="50" customWidth="1"/>
    <col min="3" max="3" width="7.26953125" style="50" customWidth="1"/>
    <col min="4" max="4" width="9.1796875" style="50"/>
    <col min="5" max="5" width="12.7265625" style="182" customWidth="1"/>
    <col min="6" max="6" width="16.7265625" style="210" customWidth="1"/>
    <col min="7" max="16384" width="9.1796875" style="50"/>
  </cols>
  <sheetData>
    <row r="2" spans="1:6" ht="13" x14ac:dyDescent="0.3">
      <c r="A2" s="183" t="s">
        <v>4</v>
      </c>
      <c r="B2" s="183" t="s">
        <v>1084</v>
      </c>
      <c r="C2" s="183" t="s">
        <v>293</v>
      </c>
      <c r="D2" s="86" t="s">
        <v>1085</v>
      </c>
      <c r="E2" s="184" t="s">
        <v>291</v>
      </c>
      <c r="F2" s="205" t="s">
        <v>622</v>
      </c>
    </row>
    <row r="3" spans="1:6" ht="13" x14ac:dyDescent="0.3">
      <c r="A3" s="185"/>
      <c r="B3" s="69" t="s">
        <v>1086</v>
      </c>
      <c r="C3" s="186"/>
      <c r="D3" s="71"/>
      <c r="E3" s="187"/>
      <c r="F3" s="206"/>
    </row>
    <row r="4" spans="1:6" ht="13" x14ac:dyDescent="0.3">
      <c r="A4" s="185"/>
      <c r="B4" s="69"/>
      <c r="C4" s="185"/>
      <c r="D4" s="70"/>
      <c r="E4" s="187"/>
      <c r="F4" s="206"/>
    </row>
    <row r="5" spans="1:6" ht="13" x14ac:dyDescent="0.3">
      <c r="A5" s="185"/>
      <c r="B5" s="69" t="s">
        <v>1087</v>
      </c>
      <c r="C5" s="185"/>
      <c r="D5" s="70"/>
      <c r="E5" s="187"/>
      <c r="F5" s="206"/>
    </row>
    <row r="6" spans="1:6" x14ac:dyDescent="0.25">
      <c r="A6" s="185"/>
      <c r="B6" s="186"/>
      <c r="C6" s="185"/>
      <c r="D6" s="70"/>
      <c r="E6" s="187"/>
      <c r="F6" s="206"/>
    </row>
    <row r="7" spans="1:6" ht="13" x14ac:dyDescent="0.3">
      <c r="A7" s="185"/>
      <c r="B7" s="69" t="s">
        <v>1088</v>
      </c>
      <c r="C7" s="185"/>
      <c r="D7" s="70"/>
      <c r="E7" s="187"/>
      <c r="F7" s="206"/>
    </row>
    <row r="8" spans="1:6" x14ac:dyDescent="0.25">
      <c r="A8" s="185"/>
      <c r="B8" s="186"/>
      <c r="C8" s="185"/>
      <c r="D8" s="70"/>
      <c r="E8" s="187"/>
      <c r="F8" s="206"/>
    </row>
    <row r="9" spans="1:6" x14ac:dyDescent="0.25">
      <c r="A9" s="185">
        <v>1</v>
      </c>
      <c r="B9" s="186" t="s">
        <v>1089</v>
      </c>
      <c r="C9" s="185" t="s">
        <v>1</v>
      </c>
      <c r="D9" s="70">
        <v>10</v>
      </c>
      <c r="E9" s="187">
        <v>45</v>
      </c>
      <c r="F9" s="206">
        <f>D9*E9</f>
        <v>450</v>
      </c>
    </row>
    <row r="10" spans="1:6" x14ac:dyDescent="0.25">
      <c r="A10" s="185"/>
      <c r="B10" s="186"/>
      <c r="C10" s="185"/>
      <c r="D10" s="70"/>
      <c r="E10" s="187"/>
      <c r="F10" s="206"/>
    </row>
    <row r="11" spans="1:6" x14ac:dyDescent="0.25">
      <c r="A11" s="185">
        <v>2</v>
      </c>
      <c r="B11" s="186" t="s">
        <v>1090</v>
      </c>
      <c r="C11" s="185" t="s">
        <v>1</v>
      </c>
      <c r="D11" s="70">
        <v>26</v>
      </c>
      <c r="E11" s="187">
        <v>60</v>
      </c>
      <c r="F11" s="206">
        <f>D11*E11</f>
        <v>1560</v>
      </c>
    </row>
    <row r="12" spans="1:6" x14ac:dyDescent="0.25">
      <c r="A12" s="185"/>
      <c r="B12" s="186"/>
      <c r="C12" s="185"/>
      <c r="D12" s="70"/>
      <c r="E12" s="187"/>
      <c r="F12" s="206"/>
    </row>
    <row r="13" spans="1:6" ht="13" x14ac:dyDescent="0.3">
      <c r="A13" s="185"/>
      <c r="B13" s="69" t="s">
        <v>1091</v>
      </c>
      <c r="C13" s="185"/>
      <c r="D13" s="70"/>
      <c r="E13" s="187"/>
      <c r="F13" s="206"/>
    </row>
    <row r="14" spans="1:6" x14ac:dyDescent="0.25">
      <c r="A14" s="185"/>
      <c r="B14" s="186"/>
      <c r="C14" s="185"/>
      <c r="D14" s="70"/>
      <c r="E14" s="187"/>
      <c r="F14" s="206"/>
    </row>
    <row r="15" spans="1:6" x14ac:dyDescent="0.25">
      <c r="A15" s="185">
        <v>3</v>
      </c>
      <c r="B15" s="186" t="s">
        <v>271</v>
      </c>
      <c r="C15" s="185" t="s">
        <v>1</v>
      </c>
      <c r="D15" s="70">
        <v>8</v>
      </c>
      <c r="E15" s="187">
        <v>250</v>
      </c>
      <c r="F15" s="206">
        <f>D15*E15</f>
        <v>2000</v>
      </c>
    </row>
    <row r="16" spans="1:6" x14ac:dyDescent="0.25">
      <c r="A16" s="185"/>
      <c r="B16" s="186"/>
      <c r="C16" s="185"/>
      <c r="D16" s="70"/>
      <c r="E16" s="187"/>
      <c r="F16" s="206"/>
    </row>
    <row r="17" spans="1:6" x14ac:dyDescent="0.25">
      <c r="A17" s="185">
        <v>4</v>
      </c>
      <c r="B17" s="186" t="s">
        <v>1092</v>
      </c>
      <c r="C17" s="185" t="s">
        <v>1</v>
      </c>
      <c r="D17" s="70">
        <v>10</v>
      </c>
      <c r="E17" s="187">
        <v>450</v>
      </c>
      <c r="F17" s="206">
        <f>D17*E17</f>
        <v>4500</v>
      </c>
    </row>
    <row r="18" spans="1:6" x14ac:dyDescent="0.25">
      <c r="A18" s="185"/>
      <c r="B18" s="186"/>
      <c r="C18" s="185"/>
      <c r="D18" s="70"/>
      <c r="E18" s="187"/>
      <c r="F18" s="206"/>
    </row>
    <row r="19" spans="1:6" ht="13" x14ac:dyDescent="0.3">
      <c r="A19" s="185"/>
      <c r="B19" s="69" t="s">
        <v>1093</v>
      </c>
      <c r="C19" s="185"/>
      <c r="D19" s="70"/>
      <c r="E19" s="187"/>
      <c r="F19" s="206"/>
    </row>
    <row r="20" spans="1:6" x14ac:dyDescent="0.25">
      <c r="A20" s="185"/>
      <c r="B20" s="186"/>
      <c r="C20" s="185"/>
      <c r="D20" s="70"/>
      <c r="E20" s="187"/>
      <c r="F20" s="206"/>
    </row>
    <row r="21" spans="1:6" x14ac:dyDescent="0.25">
      <c r="A21" s="185">
        <v>5</v>
      </c>
      <c r="B21" s="186" t="s">
        <v>1094</v>
      </c>
      <c r="C21" s="185" t="s">
        <v>4</v>
      </c>
      <c r="D21" s="70">
        <v>1</v>
      </c>
      <c r="E21" s="187">
        <v>1000</v>
      </c>
      <c r="F21" s="206">
        <f>D21*E21</f>
        <v>1000</v>
      </c>
    </row>
    <row r="22" spans="1:6" x14ac:dyDescent="0.25">
      <c r="A22" s="185"/>
      <c r="B22" s="186"/>
      <c r="C22" s="185"/>
      <c r="D22" s="70"/>
      <c r="E22" s="187"/>
      <c r="F22" s="206"/>
    </row>
    <row r="23" spans="1:6" ht="13" x14ac:dyDescent="0.3">
      <c r="A23" s="185"/>
      <c r="B23" s="69" t="s">
        <v>1095</v>
      </c>
      <c r="C23" s="185"/>
      <c r="D23" s="70"/>
      <c r="E23" s="187"/>
      <c r="F23" s="206"/>
    </row>
    <row r="24" spans="1:6" x14ac:dyDescent="0.25">
      <c r="A24" s="185"/>
      <c r="B24" s="186"/>
      <c r="C24" s="185"/>
      <c r="D24" s="70"/>
      <c r="E24" s="187"/>
      <c r="F24" s="206"/>
    </row>
    <row r="25" spans="1:6" x14ac:dyDescent="0.25">
      <c r="A25" s="185">
        <v>6</v>
      </c>
      <c r="B25" s="186" t="s">
        <v>1096</v>
      </c>
      <c r="C25" s="185"/>
      <c r="D25" s="70"/>
      <c r="E25" s="187"/>
      <c r="F25" s="206"/>
    </row>
    <row r="26" spans="1:6" x14ac:dyDescent="0.25">
      <c r="A26" s="185"/>
      <c r="B26" s="186" t="s">
        <v>1097</v>
      </c>
      <c r="C26" s="185" t="s">
        <v>0</v>
      </c>
      <c r="D26" s="70">
        <v>48</v>
      </c>
      <c r="E26" s="187">
        <v>10</v>
      </c>
      <c r="F26" s="206">
        <f>D26*E26</f>
        <v>480</v>
      </c>
    </row>
    <row r="27" spans="1:6" x14ac:dyDescent="0.25">
      <c r="A27" s="185"/>
      <c r="B27" s="186"/>
      <c r="C27" s="185"/>
      <c r="D27" s="70"/>
      <c r="E27" s="187"/>
      <c r="F27" s="206"/>
    </row>
    <row r="28" spans="1:6" ht="13" x14ac:dyDescent="0.3">
      <c r="A28" s="185"/>
      <c r="B28" s="69" t="s">
        <v>1098</v>
      </c>
      <c r="C28" s="185"/>
      <c r="D28" s="70"/>
      <c r="E28" s="187"/>
      <c r="F28" s="206"/>
    </row>
    <row r="29" spans="1:6" ht="13" x14ac:dyDescent="0.3">
      <c r="A29" s="185"/>
      <c r="B29" s="69"/>
      <c r="C29" s="185"/>
      <c r="D29" s="70"/>
      <c r="E29" s="187"/>
      <c r="F29" s="206"/>
    </row>
    <row r="30" spans="1:6" x14ac:dyDescent="0.25">
      <c r="A30" s="185">
        <v>7</v>
      </c>
      <c r="B30" s="186" t="s">
        <v>1099</v>
      </c>
      <c r="C30" s="185"/>
      <c r="D30" s="70"/>
      <c r="E30" s="187"/>
      <c r="F30" s="206"/>
    </row>
    <row r="31" spans="1:6" x14ac:dyDescent="0.25">
      <c r="A31" s="185"/>
      <c r="B31" s="186" t="s">
        <v>1100</v>
      </c>
      <c r="C31" s="185" t="s">
        <v>1</v>
      </c>
      <c r="D31" s="70">
        <v>10</v>
      </c>
      <c r="E31" s="187">
        <v>60</v>
      </c>
      <c r="F31" s="206">
        <f>D31*E31</f>
        <v>600</v>
      </c>
    </row>
    <row r="32" spans="1:6" x14ac:dyDescent="0.25">
      <c r="A32" s="185"/>
      <c r="B32" s="186"/>
      <c r="C32" s="185"/>
      <c r="D32" s="70"/>
      <c r="E32" s="187"/>
      <c r="F32" s="206"/>
    </row>
    <row r="33" spans="1:6" ht="13" x14ac:dyDescent="0.3">
      <c r="A33" s="185"/>
      <c r="B33" s="69" t="s">
        <v>1101</v>
      </c>
      <c r="C33" s="185"/>
      <c r="D33" s="70"/>
      <c r="E33" s="187"/>
      <c r="F33" s="206"/>
    </row>
    <row r="34" spans="1:6" ht="13" x14ac:dyDescent="0.3">
      <c r="A34" s="185"/>
      <c r="B34" s="69" t="s">
        <v>1102</v>
      </c>
      <c r="C34" s="185"/>
      <c r="D34" s="70"/>
      <c r="E34" s="187"/>
      <c r="F34" s="206"/>
    </row>
    <row r="35" spans="1:6" ht="13" x14ac:dyDescent="0.3">
      <c r="A35" s="185"/>
      <c r="B35" s="69" t="s">
        <v>1103</v>
      </c>
      <c r="C35" s="185"/>
      <c r="D35" s="70"/>
      <c r="E35" s="187"/>
      <c r="F35" s="206"/>
    </row>
    <row r="36" spans="1:6" ht="13" x14ac:dyDescent="0.3">
      <c r="A36" s="185"/>
      <c r="B36" s="69" t="s">
        <v>1104</v>
      </c>
      <c r="C36" s="185"/>
      <c r="D36" s="70"/>
      <c r="E36" s="187"/>
      <c r="F36" s="206"/>
    </row>
    <row r="37" spans="1:6" x14ac:dyDescent="0.25">
      <c r="A37" s="185"/>
      <c r="B37" s="186"/>
      <c r="C37" s="185"/>
      <c r="D37" s="70"/>
      <c r="E37" s="187"/>
      <c r="F37" s="206"/>
    </row>
    <row r="38" spans="1:6" x14ac:dyDescent="0.25">
      <c r="A38" s="185">
        <v>8</v>
      </c>
      <c r="B38" s="186" t="s">
        <v>1105</v>
      </c>
      <c r="C38" s="185" t="s">
        <v>1</v>
      </c>
      <c r="D38" s="70">
        <v>7</v>
      </c>
      <c r="E38" s="187">
        <v>65</v>
      </c>
      <c r="F38" s="206">
        <f>D38*E38</f>
        <v>455</v>
      </c>
    </row>
    <row r="39" spans="1:6" x14ac:dyDescent="0.25">
      <c r="A39" s="185"/>
      <c r="B39" s="186"/>
      <c r="C39" s="185"/>
      <c r="D39" s="70"/>
      <c r="E39" s="187"/>
      <c r="F39" s="206"/>
    </row>
    <row r="40" spans="1:6" ht="13" x14ac:dyDescent="0.3">
      <c r="A40" s="185"/>
      <c r="B40" s="69" t="s">
        <v>1106</v>
      </c>
      <c r="C40" s="185"/>
      <c r="D40" s="70"/>
      <c r="E40" s="187"/>
      <c r="F40" s="206"/>
    </row>
    <row r="41" spans="1:6" ht="13" x14ac:dyDescent="0.3">
      <c r="A41" s="185"/>
      <c r="B41" s="69" t="s">
        <v>1107</v>
      </c>
      <c r="C41" s="185"/>
      <c r="D41" s="70"/>
      <c r="E41" s="187"/>
      <c r="F41" s="206"/>
    </row>
    <row r="42" spans="1:6" ht="13" x14ac:dyDescent="0.3">
      <c r="A42" s="185"/>
      <c r="B42" s="69" t="s">
        <v>1108</v>
      </c>
      <c r="C42" s="185"/>
      <c r="D42" s="70"/>
      <c r="E42" s="187"/>
      <c r="F42" s="206"/>
    </row>
    <row r="43" spans="1:6" ht="13" x14ac:dyDescent="0.3">
      <c r="A43" s="185"/>
      <c r="B43" s="69" t="s">
        <v>1109</v>
      </c>
      <c r="C43" s="185"/>
      <c r="D43" s="70"/>
      <c r="E43" s="187"/>
      <c r="F43" s="206"/>
    </row>
    <row r="44" spans="1:6" ht="13" x14ac:dyDescent="0.3">
      <c r="A44" s="185"/>
      <c r="B44" s="69" t="s">
        <v>1103</v>
      </c>
      <c r="C44" s="185"/>
      <c r="D44" s="70"/>
      <c r="E44" s="187"/>
      <c r="F44" s="206"/>
    </row>
    <row r="45" spans="1:6" ht="13" x14ac:dyDescent="0.3">
      <c r="A45" s="185"/>
      <c r="B45" s="69" t="s">
        <v>1104</v>
      </c>
      <c r="C45" s="185"/>
      <c r="D45" s="70"/>
      <c r="E45" s="187"/>
      <c r="F45" s="206"/>
    </row>
    <row r="46" spans="1:6" x14ac:dyDescent="0.25">
      <c r="A46" s="185"/>
      <c r="B46" s="186"/>
      <c r="C46" s="185"/>
      <c r="D46" s="70"/>
      <c r="E46" s="187"/>
      <c r="F46" s="206"/>
    </row>
    <row r="47" spans="1:6" x14ac:dyDescent="0.25">
      <c r="A47" s="185">
        <v>9</v>
      </c>
      <c r="B47" s="186" t="s">
        <v>1110</v>
      </c>
      <c r="C47" s="185" t="s">
        <v>1</v>
      </c>
      <c r="D47" s="70">
        <v>7</v>
      </c>
      <c r="E47" s="187">
        <v>455</v>
      </c>
      <c r="F47" s="206">
        <f>D47*E47</f>
        <v>3185</v>
      </c>
    </row>
    <row r="48" spans="1:6" x14ac:dyDescent="0.25">
      <c r="A48" s="185"/>
      <c r="B48" s="186"/>
      <c r="C48" s="185"/>
      <c r="D48" s="70"/>
      <c r="E48" s="187"/>
      <c r="F48" s="206"/>
    </row>
    <row r="49" spans="1:6" s="188" customFormat="1" ht="13" x14ac:dyDescent="0.3">
      <c r="A49" s="185"/>
      <c r="B49" s="69" t="s">
        <v>1111</v>
      </c>
      <c r="C49" s="185"/>
      <c r="D49" s="70"/>
      <c r="E49" s="187"/>
      <c r="F49" s="206"/>
    </row>
    <row r="50" spans="1:6" s="188" customFormat="1" ht="13" x14ac:dyDescent="0.3">
      <c r="A50" s="185"/>
      <c r="B50" s="69" t="s">
        <v>1107</v>
      </c>
      <c r="C50" s="185"/>
      <c r="D50" s="70"/>
      <c r="E50" s="187"/>
      <c r="F50" s="206"/>
    </row>
    <row r="51" spans="1:6" s="188" customFormat="1" ht="13" x14ac:dyDescent="0.3">
      <c r="A51" s="185"/>
      <c r="B51" s="69" t="s">
        <v>1108</v>
      </c>
      <c r="C51" s="185"/>
      <c r="D51" s="70"/>
      <c r="E51" s="187"/>
      <c r="F51" s="206"/>
    </row>
    <row r="52" spans="1:6" s="188" customFormat="1" ht="13" x14ac:dyDescent="0.3">
      <c r="A52" s="185"/>
      <c r="B52" s="69" t="s">
        <v>1109</v>
      </c>
      <c r="C52" s="185"/>
      <c r="D52" s="70"/>
      <c r="E52" s="187"/>
      <c r="F52" s="206"/>
    </row>
    <row r="53" spans="1:6" s="188" customFormat="1" ht="13" x14ac:dyDescent="0.3">
      <c r="A53" s="185"/>
      <c r="B53" s="69" t="s">
        <v>1112</v>
      </c>
      <c r="C53" s="185"/>
      <c r="D53" s="70"/>
      <c r="E53" s="187"/>
      <c r="F53" s="206"/>
    </row>
    <row r="54" spans="1:6" s="188" customFormat="1" ht="13" x14ac:dyDescent="0.3">
      <c r="A54" s="185"/>
      <c r="B54" s="69" t="s">
        <v>1104</v>
      </c>
      <c r="C54" s="185"/>
      <c r="D54" s="70"/>
      <c r="E54" s="187"/>
      <c r="F54" s="206"/>
    </row>
    <row r="55" spans="1:6" s="188" customFormat="1" x14ac:dyDescent="0.25">
      <c r="A55" s="185"/>
      <c r="B55" s="186"/>
      <c r="C55" s="185"/>
      <c r="D55" s="70"/>
      <c r="E55" s="187"/>
      <c r="F55" s="206"/>
    </row>
    <row r="56" spans="1:6" s="188" customFormat="1" x14ac:dyDescent="0.25">
      <c r="A56" s="185">
        <v>12</v>
      </c>
      <c r="B56" s="186" t="s">
        <v>1110</v>
      </c>
      <c r="C56" s="185" t="s">
        <v>1</v>
      </c>
      <c r="D56" s="70">
        <v>7</v>
      </c>
      <c r="E56" s="187">
        <v>355</v>
      </c>
      <c r="F56" s="206">
        <f>D56*E56</f>
        <v>2485</v>
      </c>
    </row>
    <row r="57" spans="1:6" x14ac:dyDescent="0.25">
      <c r="A57" s="189"/>
      <c r="B57" s="190"/>
      <c r="C57" s="189"/>
      <c r="D57" s="191"/>
      <c r="E57" s="187"/>
      <c r="F57" s="206"/>
    </row>
    <row r="58" spans="1:6" ht="13" x14ac:dyDescent="0.3">
      <c r="A58" s="185"/>
      <c r="B58" s="69" t="s">
        <v>1113</v>
      </c>
      <c r="C58" s="185"/>
      <c r="D58" s="70"/>
      <c r="E58" s="187"/>
      <c r="F58" s="206"/>
    </row>
    <row r="59" spans="1:6" ht="13" x14ac:dyDescent="0.3">
      <c r="A59" s="185"/>
      <c r="B59" s="69" t="s">
        <v>1114</v>
      </c>
      <c r="C59" s="185"/>
      <c r="D59" s="70"/>
      <c r="E59" s="187"/>
      <c r="F59" s="206"/>
    </row>
    <row r="60" spans="1:6" x14ac:dyDescent="0.25">
      <c r="A60" s="185"/>
      <c r="B60" s="186"/>
      <c r="C60" s="185"/>
      <c r="D60" s="70"/>
      <c r="E60" s="187"/>
      <c r="F60" s="206"/>
    </row>
    <row r="61" spans="1:6" x14ac:dyDescent="0.25">
      <c r="A61" s="185">
        <v>10</v>
      </c>
      <c r="B61" s="186" t="s">
        <v>1115</v>
      </c>
      <c r="C61" s="185"/>
      <c r="D61" s="70"/>
      <c r="E61" s="187"/>
      <c r="F61" s="206"/>
    </row>
    <row r="62" spans="1:6" x14ac:dyDescent="0.25">
      <c r="A62" s="185"/>
      <c r="B62" s="186" t="s">
        <v>1116</v>
      </c>
      <c r="C62" s="185"/>
      <c r="D62" s="70"/>
      <c r="E62" s="187"/>
      <c r="F62" s="206"/>
    </row>
    <row r="63" spans="1:6" x14ac:dyDescent="0.25">
      <c r="A63" s="185"/>
      <c r="B63" s="186" t="s">
        <v>1117</v>
      </c>
      <c r="C63" s="185" t="s">
        <v>0</v>
      </c>
      <c r="D63" s="70">
        <v>50</v>
      </c>
      <c r="E63" s="187">
        <v>90</v>
      </c>
      <c r="F63" s="206">
        <f>D63*E63</f>
        <v>4500</v>
      </c>
    </row>
    <row r="64" spans="1:6" ht="13" thickBot="1" x14ac:dyDescent="0.3">
      <c r="A64" s="185"/>
      <c r="B64" s="186"/>
      <c r="C64" s="185"/>
      <c r="D64" s="70"/>
      <c r="E64" s="187"/>
      <c r="F64" s="206"/>
    </row>
    <row r="65" spans="1:6" ht="13" thickTop="1" x14ac:dyDescent="0.25">
      <c r="A65" s="185"/>
      <c r="B65" s="186"/>
      <c r="C65" s="185"/>
      <c r="D65" s="70"/>
      <c r="E65" s="187"/>
      <c r="F65" s="207"/>
    </row>
    <row r="66" spans="1:6" ht="13" x14ac:dyDescent="0.3">
      <c r="A66" s="185"/>
      <c r="B66" s="192" t="s">
        <v>675</v>
      </c>
      <c r="C66" s="185"/>
      <c r="D66" s="70"/>
      <c r="E66" s="187"/>
      <c r="F66" s="205">
        <f>SUM(F3:F63)</f>
        <v>21215</v>
      </c>
    </row>
    <row r="67" spans="1:6" x14ac:dyDescent="0.25">
      <c r="A67" s="185"/>
      <c r="B67" s="186"/>
      <c r="C67" s="185"/>
      <c r="D67" s="70"/>
      <c r="E67" s="187"/>
      <c r="F67" s="206"/>
    </row>
    <row r="68" spans="1:6" x14ac:dyDescent="0.25">
      <c r="A68" s="185"/>
      <c r="B68" s="186"/>
      <c r="C68" s="185"/>
      <c r="D68" s="70"/>
      <c r="E68" s="187"/>
      <c r="F68" s="206"/>
    </row>
    <row r="69" spans="1:6" ht="13" x14ac:dyDescent="0.3">
      <c r="A69" s="185"/>
      <c r="B69" s="192" t="s">
        <v>676</v>
      </c>
      <c r="C69" s="185"/>
      <c r="D69" s="70"/>
      <c r="E69" s="187"/>
      <c r="F69" s="205">
        <f>F66</f>
        <v>21215</v>
      </c>
    </row>
    <row r="70" spans="1:6" x14ac:dyDescent="0.25">
      <c r="A70" s="185"/>
      <c r="B70" s="186"/>
      <c r="C70" s="185"/>
      <c r="D70" s="70"/>
      <c r="E70" s="187"/>
      <c r="F70" s="206"/>
    </row>
    <row r="71" spans="1:6" ht="13" x14ac:dyDescent="0.3">
      <c r="A71" s="185"/>
      <c r="B71" s="69" t="s">
        <v>1118</v>
      </c>
      <c r="C71" s="185"/>
      <c r="D71" s="70"/>
      <c r="E71" s="187"/>
      <c r="F71" s="206"/>
    </row>
    <row r="72" spans="1:6" x14ac:dyDescent="0.25">
      <c r="A72" s="185"/>
      <c r="B72" s="186"/>
      <c r="C72" s="185"/>
      <c r="D72" s="70"/>
      <c r="E72" s="187"/>
      <c r="F72" s="206"/>
    </row>
    <row r="73" spans="1:6" x14ac:dyDescent="0.25">
      <c r="A73" s="185">
        <v>11</v>
      </c>
      <c r="B73" s="186" t="s">
        <v>1119</v>
      </c>
      <c r="C73" s="185"/>
      <c r="D73" s="70"/>
      <c r="E73" s="187"/>
      <c r="F73" s="206"/>
    </row>
    <row r="74" spans="1:6" x14ac:dyDescent="0.25">
      <c r="A74" s="185"/>
      <c r="B74" s="186" t="s">
        <v>1120</v>
      </c>
      <c r="C74" s="185" t="s">
        <v>0</v>
      </c>
      <c r="D74" s="70">
        <v>50</v>
      </c>
      <c r="E74" s="187">
        <v>60</v>
      </c>
      <c r="F74" s="206">
        <f>D74*E74</f>
        <v>3000</v>
      </c>
    </row>
    <row r="75" spans="1:6" x14ac:dyDescent="0.25">
      <c r="A75" s="185"/>
      <c r="B75" s="186" t="s">
        <v>1121</v>
      </c>
      <c r="C75" s="185"/>
      <c r="D75" s="70"/>
      <c r="E75" s="187"/>
      <c r="F75" s="206"/>
    </row>
    <row r="76" spans="1:6" x14ac:dyDescent="0.25">
      <c r="A76" s="185"/>
      <c r="B76" s="186"/>
      <c r="C76" s="185"/>
      <c r="D76" s="70"/>
      <c r="E76" s="187"/>
      <c r="F76" s="206"/>
    </row>
    <row r="77" spans="1:6" ht="13" x14ac:dyDescent="0.3">
      <c r="A77" s="185"/>
      <c r="B77" s="69" t="s">
        <v>1122</v>
      </c>
      <c r="C77" s="185"/>
      <c r="D77" s="70"/>
      <c r="E77" s="187"/>
      <c r="F77" s="206"/>
    </row>
    <row r="78" spans="1:6" x14ac:dyDescent="0.25">
      <c r="A78" s="185"/>
      <c r="B78" s="186"/>
      <c r="C78" s="185"/>
      <c r="D78" s="70"/>
      <c r="E78" s="187"/>
      <c r="F78" s="206"/>
    </row>
    <row r="79" spans="1:6" x14ac:dyDescent="0.25">
      <c r="A79" s="185">
        <v>12</v>
      </c>
      <c r="B79" s="186" t="s">
        <v>1123</v>
      </c>
      <c r="C79" s="185"/>
      <c r="D79" s="70"/>
      <c r="E79" s="187"/>
      <c r="F79" s="206"/>
    </row>
    <row r="80" spans="1:6" x14ac:dyDescent="0.25">
      <c r="A80" s="185"/>
      <c r="B80" s="186" t="s">
        <v>1124</v>
      </c>
      <c r="C80" s="185" t="s">
        <v>2</v>
      </c>
      <c r="D80" s="70">
        <v>4</v>
      </c>
      <c r="E80" s="187">
        <v>350</v>
      </c>
      <c r="F80" s="206">
        <f>D80*E80</f>
        <v>1400</v>
      </c>
    </row>
    <row r="81" spans="1:6" x14ac:dyDescent="0.25">
      <c r="A81" s="185"/>
      <c r="B81" s="186" t="s">
        <v>1125</v>
      </c>
      <c r="C81" s="185"/>
      <c r="D81" s="70"/>
      <c r="E81" s="187"/>
      <c r="F81" s="206"/>
    </row>
    <row r="82" spans="1:6" x14ac:dyDescent="0.25">
      <c r="A82" s="185"/>
      <c r="B82" s="186"/>
      <c r="C82" s="185"/>
      <c r="D82" s="70"/>
      <c r="E82" s="187"/>
      <c r="F82" s="206"/>
    </row>
    <row r="83" spans="1:6" ht="13" x14ac:dyDescent="0.3">
      <c r="A83" s="185"/>
      <c r="B83" s="69" t="s">
        <v>1126</v>
      </c>
      <c r="C83" s="185"/>
      <c r="D83" s="70"/>
      <c r="E83" s="187"/>
      <c r="F83" s="206"/>
    </row>
    <row r="84" spans="1:6" ht="13" x14ac:dyDescent="0.3">
      <c r="A84" s="185"/>
      <c r="B84" s="69" t="s">
        <v>1127</v>
      </c>
      <c r="C84" s="185"/>
      <c r="D84" s="70"/>
      <c r="E84" s="187"/>
      <c r="F84" s="206"/>
    </row>
    <row r="85" spans="1:6" ht="13" x14ac:dyDescent="0.3">
      <c r="A85" s="185"/>
      <c r="B85" s="69" t="s">
        <v>1128</v>
      </c>
      <c r="C85" s="185"/>
      <c r="D85" s="70"/>
      <c r="E85" s="187"/>
      <c r="F85" s="206"/>
    </row>
    <row r="86" spans="1:6" x14ac:dyDescent="0.25">
      <c r="A86" s="185"/>
      <c r="B86" s="186"/>
      <c r="C86" s="185"/>
      <c r="D86" s="70"/>
      <c r="E86" s="187"/>
      <c r="F86" s="206"/>
    </row>
    <row r="87" spans="1:6" x14ac:dyDescent="0.25">
      <c r="A87" s="185">
        <v>13</v>
      </c>
      <c r="B87" s="186" t="s">
        <v>1129</v>
      </c>
      <c r="C87" s="185"/>
      <c r="D87" s="70"/>
      <c r="E87" s="187"/>
      <c r="F87" s="206"/>
    </row>
    <row r="88" spans="1:6" x14ac:dyDescent="0.25">
      <c r="A88" s="185"/>
      <c r="B88" s="186" t="s">
        <v>1130</v>
      </c>
      <c r="C88" s="185"/>
      <c r="D88" s="70"/>
      <c r="E88" s="187"/>
      <c r="F88" s="206"/>
    </row>
    <row r="89" spans="1:6" x14ac:dyDescent="0.25">
      <c r="A89" s="185"/>
      <c r="B89" s="186" t="s">
        <v>1131</v>
      </c>
      <c r="C89" s="185" t="s">
        <v>0</v>
      </c>
      <c r="D89" s="70">
        <v>50</v>
      </c>
      <c r="E89" s="187">
        <v>20</v>
      </c>
      <c r="F89" s="206">
        <f>D89*E89</f>
        <v>1000</v>
      </c>
    </row>
    <row r="90" spans="1:6" x14ac:dyDescent="0.25">
      <c r="A90" s="185"/>
      <c r="B90" s="186" t="s">
        <v>1132</v>
      </c>
      <c r="C90" s="185"/>
      <c r="D90" s="70"/>
      <c r="E90" s="187"/>
      <c r="F90" s="206"/>
    </row>
    <row r="91" spans="1:6" x14ac:dyDescent="0.25">
      <c r="A91" s="185"/>
      <c r="B91" s="186" t="s">
        <v>1133</v>
      </c>
      <c r="C91" s="185"/>
      <c r="D91" s="70"/>
      <c r="E91" s="187"/>
      <c r="F91" s="206"/>
    </row>
    <row r="92" spans="1:6" x14ac:dyDescent="0.25">
      <c r="A92" s="185"/>
      <c r="B92" s="186"/>
      <c r="C92" s="185"/>
      <c r="D92" s="70"/>
      <c r="E92" s="187"/>
      <c r="F92" s="206"/>
    </row>
    <row r="93" spans="1:6" x14ac:dyDescent="0.25">
      <c r="A93" s="185">
        <v>14</v>
      </c>
      <c r="B93" s="186" t="s">
        <v>1134</v>
      </c>
      <c r="C93" s="185"/>
      <c r="D93" s="70"/>
      <c r="E93" s="187"/>
      <c r="F93" s="206"/>
    </row>
    <row r="94" spans="1:6" x14ac:dyDescent="0.25">
      <c r="A94" s="185"/>
      <c r="B94" s="186" t="s">
        <v>1135</v>
      </c>
      <c r="C94" s="185"/>
      <c r="D94" s="70"/>
      <c r="E94" s="187"/>
      <c r="F94" s="206"/>
    </row>
    <row r="95" spans="1:6" x14ac:dyDescent="0.25">
      <c r="A95" s="185"/>
      <c r="B95" s="186" t="s">
        <v>1136</v>
      </c>
      <c r="C95" s="185" t="s">
        <v>0</v>
      </c>
      <c r="D95" s="70">
        <v>17</v>
      </c>
      <c r="E95" s="187">
        <v>20</v>
      </c>
      <c r="F95" s="206">
        <f>D95*E95</f>
        <v>340</v>
      </c>
    </row>
    <row r="96" spans="1:6" x14ac:dyDescent="0.25">
      <c r="A96" s="185"/>
      <c r="B96" s="186" t="s">
        <v>1137</v>
      </c>
      <c r="C96" s="185"/>
      <c r="D96" s="70"/>
      <c r="E96" s="187"/>
      <c r="F96" s="206"/>
    </row>
    <row r="97" spans="1:6" x14ac:dyDescent="0.25">
      <c r="A97" s="185"/>
      <c r="B97" s="186"/>
      <c r="C97" s="185"/>
      <c r="D97" s="70"/>
      <c r="E97" s="187"/>
      <c r="F97" s="206"/>
    </row>
    <row r="98" spans="1:6" ht="13" x14ac:dyDescent="0.3">
      <c r="A98" s="185"/>
      <c r="B98" s="69" t="s">
        <v>583</v>
      </c>
      <c r="C98" s="185"/>
      <c r="D98" s="70"/>
      <c r="E98" s="187"/>
      <c r="F98" s="206"/>
    </row>
    <row r="99" spans="1:6" x14ac:dyDescent="0.25">
      <c r="A99" s="185"/>
      <c r="B99" s="186"/>
      <c r="C99" s="185"/>
      <c r="D99" s="70"/>
      <c r="E99" s="187"/>
      <c r="F99" s="206"/>
    </row>
    <row r="100" spans="1:6" ht="13" x14ac:dyDescent="0.3">
      <c r="A100" s="185"/>
      <c r="B100" s="69" t="s">
        <v>1138</v>
      </c>
      <c r="C100" s="185"/>
      <c r="D100" s="70"/>
      <c r="E100" s="187"/>
      <c r="F100" s="206"/>
    </row>
    <row r="101" spans="1:6" x14ac:dyDescent="0.25">
      <c r="A101" s="185"/>
      <c r="B101" s="186"/>
      <c r="C101" s="185"/>
      <c r="D101" s="70"/>
      <c r="E101" s="187"/>
      <c r="F101" s="206"/>
    </row>
    <row r="102" spans="1:6" ht="13" x14ac:dyDescent="0.3">
      <c r="A102" s="185"/>
      <c r="B102" s="69" t="s">
        <v>1139</v>
      </c>
      <c r="C102" s="185"/>
      <c r="D102" s="70"/>
      <c r="E102" s="187"/>
      <c r="F102" s="206"/>
    </row>
    <row r="103" spans="1:6" x14ac:dyDescent="0.25">
      <c r="A103" s="185"/>
      <c r="B103" s="186"/>
      <c r="C103" s="185"/>
      <c r="D103" s="70"/>
      <c r="E103" s="187"/>
      <c r="F103" s="206"/>
    </row>
    <row r="104" spans="1:6" x14ac:dyDescent="0.25">
      <c r="A104" s="185">
        <v>15</v>
      </c>
      <c r="B104" s="186" t="s">
        <v>1140</v>
      </c>
      <c r="C104" s="185"/>
      <c r="D104" s="70"/>
      <c r="E104" s="187"/>
      <c r="F104" s="206"/>
    </row>
    <row r="105" spans="1:6" x14ac:dyDescent="0.25">
      <c r="A105" s="185"/>
      <c r="B105" s="186" t="s">
        <v>1141</v>
      </c>
      <c r="C105" s="185" t="s">
        <v>1</v>
      </c>
      <c r="D105" s="70">
        <v>3</v>
      </c>
      <c r="E105" s="187">
        <v>1100</v>
      </c>
      <c r="F105" s="206">
        <f>D105*E105</f>
        <v>3300</v>
      </c>
    </row>
    <row r="106" spans="1:6" x14ac:dyDescent="0.25">
      <c r="A106" s="185"/>
      <c r="B106" s="186"/>
      <c r="C106" s="185"/>
      <c r="D106" s="70"/>
      <c r="E106" s="187"/>
      <c r="F106" s="206"/>
    </row>
    <row r="107" spans="1:6" ht="13" x14ac:dyDescent="0.3">
      <c r="A107" s="185"/>
      <c r="B107" s="69" t="s">
        <v>1142</v>
      </c>
      <c r="C107" s="185"/>
      <c r="D107" s="70"/>
      <c r="E107" s="187"/>
      <c r="F107" s="206"/>
    </row>
    <row r="108" spans="1:6" x14ac:dyDescent="0.25">
      <c r="A108" s="185"/>
      <c r="B108" s="186"/>
      <c r="C108" s="185"/>
      <c r="D108" s="70"/>
      <c r="E108" s="187"/>
      <c r="F108" s="206"/>
    </row>
    <row r="109" spans="1:6" ht="13" x14ac:dyDescent="0.3">
      <c r="A109" s="185"/>
      <c r="B109" s="69" t="s">
        <v>1143</v>
      </c>
      <c r="C109" s="185"/>
      <c r="D109" s="70"/>
      <c r="E109" s="187"/>
      <c r="F109" s="206"/>
    </row>
    <row r="110" spans="1:6" x14ac:dyDescent="0.25">
      <c r="A110" s="185"/>
      <c r="B110" s="186"/>
      <c r="C110" s="185"/>
      <c r="D110" s="70"/>
      <c r="E110" s="187"/>
      <c r="F110" s="206"/>
    </row>
    <row r="111" spans="1:6" x14ac:dyDescent="0.25">
      <c r="A111" s="185">
        <v>16</v>
      </c>
      <c r="B111" s="186" t="s">
        <v>1144</v>
      </c>
      <c r="C111" s="185" t="s">
        <v>1</v>
      </c>
      <c r="D111" s="70">
        <v>8</v>
      </c>
      <c r="E111" s="187">
        <v>1800</v>
      </c>
      <c r="F111" s="206">
        <f>D111*E111</f>
        <v>14400</v>
      </c>
    </row>
    <row r="112" spans="1:6" x14ac:dyDescent="0.25">
      <c r="A112" s="185"/>
      <c r="B112" s="186"/>
      <c r="C112" s="185"/>
      <c r="D112" s="70"/>
      <c r="E112" s="187"/>
      <c r="F112" s="206"/>
    </row>
    <row r="113" spans="1:6" ht="13" x14ac:dyDescent="0.3">
      <c r="A113" s="185"/>
      <c r="B113" s="69" t="s">
        <v>1145</v>
      </c>
      <c r="C113" s="185"/>
      <c r="D113" s="70"/>
      <c r="E113" s="187"/>
      <c r="F113" s="206"/>
    </row>
    <row r="114" spans="1:6" x14ac:dyDescent="0.25">
      <c r="A114" s="185"/>
      <c r="B114" s="186"/>
      <c r="C114" s="185"/>
      <c r="D114" s="70"/>
      <c r="E114" s="187"/>
      <c r="F114" s="206"/>
    </row>
    <row r="115" spans="1:6" ht="13" x14ac:dyDescent="0.3">
      <c r="A115" s="185"/>
      <c r="B115" s="69" t="s">
        <v>1146</v>
      </c>
      <c r="C115" s="185"/>
      <c r="D115" s="70"/>
      <c r="E115" s="187"/>
      <c r="F115" s="206"/>
    </row>
    <row r="116" spans="1:6" x14ac:dyDescent="0.25">
      <c r="A116" s="185"/>
      <c r="B116" s="186"/>
      <c r="C116" s="185"/>
      <c r="D116" s="70"/>
      <c r="E116" s="187"/>
      <c r="F116" s="206"/>
    </row>
    <row r="117" spans="1:6" x14ac:dyDescent="0.25">
      <c r="A117" s="185">
        <v>17</v>
      </c>
      <c r="B117" s="186" t="s">
        <v>1147</v>
      </c>
      <c r="C117" s="185"/>
      <c r="D117" s="70"/>
      <c r="E117" s="187"/>
      <c r="F117" s="206"/>
    </row>
    <row r="118" spans="1:6" x14ac:dyDescent="0.25">
      <c r="A118" s="185"/>
      <c r="B118" s="186" t="s">
        <v>1148</v>
      </c>
      <c r="C118" s="185"/>
      <c r="D118" s="70"/>
      <c r="E118" s="187"/>
      <c r="F118" s="206"/>
    </row>
    <row r="119" spans="1:6" x14ac:dyDescent="0.25">
      <c r="A119" s="185"/>
      <c r="B119" s="186" t="s">
        <v>1149</v>
      </c>
      <c r="C119" s="185"/>
      <c r="D119" s="70"/>
      <c r="E119" s="187"/>
      <c r="F119" s="206"/>
    </row>
    <row r="120" spans="1:6" x14ac:dyDescent="0.25">
      <c r="A120" s="185"/>
      <c r="B120" s="186" t="s">
        <v>1150</v>
      </c>
      <c r="C120" s="185"/>
      <c r="D120" s="70"/>
      <c r="E120" s="187"/>
      <c r="F120" s="206"/>
    </row>
    <row r="121" spans="1:6" x14ac:dyDescent="0.25">
      <c r="A121" s="185"/>
      <c r="B121" s="186" t="s">
        <v>1151</v>
      </c>
      <c r="C121" s="185" t="s">
        <v>2</v>
      </c>
      <c r="D121" s="70">
        <v>4</v>
      </c>
      <c r="E121" s="187">
        <v>450</v>
      </c>
      <c r="F121" s="206">
        <f>D121*E121</f>
        <v>1800</v>
      </c>
    </row>
    <row r="122" spans="1:6" x14ac:dyDescent="0.25">
      <c r="A122" s="185"/>
      <c r="B122" s="186" t="s">
        <v>1152</v>
      </c>
      <c r="C122" s="185"/>
      <c r="D122" s="70"/>
      <c r="E122" s="187"/>
      <c r="F122" s="206"/>
    </row>
    <row r="123" spans="1:6" x14ac:dyDescent="0.25">
      <c r="A123" s="185"/>
      <c r="B123" s="186" t="s">
        <v>1153</v>
      </c>
      <c r="C123" s="185"/>
      <c r="D123" s="70"/>
      <c r="E123" s="187"/>
      <c r="F123" s="206"/>
    </row>
    <row r="124" spans="1:6" x14ac:dyDescent="0.25">
      <c r="A124" s="185"/>
      <c r="B124" s="186" t="s">
        <v>1154</v>
      </c>
      <c r="C124" s="185"/>
      <c r="D124" s="70"/>
      <c r="E124" s="187"/>
      <c r="F124" s="206"/>
    </row>
    <row r="125" spans="1:6" x14ac:dyDescent="0.25">
      <c r="A125" s="185"/>
      <c r="B125" s="186"/>
      <c r="C125" s="185"/>
      <c r="D125" s="70"/>
      <c r="E125" s="187"/>
      <c r="F125" s="206"/>
    </row>
    <row r="126" spans="1:6" ht="13" x14ac:dyDescent="0.3">
      <c r="A126" s="185"/>
      <c r="B126" s="69" t="s">
        <v>1155</v>
      </c>
      <c r="C126" s="185"/>
      <c r="D126" s="70"/>
      <c r="E126" s="187"/>
      <c r="F126" s="206"/>
    </row>
    <row r="127" spans="1:6" ht="13" x14ac:dyDescent="0.3">
      <c r="A127" s="185"/>
      <c r="B127" s="69"/>
      <c r="C127" s="185"/>
      <c r="D127" s="70"/>
      <c r="E127" s="187"/>
      <c r="F127" s="206"/>
    </row>
    <row r="128" spans="1:6" ht="13" x14ac:dyDescent="0.3">
      <c r="A128" s="185"/>
      <c r="B128" s="69" t="s">
        <v>1156</v>
      </c>
      <c r="C128" s="185"/>
      <c r="D128" s="70"/>
      <c r="E128" s="187"/>
      <c r="F128" s="206"/>
    </row>
    <row r="129" spans="1:6" x14ac:dyDescent="0.25">
      <c r="A129" s="185"/>
      <c r="B129" s="186"/>
      <c r="C129" s="185"/>
      <c r="D129" s="70"/>
      <c r="E129" s="187"/>
      <c r="F129" s="206"/>
    </row>
    <row r="130" spans="1:6" x14ac:dyDescent="0.25">
      <c r="A130" s="185">
        <v>18</v>
      </c>
      <c r="B130" s="186" t="s">
        <v>1157</v>
      </c>
      <c r="C130" s="185" t="s">
        <v>11</v>
      </c>
      <c r="D130" s="70">
        <v>28</v>
      </c>
      <c r="E130" s="187">
        <v>10</v>
      </c>
      <c r="F130" s="206">
        <f>D130*E130</f>
        <v>280</v>
      </c>
    </row>
    <row r="131" spans="1:6" ht="13" thickBot="1" x14ac:dyDescent="0.3">
      <c r="A131" s="185"/>
      <c r="B131" s="186"/>
      <c r="C131" s="185"/>
      <c r="D131" s="70"/>
      <c r="E131" s="187"/>
      <c r="F131" s="206"/>
    </row>
    <row r="132" spans="1:6" ht="13" thickTop="1" x14ac:dyDescent="0.25">
      <c r="A132" s="185"/>
      <c r="B132" s="186"/>
      <c r="C132" s="185"/>
      <c r="D132" s="70"/>
      <c r="E132" s="187"/>
      <c r="F132" s="207"/>
    </row>
    <row r="133" spans="1:6" ht="13" x14ac:dyDescent="0.3">
      <c r="A133" s="185"/>
      <c r="B133" s="192" t="s">
        <v>675</v>
      </c>
      <c r="C133" s="185"/>
      <c r="D133" s="70"/>
      <c r="E133" s="187"/>
      <c r="F133" s="205">
        <f>SUM(F69:F130)</f>
        <v>46735</v>
      </c>
    </row>
    <row r="134" spans="1:6" x14ac:dyDescent="0.25">
      <c r="A134" s="185"/>
      <c r="B134" s="186"/>
      <c r="C134" s="185"/>
      <c r="D134" s="70"/>
      <c r="E134" s="187"/>
      <c r="F134" s="206"/>
    </row>
    <row r="135" spans="1:6" x14ac:dyDescent="0.25">
      <c r="A135" s="185"/>
      <c r="B135" s="186"/>
      <c r="C135" s="185"/>
      <c r="D135" s="70"/>
      <c r="E135" s="187"/>
      <c r="F135" s="206"/>
    </row>
    <row r="136" spans="1:6" ht="13" x14ac:dyDescent="0.3">
      <c r="A136" s="185"/>
      <c r="B136" s="192" t="s">
        <v>676</v>
      </c>
      <c r="C136" s="185"/>
      <c r="D136" s="70"/>
      <c r="E136" s="187"/>
      <c r="F136" s="205">
        <f>F133</f>
        <v>46735</v>
      </c>
    </row>
    <row r="137" spans="1:6" ht="13" x14ac:dyDescent="0.3">
      <c r="A137" s="185"/>
      <c r="B137" s="69" t="s">
        <v>1158</v>
      </c>
      <c r="C137" s="185"/>
      <c r="D137" s="70"/>
      <c r="E137" s="187"/>
      <c r="F137" s="206"/>
    </row>
    <row r="138" spans="1:6" x14ac:dyDescent="0.25">
      <c r="A138" s="185"/>
      <c r="B138" s="186"/>
      <c r="C138" s="185"/>
      <c r="D138" s="70"/>
      <c r="E138" s="187"/>
      <c r="F138" s="206"/>
    </row>
    <row r="139" spans="1:6" ht="13" x14ac:dyDescent="0.3">
      <c r="A139" s="185"/>
      <c r="B139" s="69" t="s">
        <v>1159</v>
      </c>
      <c r="C139" s="185"/>
      <c r="D139" s="70"/>
      <c r="E139" s="187"/>
      <c r="F139" s="206"/>
    </row>
    <row r="140" spans="1:6" x14ac:dyDescent="0.25">
      <c r="A140" s="185"/>
      <c r="B140" s="186"/>
      <c r="C140" s="185"/>
      <c r="D140" s="70"/>
      <c r="E140" s="187"/>
      <c r="F140" s="206"/>
    </row>
    <row r="141" spans="1:6" x14ac:dyDescent="0.25">
      <c r="A141" s="185">
        <v>19</v>
      </c>
      <c r="B141" s="186" t="s">
        <v>1160</v>
      </c>
      <c r="C141" s="185" t="s">
        <v>1161</v>
      </c>
      <c r="D141" s="70">
        <v>288</v>
      </c>
      <c r="E141" s="187">
        <v>12.5</v>
      </c>
      <c r="F141" s="206">
        <f>D141*E141</f>
        <v>3600</v>
      </c>
    </row>
    <row r="142" spans="1:6" x14ac:dyDescent="0.25">
      <c r="A142" s="185"/>
      <c r="B142" s="186" t="s">
        <v>1162</v>
      </c>
      <c r="C142" s="185"/>
      <c r="D142" s="70"/>
      <c r="E142" s="187"/>
      <c r="F142" s="206"/>
    </row>
    <row r="143" spans="1:6" x14ac:dyDescent="0.25">
      <c r="A143" s="185"/>
      <c r="B143" s="186"/>
      <c r="C143" s="185"/>
      <c r="D143" s="70"/>
      <c r="E143" s="187"/>
      <c r="F143" s="206"/>
    </row>
    <row r="144" spans="1:6" x14ac:dyDescent="0.25">
      <c r="A144" s="185">
        <v>20</v>
      </c>
      <c r="B144" s="186" t="s">
        <v>1163</v>
      </c>
      <c r="C144" s="185" t="s">
        <v>1161</v>
      </c>
      <c r="D144" s="70">
        <v>1008</v>
      </c>
      <c r="E144" s="187">
        <v>16.5</v>
      </c>
      <c r="F144" s="206">
        <f>D144*E144</f>
        <v>16632</v>
      </c>
    </row>
    <row r="145" spans="1:6" x14ac:dyDescent="0.25">
      <c r="A145" s="185"/>
      <c r="B145" s="186"/>
      <c r="C145" s="185"/>
      <c r="D145" s="70"/>
      <c r="E145" s="187"/>
      <c r="F145" s="206"/>
    </row>
    <row r="146" spans="1:6" ht="13" x14ac:dyDescent="0.3">
      <c r="A146" s="185"/>
      <c r="B146" s="69" t="s">
        <v>1164</v>
      </c>
      <c r="C146" s="185"/>
      <c r="D146" s="70"/>
      <c r="E146" s="187"/>
      <c r="F146" s="206"/>
    </row>
    <row r="147" spans="1:6" x14ac:dyDescent="0.25">
      <c r="A147" s="185"/>
      <c r="B147" s="186"/>
      <c r="C147" s="185"/>
      <c r="D147" s="70"/>
      <c r="E147" s="187"/>
      <c r="F147" s="206"/>
    </row>
    <row r="148" spans="1:6" ht="13" x14ac:dyDescent="0.3">
      <c r="A148" s="185"/>
      <c r="B148" s="69" t="s">
        <v>1165</v>
      </c>
      <c r="C148" s="185"/>
      <c r="D148" s="70"/>
      <c r="E148" s="187"/>
      <c r="F148" s="206"/>
    </row>
    <row r="149" spans="1:6" ht="13" x14ac:dyDescent="0.3">
      <c r="A149" s="185"/>
      <c r="B149" s="69" t="s">
        <v>1166</v>
      </c>
      <c r="C149" s="185"/>
      <c r="D149" s="70"/>
      <c r="E149" s="187"/>
      <c r="F149" s="206"/>
    </row>
    <row r="150" spans="1:6" x14ac:dyDescent="0.25">
      <c r="A150" s="185"/>
      <c r="B150" s="186"/>
      <c r="C150" s="185"/>
      <c r="D150" s="70"/>
      <c r="E150" s="187"/>
      <c r="F150" s="206"/>
    </row>
    <row r="151" spans="1:6" x14ac:dyDescent="0.25">
      <c r="A151" s="185">
        <v>21</v>
      </c>
      <c r="B151" s="186" t="s">
        <v>1167</v>
      </c>
      <c r="C151" s="185" t="s">
        <v>0</v>
      </c>
      <c r="D151" s="70">
        <v>9</v>
      </c>
      <c r="E151" s="187">
        <v>300</v>
      </c>
      <c r="F151" s="206">
        <f>D151*E151</f>
        <v>2700</v>
      </c>
    </row>
    <row r="152" spans="1:6" x14ac:dyDescent="0.25">
      <c r="A152" s="185"/>
      <c r="B152" s="186"/>
      <c r="C152" s="185"/>
      <c r="D152" s="70"/>
      <c r="E152" s="187"/>
      <c r="F152" s="206"/>
    </row>
    <row r="153" spans="1:6" x14ac:dyDescent="0.25">
      <c r="A153" s="185">
        <v>22</v>
      </c>
      <c r="B153" s="186" t="s">
        <v>1168</v>
      </c>
      <c r="C153" s="185" t="s">
        <v>0</v>
      </c>
      <c r="D153" s="70">
        <v>20</v>
      </c>
      <c r="E153" s="187">
        <v>450</v>
      </c>
      <c r="F153" s="206">
        <f>D153*E153</f>
        <v>9000</v>
      </c>
    </row>
    <row r="154" spans="1:6" x14ac:dyDescent="0.25">
      <c r="A154" s="185"/>
      <c r="B154" s="186"/>
      <c r="C154" s="185"/>
      <c r="D154" s="70"/>
      <c r="E154" s="187"/>
      <c r="F154" s="206"/>
    </row>
    <row r="155" spans="1:6" x14ac:dyDescent="0.25">
      <c r="A155" s="185">
        <v>23</v>
      </c>
      <c r="B155" s="186" t="s">
        <v>1169</v>
      </c>
      <c r="C155" s="185" t="s">
        <v>0</v>
      </c>
      <c r="D155" s="70">
        <v>0</v>
      </c>
      <c r="E155" s="187">
        <v>450</v>
      </c>
      <c r="F155" s="206">
        <f>D155*E155</f>
        <v>0</v>
      </c>
    </row>
    <row r="156" spans="1:6" x14ac:dyDescent="0.25">
      <c r="A156" s="185"/>
      <c r="B156" s="186"/>
      <c r="C156" s="185"/>
      <c r="D156" s="70"/>
      <c r="E156" s="187"/>
      <c r="F156" s="206"/>
    </row>
    <row r="157" spans="1:6" ht="13" x14ac:dyDescent="0.3">
      <c r="A157" s="185"/>
      <c r="B157" s="69" t="s">
        <v>1170</v>
      </c>
      <c r="C157" s="185"/>
      <c r="D157" s="70"/>
      <c r="E157" s="187"/>
      <c r="F157" s="206"/>
    </row>
    <row r="158" spans="1:6" x14ac:dyDescent="0.25">
      <c r="A158" s="185"/>
      <c r="B158" s="186"/>
      <c r="C158" s="185"/>
      <c r="D158" s="70"/>
      <c r="E158" s="187"/>
      <c r="F158" s="206"/>
    </row>
    <row r="159" spans="1:6" ht="13" x14ac:dyDescent="0.3">
      <c r="A159" s="185"/>
      <c r="B159" s="69" t="s">
        <v>1171</v>
      </c>
      <c r="C159" s="185"/>
      <c r="D159" s="70"/>
      <c r="E159" s="187"/>
      <c r="F159" s="206"/>
    </row>
    <row r="160" spans="1:6" x14ac:dyDescent="0.25">
      <c r="A160" s="185"/>
      <c r="B160" s="186"/>
      <c r="C160" s="185"/>
      <c r="D160" s="70"/>
      <c r="E160" s="187"/>
      <c r="F160" s="206"/>
    </row>
    <row r="161" spans="1:6" x14ac:dyDescent="0.25">
      <c r="A161" s="185">
        <v>24</v>
      </c>
      <c r="B161" s="186" t="s">
        <v>1172</v>
      </c>
      <c r="C161" s="185"/>
      <c r="D161" s="70"/>
      <c r="E161" s="187"/>
      <c r="F161" s="206"/>
    </row>
    <row r="162" spans="1:6" x14ac:dyDescent="0.25">
      <c r="A162" s="185"/>
      <c r="B162" s="186" t="s">
        <v>1173</v>
      </c>
      <c r="C162" s="185" t="s">
        <v>11</v>
      </c>
      <c r="D162" s="70">
        <f>7.5*6</f>
        <v>45</v>
      </c>
      <c r="E162" s="187">
        <v>5</v>
      </c>
      <c r="F162" s="206">
        <f>D162*E162</f>
        <v>225</v>
      </c>
    </row>
    <row r="163" spans="1:6" x14ac:dyDescent="0.25">
      <c r="A163" s="185"/>
      <c r="B163" s="186" t="s">
        <v>1174</v>
      </c>
      <c r="C163" s="185"/>
      <c r="D163" s="70"/>
      <c r="E163" s="187"/>
      <c r="F163" s="206"/>
    </row>
    <row r="164" spans="1:6" x14ac:dyDescent="0.25">
      <c r="A164" s="185"/>
      <c r="B164" s="186"/>
      <c r="C164" s="185"/>
      <c r="D164" s="70"/>
      <c r="E164" s="187"/>
      <c r="F164" s="206"/>
    </row>
    <row r="165" spans="1:6" x14ac:dyDescent="0.25">
      <c r="A165" s="185">
        <v>25</v>
      </c>
      <c r="B165" s="186" t="s">
        <v>1175</v>
      </c>
      <c r="C165" s="185" t="s">
        <v>11</v>
      </c>
      <c r="D165" s="70">
        <v>165</v>
      </c>
      <c r="E165" s="187">
        <v>7</v>
      </c>
      <c r="F165" s="206">
        <f>D165*E165</f>
        <v>1155</v>
      </c>
    </row>
    <row r="166" spans="1:6" x14ac:dyDescent="0.25">
      <c r="A166" s="185"/>
      <c r="B166" s="186"/>
      <c r="C166" s="185"/>
      <c r="D166" s="70"/>
      <c r="E166" s="187"/>
      <c r="F166" s="206"/>
    </row>
    <row r="167" spans="1:6" ht="13" x14ac:dyDescent="0.3">
      <c r="A167" s="185"/>
      <c r="B167" s="69" t="s">
        <v>179</v>
      </c>
      <c r="C167" s="185"/>
      <c r="D167" s="70"/>
      <c r="E167" s="187"/>
      <c r="F167" s="206"/>
    </row>
    <row r="168" spans="1:6" x14ac:dyDescent="0.25">
      <c r="A168" s="185"/>
      <c r="B168" s="186"/>
      <c r="C168" s="185"/>
      <c r="D168" s="70"/>
      <c r="E168" s="187"/>
      <c r="F168" s="206"/>
    </row>
    <row r="169" spans="1:6" ht="13" x14ac:dyDescent="0.3">
      <c r="A169" s="189"/>
      <c r="B169" s="193" t="s">
        <v>1176</v>
      </c>
      <c r="C169" s="189"/>
      <c r="D169" s="191"/>
      <c r="E169" s="187"/>
      <c r="F169" s="206"/>
    </row>
    <row r="170" spans="1:6" x14ac:dyDescent="0.25">
      <c r="A170" s="189"/>
      <c r="B170" s="190"/>
      <c r="C170" s="189"/>
      <c r="D170" s="191"/>
      <c r="E170" s="187"/>
      <c r="F170" s="206"/>
    </row>
    <row r="171" spans="1:6" ht="13" x14ac:dyDescent="0.3">
      <c r="A171" s="185"/>
      <c r="B171" s="69" t="s">
        <v>1177</v>
      </c>
      <c r="C171" s="185"/>
      <c r="D171" s="70"/>
      <c r="E171" s="187"/>
      <c r="F171" s="206"/>
    </row>
    <row r="172" spans="1:6" ht="13" x14ac:dyDescent="0.3">
      <c r="A172" s="185"/>
      <c r="B172" s="69" t="s">
        <v>1178</v>
      </c>
      <c r="C172" s="185"/>
      <c r="D172" s="70"/>
      <c r="E172" s="187"/>
      <c r="F172" s="206"/>
    </row>
    <row r="173" spans="1:6" ht="13" x14ac:dyDescent="0.3">
      <c r="A173" s="185"/>
      <c r="B173" s="69" t="s">
        <v>1179</v>
      </c>
      <c r="C173" s="185"/>
      <c r="D173" s="70"/>
      <c r="E173" s="187"/>
      <c r="F173" s="206"/>
    </row>
    <row r="174" spans="1:6" ht="13" x14ac:dyDescent="0.3">
      <c r="A174" s="185"/>
      <c r="B174" s="69" t="s">
        <v>1180</v>
      </c>
      <c r="C174" s="185"/>
      <c r="D174" s="70"/>
      <c r="E174" s="187"/>
      <c r="F174" s="206"/>
    </row>
    <row r="175" spans="1:6" x14ac:dyDescent="0.25">
      <c r="A175" s="189"/>
      <c r="B175" s="190"/>
      <c r="C175" s="189"/>
      <c r="D175" s="191"/>
      <c r="E175" s="187"/>
      <c r="F175" s="206"/>
    </row>
    <row r="176" spans="1:6" x14ac:dyDescent="0.25">
      <c r="A176" s="189">
        <v>28</v>
      </c>
      <c r="B176" s="190" t="s">
        <v>1181</v>
      </c>
      <c r="C176" s="189"/>
      <c r="D176" s="191"/>
      <c r="E176" s="187"/>
      <c r="F176" s="206"/>
    </row>
    <row r="177" spans="1:6" x14ac:dyDescent="0.25">
      <c r="A177" s="189"/>
      <c r="B177" s="190" t="s">
        <v>1182</v>
      </c>
      <c r="C177" s="189" t="s">
        <v>0</v>
      </c>
      <c r="D177" s="191">
        <v>5</v>
      </c>
      <c r="E177" s="187">
        <v>575</v>
      </c>
      <c r="F177" s="206">
        <f>D177*E177</f>
        <v>2875</v>
      </c>
    </row>
    <row r="178" spans="1:6" ht="13" x14ac:dyDescent="0.3">
      <c r="A178" s="185"/>
      <c r="B178" s="69"/>
      <c r="C178" s="185"/>
      <c r="D178" s="70"/>
      <c r="E178" s="187"/>
      <c r="F178" s="206"/>
    </row>
    <row r="179" spans="1:6" x14ac:dyDescent="0.25">
      <c r="A179" s="185"/>
      <c r="B179" s="186"/>
      <c r="C179" s="185"/>
      <c r="D179" s="70"/>
      <c r="E179" s="187"/>
      <c r="F179" s="206"/>
    </row>
    <row r="180" spans="1:6" ht="13" x14ac:dyDescent="0.3">
      <c r="A180" s="185"/>
      <c r="B180" s="69"/>
      <c r="C180" s="185"/>
      <c r="D180" s="70"/>
      <c r="E180" s="187"/>
      <c r="F180" s="206"/>
    </row>
    <row r="181" spans="1:6" ht="13" x14ac:dyDescent="0.3">
      <c r="A181" s="185"/>
      <c r="B181" s="69"/>
      <c r="C181" s="185"/>
      <c r="D181" s="70"/>
      <c r="E181" s="187"/>
      <c r="F181" s="206"/>
    </row>
    <row r="182" spans="1:6" x14ac:dyDescent="0.25">
      <c r="A182" s="185"/>
      <c r="B182" s="186"/>
      <c r="C182" s="185"/>
      <c r="D182" s="70"/>
      <c r="E182" s="187"/>
      <c r="F182" s="206"/>
    </row>
    <row r="183" spans="1:6" x14ac:dyDescent="0.25">
      <c r="A183" s="185"/>
      <c r="B183" s="186"/>
      <c r="C183" s="185"/>
      <c r="D183" s="70"/>
      <c r="E183" s="187"/>
      <c r="F183" s="206"/>
    </row>
    <row r="184" spans="1:6" x14ac:dyDescent="0.25">
      <c r="A184" s="185"/>
      <c r="B184" s="186"/>
      <c r="C184" s="185"/>
      <c r="D184" s="70"/>
      <c r="E184" s="187"/>
      <c r="F184" s="206"/>
    </row>
    <row r="185" spans="1:6" x14ac:dyDescent="0.25">
      <c r="A185" s="185"/>
      <c r="B185" s="186"/>
      <c r="C185" s="185"/>
      <c r="D185" s="70"/>
      <c r="E185" s="187"/>
      <c r="F185" s="206"/>
    </row>
    <row r="186" spans="1:6" x14ac:dyDescent="0.25">
      <c r="A186" s="185"/>
      <c r="B186" s="186"/>
      <c r="C186" s="185"/>
      <c r="D186" s="70"/>
      <c r="E186" s="187"/>
      <c r="F186" s="206"/>
    </row>
    <row r="187" spans="1:6" x14ac:dyDescent="0.25">
      <c r="A187" s="185"/>
      <c r="B187" s="186"/>
      <c r="C187" s="185"/>
      <c r="D187" s="70"/>
      <c r="E187" s="187"/>
      <c r="F187" s="206"/>
    </row>
    <row r="188" spans="1:6" x14ac:dyDescent="0.25">
      <c r="A188" s="185"/>
      <c r="B188" s="186"/>
      <c r="C188" s="185"/>
      <c r="D188" s="70"/>
      <c r="E188" s="187"/>
      <c r="F188" s="206"/>
    </row>
    <row r="189" spans="1:6" x14ac:dyDescent="0.25">
      <c r="A189" s="185"/>
      <c r="B189" s="186"/>
      <c r="C189" s="185"/>
      <c r="D189" s="70"/>
      <c r="E189" s="187"/>
      <c r="F189" s="206"/>
    </row>
    <row r="190" spans="1:6" x14ac:dyDescent="0.25">
      <c r="A190" s="185"/>
      <c r="B190" s="186"/>
      <c r="C190" s="185"/>
      <c r="D190" s="70"/>
      <c r="E190" s="187"/>
      <c r="F190" s="206"/>
    </row>
    <row r="191" spans="1:6" x14ac:dyDescent="0.25">
      <c r="A191" s="185"/>
      <c r="B191" s="186"/>
      <c r="C191" s="185"/>
      <c r="D191" s="70"/>
      <c r="E191" s="187"/>
      <c r="F191" s="206"/>
    </row>
    <row r="192" spans="1:6" x14ac:dyDescent="0.25">
      <c r="A192" s="185"/>
      <c r="B192" s="186"/>
      <c r="C192" s="185"/>
      <c r="D192" s="70"/>
      <c r="E192" s="187"/>
      <c r="F192" s="206"/>
    </row>
    <row r="193" spans="1:6" x14ac:dyDescent="0.25">
      <c r="A193" s="185"/>
      <c r="B193" s="186"/>
      <c r="C193" s="185"/>
      <c r="D193" s="70"/>
      <c r="E193" s="187"/>
      <c r="F193" s="206"/>
    </row>
    <row r="194" spans="1:6" x14ac:dyDescent="0.25">
      <c r="A194" s="185"/>
      <c r="B194" s="186"/>
      <c r="C194" s="185"/>
      <c r="D194" s="70"/>
      <c r="E194" s="187"/>
      <c r="F194" s="206"/>
    </row>
    <row r="195" spans="1:6" ht="13.5" thickBot="1" x14ac:dyDescent="0.35">
      <c r="A195" s="185"/>
      <c r="B195" s="69"/>
      <c r="C195" s="185"/>
      <c r="D195" s="70"/>
      <c r="E195" s="187"/>
      <c r="F195" s="206"/>
    </row>
    <row r="196" spans="1:6" ht="13" thickTop="1" x14ac:dyDescent="0.25">
      <c r="A196" s="185"/>
      <c r="B196" s="186"/>
      <c r="C196" s="185"/>
      <c r="D196" s="70"/>
      <c r="E196" s="187"/>
      <c r="F196" s="207"/>
    </row>
    <row r="197" spans="1:6" ht="13" x14ac:dyDescent="0.3">
      <c r="A197" s="185"/>
      <c r="B197" s="192" t="s">
        <v>1183</v>
      </c>
      <c r="C197" s="185"/>
      <c r="D197" s="70"/>
      <c r="E197" s="187"/>
      <c r="F197" s="205">
        <f>SUM(F136:F195)</f>
        <v>82922</v>
      </c>
    </row>
    <row r="198" spans="1:6" ht="13" thickBot="1" x14ac:dyDescent="0.3">
      <c r="A198" s="185"/>
      <c r="B198" s="186"/>
      <c r="C198" s="185"/>
      <c r="D198" s="70"/>
      <c r="E198" s="187"/>
      <c r="F198" s="208"/>
    </row>
    <row r="199" spans="1:6" ht="13" thickTop="1" x14ac:dyDescent="0.25">
      <c r="A199" s="185"/>
      <c r="B199" s="186"/>
      <c r="C199" s="185"/>
      <c r="D199" s="70"/>
      <c r="E199" s="187"/>
      <c r="F199" s="206"/>
    </row>
    <row r="200" spans="1:6" x14ac:dyDescent="0.25">
      <c r="A200" s="185"/>
      <c r="B200" s="186"/>
      <c r="C200" s="185"/>
      <c r="D200" s="70"/>
      <c r="E200" s="187"/>
      <c r="F200" s="206"/>
    </row>
    <row r="201" spans="1:6" x14ac:dyDescent="0.25">
      <c r="A201" s="185"/>
      <c r="B201" s="186"/>
      <c r="C201" s="185"/>
      <c r="D201" s="70"/>
      <c r="E201" s="187"/>
      <c r="F201" s="206"/>
    </row>
    <row r="202" spans="1:6" x14ac:dyDescent="0.25">
      <c r="A202" s="185"/>
      <c r="B202" s="186"/>
      <c r="C202" s="185"/>
      <c r="D202" s="70"/>
      <c r="E202" s="187"/>
      <c r="F202" s="206"/>
    </row>
    <row r="203" spans="1:6" ht="13" x14ac:dyDescent="0.3">
      <c r="A203" s="183" t="s">
        <v>4</v>
      </c>
      <c r="B203" s="183" t="s">
        <v>1084</v>
      </c>
      <c r="C203" s="183" t="s">
        <v>293</v>
      </c>
      <c r="D203" s="86" t="s">
        <v>1085</v>
      </c>
      <c r="E203" s="184" t="s">
        <v>291</v>
      </c>
      <c r="F203" s="205" t="s">
        <v>622</v>
      </c>
    </row>
    <row r="204" spans="1:6" ht="13" x14ac:dyDescent="0.3">
      <c r="A204" s="185"/>
      <c r="B204" s="69" t="s">
        <v>1184</v>
      </c>
      <c r="C204" s="185"/>
      <c r="D204" s="70"/>
      <c r="E204" s="187"/>
      <c r="F204" s="206"/>
    </row>
    <row r="205" spans="1:6" x14ac:dyDescent="0.25">
      <c r="A205" s="185"/>
      <c r="B205" s="186"/>
      <c r="C205" s="185"/>
      <c r="D205" s="70"/>
      <c r="E205" s="187"/>
      <c r="F205" s="206"/>
    </row>
    <row r="206" spans="1:6" ht="13" x14ac:dyDescent="0.3">
      <c r="A206" s="185"/>
      <c r="B206" s="69" t="s">
        <v>637</v>
      </c>
      <c r="C206" s="185"/>
      <c r="D206" s="70"/>
      <c r="E206" s="187"/>
      <c r="F206" s="206"/>
    </row>
    <row r="207" spans="1:6" x14ac:dyDescent="0.25">
      <c r="A207" s="185"/>
      <c r="B207" s="186"/>
      <c r="C207" s="185"/>
      <c r="D207" s="70"/>
      <c r="E207" s="187"/>
      <c r="F207" s="206"/>
    </row>
    <row r="208" spans="1:6" ht="13" x14ac:dyDescent="0.3">
      <c r="A208" s="185"/>
      <c r="B208" s="69" t="s">
        <v>1185</v>
      </c>
      <c r="C208" s="185"/>
      <c r="D208" s="70"/>
      <c r="E208" s="187"/>
      <c r="F208" s="206"/>
    </row>
    <row r="209" spans="1:6" x14ac:dyDescent="0.25">
      <c r="A209" s="185"/>
      <c r="B209" s="186"/>
      <c r="C209" s="185"/>
      <c r="D209" s="70"/>
      <c r="E209" s="187"/>
      <c r="F209" s="206"/>
    </row>
    <row r="210" spans="1:6" ht="13" x14ac:dyDescent="0.3">
      <c r="A210" s="185"/>
      <c r="B210" s="69" t="s">
        <v>1186</v>
      </c>
      <c r="C210" s="185"/>
      <c r="D210" s="70"/>
      <c r="E210" s="187"/>
      <c r="F210" s="206"/>
    </row>
    <row r="211" spans="1:6" x14ac:dyDescent="0.25">
      <c r="A211" s="185"/>
      <c r="B211" s="186"/>
      <c r="C211" s="185"/>
      <c r="D211" s="70"/>
      <c r="E211" s="187"/>
      <c r="F211" s="206"/>
    </row>
    <row r="212" spans="1:6" x14ac:dyDescent="0.25">
      <c r="A212" s="185">
        <v>1</v>
      </c>
      <c r="B212" s="186" t="s">
        <v>1187</v>
      </c>
      <c r="C212" s="185" t="s">
        <v>1</v>
      </c>
      <c r="D212" s="70">
        <v>2</v>
      </c>
      <c r="E212" s="187">
        <v>1800</v>
      </c>
      <c r="F212" s="206">
        <f>D212*E212</f>
        <v>3600</v>
      </c>
    </row>
    <row r="213" spans="1:6" x14ac:dyDescent="0.25">
      <c r="A213" s="185"/>
      <c r="B213" s="186"/>
      <c r="C213" s="185"/>
      <c r="D213" s="70"/>
      <c r="E213" s="187"/>
      <c r="F213" s="206"/>
    </row>
    <row r="214" spans="1:6" x14ac:dyDescent="0.25">
      <c r="A214" s="185">
        <v>2</v>
      </c>
      <c r="B214" s="186" t="s">
        <v>1188</v>
      </c>
      <c r="C214" s="185"/>
      <c r="D214" s="70"/>
      <c r="E214" s="187"/>
      <c r="F214" s="206"/>
    </row>
    <row r="215" spans="1:6" x14ac:dyDescent="0.25">
      <c r="A215" s="185"/>
      <c r="B215" s="186" t="s">
        <v>1189</v>
      </c>
      <c r="C215" s="185" t="s">
        <v>1</v>
      </c>
      <c r="D215" s="70">
        <v>0.5</v>
      </c>
      <c r="E215" s="187">
        <v>1800</v>
      </c>
      <c r="F215" s="206">
        <f>D215*E215</f>
        <v>900</v>
      </c>
    </row>
    <row r="216" spans="1:6" x14ac:dyDescent="0.25">
      <c r="A216" s="185"/>
      <c r="B216" s="186"/>
      <c r="C216" s="185"/>
      <c r="D216" s="70"/>
      <c r="E216" s="187"/>
      <c r="F216" s="206"/>
    </row>
    <row r="217" spans="1:6" ht="13" x14ac:dyDescent="0.3">
      <c r="A217" s="185"/>
      <c r="B217" s="69" t="s">
        <v>1186</v>
      </c>
      <c r="C217" s="185"/>
      <c r="D217" s="70"/>
      <c r="E217" s="187"/>
      <c r="F217" s="206"/>
    </row>
    <row r="218" spans="1:6" x14ac:dyDescent="0.25">
      <c r="A218" s="185"/>
      <c r="B218" s="186"/>
      <c r="C218" s="185"/>
      <c r="D218" s="70"/>
      <c r="E218" s="187"/>
      <c r="F218" s="206"/>
    </row>
    <row r="219" spans="1:6" x14ac:dyDescent="0.25">
      <c r="A219" s="185">
        <v>3</v>
      </c>
      <c r="B219" s="186" t="s">
        <v>1187</v>
      </c>
      <c r="C219" s="185" t="s">
        <v>1</v>
      </c>
      <c r="D219" s="70">
        <f>50*0.1</f>
        <v>5</v>
      </c>
      <c r="E219" s="187">
        <v>1800</v>
      </c>
      <c r="F219" s="206">
        <f>D219*E219</f>
        <v>9000</v>
      </c>
    </row>
    <row r="220" spans="1:6" x14ac:dyDescent="0.25">
      <c r="A220" s="185"/>
      <c r="B220" s="186"/>
      <c r="C220" s="185"/>
      <c r="D220" s="70"/>
      <c r="E220" s="187"/>
      <c r="F220" s="206"/>
    </row>
    <row r="221" spans="1:6" x14ac:dyDescent="0.25">
      <c r="A221" s="185">
        <v>4</v>
      </c>
      <c r="B221" s="186" t="s">
        <v>1190</v>
      </c>
      <c r="C221" s="185" t="s">
        <v>1</v>
      </c>
      <c r="D221" s="70">
        <v>5</v>
      </c>
      <c r="E221" s="187">
        <v>1800</v>
      </c>
      <c r="F221" s="206">
        <f>D221*E221</f>
        <v>9000</v>
      </c>
    </row>
    <row r="222" spans="1:6" x14ac:dyDescent="0.25">
      <c r="A222" s="185"/>
      <c r="B222" s="186"/>
      <c r="C222" s="185"/>
      <c r="D222" s="70"/>
      <c r="E222" s="187"/>
      <c r="F222" s="206"/>
    </row>
    <row r="223" spans="1:6" x14ac:dyDescent="0.25">
      <c r="A223" s="185">
        <v>5</v>
      </c>
      <c r="B223" s="186" t="s">
        <v>1191</v>
      </c>
      <c r="C223" s="185" t="s">
        <v>1</v>
      </c>
      <c r="D223" s="70">
        <v>3</v>
      </c>
      <c r="E223" s="187">
        <v>1800</v>
      </c>
      <c r="F223" s="206">
        <f>D223*E223</f>
        <v>5400</v>
      </c>
    </row>
    <row r="224" spans="1:6" x14ac:dyDescent="0.25">
      <c r="A224" s="185"/>
      <c r="B224" s="186"/>
      <c r="C224" s="185"/>
      <c r="D224" s="70"/>
      <c r="E224" s="187"/>
      <c r="F224" s="206"/>
    </row>
    <row r="225" spans="1:6" ht="13" x14ac:dyDescent="0.3">
      <c r="A225" s="185"/>
      <c r="B225" s="69" t="s">
        <v>1145</v>
      </c>
      <c r="C225" s="185"/>
      <c r="D225" s="70"/>
      <c r="E225" s="187"/>
      <c r="F225" s="206"/>
    </row>
    <row r="226" spans="1:6" x14ac:dyDescent="0.25">
      <c r="A226" s="185"/>
      <c r="B226" s="186"/>
      <c r="C226" s="185"/>
      <c r="D226" s="70"/>
      <c r="E226" s="187"/>
      <c r="F226" s="206"/>
    </row>
    <row r="227" spans="1:6" ht="13" x14ac:dyDescent="0.3">
      <c r="A227" s="185"/>
      <c r="B227" s="69" t="s">
        <v>1192</v>
      </c>
      <c r="C227" s="185"/>
      <c r="D227" s="70"/>
      <c r="E227" s="187"/>
      <c r="F227" s="206"/>
    </row>
    <row r="228" spans="1:6" x14ac:dyDescent="0.25">
      <c r="A228" s="185"/>
      <c r="B228" s="186"/>
      <c r="C228" s="185"/>
      <c r="D228" s="70"/>
      <c r="E228" s="187"/>
      <c r="F228" s="206"/>
    </row>
    <row r="229" spans="1:6" x14ac:dyDescent="0.25">
      <c r="A229" s="185">
        <v>6</v>
      </c>
      <c r="B229" s="186" t="s">
        <v>1147</v>
      </c>
      <c r="C229" s="185"/>
      <c r="D229" s="70"/>
      <c r="E229" s="187"/>
      <c r="F229" s="206"/>
    </row>
    <row r="230" spans="1:6" x14ac:dyDescent="0.25">
      <c r="A230" s="185"/>
      <c r="B230" s="186" t="s">
        <v>1148</v>
      </c>
      <c r="C230" s="185"/>
      <c r="D230" s="70"/>
      <c r="E230" s="187"/>
      <c r="F230" s="206"/>
    </row>
    <row r="231" spans="1:6" x14ac:dyDescent="0.25">
      <c r="A231" s="185"/>
      <c r="B231" s="186" t="s">
        <v>1149</v>
      </c>
      <c r="C231" s="185"/>
      <c r="D231" s="70"/>
      <c r="E231" s="187"/>
      <c r="F231" s="206"/>
    </row>
    <row r="232" spans="1:6" x14ac:dyDescent="0.25">
      <c r="A232" s="185"/>
      <c r="B232" s="186" t="s">
        <v>1150</v>
      </c>
      <c r="C232" s="185"/>
      <c r="D232" s="70"/>
      <c r="E232" s="187"/>
      <c r="F232" s="206"/>
    </row>
    <row r="233" spans="1:6" x14ac:dyDescent="0.25">
      <c r="A233" s="185"/>
      <c r="B233" s="186" t="s">
        <v>1151</v>
      </c>
      <c r="C233" s="185" t="s">
        <v>2</v>
      </c>
      <c r="D233" s="70">
        <v>12</v>
      </c>
      <c r="E233" s="187">
        <v>450</v>
      </c>
      <c r="F233" s="206">
        <f>D233*E233</f>
        <v>5400</v>
      </c>
    </row>
    <row r="234" spans="1:6" x14ac:dyDescent="0.25">
      <c r="A234" s="185"/>
      <c r="B234" s="186" t="s">
        <v>1193</v>
      </c>
      <c r="C234" s="185"/>
      <c r="D234" s="70"/>
      <c r="E234" s="187"/>
      <c r="F234" s="206"/>
    </row>
    <row r="235" spans="1:6" x14ac:dyDescent="0.25">
      <c r="A235" s="185"/>
      <c r="B235" s="186" t="s">
        <v>1194</v>
      </c>
      <c r="C235" s="185"/>
      <c r="D235" s="70"/>
      <c r="E235" s="187"/>
      <c r="F235" s="206"/>
    </row>
    <row r="236" spans="1:6" x14ac:dyDescent="0.25">
      <c r="A236" s="185"/>
      <c r="B236" s="186" t="s">
        <v>1195</v>
      </c>
      <c r="C236" s="185"/>
      <c r="D236" s="70"/>
      <c r="E236" s="187"/>
      <c r="F236" s="206"/>
    </row>
    <row r="237" spans="1:6" x14ac:dyDescent="0.25">
      <c r="A237" s="185"/>
      <c r="B237" s="186"/>
      <c r="C237" s="185"/>
      <c r="D237" s="70"/>
      <c r="E237" s="187"/>
      <c r="F237" s="206"/>
    </row>
    <row r="238" spans="1:6" ht="13" x14ac:dyDescent="0.3">
      <c r="A238" s="185"/>
      <c r="B238" s="69" t="s">
        <v>231</v>
      </c>
      <c r="C238" s="185"/>
      <c r="D238" s="70"/>
      <c r="E238" s="187"/>
      <c r="F238" s="206"/>
    </row>
    <row r="239" spans="1:6" x14ac:dyDescent="0.25">
      <c r="A239" s="185"/>
      <c r="B239" s="186"/>
      <c r="C239" s="185"/>
      <c r="D239" s="70"/>
      <c r="E239" s="187"/>
      <c r="F239" s="206"/>
    </row>
    <row r="240" spans="1:6" ht="13" x14ac:dyDescent="0.3">
      <c r="A240" s="185"/>
      <c r="B240" s="69" t="s">
        <v>1196</v>
      </c>
      <c r="C240" s="185"/>
      <c r="D240" s="70"/>
      <c r="E240" s="187"/>
      <c r="F240" s="206"/>
    </row>
    <row r="241" spans="1:6" ht="13" x14ac:dyDescent="0.3">
      <c r="A241" s="185"/>
      <c r="B241" s="69" t="s">
        <v>1197</v>
      </c>
      <c r="C241" s="185"/>
      <c r="D241" s="70"/>
      <c r="E241" s="187"/>
      <c r="F241" s="206"/>
    </row>
    <row r="242" spans="1:6" ht="13" x14ac:dyDescent="0.3">
      <c r="A242" s="185"/>
      <c r="B242" s="69" t="s">
        <v>1198</v>
      </c>
      <c r="C242" s="185"/>
      <c r="D242" s="70"/>
      <c r="E242" s="187"/>
      <c r="F242" s="206"/>
    </row>
    <row r="243" spans="1:6" x14ac:dyDescent="0.25">
      <c r="A243" s="185"/>
      <c r="B243" s="186"/>
      <c r="C243" s="185"/>
      <c r="D243" s="70"/>
      <c r="E243" s="187"/>
      <c r="F243" s="206"/>
    </row>
    <row r="244" spans="1:6" x14ac:dyDescent="0.25">
      <c r="A244" s="185">
        <v>7</v>
      </c>
      <c r="B244" s="186" t="s">
        <v>1199</v>
      </c>
      <c r="C244" s="185" t="s">
        <v>0</v>
      </c>
      <c r="D244" s="70">
        <v>50</v>
      </c>
      <c r="E244" s="187">
        <v>50</v>
      </c>
      <c r="F244" s="206">
        <f>D244*E244</f>
        <v>2500</v>
      </c>
    </row>
    <row r="245" spans="1:6" x14ac:dyDescent="0.25">
      <c r="A245" s="185"/>
      <c r="B245" s="186"/>
      <c r="C245" s="185"/>
      <c r="D245" s="70"/>
      <c r="E245" s="187"/>
      <c r="F245" s="206"/>
    </row>
    <row r="246" spans="1:6" ht="13" x14ac:dyDescent="0.3">
      <c r="A246" s="185"/>
      <c r="B246" s="69" t="s">
        <v>1155</v>
      </c>
      <c r="C246" s="185"/>
      <c r="D246" s="70"/>
      <c r="E246" s="187"/>
      <c r="F246" s="206"/>
    </row>
    <row r="247" spans="1:6" x14ac:dyDescent="0.25">
      <c r="A247" s="185"/>
      <c r="B247" s="186"/>
      <c r="C247" s="185"/>
      <c r="D247" s="70"/>
      <c r="E247" s="187"/>
      <c r="F247" s="206"/>
    </row>
    <row r="248" spans="1:6" ht="13" x14ac:dyDescent="0.3">
      <c r="A248" s="185"/>
      <c r="B248" s="69" t="s">
        <v>1156</v>
      </c>
      <c r="C248" s="185"/>
      <c r="D248" s="70"/>
      <c r="E248" s="187"/>
      <c r="F248" s="206"/>
    </row>
    <row r="249" spans="1:6" x14ac:dyDescent="0.25">
      <c r="A249" s="185"/>
      <c r="B249" s="186"/>
      <c r="C249" s="185"/>
      <c r="D249" s="70"/>
      <c r="E249" s="187"/>
      <c r="F249" s="206"/>
    </row>
    <row r="250" spans="1:6" x14ac:dyDescent="0.25">
      <c r="A250" s="185">
        <v>8</v>
      </c>
      <c r="B250" s="186" t="s">
        <v>1200</v>
      </c>
      <c r="C250" s="185"/>
      <c r="D250" s="70"/>
      <c r="E250" s="187"/>
      <c r="F250" s="206"/>
    </row>
    <row r="251" spans="1:6" x14ac:dyDescent="0.25">
      <c r="A251" s="185"/>
      <c r="B251" s="186" t="s">
        <v>1201</v>
      </c>
      <c r="C251" s="185" t="s">
        <v>11</v>
      </c>
      <c r="D251" s="70">
        <v>28</v>
      </c>
      <c r="E251" s="187">
        <v>10</v>
      </c>
      <c r="F251" s="206">
        <f>D251*E251</f>
        <v>280</v>
      </c>
    </row>
    <row r="252" spans="1:6" x14ac:dyDescent="0.25">
      <c r="A252" s="185"/>
      <c r="B252" s="186"/>
      <c r="C252" s="185"/>
      <c r="D252" s="70"/>
      <c r="E252" s="187"/>
      <c r="F252" s="206"/>
    </row>
    <row r="253" spans="1:6" ht="13" x14ac:dyDescent="0.3">
      <c r="A253" s="185"/>
      <c r="B253" s="69" t="s">
        <v>1202</v>
      </c>
      <c r="C253" s="185"/>
      <c r="D253" s="70"/>
      <c r="E253" s="187"/>
      <c r="F253" s="206"/>
    </row>
    <row r="254" spans="1:6" x14ac:dyDescent="0.25">
      <c r="A254" s="185"/>
      <c r="B254" s="186"/>
      <c r="C254" s="185"/>
      <c r="D254" s="70"/>
      <c r="E254" s="187"/>
      <c r="F254" s="206"/>
    </row>
    <row r="255" spans="1:6" ht="13" x14ac:dyDescent="0.3">
      <c r="A255" s="185"/>
      <c r="B255" s="69" t="s">
        <v>1203</v>
      </c>
      <c r="C255" s="185"/>
      <c r="D255" s="70"/>
      <c r="E255" s="187"/>
      <c r="F255" s="206"/>
    </row>
    <row r="256" spans="1:6" ht="13" x14ac:dyDescent="0.3">
      <c r="A256" s="185"/>
      <c r="B256" s="69" t="s">
        <v>1204</v>
      </c>
      <c r="C256" s="185"/>
      <c r="D256" s="70"/>
      <c r="E256" s="187"/>
      <c r="F256" s="206"/>
    </row>
    <row r="257" spans="1:6" ht="13" x14ac:dyDescent="0.3">
      <c r="A257" s="185"/>
      <c r="B257" s="69" t="s">
        <v>1205</v>
      </c>
      <c r="C257" s="185"/>
      <c r="D257" s="70"/>
      <c r="E257" s="187"/>
      <c r="F257" s="206"/>
    </row>
    <row r="258" spans="1:6" ht="13" x14ac:dyDescent="0.3">
      <c r="A258" s="185"/>
      <c r="B258" s="69" t="s">
        <v>1206</v>
      </c>
      <c r="C258" s="185"/>
      <c r="D258" s="70"/>
      <c r="E258" s="187"/>
      <c r="F258" s="206"/>
    </row>
    <row r="259" spans="1:6" x14ac:dyDescent="0.25">
      <c r="A259" s="185"/>
      <c r="B259" s="186"/>
      <c r="C259" s="185"/>
      <c r="D259" s="70"/>
      <c r="E259" s="187"/>
      <c r="F259" s="206"/>
    </row>
    <row r="260" spans="1:6" x14ac:dyDescent="0.25">
      <c r="A260" s="185">
        <v>9</v>
      </c>
      <c r="B260" s="186" t="s">
        <v>1207</v>
      </c>
      <c r="C260" s="185"/>
      <c r="D260" s="70"/>
      <c r="E260" s="187"/>
      <c r="F260" s="206"/>
    </row>
    <row r="261" spans="1:6" x14ac:dyDescent="0.25">
      <c r="A261" s="185"/>
      <c r="B261" s="186" t="s">
        <v>1208</v>
      </c>
      <c r="C261" s="185" t="s">
        <v>11</v>
      </c>
      <c r="D261" s="70">
        <v>24</v>
      </c>
      <c r="E261" s="187">
        <v>10</v>
      </c>
      <c r="F261" s="206">
        <f>D261*E261</f>
        <v>240</v>
      </c>
    </row>
    <row r="262" spans="1:6" x14ac:dyDescent="0.25">
      <c r="A262" s="185"/>
      <c r="B262" s="186"/>
      <c r="C262" s="185"/>
      <c r="D262" s="70"/>
      <c r="E262" s="187"/>
      <c r="F262" s="206"/>
    </row>
    <row r="263" spans="1:6" x14ac:dyDescent="0.25">
      <c r="A263" s="185">
        <v>10</v>
      </c>
      <c r="B263" s="186" t="s">
        <v>1207</v>
      </c>
      <c r="C263" s="185"/>
      <c r="D263" s="70"/>
      <c r="E263" s="187"/>
      <c r="F263" s="206"/>
    </row>
    <row r="264" spans="1:6" x14ac:dyDescent="0.25">
      <c r="A264" s="185"/>
      <c r="B264" s="186" t="s">
        <v>1209</v>
      </c>
      <c r="C264" s="185" t="s">
        <v>11</v>
      </c>
      <c r="D264" s="70">
        <v>24</v>
      </c>
      <c r="E264" s="187">
        <v>10</v>
      </c>
      <c r="F264" s="206">
        <f>D264*E264</f>
        <v>240</v>
      </c>
    </row>
    <row r="265" spans="1:6" x14ac:dyDescent="0.25">
      <c r="A265" s="185"/>
      <c r="B265" s="186" t="s">
        <v>1210</v>
      </c>
      <c r="C265" s="185"/>
      <c r="D265" s="70"/>
      <c r="E265" s="187"/>
      <c r="F265" s="206"/>
    </row>
    <row r="266" spans="1:6" ht="13" thickBot="1" x14ac:dyDescent="0.3">
      <c r="A266" s="185"/>
      <c r="B266" s="186"/>
      <c r="C266" s="185"/>
      <c r="D266" s="70"/>
      <c r="E266" s="187"/>
      <c r="F266" s="206"/>
    </row>
    <row r="267" spans="1:6" ht="13.5" thickTop="1" x14ac:dyDescent="0.3">
      <c r="A267" s="185"/>
      <c r="B267" s="192" t="s">
        <v>675</v>
      </c>
      <c r="C267" s="185"/>
      <c r="D267" s="70"/>
      <c r="E267" s="187"/>
      <c r="F267" s="209">
        <f>SUM(F211:F264)</f>
        <v>36560</v>
      </c>
    </row>
    <row r="268" spans="1:6" ht="13" x14ac:dyDescent="0.3">
      <c r="A268" s="185"/>
      <c r="B268" s="192"/>
      <c r="C268" s="185"/>
      <c r="D268" s="70"/>
      <c r="E268" s="187"/>
      <c r="F268" s="206"/>
    </row>
    <row r="269" spans="1:6" x14ac:dyDescent="0.25">
      <c r="A269" s="185"/>
      <c r="B269" s="186"/>
      <c r="C269" s="185"/>
      <c r="D269" s="70"/>
      <c r="E269" s="187"/>
      <c r="F269" s="206"/>
    </row>
    <row r="270" spans="1:6" ht="13" x14ac:dyDescent="0.3">
      <c r="A270" s="185"/>
      <c r="B270" s="192" t="s">
        <v>676</v>
      </c>
      <c r="C270" s="185"/>
      <c r="D270" s="70"/>
      <c r="E270" s="187"/>
      <c r="F270" s="205">
        <f>F267</f>
        <v>36560</v>
      </c>
    </row>
    <row r="271" spans="1:6" ht="13" x14ac:dyDescent="0.3">
      <c r="A271" s="185"/>
      <c r="B271" s="69" t="s">
        <v>1158</v>
      </c>
      <c r="C271" s="185"/>
      <c r="D271" s="70"/>
      <c r="E271" s="187"/>
      <c r="F271" s="206"/>
    </row>
    <row r="272" spans="1:6" x14ac:dyDescent="0.25">
      <c r="A272" s="185"/>
      <c r="B272" s="186"/>
      <c r="C272" s="185"/>
      <c r="D272" s="70"/>
      <c r="E272" s="187"/>
      <c r="F272" s="206"/>
    </row>
    <row r="273" spans="1:6" ht="13" x14ac:dyDescent="0.3">
      <c r="A273" s="185"/>
      <c r="B273" s="69" t="s">
        <v>1211</v>
      </c>
      <c r="C273" s="185"/>
      <c r="D273" s="70"/>
      <c r="E273" s="187"/>
      <c r="F273" s="206"/>
    </row>
    <row r="274" spans="1:6" x14ac:dyDescent="0.25">
      <c r="A274" s="185"/>
      <c r="B274" s="186"/>
      <c r="C274" s="185"/>
      <c r="D274" s="70"/>
      <c r="E274" s="187"/>
      <c r="F274" s="206"/>
    </row>
    <row r="275" spans="1:6" x14ac:dyDescent="0.25">
      <c r="A275" s="185">
        <v>11</v>
      </c>
      <c r="B275" s="186" t="s">
        <v>1212</v>
      </c>
      <c r="C275" s="185"/>
      <c r="D275" s="70"/>
      <c r="E275" s="187"/>
      <c r="F275" s="206"/>
    </row>
    <row r="276" spans="1:6" x14ac:dyDescent="0.25">
      <c r="A276" s="185"/>
      <c r="B276" s="186" t="s">
        <v>1213</v>
      </c>
      <c r="C276" s="185"/>
      <c r="D276" s="70"/>
      <c r="E276" s="187"/>
      <c r="F276" s="206"/>
    </row>
    <row r="277" spans="1:6" x14ac:dyDescent="0.25">
      <c r="A277" s="185"/>
      <c r="B277" s="186" t="s">
        <v>1214</v>
      </c>
      <c r="C277" s="185"/>
      <c r="D277" s="70"/>
      <c r="E277" s="187"/>
      <c r="F277" s="206"/>
    </row>
    <row r="278" spans="1:6" x14ac:dyDescent="0.25">
      <c r="A278" s="185"/>
      <c r="B278" s="186" t="s">
        <v>1215</v>
      </c>
      <c r="C278" s="185" t="s">
        <v>0</v>
      </c>
      <c r="D278" s="70">
        <v>50</v>
      </c>
      <c r="E278" s="187">
        <v>60</v>
      </c>
      <c r="F278" s="206">
        <f>D278*E278</f>
        <v>3000</v>
      </c>
    </row>
    <row r="279" spans="1:6" x14ac:dyDescent="0.25">
      <c r="A279" s="185"/>
      <c r="B279" s="186" t="s">
        <v>1216</v>
      </c>
      <c r="C279" s="185"/>
      <c r="D279" s="70"/>
      <c r="E279" s="187"/>
      <c r="F279" s="206"/>
    </row>
    <row r="280" spans="1:6" x14ac:dyDescent="0.25">
      <c r="A280" s="185"/>
      <c r="B280" s="186"/>
      <c r="C280" s="185"/>
      <c r="D280" s="70"/>
      <c r="E280" s="187"/>
      <c r="F280" s="206"/>
    </row>
    <row r="281" spans="1:6" ht="13" x14ac:dyDescent="0.3">
      <c r="A281" s="185"/>
      <c r="B281" s="69"/>
      <c r="C281" s="185"/>
      <c r="D281" s="70"/>
      <c r="E281" s="187"/>
      <c r="F281" s="206"/>
    </row>
    <row r="282" spans="1:6" x14ac:dyDescent="0.25">
      <c r="A282" s="185"/>
      <c r="B282" s="186"/>
      <c r="C282" s="185"/>
      <c r="D282" s="70"/>
      <c r="E282" s="187"/>
      <c r="F282" s="206"/>
    </row>
    <row r="283" spans="1:6" x14ac:dyDescent="0.25">
      <c r="A283" s="185"/>
      <c r="B283" s="186"/>
      <c r="C283" s="185"/>
      <c r="D283" s="70"/>
      <c r="E283" s="187"/>
      <c r="F283" s="206"/>
    </row>
    <row r="284" spans="1:6" x14ac:dyDescent="0.25">
      <c r="A284" s="185"/>
      <c r="B284" s="186"/>
      <c r="C284" s="185"/>
      <c r="D284" s="70"/>
      <c r="E284" s="187"/>
      <c r="F284" s="206"/>
    </row>
    <row r="285" spans="1:6" x14ac:dyDescent="0.25">
      <c r="A285" s="185"/>
      <c r="B285" s="186"/>
      <c r="C285" s="185"/>
      <c r="D285" s="70"/>
      <c r="E285" s="187"/>
      <c r="F285" s="206"/>
    </row>
    <row r="286" spans="1:6" ht="13" x14ac:dyDescent="0.3">
      <c r="A286" s="185"/>
      <c r="B286" s="69"/>
      <c r="C286" s="185"/>
      <c r="D286" s="70"/>
      <c r="E286" s="187"/>
      <c r="F286" s="206"/>
    </row>
    <row r="287" spans="1:6" x14ac:dyDescent="0.25">
      <c r="A287" s="185"/>
      <c r="B287" s="186"/>
      <c r="C287" s="185"/>
      <c r="D287" s="70"/>
      <c r="E287" s="187"/>
      <c r="F287" s="206"/>
    </row>
    <row r="288" spans="1:6" x14ac:dyDescent="0.25">
      <c r="A288" s="185"/>
      <c r="B288" s="186"/>
      <c r="C288" s="185"/>
      <c r="D288" s="70"/>
      <c r="E288" s="187"/>
      <c r="F288" s="206"/>
    </row>
    <row r="289" spans="1:6" x14ac:dyDescent="0.25">
      <c r="A289" s="185"/>
      <c r="B289" s="186"/>
      <c r="C289" s="185"/>
      <c r="D289" s="70"/>
      <c r="E289" s="187"/>
      <c r="F289" s="206"/>
    </row>
    <row r="290" spans="1:6" x14ac:dyDescent="0.25">
      <c r="A290" s="185"/>
      <c r="B290" s="186"/>
      <c r="C290" s="185"/>
      <c r="D290" s="70"/>
      <c r="E290" s="187"/>
      <c r="F290" s="206"/>
    </row>
    <row r="291" spans="1:6" x14ac:dyDescent="0.25">
      <c r="A291" s="185"/>
      <c r="B291" s="186"/>
      <c r="C291" s="185"/>
      <c r="D291" s="70"/>
      <c r="E291" s="187"/>
      <c r="F291" s="206"/>
    </row>
    <row r="292" spans="1:6" x14ac:dyDescent="0.25">
      <c r="A292" s="185"/>
      <c r="B292" s="186"/>
      <c r="C292" s="185"/>
      <c r="D292" s="70"/>
      <c r="E292" s="187"/>
      <c r="F292" s="206"/>
    </row>
    <row r="293" spans="1:6" x14ac:dyDescent="0.25">
      <c r="A293" s="185"/>
      <c r="B293" s="186"/>
      <c r="C293" s="185"/>
      <c r="D293" s="70"/>
      <c r="E293" s="187"/>
      <c r="F293" s="206"/>
    </row>
    <row r="294" spans="1:6" x14ac:dyDescent="0.25">
      <c r="A294" s="185"/>
      <c r="B294" s="186"/>
      <c r="C294" s="185"/>
      <c r="D294" s="70"/>
      <c r="E294" s="187"/>
      <c r="F294" s="206"/>
    </row>
    <row r="295" spans="1:6" x14ac:dyDescent="0.25">
      <c r="A295" s="185"/>
      <c r="B295" s="186"/>
      <c r="C295" s="185"/>
      <c r="D295" s="70"/>
      <c r="E295" s="187"/>
      <c r="F295" s="206"/>
    </row>
    <row r="296" spans="1:6" x14ac:dyDescent="0.25">
      <c r="A296" s="185"/>
      <c r="B296" s="186"/>
      <c r="C296" s="185"/>
      <c r="D296" s="70"/>
      <c r="E296" s="187"/>
      <c r="F296" s="206"/>
    </row>
    <row r="297" spans="1:6" x14ac:dyDescent="0.25">
      <c r="A297" s="185"/>
      <c r="B297" s="186"/>
      <c r="C297" s="185"/>
      <c r="D297" s="70"/>
      <c r="E297" s="187"/>
      <c r="F297" s="206"/>
    </row>
    <row r="298" spans="1:6" x14ac:dyDescent="0.25">
      <c r="A298" s="185"/>
      <c r="B298" s="186"/>
      <c r="C298" s="185"/>
      <c r="D298" s="70"/>
      <c r="E298" s="187"/>
      <c r="F298" s="206"/>
    </row>
    <row r="299" spans="1:6" x14ac:dyDescent="0.25">
      <c r="A299" s="185"/>
      <c r="B299" s="186"/>
      <c r="C299" s="185"/>
      <c r="D299" s="70"/>
      <c r="E299" s="187"/>
      <c r="F299" s="206"/>
    </row>
    <row r="300" spans="1:6" x14ac:dyDescent="0.25">
      <c r="A300" s="185"/>
      <c r="B300" s="186"/>
      <c r="C300" s="185"/>
      <c r="D300" s="70"/>
      <c r="E300" s="187"/>
      <c r="F300" s="206"/>
    </row>
    <row r="301" spans="1:6" x14ac:dyDescent="0.25">
      <c r="A301" s="185"/>
      <c r="B301" s="186"/>
      <c r="C301" s="185"/>
      <c r="D301" s="70"/>
      <c r="E301" s="187"/>
      <c r="F301" s="206"/>
    </row>
    <row r="302" spans="1:6" x14ac:dyDescent="0.25">
      <c r="A302" s="185"/>
      <c r="B302" s="186"/>
      <c r="C302" s="185"/>
      <c r="D302" s="70"/>
      <c r="E302" s="187"/>
      <c r="F302" s="206"/>
    </row>
    <row r="303" spans="1:6" x14ac:dyDescent="0.25">
      <c r="A303" s="185"/>
      <c r="B303" s="186"/>
      <c r="C303" s="185"/>
      <c r="D303" s="70"/>
      <c r="E303" s="187"/>
      <c r="F303" s="206"/>
    </row>
    <row r="304" spans="1:6" x14ac:dyDescent="0.25">
      <c r="A304" s="185"/>
      <c r="B304" s="186"/>
      <c r="C304" s="185"/>
      <c r="D304" s="70"/>
      <c r="E304" s="187"/>
      <c r="F304" s="206"/>
    </row>
    <row r="305" spans="1:6" x14ac:dyDescent="0.25">
      <c r="A305" s="185"/>
      <c r="B305" s="186"/>
      <c r="C305" s="185"/>
      <c r="D305" s="70"/>
      <c r="E305" s="187"/>
      <c r="F305" s="206"/>
    </row>
    <row r="306" spans="1:6" x14ac:dyDescent="0.25">
      <c r="A306" s="185"/>
      <c r="B306" s="186"/>
      <c r="C306" s="185"/>
      <c r="D306" s="70"/>
      <c r="E306" s="187"/>
      <c r="F306" s="206"/>
    </row>
    <row r="307" spans="1:6" x14ac:dyDescent="0.25">
      <c r="A307" s="185"/>
      <c r="B307" s="186"/>
      <c r="C307" s="185"/>
      <c r="D307" s="70"/>
      <c r="E307" s="187"/>
      <c r="F307" s="206"/>
    </row>
    <row r="308" spans="1:6" x14ac:dyDescent="0.25">
      <c r="A308" s="185"/>
      <c r="B308" s="186"/>
      <c r="C308" s="185"/>
      <c r="D308" s="70"/>
      <c r="E308" s="187"/>
      <c r="F308" s="206"/>
    </row>
    <row r="309" spans="1:6" x14ac:dyDescent="0.25">
      <c r="A309" s="185"/>
      <c r="B309" s="186"/>
      <c r="C309" s="185"/>
      <c r="D309" s="70"/>
      <c r="E309" s="187"/>
      <c r="F309" s="206"/>
    </row>
    <row r="310" spans="1:6" x14ac:dyDescent="0.25">
      <c r="A310" s="185"/>
      <c r="B310" s="186"/>
      <c r="C310" s="185"/>
      <c r="D310" s="70"/>
      <c r="E310" s="187"/>
      <c r="F310" s="206"/>
    </row>
    <row r="311" spans="1:6" x14ac:dyDescent="0.25">
      <c r="A311" s="185"/>
      <c r="B311" s="186"/>
      <c r="C311" s="185"/>
      <c r="D311" s="70"/>
      <c r="E311" s="187"/>
      <c r="F311" s="206"/>
    </row>
    <row r="312" spans="1:6" x14ac:dyDescent="0.25">
      <c r="A312" s="185"/>
      <c r="B312" s="186"/>
      <c r="C312" s="185"/>
      <c r="D312" s="70"/>
      <c r="E312" s="187"/>
      <c r="F312" s="206"/>
    </row>
    <row r="313" spans="1:6" x14ac:dyDescent="0.25">
      <c r="A313" s="185"/>
      <c r="B313" s="186"/>
      <c r="C313" s="185"/>
      <c r="D313" s="70"/>
      <c r="E313" s="187"/>
      <c r="F313" s="206"/>
    </row>
    <row r="314" spans="1:6" x14ac:dyDescent="0.25">
      <c r="A314" s="185"/>
      <c r="B314" s="186"/>
      <c r="C314" s="185"/>
      <c r="D314" s="70"/>
      <c r="E314" s="187"/>
      <c r="F314" s="206"/>
    </row>
    <row r="315" spans="1:6" x14ac:dyDescent="0.25">
      <c r="A315" s="185"/>
      <c r="B315" s="186"/>
      <c r="C315" s="185"/>
      <c r="D315" s="70"/>
      <c r="E315" s="187"/>
      <c r="F315" s="206"/>
    </row>
    <row r="316" spans="1:6" x14ac:dyDescent="0.25">
      <c r="A316" s="185"/>
      <c r="B316" s="186"/>
      <c r="C316" s="185"/>
      <c r="D316" s="70"/>
      <c r="E316" s="187"/>
      <c r="F316" s="206"/>
    </row>
    <row r="317" spans="1:6" x14ac:dyDescent="0.25">
      <c r="A317" s="185"/>
      <c r="B317" s="186"/>
      <c r="C317" s="185"/>
      <c r="D317" s="70"/>
      <c r="E317" s="187"/>
      <c r="F317" s="206"/>
    </row>
    <row r="318" spans="1:6" x14ac:dyDescent="0.25">
      <c r="A318" s="185"/>
      <c r="B318" s="186"/>
      <c r="C318" s="185"/>
      <c r="D318" s="70"/>
      <c r="E318" s="187"/>
      <c r="F318" s="206"/>
    </row>
    <row r="319" spans="1:6" x14ac:dyDescent="0.25">
      <c r="A319" s="185"/>
      <c r="B319" s="186"/>
      <c r="C319" s="185"/>
      <c r="D319" s="70"/>
      <c r="E319" s="187"/>
      <c r="F319" s="206"/>
    </row>
    <row r="320" spans="1:6" x14ac:dyDescent="0.25">
      <c r="A320" s="185"/>
      <c r="B320" s="186"/>
      <c r="C320" s="185"/>
      <c r="D320" s="70"/>
      <c r="E320" s="187"/>
      <c r="F320" s="206"/>
    </row>
    <row r="321" spans="1:6" x14ac:dyDescent="0.25">
      <c r="A321" s="185"/>
      <c r="B321" s="186"/>
      <c r="C321" s="185"/>
      <c r="D321" s="70"/>
      <c r="E321" s="187"/>
      <c r="F321" s="206"/>
    </row>
    <row r="322" spans="1:6" x14ac:dyDescent="0.25">
      <c r="A322" s="185"/>
      <c r="B322" s="186"/>
      <c r="C322" s="185"/>
      <c r="D322" s="70"/>
      <c r="E322" s="187"/>
      <c r="F322" s="206"/>
    </row>
    <row r="323" spans="1:6" x14ac:dyDescent="0.25">
      <c r="A323" s="185"/>
      <c r="B323" s="186"/>
      <c r="C323" s="185"/>
      <c r="D323" s="70"/>
      <c r="E323" s="187"/>
      <c r="F323" s="206"/>
    </row>
    <row r="324" spans="1:6" x14ac:dyDescent="0.25">
      <c r="A324" s="185"/>
      <c r="B324" s="186"/>
      <c r="C324" s="185"/>
      <c r="D324" s="70"/>
      <c r="E324" s="187"/>
      <c r="F324" s="206"/>
    </row>
    <row r="325" spans="1:6" x14ac:dyDescent="0.25">
      <c r="A325" s="185"/>
      <c r="B325" s="186"/>
      <c r="C325" s="185"/>
      <c r="D325" s="70"/>
      <c r="E325" s="187"/>
      <c r="F325" s="206"/>
    </row>
    <row r="326" spans="1:6" x14ac:dyDescent="0.25">
      <c r="A326" s="185"/>
      <c r="B326" s="186"/>
      <c r="C326" s="185"/>
      <c r="D326" s="70"/>
      <c r="E326" s="187"/>
      <c r="F326" s="206"/>
    </row>
    <row r="327" spans="1:6" x14ac:dyDescent="0.25">
      <c r="A327" s="185"/>
      <c r="B327" s="186"/>
      <c r="C327" s="185"/>
      <c r="D327" s="70"/>
      <c r="E327" s="187"/>
      <c r="F327" s="206"/>
    </row>
    <row r="328" spans="1:6" x14ac:dyDescent="0.25">
      <c r="A328" s="185"/>
      <c r="B328" s="186"/>
      <c r="C328" s="185"/>
      <c r="D328" s="70"/>
      <c r="E328" s="187"/>
      <c r="F328" s="206"/>
    </row>
    <row r="329" spans="1:6" x14ac:dyDescent="0.25">
      <c r="A329" s="185"/>
      <c r="B329" s="186"/>
      <c r="C329" s="185"/>
      <c r="D329" s="70"/>
      <c r="E329" s="187"/>
      <c r="F329" s="206"/>
    </row>
    <row r="330" spans="1:6" ht="13" thickBot="1" x14ac:dyDescent="0.3">
      <c r="A330" s="185"/>
      <c r="B330" s="186"/>
      <c r="C330" s="185"/>
      <c r="D330" s="70"/>
      <c r="E330" s="187"/>
      <c r="F330" s="206"/>
    </row>
    <row r="331" spans="1:6" ht="13" thickTop="1" x14ac:dyDescent="0.25">
      <c r="A331" s="185"/>
      <c r="B331" s="186"/>
      <c r="C331" s="185"/>
      <c r="D331" s="70"/>
      <c r="E331" s="187"/>
      <c r="F331" s="207"/>
    </row>
    <row r="332" spans="1:6" ht="13" x14ac:dyDescent="0.3">
      <c r="A332" s="185"/>
      <c r="B332" s="192" t="s">
        <v>1183</v>
      </c>
      <c r="C332" s="185"/>
      <c r="D332" s="70"/>
      <c r="E332" s="187"/>
      <c r="F332" s="205">
        <f>SUM(F270:F318)</f>
        <v>39560</v>
      </c>
    </row>
    <row r="333" spans="1:6" ht="13" thickBot="1" x14ac:dyDescent="0.3">
      <c r="A333" s="185"/>
      <c r="B333" s="186"/>
      <c r="C333" s="185"/>
      <c r="D333" s="70"/>
      <c r="E333" s="187"/>
      <c r="F333" s="208"/>
    </row>
    <row r="334" spans="1:6" ht="13" thickTop="1" x14ac:dyDescent="0.25">
      <c r="A334" s="185"/>
      <c r="B334" s="186"/>
      <c r="C334" s="185"/>
      <c r="D334" s="70"/>
      <c r="E334" s="187"/>
      <c r="F334" s="206"/>
    </row>
    <row r="335" spans="1:6" x14ac:dyDescent="0.25">
      <c r="A335" s="185"/>
      <c r="B335" s="186"/>
      <c r="C335" s="185"/>
      <c r="D335" s="70"/>
      <c r="E335" s="187"/>
      <c r="F335" s="206"/>
    </row>
    <row r="336" spans="1:6" x14ac:dyDescent="0.25">
      <c r="A336" s="185"/>
      <c r="B336" s="186"/>
      <c r="C336" s="185"/>
      <c r="D336" s="70"/>
      <c r="E336" s="187"/>
      <c r="F336" s="206"/>
    </row>
    <row r="337" spans="1:6" ht="13" x14ac:dyDescent="0.3">
      <c r="A337" s="183" t="s">
        <v>4</v>
      </c>
      <c r="B337" s="183" t="s">
        <v>1084</v>
      </c>
      <c r="C337" s="183" t="s">
        <v>293</v>
      </c>
      <c r="D337" s="86" t="s">
        <v>1085</v>
      </c>
      <c r="E337" s="184" t="s">
        <v>291</v>
      </c>
      <c r="F337" s="205" t="s">
        <v>622</v>
      </c>
    </row>
    <row r="338" spans="1:6" ht="13" x14ac:dyDescent="0.3">
      <c r="A338" s="185"/>
      <c r="B338" s="69" t="s">
        <v>1217</v>
      </c>
      <c r="C338" s="185"/>
      <c r="D338" s="70"/>
      <c r="E338" s="187"/>
      <c r="F338" s="206"/>
    </row>
    <row r="339" spans="1:6" x14ac:dyDescent="0.25">
      <c r="A339" s="185"/>
      <c r="B339" s="186"/>
      <c r="C339" s="185"/>
      <c r="D339" s="70"/>
      <c r="E339" s="187"/>
      <c r="F339" s="206"/>
    </row>
    <row r="340" spans="1:6" ht="13" x14ac:dyDescent="0.3">
      <c r="A340" s="185"/>
      <c r="B340" s="69" t="s">
        <v>200</v>
      </c>
      <c r="C340" s="185"/>
      <c r="D340" s="70"/>
      <c r="E340" s="187"/>
      <c r="F340" s="206"/>
    </row>
    <row r="341" spans="1:6" x14ac:dyDescent="0.25">
      <c r="A341" s="185"/>
      <c r="B341" s="186"/>
      <c r="C341" s="185"/>
      <c r="D341" s="70"/>
      <c r="E341" s="187"/>
      <c r="F341" s="206"/>
    </row>
    <row r="342" spans="1:6" ht="13" x14ac:dyDescent="0.3">
      <c r="A342" s="185"/>
      <c r="B342" s="69" t="s">
        <v>1218</v>
      </c>
      <c r="C342" s="185"/>
      <c r="D342" s="70"/>
      <c r="E342" s="187"/>
      <c r="F342" s="206"/>
    </row>
    <row r="343" spans="1:6" x14ac:dyDescent="0.25">
      <c r="A343" s="185"/>
      <c r="B343" s="186"/>
      <c r="C343" s="185"/>
      <c r="D343" s="70"/>
      <c r="E343" s="187"/>
      <c r="F343" s="206"/>
    </row>
    <row r="344" spans="1:6" x14ac:dyDescent="0.25">
      <c r="A344" s="185">
        <v>1</v>
      </c>
      <c r="B344" s="186" t="s">
        <v>1167</v>
      </c>
      <c r="C344" s="185" t="s">
        <v>0</v>
      </c>
      <c r="D344" s="70">
        <v>20</v>
      </c>
      <c r="E344" s="187">
        <v>300</v>
      </c>
      <c r="F344" s="206">
        <f>D344*E344</f>
        <v>6000</v>
      </c>
    </row>
    <row r="345" spans="1:6" x14ac:dyDescent="0.25">
      <c r="A345" s="185"/>
      <c r="B345" s="186"/>
      <c r="C345" s="185"/>
      <c r="D345" s="70"/>
      <c r="E345" s="187"/>
      <c r="F345" s="206"/>
    </row>
    <row r="346" spans="1:6" x14ac:dyDescent="0.25">
      <c r="A346" s="185">
        <v>2</v>
      </c>
      <c r="B346" s="186" t="s">
        <v>1219</v>
      </c>
      <c r="C346" s="185" t="s">
        <v>0</v>
      </c>
      <c r="D346" s="70">
        <v>4</v>
      </c>
      <c r="E346" s="187">
        <v>300</v>
      </c>
      <c r="F346" s="206">
        <f>D346*E346</f>
        <v>1200</v>
      </c>
    </row>
    <row r="347" spans="1:6" x14ac:dyDescent="0.25">
      <c r="A347" s="185"/>
      <c r="B347" s="186"/>
      <c r="C347" s="185"/>
      <c r="D347" s="70"/>
      <c r="E347" s="187"/>
      <c r="F347" s="206"/>
    </row>
    <row r="348" spans="1:6" x14ac:dyDescent="0.25">
      <c r="A348" s="185">
        <v>3</v>
      </c>
      <c r="B348" s="186" t="s">
        <v>1220</v>
      </c>
      <c r="C348" s="185" t="s">
        <v>0</v>
      </c>
      <c r="D348" s="70">
        <v>9</v>
      </c>
      <c r="E348" s="187">
        <v>300</v>
      </c>
      <c r="F348" s="206">
        <f>D348*E348</f>
        <v>2700</v>
      </c>
    </row>
    <row r="349" spans="1:6" x14ac:dyDescent="0.25">
      <c r="A349" s="185"/>
      <c r="B349" s="186"/>
      <c r="C349" s="185"/>
      <c r="D349" s="70"/>
      <c r="E349" s="187"/>
      <c r="F349" s="206"/>
    </row>
    <row r="350" spans="1:6" x14ac:dyDescent="0.25">
      <c r="A350" s="185">
        <v>4</v>
      </c>
      <c r="B350" s="186" t="s">
        <v>1221</v>
      </c>
      <c r="C350" s="185"/>
      <c r="D350" s="70"/>
      <c r="E350" s="187"/>
      <c r="F350" s="206"/>
    </row>
    <row r="351" spans="1:6" x14ac:dyDescent="0.25">
      <c r="A351" s="185"/>
      <c r="B351" s="186" t="s">
        <v>1222</v>
      </c>
      <c r="C351" s="185" t="s">
        <v>0</v>
      </c>
      <c r="D351" s="70">
        <v>12</v>
      </c>
      <c r="E351" s="187">
        <v>450</v>
      </c>
      <c r="F351" s="206">
        <f>D351*E351</f>
        <v>5400</v>
      </c>
    </row>
    <row r="352" spans="1:6" x14ac:dyDescent="0.25">
      <c r="A352" s="185"/>
      <c r="B352" s="186"/>
      <c r="C352" s="185"/>
      <c r="D352" s="70"/>
      <c r="E352" s="187"/>
      <c r="F352" s="206"/>
    </row>
    <row r="353" spans="1:6" x14ac:dyDescent="0.25">
      <c r="A353" s="185">
        <v>5</v>
      </c>
      <c r="B353" s="186" t="s">
        <v>1221</v>
      </c>
      <c r="C353" s="185"/>
      <c r="D353" s="70"/>
      <c r="E353" s="187"/>
      <c r="F353" s="206"/>
    </row>
    <row r="354" spans="1:6" x14ac:dyDescent="0.25">
      <c r="A354" s="185"/>
      <c r="B354" s="186" t="s">
        <v>1223</v>
      </c>
      <c r="C354" s="185" t="s">
        <v>0</v>
      </c>
      <c r="D354" s="70">
        <v>8</v>
      </c>
      <c r="E354" s="187">
        <v>450</v>
      </c>
      <c r="F354" s="206">
        <f>D354*E354</f>
        <v>3600</v>
      </c>
    </row>
    <row r="355" spans="1:6" x14ac:dyDescent="0.25">
      <c r="A355" s="185"/>
      <c r="B355" s="186"/>
      <c r="C355" s="185"/>
      <c r="D355" s="70"/>
      <c r="E355" s="187"/>
      <c r="F355" s="206"/>
    </row>
    <row r="356" spans="1:6" x14ac:dyDescent="0.25">
      <c r="A356" s="185">
        <v>6</v>
      </c>
      <c r="B356" s="186" t="s">
        <v>1221</v>
      </c>
      <c r="C356" s="185"/>
      <c r="D356" s="70"/>
      <c r="E356" s="187"/>
      <c r="F356" s="206"/>
    </row>
    <row r="357" spans="1:6" x14ac:dyDescent="0.25">
      <c r="A357" s="185"/>
      <c r="B357" s="186" t="s">
        <v>1224</v>
      </c>
      <c r="C357" s="185" t="s">
        <v>0</v>
      </c>
      <c r="D357" s="70">
        <v>72</v>
      </c>
      <c r="E357" s="187">
        <v>450</v>
      </c>
      <c r="F357" s="206">
        <f>D357*E357</f>
        <v>32400</v>
      </c>
    </row>
    <row r="358" spans="1:6" x14ac:dyDescent="0.25">
      <c r="A358" s="185"/>
      <c r="B358" s="186"/>
      <c r="C358" s="185"/>
      <c r="D358" s="70"/>
      <c r="E358" s="187"/>
      <c r="F358" s="206"/>
    </row>
    <row r="359" spans="1:6" ht="13" x14ac:dyDescent="0.3">
      <c r="A359" s="185"/>
      <c r="B359" s="69" t="s">
        <v>1170</v>
      </c>
      <c r="C359" s="185"/>
      <c r="D359" s="70"/>
      <c r="E359" s="187"/>
      <c r="F359" s="206"/>
    </row>
    <row r="360" spans="1:6" x14ac:dyDescent="0.25">
      <c r="A360" s="185"/>
      <c r="B360" s="186"/>
      <c r="C360" s="185"/>
      <c r="D360" s="70"/>
      <c r="E360" s="187"/>
      <c r="F360" s="206"/>
    </row>
    <row r="361" spans="1:6" ht="13" x14ac:dyDescent="0.3">
      <c r="A361" s="185"/>
      <c r="B361" s="69" t="s">
        <v>1225</v>
      </c>
      <c r="C361" s="185"/>
      <c r="D361" s="70"/>
      <c r="E361" s="187"/>
      <c r="F361" s="206"/>
    </row>
    <row r="362" spans="1:6" x14ac:dyDescent="0.25">
      <c r="A362" s="185"/>
      <c r="B362" s="186"/>
      <c r="C362" s="185"/>
      <c r="D362" s="70"/>
      <c r="E362" s="187"/>
      <c r="F362" s="206"/>
    </row>
    <row r="363" spans="1:6" x14ac:dyDescent="0.25">
      <c r="A363" s="185">
        <v>7</v>
      </c>
      <c r="B363" s="186" t="s">
        <v>1226</v>
      </c>
      <c r="C363" s="185"/>
      <c r="D363" s="70"/>
      <c r="E363" s="187"/>
      <c r="F363" s="206"/>
    </row>
    <row r="364" spans="1:6" x14ac:dyDescent="0.25">
      <c r="A364" s="185"/>
      <c r="B364" s="186" t="s">
        <v>1227</v>
      </c>
      <c r="C364" s="185" t="s">
        <v>11</v>
      </c>
      <c r="D364" s="70">
        <v>1</v>
      </c>
      <c r="E364" s="187">
        <v>10</v>
      </c>
      <c r="F364" s="206">
        <f>D364*E364</f>
        <v>10</v>
      </c>
    </row>
    <row r="365" spans="1:6" x14ac:dyDescent="0.25">
      <c r="A365" s="185"/>
      <c r="B365" s="186"/>
      <c r="C365" s="185"/>
      <c r="D365" s="70"/>
      <c r="E365" s="187"/>
      <c r="F365" s="206"/>
    </row>
    <row r="366" spans="1:6" ht="13" x14ac:dyDescent="0.3">
      <c r="A366" s="185"/>
      <c r="B366" s="69" t="s">
        <v>187</v>
      </c>
      <c r="C366" s="185"/>
      <c r="D366" s="70"/>
      <c r="E366" s="187"/>
      <c r="F366" s="206"/>
    </row>
    <row r="367" spans="1:6" x14ac:dyDescent="0.25">
      <c r="A367" s="185"/>
      <c r="B367" s="186"/>
      <c r="C367" s="185"/>
      <c r="D367" s="70"/>
      <c r="E367" s="187"/>
      <c r="F367" s="206"/>
    </row>
    <row r="368" spans="1:6" x14ac:dyDescent="0.25">
      <c r="A368" s="185">
        <v>8</v>
      </c>
      <c r="B368" s="186" t="s">
        <v>1172</v>
      </c>
      <c r="C368" s="185"/>
      <c r="D368" s="70"/>
      <c r="E368" s="187"/>
      <c r="F368" s="206"/>
    </row>
    <row r="369" spans="1:6" x14ac:dyDescent="0.25">
      <c r="A369" s="185"/>
      <c r="B369" s="186" t="s">
        <v>1228</v>
      </c>
      <c r="C369" s="185" t="s">
        <v>11</v>
      </c>
      <c r="D369" s="70">
        <v>68</v>
      </c>
      <c r="E369" s="187">
        <v>5</v>
      </c>
      <c r="F369" s="206">
        <f>D369*E369</f>
        <v>340</v>
      </c>
    </row>
    <row r="370" spans="1:6" x14ac:dyDescent="0.25">
      <c r="A370" s="185"/>
      <c r="B370" s="186" t="s">
        <v>1229</v>
      </c>
      <c r="C370" s="185"/>
      <c r="D370" s="70"/>
      <c r="E370" s="187"/>
      <c r="F370" s="206"/>
    </row>
    <row r="371" spans="1:6" x14ac:dyDescent="0.25">
      <c r="A371" s="185"/>
      <c r="B371" s="186"/>
      <c r="C371" s="185"/>
      <c r="D371" s="70"/>
      <c r="E371" s="187"/>
      <c r="F371" s="206"/>
    </row>
    <row r="372" spans="1:6" x14ac:dyDescent="0.25">
      <c r="A372" s="185">
        <v>9</v>
      </c>
      <c r="B372" s="186" t="s">
        <v>1230</v>
      </c>
      <c r="C372" s="185"/>
      <c r="D372" s="70"/>
      <c r="E372" s="187"/>
      <c r="F372" s="206"/>
    </row>
    <row r="373" spans="1:6" x14ac:dyDescent="0.25">
      <c r="A373" s="185"/>
      <c r="B373" s="186" t="s">
        <v>1228</v>
      </c>
      <c r="C373" s="185"/>
      <c r="D373" s="70"/>
      <c r="E373" s="187"/>
      <c r="F373" s="206"/>
    </row>
    <row r="374" spans="1:6" x14ac:dyDescent="0.25">
      <c r="A374" s="185"/>
      <c r="B374" s="186" t="s">
        <v>1229</v>
      </c>
      <c r="C374" s="185" t="s">
        <v>11</v>
      </c>
      <c r="D374" s="70">
        <v>248</v>
      </c>
      <c r="E374" s="187">
        <v>7</v>
      </c>
      <c r="F374" s="206">
        <f>D374*E374</f>
        <v>1736</v>
      </c>
    </row>
    <row r="375" spans="1:6" x14ac:dyDescent="0.25">
      <c r="A375" s="185"/>
      <c r="B375" s="186"/>
      <c r="C375" s="185"/>
      <c r="D375" s="70"/>
      <c r="E375" s="187"/>
      <c r="F375" s="206"/>
    </row>
    <row r="376" spans="1:6" ht="13" x14ac:dyDescent="0.3">
      <c r="A376" s="185"/>
      <c r="B376" s="69" t="s">
        <v>1231</v>
      </c>
      <c r="C376" s="185"/>
      <c r="D376" s="70"/>
      <c r="E376" s="187"/>
      <c r="F376" s="206"/>
    </row>
    <row r="377" spans="1:6" x14ac:dyDescent="0.25">
      <c r="A377" s="185"/>
      <c r="B377" s="186"/>
      <c r="C377" s="185"/>
      <c r="D377" s="70"/>
      <c r="E377" s="187"/>
      <c r="F377" s="206"/>
    </row>
    <row r="378" spans="1:6" x14ac:dyDescent="0.25">
      <c r="A378" s="185">
        <v>10</v>
      </c>
      <c r="B378" s="186" t="s">
        <v>1232</v>
      </c>
      <c r="C378" s="185"/>
      <c r="D378" s="70"/>
      <c r="E378" s="187"/>
      <c r="F378" s="206"/>
    </row>
    <row r="379" spans="1:6" x14ac:dyDescent="0.25">
      <c r="A379" s="185"/>
      <c r="B379" s="186" t="s">
        <v>1233</v>
      </c>
      <c r="C379" s="185" t="s">
        <v>2</v>
      </c>
      <c r="D379" s="70">
        <v>14</v>
      </c>
      <c r="E379" s="187">
        <v>20</v>
      </c>
      <c r="F379" s="206">
        <f>D379*E379</f>
        <v>280</v>
      </c>
    </row>
    <row r="380" spans="1:6" x14ac:dyDescent="0.25">
      <c r="A380" s="185"/>
      <c r="B380" s="186" t="s">
        <v>1234</v>
      </c>
      <c r="C380" s="185"/>
      <c r="D380" s="70"/>
      <c r="E380" s="187"/>
      <c r="F380" s="206"/>
    </row>
    <row r="381" spans="1:6" x14ac:dyDescent="0.25">
      <c r="A381" s="185"/>
      <c r="B381" s="186"/>
      <c r="C381" s="185"/>
      <c r="D381" s="70"/>
      <c r="E381" s="187"/>
      <c r="F381" s="206"/>
    </row>
    <row r="382" spans="1:6" x14ac:dyDescent="0.25">
      <c r="A382" s="185">
        <v>11</v>
      </c>
      <c r="B382" s="186" t="s">
        <v>1235</v>
      </c>
      <c r="C382" s="185"/>
      <c r="D382" s="70"/>
      <c r="E382" s="187"/>
      <c r="F382" s="206"/>
    </row>
    <row r="383" spans="1:6" x14ac:dyDescent="0.25">
      <c r="A383" s="185"/>
      <c r="B383" s="186" t="s">
        <v>1236</v>
      </c>
      <c r="C383" s="185" t="s">
        <v>2</v>
      </c>
      <c r="D383" s="70">
        <v>14</v>
      </c>
      <c r="E383" s="187">
        <v>20</v>
      </c>
      <c r="F383" s="206">
        <f>D383*E383</f>
        <v>280</v>
      </c>
    </row>
    <row r="384" spans="1:6" x14ac:dyDescent="0.25">
      <c r="A384" s="185"/>
      <c r="B384" s="186"/>
      <c r="C384" s="185"/>
      <c r="D384" s="70"/>
      <c r="E384" s="187"/>
      <c r="F384" s="206"/>
    </row>
    <row r="385" spans="1:6" x14ac:dyDescent="0.25">
      <c r="A385" s="185">
        <v>12</v>
      </c>
      <c r="B385" s="186" t="s">
        <v>1237</v>
      </c>
      <c r="C385" s="185"/>
      <c r="D385" s="70"/>
      <c r="E385" s="187"/>
      <c r="F385" s="206"/>
    </row>
    <row r="386" spans="1:6" x14ac:dyDescent="0.25">
      <c r="A386" s="185"/>
      <c r="B386" s="186" t="s">
        <v>1238</v>
      </c>
      <c r="C386" s="185"/>
      <c r="D386" s="70"/>
      <c r="E386" s="187"/>
      <c r="F386" s="206"/>
    </row>
    <row r="387" spans="1:6" x14ac:dyDescent="0.25">
      <c r="A387" s="185"/>
      <c r="B387" s="186" t="s">
        <v>1239</v>
      </c>
      <c r="C387" s="185"/>
      <c r="D387" s="70"/>
      <c r="E387" s="187"/>
      <c r="F387" s="206"/>
    </row>
    <row r="388" spans="1:6" x14ac:dyDescent="0.25">
      <c r="A388" s="185"/>
      <c r="B388" s="186" t="s">
        <v>1240</v>
      </c>
      <c r="C388" s="185" t="s">
        <v>2</v>
      </c>
      <c r="D388" s="194">
        <v>14</v>
      </c>
      <c r="E388" s="187">
        <v>30</v>
      </c>
      <c r="F388" s="206">
        <f>D388*E388</f>
        <v>420</v>
      </c>
    </row>
    <row r="389" spans="1:6" x14ac:dyDescent="0.25">
      <c r="A389" s="185"/>
      <c r="B389" s="186" t="s">
        <v>1241</v>
      </c>
      <c r="C389" s="185"/>
      <c r="D389" s="70"/>
      <c r="E389" s="195"/>
      <c r="F389" s="206"/>
    </row>
    <row r="390" spans="1:6" x14ac:dyDescent="0.25">
      <c r="A390" s="185"/>
      <c r="B390" s="186" t="s">
        <v>1242</v>
      </c>
      <c r="C390" s="185"/>
      <c r="D390" s="70"/>
      <c r="E390" s="187"/>
      <c r="F390" s="206"/>
    </row>
    <row r="391" spans="1:6" x14ac:dyDescent="0.25">
      <c r="A391" s="185"/>
      <c r="B391" s="186"/>
      <c r="C391" s="185"/>
      <c r="D391" s="70"/>
      <c r="E391" s="187"/>
      <c r="F391" s="206"/>
    </row>
    <row r="392" spans="1:6" ht="13" x14ac:dyDescent="0.3">
      <c r="A392" s="185"/>
      <c r="B392" s="69" t="s">
        <v>1243</v>
      </c>
      <c r="C392" s="185"/>
      <c r="D392" s="70"/>
      <c r="E392" s="187"/>
      <c r="F392" s="206"/>
    </row>
    <row r="393" spans="1:6" x14ac:dyDescent="0.25">
      <c r="A393" s="185"/>
      <c r="B393" s="186"/>
      <c r="C393" s="185"/>
      <c r="D393" s="70"/>
      <c r="E393" s="187"/>
      <c r="F393" s="206"/>
    </row>
    <row r="394" spans="1:6" x14ac:dyDescent="0.25">
      <c r="A394" s="185">
        <v>13</v>
      </c>
      <c r="B394" s="186" t="s">
        <v>1244</v>
      </c>
      <c r="C394" s="185"/>
      <c r="D394" s="70"/>
      <c r="E394" s="187"/>
      <c r="F394" s="206"/>
    </row>
    <row r="395" spans="1:6" x14ac:dyDescent="0.25">
      <c r="A395" s="185"/>
      <c r="B395" s="186" t="s">
        <v>1245</v>
      </c>
      <c r="C395" s="185" t="s">
        <v>2</v>
      </c>
      <c r="D395" s="70">
        <v>2</v>
      </c>
      <c r="E395" s="187">
        <v>150</v>
      </c>
      <c r="F395" s="206">
        <f>D395*E395</f>
        <v>300</v>
      </c>
    </row>
    <row r="396" spans="1:6" x14ac:dyDescent="0.25">
      <c r="A396" s="185"/>
      <c r="B396" s="186"/>
      <c r="C396" s="185"/>
      <c r="D396" s="70"/>
      <c r="E396" s="187"/>
      <c r="F396" s="206"/>
    </row>
    <row r="397" spans="1:6" x14ac:dyDescent="0.25">
      <c r="A397" s="185">
        <v>14</v>
      </c>
      <c r="B397" s="186" t="s">
        <v>1246</v>
      </c>
      <c r="C397" s="185"/>
      <c r="D397" s="70"/>
      <c r="E397" s="187"/>
      <c r="F397" s="206"/>
    </row>
    <row r="398" spans="1:6" x14ac:dyDescent="0.25">
      <c r="A398" s="185"/>
      <c r="B398" s="186" t="s">
        <v>1247</v>
      </c>
      <c r="C398" s="185" t="s">
        <v>2</v>
      </c>
      <c r="D398" s="70">
        <v>16</v>
      </c>
      <c r="E398" s="187">
        <v>200</v>
      </c>
      <c r="F398" s="206">
        <f>D398*E398</f>
        <v>3200</v>
      </c>
    </row>
    <row r="399" spans="1:6" ht="13" thickBot="1" x14ac:dyDescent="0.3">
      <c r="A399" s="185"/>
      <c r="B399" s="186"/>
      <c r="C399" s="185"/>
      <c r="D399" s="70"/>
      <c r="E399" s="187"/>
      <c r="F399" s="206"/>
    </row>
    <row r="400" spans="1:6" ht="13" thickTop="1" x14ac:dyDescent="0.25">
      <c r="A400" s="185"/>
      <c r="B400" s="186"/>
      <c r="C400" s="185"/>
      <c r="D400" s="70"/>
      <c r="E400" s="187"/>
      <c r="F400" s="207"/>
    </row>
    <row r="401" spans="1:6" ht="13" x14ac:dyDescent="0.3">
      <c r="A401" s="185"/>
      <c r="B401" s="192" t="s">
        <v>675</v>
      </c>
      <c r="C401" s="185"/>
      <c r="D401" s="70"/>
      <c r="E401" s="187"/>
      <c r="F401" s="205">
        <f>SUM(F341:F398)</f>
        <v>57866</v>
      </c>
    </row>
    <row r="402" spans="1:6" x14ac:dyDescent="0.25">
      <c r="A402" s="185"/>
      <c r="B402" s="186"/>
      <c r="C402" s="185"/>
      <c r="D402" s="70"/>
      <c r="E402" s="187"/>
      <c r="F402" s="206"/>
    </row>
    <row r="403" spans="1:6" x14ac:dyDescent="0.25">
      <c r="A403" s="185"/>
      <c r="B403" s="186"/>
      <c r="C403" s="185"/>
      <c r="D403" s="70"/>
      <c r="E403" s="187"/>
      <c r="F403" s="206"/>
    </row>
    <row r="404" spans="1:6" ht="13" x14ac:dyDescent="0.3">
      <c r="A404" s="185"/>
      <c r="B404" s="192" t="s">
        <v>676</v>
      </c>
      <c r="C404" s="185"/>
      <c r="D404" s="70"/>
      <c r="E404" s="187"/>
      <c r="F404" s="205">
        <f>F401</f>
        <v>57866</v>
      </c>
    </row>
    <row r="405" spans="1:6" ht="13" x14ac:dyDescent="0.3">
      <c r="A405" s="185"/>
      <c r="B405" s="192"/>
      <c r="C405" s="185"/>
      <c r="D405" s="70"/>
      <c r="E405" s="187"/>
      <c r="F405" s="206"/>
    </row>
    <row r="406" spans="1:6" ht="13" x14ac:dyDescent="0.3">
      <c r="A406" s="185"/>
      <c r="B406" s="69" t="s">
        <v>1248</v>
      </c>
      <c r="C406" s="185"/>
      <c r="D406" s="70"/>
      <c r="E406" s="187"/>
      <c r="F406" s="206"/>
    </row>
    <row r="407" spans="1:6" ht="13" x14ac:dyDescent="0.3">
      <c r="A407" s="185"/>
      <c r="B407" s="69" t="s">
        <v>1249</v>
      </c>
      <c r="C407" s="185"/>
      <c r="D407" s="70"/>
      <c r="E407" s="187"/>
      <c r="F407" s="206"/>
    </row>
    <row r="408" spans="1:6" x14ac:dyDescent="0.25">
      <c r="A408" s="185"/>
      <c r="B408" s="186"/>
      <c r="C408" s="185"/>
      <c r="D408" s="70"/>
      <c r="E408" s="187"/>
      <c r="F408" s="206"/>
    </row>
    <row r="409" spans="1:6" x14ac:dyDescent="0.25">
      <c r="A409" s="185">
        <v>15</v>
      </c>
      <c r="B409" s="186" t="s">
        <v>1250</v>
      </c>
      <c r="C409" s="185" t="s">
        <v>11</v>
      </c>
      <c r="D409" s="70">
        <v>1</v>
      </c>
      <c r="E409" s="187">
        <v>120</v>
      </c>
      <c r="F409" s="206">
        <f>D409*E409</f>
        <v>120</v>
      </c>
    </row>
    <row r="410" spans="1:6" x14ac:dyDescent="0.25">
      <c r="A410" s="185"/>
      <c r="B410" s="186"/>
      <c r="C410" s="185"/>
      <c r="D410" s="70"/>
      <c r="E410" s="187"/>
      <c r="F410" s="206"/>
    </row>
    <row r="411" spans="1:6" x14ac:dyDescent="0.25">
      <c r="A411" s="185">
        <v>16</v>
      </c>
      <c r="B411" s="186" t="s">
        <v>1251</v>
      </c>
      <c r="C411" s="185" t="s">
        <v>11</v>
      </c>
      <c r="D411" s="70">
        <v>5</v>
      </c>
      <c r="E411" s="187">
        <v>190</v>
      </c>
      <c r="F411" s="206">
        <f>D411*E411</f>
        <v>950</v>
      </c>
    </row>
    <row r="412" spans="1:6" x14ac:dyDescent="0.25">
      <c r="A412" s="185"/>
      <c r="B412" s="186"/>
      <c r="C412" s="185"/>
      <c r="D412" s="70"/>
      <c r="E412" s="187"/>
      <c r="F412" s="206"/>
    </row>
    <row r="413" spans="1:6" ht="13" x14ac:dyDescent="0.3">
      <c r="A413" s="185"/>
      <c r="B413" s="69" t="s">
        <v>179</v>
      </c>
      <c r="C413" s="185"/>
      <c r="D413" s="70"/>
      <c r="E413" s="187"/>
      <c r="F413" s="206"/>
    </row>
    <row r="414" spans="1:6" x14ac:dyDescent="0.25">
      <c r="A414" s="185"/>
      <c r="B414" s="186"/>
      <c r="C414" s="185"/>
      <c r="D414" s="70"/>
      <c r="E414" s="187"/>
      <c r="F414" s="206"/>
    </row>
    <row r="415" spans="1:6" ht="13" x14ac:dyDescent="0.3">
      <c r="A415" s="185"/>
      <c r="B415" s="69" t="s">
        <v>1252</v>
      </c>
      <c r="C415" s="185"/>
      <c r="D415" s="70"/>
      <c r="E415" s="187"/>
      <c r="F415" s="206"/>
    </row>
    <row r="416" spans="1:6" ht="13" x14ac:dyDescent="0.3">
      <c r="A416" s="189"/>
      <c r="B416" s="69"/>
      <c r="C416" s="185"/>
      <c r="D416" s="70"/>
      <c r="E416" s="187"/>
      <c r="F416" s="206"/>
    </row>
    <row r="417" spans="1:6" ht="13" x14ac:dyDescent="0.3">
      <c r="A417" s="189"/>
      <c r="B417" s="69" t="s">
        <v>1177</v>
      </c>
      <c r="C417" s="185"/>
      <c r="D417" s="70"/>
      <c r="E417" s="187"/>
      <c r="F417" s="206"/>
    </row>
    <row r="418" spans="1:6" ht="13" x14ac:dyDescent="0.3">
      <c r="A418" s="189"/>
      <c r="B418" s="69" t="s">
        <v>1178</v>
      </c>
      <c r="C418" s="185"/>
      <c r="D418" s="70"/>
      <c r="E418" s="187"/>
      <c r="F418" s="206"/>
    </row>
    <row r="419" spans="1:6" ht="13" x14ac:dyDescent="0.3">
      <c r="A419" s="189"/>
      <c r="B419" s="69" t="s">
        <v>1179</v>
      </c>
      <c r="C419" s="185"/>
      <c r="D419" s="70"/>
      <c r="E419" s="187"/>
      <c r="F419" s="206"/>
    </row>
    <row r="420" spans="1:6" ht="13" x14ac:dyDescent="0.3">
      <c r="A420" s="189"/>
      <c r="B420" s="69" t="s">
        <v>1180</v>
      </c>
      <c r="C420" s="185"/>
      <c r="D420" s="70"/>
      <c r="E420" s="187"/>
      <c r="F420" s="206"/>
    </row>
    <row r="421" spans="1:6" ht="13" x14ac:dyDescent="0.3">
      <c r="A421" s="189"/>
      <c r="B421" s="69"/>
      <c r="C421" s="185"/>
      <c r="D421" s="70"/>
      <c r="E421" s="187"/>
      <c r="F421" s="206"/>
    </row>
    <row r="422" spans="1:6" x14ac:dyDescent="0.25">
      <c r="A422" s="189">
        <v>17</v>
      </c>
      <c r="B422" s="186" t="s">
        <v>1253</v>
      </c>
      <c r="C422" s="185" t="s">
        <v>0</v>
      </c>
      <c r="D422" s="70">
        <v>8</v>
      </c>
      <c r="E422" s="187">
        <v>350</v>
      </c>
      <c r="F422" s="206">
        <f>D422*E422</f>
        <v>2800</v>
      </c>
    </row>
    <row r="423" spans="1:6" x14ac:dyDescent="0.25">
      <c r="A423" s="189"/>
      <c r="B423" s="186"/>
      <c r="C423" s="185"/>
      <c r="D423" s="70"/>
      <c r="E423" s="187"/>
      <c r="F423" s="206"/>
    </row>
    <row r="424" spans="1:6" x14ac:dyDescent="0.25">
      <c r="A424" s="189">
        <v>18</v>
      </c>
      <c r="B424" s="186" t="s">
        <v>1254</v>
      </c>
      <c r="C424" s="185" t="s">
        <v>0</v>
      </c>
      <c r="D424" s="70">
        <v>44</v>
      </c>
      <c r="E424" s="187">
        <v>575</v>
      </c>
      <c r="F424" s="206">
        <f>D424*E424</f>
        <v>25300</v>
      </c>
    </row>
    <row r="425" spans="1:6" x14ac:dyDescent="0.25">
      <c r="A425" s="189"/>
      <c r="B425" s="186"/>
      <c r="C425" s="185"/>
      <c r="D425" s="70"/>
      <c r="E425" s="187"/>
      <c r="F425" s="206"/>
    </row>
    <row r="426" spans="1:6" x14ac:dyDescent="0.25">
      <c r="A426" s="189">
        <v>19</v>
      </c>
      <c r="B426" s="186" t="s">
        <v>1255</v>
      </c>
      <c r="C426" s="185" t="s">
        <v>0</v>
      </c>
      <c r="D426" s="70">
        <v>28</v>
      </c>
      <c r="E426" s="187">
        <v>575</v>
      </c>
      <c r="F426" s="206">
        <f>D426*E426</f>
        <v>16100</v>
      </c>
    </row>
    <row r="427" spans="1:6" x14ac:dyDescent="0.25">
      <c r="A427" s="189"/>
      <c r="B427" s="186"/>
      <c r="C427" s="185"/>
      <c r="D427" s="70"/>
      <c r="E427" s="187"/>
      <c r="F427" s="206"/>
    </row>
    <row r="428" spans="1:6" x14ac:dyDescent="0.25">
      <c r="A428" s="189">
        <v>20</v>
      </c>
      <c r="B428" s="186" t="s">
        <v>1256</v>
      </c>
      <c r="C428" s="185" t="s">
        <v>0</v>
      </c>
      <c r="D428" s="70">
        <v>5</v>
      </c>
      <c r="E428" s="187">
        <v>350</v>
      </c>
      <c r="F428" s="206">
        <f>D428*E428</f>
        <v>1750</v>
      </c>
    </row>
    <row r="429" spans="1:6" x14ac:dyDescent="0.25">
      <c r="A429" s="189"/>
      <c r="B429" s="186"/>
      <c r="C429" s="185"/>
      <c r="D429" s="70"/>
      <c r="E429" s="187"/>
      <c r="F429" s="206"/>
    </row>
    <row r="430" spans="1:6" x14ac:dyDescent="0.25">
      <c r="A430" s="189">
        <v>21</v>
      </c>
      <c r="B430" s="186" t="s">
        <v>1257</v>
      </c>
      <c r="C430" s="185" t="s">
        <v>11</v>
      </c>
      <c r="D430" s="70">
        <v>14</v>
      </c>
      <c r="E430" s="187">
        <v>20</v>
      </c>
      <c r="F430" s="206">
        <f>D430*E430</f>
        <v>280</v>
      </c>
    </row>
    <row r="431" spans="1:6" x14ac:dyDescent="0.25">
      <c r="A431" s="189"/>
      <c r="B431" s="186"/>
      <c r="C431" s="185"/>
      <c r="D431" s="70"/>
      <c r="E431" s="187"/>
      <c r="F431" s="206"/>
    </row>
    <row r="432" spans="1:6" ht="13" x14ac:dyDescent="0.3">
      <c r="A432" s="189"/>
      <c r="B432" s="69" t="s">
        <v>1177</v>
      </c>
      <c r="C432" s="185"/>
      <c r="D432" s="70"/>
      <c r="E432" s="187"/>
      <c r="F432" s="206"/>
    </row>
    <row r="433" spans="1:6" ht="13" x14ac:dyDescent="0.3">
      <c r="A433" s="189"/>
      <c r="B433" s="69" t="s">
        <v>1178</v>
      </c>
      <c r="C433" s="185"/>
      <c r="D433" s="70"/>
      <c r="E433" s="187"/>
      <c r="F433" s="206"/>
    </row>
    <row r="434" spans="1:6" ht="13" x14ac:dyDescent="0.3">
      <c r="A434" s="189"/>
      <c r="B434" s="69" t="s">
        <v>1179</v>
      </c>
      <c r="C434" s="185"/>
      <c r="D434" s="70"/>
      <c r="E434" s="187"/>
      <c r="F434" s="206"/>
    </row>
    <row r="435" spans="1:6" ht="13" x14ac:dyDescent="0.3">
      <c r="A435" s="189"/>
      <c r="B435" s="69" t="s">
        <v>1180</v>
      </c>
      <c r="C435" s="185"/>
      <c r="D435" s="70"/>
      <c r="E435" s="187"/>
      <c r="F435" s="206"/>
    </row>
    <row r="436" spans="1:6" x14ac:dyDescent="0.25">
      <c r="A436" s="189"/>
      <c r="B436" s="186"/>
      <c r="C436" s="185"/>
      <c r="D436" s="70"/>
      <c r="E436" s="187"/>
      <c r="F436" s="206"/>
    </row>
    <row r="437" spans="1:6" x14ac:dyDescent="0.25">
      <c r="A437" s="189">
        <v>22</v>
      </c>
      <c r="B437" s="186" t="s">
        <v>1258</v>
      </c>
      <c r="C437" s="185" t="s">
        <v>11</v>
      </c>
      <c r="D437" s="70">
        <v>10</v>
      </c>
      <c r="E437" s="187">
        <v>120</v>
      </c>
      <c r="F437" s="206">
        <f>D437*E437</f>
        <v>1200</v>
      </c>
    </row>
    <row r="438" spans="1:6" x14ac:dyDescent="0.25">
      <c r="A438" s="189"/>
      <c r="B438" s="186" t="s">
        <v>1259</v>
      </c>
      <c r="C438" s="185"/>
      <c r="D438" s="70"/>
      <c r="E438" s="187"/>
      <c r="F438" s="206"/>
    </row>
    <row r="439" spans="1:6" x14ac:dyDescent="0.25">
      <c r="A439" s="189"/>
      <c r="B439" s="186"/>
      <c r="C439" s="185"/>
      <c r="D439" s="70"/>
      <c r="E439" s="187"/>
      <c r="F439" s="206"/>
    </row>
    <row r="440" spans="1:6" x14ac:dyDescent="0.25">
      <c r="A440" s="189">
        <v>23</v>
      </c>
      <c r="B440" s="186" t="s">
        <v>1260</v>
      </c>
      <c r="C440" s="185"/>
      <c r="D440" s="70"/>
      <c r="E440" s="187"/>
      <c r="F440" s="206"/>
    </row>
    <row r="441" spans="1:6" x14ac:dyDescent="0.25">
      <c r="A441" s="189"/>
      <c r="B441" s="186" t="s">
        <v>1261</v>
      </c>
      <c r="C441" s="185" t="s">
        <v>11</v>
      </c>
      <c r="D441" s="70">
        <v>10</v>
      </c>
      <c r="E441" s="187">
        <v>190</v>
      </c>
      <c r="F441" s="206">
        <f>D441*E441</f>
        <v>1900</v>
      </c>
    </row>
    <row r="442" spans="1:6" x14ac:dyDescent="0.25">
      <c r="A442" s="189"/>
      <c r="B442" s="186" t="s">
        <v>1262</v>
      </c>
      <c r="C442" s="185"/>
      <c r="D442" s="70"/>
      <c r="E442" s="187"/>
      <c r="F442" s="206"/>
    </row>
    <row r="443" spans="1:6" x14ac:dyDescent="0.25">
      <c r="A443" s="189"/>
      <c r="B443" s="190"/>
      <c r="C443" s="189"/>
      <c r="D443" s="196"/>
      <c r="E443" s="187"/>
      <c r="F443" s="206"/>
    </row>
    <row r="444" spans="1:6" ht="13" x14ac:dyDescent="0.3">
      <c r="A444" s="185"/>
      <c r="B444" s="69" t="s">
        <v>1263</v>
      </c>
      <c r="C444" s="185"/>
      <c r="D444" s="70"/>
      <c r="E444" s="187"/>
      <c r="F444" s="206"/>
    </row>
    <row r="445" spans="1:6" x14ac:dyDescent="0.25">
      <c r="A445" s="185"/>
      <c r="B445" s="186"/>
      <c r="C445" s="185"/>
      <c r="D445" s="70"/>
      <c r="E445" s="187"/>
      <c r="F445" s="206"/>
    </row>
    <row r="446" spans="1:6" ht="13" x14ac:dyDescent="0.3">
      <c r="A446" s="185"/>
      <c r="B446" s="69" t="s">
        <v>1264</v>
      </c>
      <c r="C446" s="185"/>
      <c r="D446" s="70"/>
      <c r="E446" s="187"/>
      <c r="F446" s="206"/>
    </row>
    <row r="447" spans="1:6" x14ac:dyDescent="0.25">
      <c r="A447" s="185"/>
      <c r="B447" s="186"/>
      <c r="C447" s="185"/>
      <c r="D447" s="70"/>
      <c r="E447" s="187"/>
      <c r="F447" s="206"/>
    </row>
    <row r="448" spans="1:6" x14ac:dyDescent="0.25">
      <c r="A448" s="185">
        <v>24</v>
      </c>
      <c r="B448" s="186" t="s">
        <v>1265</v>
      </c>
      <c r="C448" s="185"/>
      <c r="D448" s="70"/>
      <c r="E448" s="187"/>
      <c r="F448" s="206"/>
    </row>
    <row r="449" spans="1:6" x14ac:dyDescent="0.25">
      <c r="A449" s="185"/>
      <c r="B449" s="186" t="s">
        <v>1266</v>
      </c>
      <c r="C449" s="185" t="s">
        <v>11</v>
      </c>
      <c r="D449" s="70">
        <v>10</v>
      </c>
      <c r="E449" s="187">
        <v>190</v>
      </c>
      <c r="F449" s="206">
        <f>D449*E449</f>
        <v>1900</v>
      </c>
    </row>
    <row r="450" spans="1:6" x14ac:dyDescent="0.25">
      <c r="A450" s="185"/>
      <c r="B450" s="186"/>
      <c r="C450" s="185"/>
      <c r="D450" s="70"/>
      <c r="E450" s="187"/>
      <c r="F450" s="206"/>
    </row>
    <row r="451" spans="1:6" x14ac:dyDescent="0.25">
      <c r="A451" s="185"/>
      <c r="B451" s="186"/>
      <c r="C451" s="185"/>
      <c r="D451" s="70"/>
      <c r="E451" s="187"/>
      <c r="F451" s="206"/>
    </row>
    <row r="452" spans="1:6" x14ac:dyDescent="0.25">
      <c r="A452" s="185"/>
      <c r="B452" s="186"/>
      <c r="C452" s="185"/>
      <c r="D452" s="70"/>
      <c r="E452" s="187"/>
      <c r="F452" s="206"/>
    </row>
    <row r="453" spans="1:6" x14ac:dyDescent="0.25">
      <c r="A453" s="185"/>
      <c r="B453" s="186"/>
      <c r="C453" s="185"/>
      <c r="D453" s="70"/>
      <c r="E453" s="187"/>
      <c r="F453" s="206"/>
    </row>
    <row r="454" spans="1:6" x14ac:dyDescent="0.25">
      <c r="A454" s="185"/>
      <c r="B454" s="186"/>
      <c r="C454" s="185"/>
      <c r="D454" s="70"/>
      <c r="E454" s="187"/>
      <c r="F454" s="206"/>
    </row>
    <row r="455" spans="1:6" x14ac:dyDescent="0.25">
      <c r="A455" s="185"/>
      <c r="B455" s="186"/>
      <c r="C455" s="185"/>
      <c r="D455" s="70"/>
      <c r="E455" s="187"/>
      <c r="F455" s="206"/>
    </row>
    <row r="456" spans="1:6" x14ac:dyDescent="0.25">
      <c r="A456" s="185"/>
      <c r="B456" s="186"/>
      <c r="C456" s="185"/>
      <c r="D456" s="70"/>
      <c r="E456" s="187"/>
      <c r="F456" s="206"/>
    </row>
    <row r="457" spans="1:6" x14ac:dyDescent="0.25">
      <c r="A457" s="185"/>
      <c r="B457" s="186"/>
      <c r="C457" s="185"/>
      <c r="D457" s="70"/>
      <c r="E457" s="187"/>
      <c r="F457" s="206"/>
    </row>
    <row r="458" spans="1:6" x14ac:dyDescent="0.25">
      <c r="A458" s="185"/>
      <c r="B458" s="186"/>
      <c r="C458" s="185"/>
      <c r="D458" s="70"/>
      <c r="E458" s="187"/>
      <c r="F458" s="206"/>
    </row>
    <row r="459" spans="1:6" x14ac:dyDescent="0.25">
      <c r="A459" s="185"/>
      <c r="B459" s="186"/>
      <c r="C459" s="185"/>
      <c r="D459" s="70"/>
      <c r="E459" s="187"/>
      <c r="F459" s="206"/>
    </row>
    <row r="460" spans="1:6" x14ac:dyDescent="0.25">
      <c r="A460" s="185"/>
      <c r="B460" s="186"/>
      <c r="C460" s="185"/>
      <c r="D460" s="70"/>
      <c r="E460" s="187"/>
      <c r="F460" s="206"/>
    </row>
    <row r="461" spans="1:6" x14ac:dyDescent="0.25">
      <c r="A461" s="185"/>
      <c r="B461" s="186"/>
      <c r="C461" s="185"/>
      <c r="D461" s="70"/>
      <c r="E461" s="187"/>
      <c r="F461" s="206"/>
    </row>
    <row r="462" spans="1:6" x14ac:dyDescent="0.25">
      <c r="A462" s="185"/>
      <c r="B462" s="186"/>
      <c r="C462" s="185"/>
      <c r="D462" s="70"/>
      <c r="E462" s="187"/>
      <c r="F462" s="206"/>
    </row>
    <row r="463" spans="1:6" x14ac:dyDescent="0.25">
      <c r="A463" s="185"/>
      <c r="B463" s="186"/>
      <c r="C463" s="185"/>
      <c r="D463" s="70"/>
      <c r="E463" s="187"/>
      <c r="F463" s="206"/>
    </row>
    <row r="464" spans="1:6" ht="13" thickBot="1" x14ac:dyDescent="0.3">
      <c r="A464" s="185"/>
      <c r="B464" s="186"/>
      <c r="C464" s="185"/>
      <c r="D464" s="70"/>
      <c r="E464" s="187"/>
      <c r="F464" s="206"/>
    </row>
    <row r="465" spans="1:6" ht="13" thickTop="1" x14ac:dyDescent="0.25">
      <c r="A465" s="185"/>
      <c r="B465" s="186"/>
      <c r="C465" s="185"/>
      <c r="D465" s="70"/>
      <c r="E465" s="187"/>
      <c r="F465" s="207"/>
    </row>
    <row r="466" spans="1:6" ht="13" x14ac:dyDescent="0.3">
      <c r="A466" s="185"/>
      <c r="B466" s="192" t="s">
        <v>1183</v>
      </c>
      <c r="C466" s="185"/>
      <c r="D466" s="70"/>
      <c r="E466" s="187"/>
      <c r="F466" s="205">
        <f>SUM(F404:F464)</f>
        <v>110166</v>
      </c>
    </row>
    <row r="467" spans="1:6" ht="13" thickBot="1" x14ac:dyDescent="0.3">
      <c r="A467" s="185"/>
      <c r="B467" s="186"/>
      <c r="C467" s="185"/>
      <c r="D467" s="70"/>
      <c r="E467" s="187"/>
      <c r="F467" s="208"/>
    </row>
    <row r="468" spans="1:6" ht="13" thickTop="1" x14ac:dyDescent="0.25">
      <c r="A468" s="185"/>
      <c r="B468" s="186"/>
      <c r="C468" s="185"/>
      <c r="D468" s="70"/>
      <c r="E468" s="187"/>
      <c r="F468" s="206"/>
    </row>
    <row r="469" spans="1:6" x14ac:dyDescent="0.25">
      <c r="A469" s="185"/>
      <c r="B469" s="186"/>
      <c r="C469" s="185"/>
      <c r="D469" s="70"/>
      <c r="E469" s="187"/>
      <c r="F469" s="206"/>
    </row>
    <row r="470" spans="1:6" x14ac:dyDescent="0.25">
      <c r="A470" s="185"/>
      <c r="B470" s="186"/>
      <c r="C470" s="185"/>
      <c r="D470" s="70"/>
      <c r="E470" s="187"/>
      <c r="F470" s="206"/>
    </row>
    <row r="471" spans="1:6" ht="13" x14ac:dyDescent="0.3">
      <c r="A471" s="183" t="s">
        <v>4</v>
      </c>
      <c r="B471" s="183" t="s">
        <v>1084</v>
      </c>
      <c r="C471" s="183" t="s">
        <v>293</v>
      </c>
      <c r="D471" s="86" t="s">
        <v>1085</v>
      </c>
      <c r="E471" s="184" t="s">
        <v>291</v>
      </c>
      <c r="F471" s="205" t="s">
        <v>622</v>
      </c>
    </row>
    <row r="472" spans="1:6" ht="13" x14ac:dyDescent="0.3">
      <c r="A472" s="185"/>
      <c r="B472" s="69" t="s">
        <v>1267</v>
      </c>
      <c r="C472" s="185"/>
      <c r="D472" s="70"/>
      <c r="E472" s="187"/>
      <c r="F472" s="206"/>
    </row>
    <row r="473" spans="1:6" ht="13" x14ac:dyDescent="0.3">
      <c r="A473" s="185"/>
      <c r="B473" s="69"/>
      <c r="C473" s="185"/>
      <c r="D473" s="70"/>
      <c r="E473" s="187"/>
      <c r="F473" s="206"/>
    </row>
    <row r="474" spans="1:6" ht="13" x14ac:dyDescent="0.3">
      <c r="A474" s="185"/>
      <c r="B474" s="69" t="s">
        <v>170</v>
      </c>
      <c r="C474" s="185"/>
      <c r="D474" s="70"/>
      <c r="E474" s="187"/>
      <c r="F474" s="206"/>
    </row>
    <row r="475" spans="1:6" x14ac:dyDescent="0.25">
      <c r="A475" s="185"/>
      <c r="B475" s="186"/>
      <c r="C475" s="185"/>
      <c r="D475" s="70"/>
      <c r="E475" s="187"/>
      <c r="F475" s="206"/>
    </row>
    <row r="476" spans="1:6" ht="13" x14ac:dyDescent="0.3">
      <c r="A476" s="185"/>
      <c r="B476" s="69" t="s">
        <v>1268</v>
      </c>
      <c r="C476" s="185"/>
      <c r="D476" s="70"/>
      <c r="E476" s="187"/>
      <c r="F476" s="206"/>
    </row>
    <row r="477" spans="1:6" ht="13" x14ac:dyDescent="0.3">
      <c r="A477" s="185"/>
      <c r="B477" s="69"/>
      <c r="C477" s="185"/>
      <c r="D477" s="70"/>
      <c r="E477" s="187"/>
      <c r="F477" s="206"/>
    </row>
    <row r="478" spans="1:6" ht="13" x14ac:dyDescent="0.3">
      <c r="A478" s="185"/>
      <c r="B478" s="69" t="s">
        <v>1269</v>
      </c>
      <c r="C478" s="185"/>
      <c r="D478" s="70"/>
      <c r="E478" s="187"/>
      <c r="F478" s="206"/>
    </row>
    <row r="479" spans="1:6" x14ac:dyDescent="0.25">
      <c r="A479" s="185"/>
      <c r="B479" s="186"/>
      <c r="C479" s="185"/>
      <c r="D479" s="70"/>
      <c r="E479" s="187"/>
      <c r="F479" s="206"/>
    </row>
    <row r="480" spans="1:6" ht="13" x14ac:dyDescent="0.3">
      <c r="A480" s="185"/>
      <c r="B480" s="69" t="s">
        <v>1270</v>
      </c>
      <c r="C480" s="185"/>
      <c r="D480" s="70"/>
      <c r="E480" s="187"/>
      <c r="F480" s="206"/>
    </row>
    <row r="481" spans="1:6" ht="13" x14ac:dyDescent="0.3">
      <c r="A481" s="185"/>
      <c r="B481" s="69" t="s">
        <v>1271</v>
      </c>
      <c r="C481" s="185"/>
      <c r="D481" s="70"/>
      <c r="E481" s="187"/>
      <c r="F481" s="206"/>
    </row>
    <row r="482" spans="1:6" x14ac:dyDescent="0.25">
      <c r="A482" s="185"/>
      <c r="B482" s="186"/>
      <c r="C482" s="185"/>
      <c r="D482" s="70"/>
      <c r="E482" s="187"/>
      <c r="F482" s="206"/>
    </row>
    <row r="483" spans="1:6" x14ac:dyDescent="0.25">
      <c r="A483" s="185">
        <v>1</v>
      </c>
      <c r="B483" s="186" t="s">
        <v>1272</v>
      </c>
      <c r="C483" s="185" t="s">
        <v>0</v>
      </c>
      <c r="D483" s="70">
        <v>177</v>
      </c>
      <c r="E483" s="187">
        <v>60</v>
      </c>
      <c r="F483" s="206">
        <f>D483*E483</f>
        <v>10620</v>
      </c>
    </row>
    <row r="484" spans="1:6" x14ac:dyDescent="0.25">
      <c r="A484" s="185"/>
      <c r="B484" s="186"/>
      <c r="C484" s="185"/>
      <c r="D484" s="70"/>
      <c r="E484" s="187"/>
      <c r="F484" s="206"/>
    </row>
    <row r="485" spans="1:6" ht="13" x14ac:dyDescent="0.3">
      <c r="A485" s="185"/>
      <c r="B485" s="69" t="s">
        <v>1273</v>
      </c>
      <c r="C485" s="185"/>
      <c r="D485" s="70"/>
      <c r="E485" s="187"/>
      <c r="F485" s="206"/>
    </row>
    <row r="486" spans="1:6" x14ac:dyDescent="0.25">
      <c r="A486" s="185"/>
      <c r="B486" s="186"/>
      <c r="C486" s="185"/>
      <c r="D486" s="70"/>
      <c r="E486" s="187"/>
      <c r="F486" s="206"/>
    </row>
    <row r="487" spans="1:6" ht="13" x14ac:dyDescent="0.3">
      <c r="A487" s="185"/>
      <c r="B487" s="69" t="s">
        <v>1274</v>
      </c>
      <c r="C487" s="185"/>
      <c r="D487" s="70"/>
      <c r="E487" s="187"/>
      <c r="F487" s="206"/>
    </row>
    <row r="488" spans="1:6" ht="13" x14ac:dyDescent="0.3">
      <c r="A488" s="185"/>
      <c r="B488" s="69" t="s">
        <v>1275</v>
      </c>
      <c r="C488" s="185"/>
      <c r="D488" s="70"/>
      <c r="E488" s="187"/>
      <c r="F488" s="206"/>
    </row>
    <row r="489" spans="1:6" ht="13" x14ac:dyDescent="0.3">
      <c r="A489" s="185"/>
      <c r="B489" s="69" t="s">
        <v>1276</v>
      </c>
      <c r="C489" s="185"/>
      <c r="D489" s="70"/>
      <c r="E489" s="187"/>
      <c r="F489" s="206"/>
    </row>
    <row r="490" spans="1:6" x14ac:dyDescent="0.25">
      <c r="A490" s="185"/>
      <c r="B490" s="186"/>
      <c r="C490" s="185"/>
      <c r="D490" s="70"/>
      <c r="E490" s="187"/>
      <c r="F490" s="206"/>
    </row>
    <row r="491" spans="1:6" x14ac:dyDescent="0.25">
      <c r="A491" s="185">
        <v>2</v>
      </c>
      <c r="B491" s="186" t="s">
        <v>1277</v>
      </c>
      <c r="C491" s="185"/>
      <c r="D491" s="70"/>
      <c r="E491" s="187"/>
      <c r="F491" s="206"/>
    </row>
    <row r="492" spans="1:6" x14ac:dyDescent="0.25">
      <c r="A492" s="185"/>
      <c r="B492" s="186" t="s">
        <v>1278</v>
      </c>
      <c r="C492" s="185" t="s">
        <v>0</v>
      </c>
      <c r="D492" s="70">
        <v>98</v>
      </c>
      <c r="E492" s="187">
        <v>60</v>
      </c>
      <c r="F492" s="206">
        <f>D492*E492</f>
        <v>5880</v>
      </c>
    </row>
    <row r="493" spans="1:6" x14ac:dyDescent="0.25">
      <c r="A493" s="185"/>
      <c r="B493" s="186"/>
      <c r="C493" s="185"/>
      <c r="D493" s="70"/>
      <c r="E493" s="187"/>
      <c r="F493" s="206"/>
    </row>
    <row r="494" spans="1:6" ht="13" x14ac:dyDescent="0.3">
      <c r="A494" s="185"/>
      <c r="B494" s="69" t="s">
        <v>1279</v>
      </c>
      <c r="C494" s="185"/>
      <c r="D494" s="70"/>
      <c r="E494" s="187"/>
      <c r="F494" s="206"/>
    </row>
    <row r="495" spans="1:6" x14ac:dyDescent="0.25">
      <c r="A495" s="185"/>
      <c r="B495" s="186"/>
      <c r="C495" s="185"/>
      <c r="D495" s="70"/>
      <c r="E495" s="187"/>
      <c r="F495" s="206"/>
    </row>
    <row r="496" spans="1:6" ht="13" x14ac:dyDescent="0.3">
      <c r="A496" s="185"/>
      <c r="B496" s="69" t="s">
        <v>1280</v>
      </c>
      <c r="C496" s="185"/>
      <c r="D496" s="70"/>
      <c r="E496" s="187"/>
      <c r="F496" s="206"/>
    </row>
    <row r="497" spans="1:6" x14ac:dyDescent="0.25">
      <c r="A497" s="185"/>
      <c r="B497" s="186"/>
      <c r="C497" s="185"/>
      <c r="D497" s="70"/>
      <c r="E497" s="187"/>
      <c r="F497" s="206"/>
    </row>
    <row r="498" spans="1:6" ht="13" x14ac:dyDescent="0.3">
      <c r="A498" s="185"/>
      <c r="B498" s="69" t="s">
        <v>1281</v>
      </c>
      <c r="C498" s="185"/>
      <c r="D498" s="70"/>
      <c r="E498" s="187"/>
      <c r="F498" s="206"/>
    </row>
    <row r="499" spans="1:6" ht="13" x14ac:dyDescent="0.3">
      <c r="A499" s="185"/>
      <c r="B499" s="69" t="s">
        <v>1282</v>
      </c>
      <c r="C499" s="185"/>
      <c r="D499" s="70"/>
      <c r="E499" s="187"/>
      <c r="F499" s="206"/>
    </row>
    <row r="500" spans="1:6" ht="13" x14ac:dyDescent="0.3">
      <c r="A500" s="185"/>
      <c r="B500" s="69" t="s">
        <v>1283</v>
      </c>
      <c r="C500" s="185"/>
      <c r="D500" s="70"/>
      <c r="E500" s="187"/>
      <c r="F500" s="206"/>
    </row>
    <row r="501" spans="1:6" x14ac:dyDescent="0.25">
      <c r="A501" s="185"/>
      <c r="B501" s="186"/>
      <c r="C501" s="185"/>
      <c r="D501" s="70"/>
      <c r="E501" s="187"/>
      <c r="F501" s="206"/>
    </row>
    <row r="502" spans="1:6" x14ac:dyDescent="0.25">
      <c r="A502" s="185">
        <v>3</v>
      </c>
      <c r="B502" s="186" t="s">
        <v>1284</v>
      </c>
      <c r="C502" s="185"/>
      <c r="D502" s="70"/>
      <c r="E502" s="187"/>
      <c r="F502" s="206"/>
    </row>
    <row r="503" spans="1:6" x14ac:dyDescent="0.25">
      <c r="A503" s="185"/>
      <c r="B503" s="186" t="s">
        <v>1285</v>
      </c>
      <c r="C503" s="185" t="s">
        <v>11</v>
      </c>
      <c r="D503" s="70">
        <v>9</v>
      </c>
      <c r="E503" s="187">
        <v>10</v>
      </c>
      <c r="F503" s="206">
        <f>D503*E503</f>
        <v>90</v>
      </c>
    </row>
    <row r="504" spans="1:6" x14ac:dyDescent="0.25">
      <c r="A504" s="185"/>
      <c r="B504" s="186"/>
      <c r="C504" s="185"/>
      <c r="D504" s="70"/>
      <c r="E504" s="187"/>
      <c r="F504" s="206"/>
    </row>
    <row r="505" spans="1:6" ht="13" x14ac:dyDescent="0.3">
      <c r="A505" s="185"/>
      <c r="B505" s="69" t="s">
        <v>1286</v>
      </c>
      <c r="C505" s="185"/>
      <c r="D505" s="70"/>
      <c r="E505" s="187"/>
      <c r="F505" s="206"/>
    </row>
    <row r="506" spans="1:6" x14ac:dyDescent="0.25">
      <c r="A506" s="185"/>
      <c r="B506" s="186"/>
      <c r="C506" s="185"/>
      <c r="D506" s="70"/>
      <c r="E506" s="187"/>
      <c r="F506" s="206"/>
    </row>
    <row r="507" spans="1:6" ht="13" x14ac:dyDescent="0.3">
      <c r="A507" s="185"/>
      <c r="B507" s="69" t="s">
        <v>1287</v>
      </c>
      <c r="C507" s="185"/>
      <c r="D507" s="70"/>
      <c r="E507" s="187"/>
      <c r="F507" s="206"/>
    </row>
    <row r="508" spans="1:6" x14ac:dyDescent="0.25">
      <c r="A508" s="185"/>
      <c r="B508" s="186"/>
      <c r="C508" s="185"/>
      <c r="D508" s="70"/>
      <c r="E508" s="187"/>
      <c r="F508" s="206"/>
    </row>
    <row r="509" spans="1:6" x14ac:dyDescent="0.25">
      <c r="A509" s="185">
        <v>4</v>
      </c>
      <c r="B509" s="186" t="s">
        <v>1288</v>
      </c>
      <c r="C509" s="185"/>
      <c r="D509" s="70"/>
      <c r="E509" s="187"/>
      <c r="F509" s="206"/>
    </row>
    <row r="510" spans="1:6" x14ac:dyDescent="0.25">
      <c r="A510" s="185"/>
      <c r="B510" s="186" t="s">
        <v>1289</v>
      </c>
      <c r="C510" s="185"/>
      <c r="D510" s="70"/>
      <c r="E510" s="187"/>
      <c r="F510" s="206"/>
    </row>
    <row r="511" spans="1:6" x14ac:dyDescent="0.25">
      <c r="A511" s="185"/>
      <c r="B511" s="186" t="s">
        <v>1290</v>
      </c>
      <c r="C511" s="185" t="s">
        <v>11</v>
      </c>
      <c r="D511" s="70">
        <v>18</v>
      </c>
      <c r="E511" s="187">
        <v>30</v>
      </c>
      <c r="F511" s="206">
        <f>D511*E511</f>
        <v>540</v>
      </c>
    </row>
    <row r="512" spans="1:6" x14ac:dyDescent="0.25">
      <c r="A512" s="185"/>
      <c r="B512" s="186"/>
      <c r="C512" s="185"/>
      <c r="D512" s="70"/>
      <c r="E512" s="187"/>
      <c r="F512" s="206"/>
    </row>
    <row r="513" spans="1:6" x14ac:dyDescent="0.25">
      <c r="A513" s="185"/>
      <c r="B513" s="186"/>
      <c r="C513" s="185"/>
      <c r="D513" s="70"/>
      <c r="E513" s="187"/>
      <c r="F513" s="206"/>
    </row>
    <row r="514" spans="1:6" x14ac:dyDescent="0.25">
      <c r="A514" s="185"/>
      <c r="B514" s="186"/>
      <c r="C514" s="185"/>
      <c r="D514" s="70"/>
      <c r="E514" s="187"/>
      <c r="F514" s="206"/>
    </row>
    <row r="515" spans="1:6" x14ac:dyDescent="0.25">
      <c r="A515" s="185"/>
      <c r="B515" s="186"/>
      <c r="C515" s="185"/>
      <c r="D515" s="70"/>
      <c r="E515" s="187"/>
      <c r="F515" s="206"/>
    </row>
    <row r="516" spans="1:6" x14ac:dyDescent="0.25">
      <c r="A516" s="185"/>
      <c r="B516" s="186"/>
      <c r="C516" s="185"/>
      <c r="D516" s="70"/>
      <c r="E516" s="187"/>
      <c r="F516" s="206"/>
    </row>
    <row r="517" spans="1:6" x14ac:dyDescent="0.25">
      <c r="A517" s="185"/>
      <c r="B517" s="186"/>
      <c r="C517" s="185"/>
      <c r="D517" s="70"/>
      <c r="E517" s="187"/>
      <c r="F517" s="206"/>
    </row>
    <row r="518" spans="1:6" x14ac:dyDescent="0.25">
      <c r="A518" s="185"/>
      <c r="B518" s="186"/>
      <c r="C518" s="185"/>
      <c r="D518" s="70"/>
      <c r="E518" s="187"/>
      <c r="F518" s="206"/>
    </row>
    <row r="519" spans="1:6" x14ac:dyDescent="0.25">
      <c r="A519" s="185"/>
      <c r="B519" s="186"/>
      <c r="C519" s="185"/>
      <c r="D519" s="70"/>
      <c r="E519" s="187"/>
      <c r="F519" s="206"/>
    </row>
    <row r="520" spans="1:6" x14ac:dyDescent="0.25">
      <c r="A520" s="185"/>
      <c r="B520" s="186"/>
      <c r="C520" s="185"/>
      <c r="D520" s="70"/>
      <c r="E520" s="187"/>
      <c r="F520" s="206"/>
    </row>
    <row r="521" spans="1:6" x14ac:dyDescent="0.25">
      <c r="A521" s="185"/>
      <c r="B521" s="186"/>
      <c r="C521" s="185"/>
      <c r="D521" s="70"/>
      <c r="E521" s="187"/>
      <c r="F521" s="206"/>
    </row>
    <row r="522" spans="1:6" x14ac:dyDescent="0.25">
      <c r="A522" s="185"/>
      <c r="B522" s="186"/>
      <c r="C522" s="185"/>
      <c r="D522" s="70"/>
      <c r="E522" s="187"/>
      <c r="F522" s="206"/>
    </row>
    <row r="523" spans="1:6" x14ac:dyDescent="0.25">
      <c r="A523" s="185"/>
      <c r="B523" s="186"/>
      <c r="C523" s="185"/>
      <c r="D523" s="70"/>
      <c r="E523" s="187"/>
      <c r="F523" s="206"/>
    </row>
    <row r="524" spans="1:6" x14ac:dyDescent="0.25">
      <c r="A524" s="185"/>
      <c r="B524" s="186"/>
      <c r="C524" s="185"/>
      <c r="D524" s="70"/>
      <c r="E524" s="187"/>
      <c r="F524" s="206"/>
    </row>
    <row r="525" spans="1:6" x14ac:dyDescent="0.25">
      <c r="A525" s="185"/>
      <c r="B525" s="186"/>
      <c r="C525" s="185"/>
      <c r="D525" s="70"/>
      <c r="E525" s="187"/>
      <c r="F525" s="206"/>
    </row>
    <row r="526" spans="1:6" x14ac:dyDescent="0.25">
      <c r="A526" s="185"/>
      <c r="B526" s="186"/>
      <c r="C526" s="185"/>
      <c r="D526" s="70"/>
      <c r="E526" s="187"/>
      <c r="F526" s="206"/>
    </row>
    <row r="527" spans="1:6" x14ac:dyDescent="0.25">
      <c r="A527" s="185"/>
      <c r="B527" s="186"/>
      <c r="C527" s="185"/>
      <c r="D527" s="70"/>
      <c r="E527" s="187"/>
      <c r="F527" s="206"/>
    </row>
    <row r="528" spans="1:6" x14ac:dyDescent="0.25">
      <c r="A528" s="185"/>
      <c r="B528" s="186"/>
      <c r="C528" s="185"/>
      <c r="D528" s="70"/>
      <c r="E528" s="187"/>
      <c r="F528" s="206"/>
    </row>
    <row r="529" spans="1:6" x14ac:dyDescent="0.25">
      <c r="A529" s="185"/>
      <c r="B529" s="186"/>
      <c r="C529" s="185"/>
      <c r="D529" s="70"/>
      <c r="E529" s="187"/>
      <c r="F529" s="206"/>
    </row>
    <row r="530" spans="1:6" ht="13" thickBot="1" x14ac:dyDescent="0.3">
      <c r="A530" s="185"/>
      <c r="B530" s="186"/>
      <c r="C530" s="185"/>
      <c r="D530" s="70"/>
      <c r="E530" s="187"/>
      <c r="F530" s="206"/>
    </row>
    <row r="531" spans="1:6" ht="13" thickTop="1" x14ac:dyDescent="0.25">
      <c r="A531" s="185"/>
      <c r="B531" s="186"/>
      <c r="C531" s="185"/>
      <c r="D531" s="70"/>
      <c r="E531" s="187"/>
      <c r="F531" s="207"/>
    </row>
    <row r="532" spans="1:6" ht="13" x14ac:dyDescent="0.3">
      <c r="A532" s="185"/>
      <c r="B532" s="192" t="s">
        <v>1183</v>
      </c>
      <c r="C532" s="185"/>
      <c r="D532" s="70"/>
      <c r="E532" s="187"/>
      <c r="F532" s="205">
        <f>SUM(F482:F530)</f>
        <v>17130</v>
      </c>
    </row>
    <row r="533" spans="1:6" ht="13" thickBot="1" x14ac:dyDescent="0.3">
      <c r="A533" s="185"/>
      <c r="B533" s="186"/>
      <c r="C533" s="185"/>
      <c r="D533" s="70"/>
      <c r="E533" s="187"/>
      <c r="F533" s="208"/>
    </row>
    <row r="534" spans="1:6" ht="13" thickTop="1" x14ac:dyDescent="0.25">
      <c r="A534" s="185"/>
      <c r="B534" s="186"/>
      <c r="C534" s="185"/>
      <c r="D534" s="70"/>
      <c r="E534" s="187"/>
      <c r="F534" s="206"/>
    </row>
    <row r="535" spans="1:6" x14ac:dyDescent="0.25">
      <c r="A535" s="185"/>
      <c r="B535" s="186"/>
      <c r="C535" s="185"/>
      <c r="D535" s="70"/>
      <c r="E535" s="187"/>
      <c r="F535" s="206"/>
    </row>
    <row r="536" spans="1:6" x14ac:dyDescent="0.25">
      <c r="A536" s="185"/>
      <c r="B536" s="186"/>
      <c r="C536" s="185"/>
      <c r="D536" s="70"/>
      <c r="E536" s="187"/>
      <c r="F536" s="206"/>
    </row>
    <row r="537" spans="1:6" x14ac:dyDescent="0.25">
      <c r="A537" s="185"/>
      <c r="B537" s="186"/>
      <c r="C537" s="185"/>
      <c r="D537" s="70"/>
      <c r="E537" s="187"/>
      <c r="F537" s="206"/>
    </row>
    <row r="538" spans="1:6" ht="13" x14ac:dyDescent="0.3">
      <c r="A538" s="183" t="s">
        <v>4</v>
      </c>
      <c r="B538" s="183" t="s">
        <v>1084</v>
      </c>
      <c r="C538" s="183" t="s">
        <v>293</v>
      </c>
      <c r="D538" s="86" t="s">
        <v>1085</v>
      </c>
      <c r="E538" s="184" t="s">
        <v>291</v>
      </c>
      <c r="F538" s="205" t="s">
        <v>622</v>
      </c>
    </row>
    <row r="539" spans="1:6" ht="13" x14ac:dyDescent="0.3">
      <c r="A539" s="185"/>
      <c r="B539" s="69" t="s">
        <v>1291</v>
      </c>
      <c r="C539" s="185"/>
      <c r="D539" s="70"/>
      <c r="E539" s="187"/>
      <c r="F539" s="206"/>
    </row>
    <row r="540" spans="1:6" ht="13" x14ac:dyDescent="0.3">
      <c r="A540" s="185"/>
      <c r="B540" s="69"/>
      <c r="C540" s="185"/>
      <c r="D540" s="70"/>
      <c r="E540" s="187"/>
      <c r="F540" s="206"/>
    </row>
    <row r="541" spans="1:6" ht="13" x14ac:dyDescent="0.3">
      <c r="A541" s="185"/>
      <c r="B541" s="69" t="s">
        <v>1292</v>
      </c>
      <c r="C541" s="185"/>
      <c r="D541" s="70"/>
      <c r="E541" s="187"/>
      <c r="F541" s="206"/>
    </row>
    <row r="542" spans="1:6" x14ac:dyDescent="0.25">
      <c r="A542" s="185"/>
      <c r="B542" s="186"/>
      <c r="C542" s="185"/>
      <c r="D542" s="70"/>
      <c r="E542" s="187"/>
      <c r="F542" s="206"/>
    </row>
    <row r="543" spans="1:6" ht="13" x14ac:dyDescent="0.3">
      <c r="A543" s="185"/>
      <c r="B543" s="69" t="s">
        <v>1293</v>
      </c>
      <c r="C543" s="185"/>
      <c r="D543" s="70"/>
      <c r="E543" s="187"/>
      <c r="F543" s="206"/>
    </row>
    <row r="544" spans="1:6" ht="13" x14ac:dyDescent="0.3">
      <c r="A544" s="185"/>
      <c r="B544" s="69" t="s">
        <v>1294</v>
      </c>
      <c r="C544" s="185"/>
      <c r="D544" s="70"/>
      <c r="E544" s="187"/>
      <c r="F544" s="206"/>
    </row>
    <row r="545" spans="1:6" x14ac:dyDescent="0.25">
      <c r="A545" s="185"/>
      <c r="B545" s="186"/>
      <c r="C545" s="185"/>
      <c r="D545" s="70"/>
      <c r="E545" s="187"/>
      <c r="F545" s="206"/>
    </row>
    <row r="546" spans="1:6" ht="13" x14ac:dyDescent="0.3">
      <c r="A546" s="185"/>
      <c r="B546" s="69" t="s">
        <v>1295</v>
      </c>
      <c r="C546" s="185"/>
      <c r="D546" s="70"/>
      <c r="E546" s="187"/>
      <c r="F546" s="206"/>
    </row>
    <row r="547" spans="1:6" ht="13" x14ac:dyDescent="0.3">
      <c r="A547" s="185"/>
      <c r="B547" s="69" t="s">
        <v>1296</v>
      </c>
      <c r="C547" s="185"/>
      <c r="D547" s="70"/>
      <c r="E547" s="187"/>
      <c r="F547" s="206"/>
    </row>
    <row r="548" spans="1:6" ht="13" x14ac:dyDescent="0.3">
      <c r="A548" s="185"/>
      <c r="B548" s="69" t="s">
        <v>1297</v>
      </c>
      <c r="C548" s="185"/>
      <c r="D548" s="70"/>
      <c r="E548" s="187"/>
      <c r="F548" s="206"/>
    </row>
    <row r="549" spans="1:6" ht="13" x14ac:dyDescent="0.3">
      <c r="A549" s="185"/>
      <c r="B549" s="69" t="s">
        <v>1298</v>
      </c>
      <c r="C549" s="185"/>
      <c r="D549" s="70"/>
      <c r="E549" s="187"/>
      <c r="F549" s="206"/>
    </row>
    <row r="550" spans="1:6" ht="13" x14ac:dyDescent="0.3">
      <c r="A550" s="185"/>
      <c r="B550" s="69" t="s">
        <v>1299</v>
      </c>
      <c r="C550" s="185"/>
      <c r="D550" s="70"/>
      <c r="E550" s="187"/>
      <c r="F550" s="206"/>
    </row>
    <row r="551" spans="1:6" ht="13" x14ac:dyDescent="0.3">
      <c r="A551" s="185"/>
      <c r="B551" s="69" t="s">
        <v>1300</v>
      </c>
      <c r="C551" s="185"/>
      <c r="D551" s="70"/>
      <c r="E551" s="187"/>
      <c r="F551" s="206"/>
    </row>
    <row r="552" spans="1:6" x14ac:dyDescent="0.25">
      <c r="A552" s="185"/>
      <c r="B552" s="186"/>
      <c r="C552" s="185"/>
      <c r="D552" s="70"/>
      <c r="E552" s="187"/>
      <c r="F552" s="206"/>
    </row>
    <row r="553" spans="1:6" x14ac:dyDescent="0.25">
      <c r="A553" s="185">
        <v>1</v>
      </c>
      <c r="B553" s="186" t="s">
        <v>1301</v>
      </c>
      <c r="C553" s="185" t="s">
        <v>0</v>
      </c>
      <c r="D553" s="70">
        <v>72</v>
      </c>
      <c r="E553" s="187">
        <v>350</v>
      </c>
      <c r="F553" s="206">
        <f>D553*E553</f>
        <v>25200</v>
      </c>
    </row>
    <row r="554" spans="1:6" x14ac:dyDescent="0.25">
      <c r="A554" s="185"/>
      <c r="B554" s="186"/>
      <c r="C554" s="185"/>
      <c r="D554" s="70"/>
      <c r="E554" s="187"/>
      <c r="F554" s="206"/>
    </row>
    <row r="555" spans="1:6" x14ac:dyDescent="0.25">
      <c r="A555" s="185">
        <v>2</v>
      </c>
      <c r="B555" s="186" t="s">
        <v>1302</v>
      </c>
      <c r="C555" s="185"/>
      <c r="D555" s="70"/>
      <c r="E555" s="187"/>
      <c r="F555" s="206"/>
    </row>
    <row r="556" spans="1:6" x14ac:dyDescent="0.25">
      <c r="A556" s="185"/>
      <c r="B556" s="186" t="s">
        <v>1303</v>
      </c>
      <c r="C556" s="185" t="s">
        <v>11</v>
      </c>
      <c r="D556" s="70">
        <v>14</v>
      </c>
      <c r="E556" s="187">
        <v>150</v>
      </c>
      <c r="F556" s="206">
        <f>D556*E556</f>
        <v>2100</v>
      </c>
    </row>
    <row r="557" spans="1:6" x14ac:dyDescent="0.25">
      <c r="A557" s="185"/>
      <c r="B557" s="186"/>
      <c r="C557" s="185"/>
      <c r="D557" s="70"/>
      <c r="E557" s="187"/>
      <c r="F557" s="206"/>
    </row>
    <row r="558" spans="1:6" x14ac:dyDescent="0.25">
      <c r="A558" s="185">
        <v>3</v>
      </c>
      <c r="B558" s="186" t="s">
        <v>1304</v>
      </c>
      <c r="C558" s="185"/>
      <c r="D558" s="70"/>
      <c r="E558" s="187"/>
      <c r="F558" s="206"/>
    </row>
    <row r="559" spans="1:6" x14ac:dyDescent="0.25">
      <c r="A559" s="185"/>
      <c r="B559" s="186" t="s">
        <v>1305</v>
      </c>
      <c r="C559" s="185" t="s">
        <v>11</v>
      </c>
      <c r="D559" s="70">
        <v>9</v>
      </c>
      <c r="E559" s="187">
        <v>150</v>
      </c>
      <c r="F559" s="206">
        <f>D559*E559</f>
        <v>1350</v>
      </c>
    </row>
    <row r="560" spans="1:6" x14ac:dyDescent="0.25">
      <c r="A560" s="185"/>
      <c r="B560" s="186"/>
      <c r="C560" s="185"/>
      <c r="D560" s="70"/>
      <c r="E560" s="187"/>
      <c r="F560" s="206"/>
    </row>
    <row r="561" spans="1:6" ht="13" x14ac:dyDescent="0.3">
      <c r="A561" s="185"/>
      <c r="B561" s="69" t="s">
        <v>1306</v>
      </c>
      <c r="C561" s="185"/>
      <c r="D561" s="70"/>
      <c r="E561" s="187"/>
      <c r="F561" s="206"/>
    </row>
    <row r="562" spans="1:6" ht="13" x14ac:dyDescent="0.3">
      <c r="A562" s="185"/>
      <c r="B562" s="69" t="s">
        <v>1307</v>
      </c>
      <c r="C562" s="185"/>
      <c r="D562" s="70"/>
      <c r="E562" s="187"/>
      <c r="F562" s="206"/>
    </row>
    <row r="563" spans="1:6" x14ac:dyDescent="0.25">
      <c r="A563" s="185"/>
      <c r="B563" s="186"/>
      <c r="C563" s="185"/>
      <c r="D563" s="70"/>
      <c r="E563" s="187"/>
      <c r="F563" s="206"/>
    </row>
    <row r="564" spans="1:6" x14ac:dyDescent="0.25">
      <c r="A564" s="185">
        <v>4</v>
      </c>
      <c r="B564" s="186" t="s">
        <v>1308</v>
      </c>
      <c r="C564" s="185" t="s">
        <v>11</v>
      </c>
      <c r="D564" s="70">
        <v>12</v>
      </c>
      <c r="E564" s="187">
        <v>150</v>
      </c>
      <c r="F564" s="206">
        <f>D564*E564</f>
        <v>1800</v>
      </c>
    </row>
    <row r="565" spans="1:6" x14ac:dyDescent="0.25">
      <c r="A565" s="185"/>
      <c r="B565" s="186"/>
      <c r="C565" s="185"/>
      <c r="D565" s="70"/>
      <c r="E565" s="187"/>
      <c r="F565" s="206"/>
    </row>
    <row r="566" spans="1:6" x14ac:dyDescent="0.25">
      <c r="A566" s="185">
        <v>5</v>
      </c>
      <c r="B566" s="186" t="s">
        <v>1309</v>
      </c>
      <c r="C566" s="185" t="s">
        <v>11</v>
      </c>
      <c r="D566" s="70">
        <v>9</v>
      </c>
      <c r="E566" s="187">
        <v>150</v>
      </c>
      <c r="F566" s="206">
        <f>D566*E566</f>
        <v>1350</v>
      </c>
    </row>
    <row r="567" spans="1:6" x14ac:dyDescent="0.25">
      <c r="A567" s="185"/>
      <c r="B567" s="186"/>
      <c r="C567" s="185"/>
      <c r="D567" s="70"/>
      <c r="E567" s="187"/>
      <c r="F567" s="206"/>
    </row>
    <row r="568" spans="1:6" ht="13" x14ac:dyDescent="0.3">
      <c r="A568" s="185"/>
      <c r="B568" s="69" t="s">
        <v>1310</v>
      </c>
      <c r="C568" s="185"/>
      <c r="D568" s="70"/>
      <c r="E568" s="187"/>
      <c r="F568" s="206"/>
    </row>
    <row r="569" spans="1:6" x14ac:dyDescent="0.25">
      <c r="A569" s="185"/>
      <c r="B569" s="186"/>
      <c r="C569" s="185"/>
      <c r="D569" s="70"/>
      <c r="E569" s="187"/>
      <c r="F569" s="206"/>
    </row>
    <row r="570" spans="1:6" x14ac:dyDescent="0.25">
      <c r="A570" s="185">
        <v>6</v>
      </c>
      <c r="B570" s="186" t="s">
        <v>1311</v>
      </c>
      <c r="C570" s="185"/>
      <c r="D570" s="70"/>
      <c r="E570" s="187"/>
      <c r="F570" s="206"/>
    </row>
    <row r="571" spans="1:6" x14ac:dyDescent="0.25">
      <c r="A571" s="185"/>
      <c r="B571" s="186" t="s">
        <v>1312</v>
      </c>
      <c r="C571" s="185" t="s">
        <v>11</v>
      </c>
      <c r="D571" s="70">
        <v>9</v>
      </c>
      <c r="E571" s="187">
        <v>25</v>
      </c>
      <c r="F571" s="206">
        <f>D571*E571</f>
        <v>225</v>
      </c>
    </row>
    <row r="572" spans="1:6" x14ac:dyDescent="0.25">
      <c r="A572" s="185"/>
      <c r="B572" s="186"/>
      <c r="C572" s="185"/>
      <c r="D572" s="70"/>
      <c r="E572" s="187"/>
      <c r="F572" s="206"/>
    </row>
    <row r="573" spans="1:6" x14ac:dyDescent="0.25">
      <c r="A573" s="185">
        <v>7</v>
      </c>
      <c r="B573" s="186" t="s">
        <v>1311</v>
      </c>
      <c r="C573" s="185"/>
      <c r="D573" s="70"/>
      <c r="E573" s="187"/>
      <c r="F573" s="206"/>
    </row>
    <row r="574" spans="1:6" x14ac:dyDescent="0.25">
      <c r="A574" s="185"/>
      <c r="B574" s="186" t="s">
        <v>1313</v>
      </c>
      <c r="C574" s="185" t="s">
        <v>11</v>
      </c>
      <c r="D574" s="70">
        <v>14</v>
      </c>
      <c r="E574" s="187">
        <v>25</v>
      </c>
      <c r="F574" s="206">
        <f>D574*E574</f>
        <v>350</v>
      </c>
    </row>
    <row r="575" spans="1:6" x14ac:dyDescent="0.25">
      <c r="A575" s="185"/>
      <c r="B575" s="186"/>
      <c r="C575" s="185"/>
      <c r="D575" s="70"/>
      <c r="E575" s="187"/>
      <c r="F575" s="206"/>
    </row>
    <row r="576" spans="1:6" x14ac:dyDescent="0.25">
      <c r="A576" s="185">
        <v>8</v>
      </c>
      <c r="B576" s="186" t="s">
        <v>1314</v>
      </c>
      <c r="C576" s="185"/>
      <c r="D576" s="70"/>
      <c r="E576" s="187"/>
      <c r="F576" s="206"/>
    </row>
    <row r="577" spans="1:6" x14ac:dyDescent="0.25">
      <c r="A577" s="185"/>
      <c r="B577" s="186" t="s">
        <v>1315</v>
      </c>
      <c r="C577" s="185"/>
      <c r="D577" s="70"/>
      <c r="E577" s="187"/>
      <c r="F577" s="206"/>
    </row>
    <row r="578" spans="1:6" x14ac:dyDescent="0.25">
      <c r="A578" s="185"/>
      <c r="B578" s="186" t="s">
        <v>1316</v>
      </c>
      <c r="C578" s="185"/>
      <c r="D578" s="70"/>
      <c r="E578" s="187"/>
      <c r="F578" s="206"/>
    </row>
    <row r="579" spans="1:6" x14ac:dyDescent="0.25">
      <c r="A579" s="185"/>
      <c r="B579" s="186" t="s">
        <v>1317</v>
      </c>
      <c r="C579" s="185"/>
      <c r="D579" s="70"/>
      <c r="E579" s="187"/>
      <c r="F579" s="206"/>
    </row>
    <row r="580" spans="1:6" x14ac:dyDescent="0.25">
      <c r="A580" s="185"/>
      <c r="B580" s="186" t="s">
        <v>1318</v>
      </c>
      <c r="C580" s="185" t="s">
        <v>11</v>
      </c>
      <c r="D580" s="70">
        <v>1</v>
      </c>
      <c r="E580" s="187">
        <v>120</v>
      </c>
      <c r="F580" s="206">
        <f>D580*E580</f>
        <v>120</v>
      </c>
    </row>
    <row r="581" spans="1:6" x14ac:dyDescent="0.25">
      <c r="A581" s="185"/>
      <c r="B581" s="186"/>
      <c r="C581" s="185"/>
      <c r="D581" s="70"/>
      <c r="E581" s="187"/>
      <c r="F581" s="206"/>
    </row>
    <row r="582" spans="1:6" ht="13" x14ac:dyDescent="0.3">
      <c r="A582" s="185"/>
      <c r="B582" s="69" t="s">
        <v>1319</v>
      </c>
      <c r="C582" s="185"/>
      <c r="D582" s="70"/>
      <c r="E582" s="187"/>
      <c r="F582" s="206"/>
    </row>
    <row r="583" spans="1:6" ht="13" x14ac:dyDescent="0.3">
      <c r="A583" s="185"/>
      <c r="B583" s="69" t="s">
        <v>1320</v>
      </c>
      <c r="C583" s="185"/>
      <c r="D583" s="70"/>
      <c r="E583" s="187"/>
      <c r="F583" s="206"/>
    </row>
    <row r="584" spans="1:6" x14ac:dyDescent="0.25">
      <c r="A584" s="185"/>
      <c r="B584" s="186"/>
      <c r="C584" s="185"/>
      <c r="D584" s="70"/>
      <c r="E584" s="187"/>
      <c r="F584" s="206"/>
    </row>
    <row r="585" spans="1:6" x14ac:dyDescent="0.25">
      <c r="A585" s="185">
        <v>9</v>
      </c>
      <c r="B585" s="186" t="s">
        <v>1321</v>
      </c>
      <c r="C585" s="185"/>
      <c r="D585" s="70"/>
      <c r="E585" s="187"/>
      <c r="F585" s="206"/>
    </row>
    <row r="586" spans="1:6" x14ac:dyDescent="0.25">
      <c r="A586" s="185"/>
      <c r="B586" s="186" t="s">
        <v>1322</v>
      </c>
      <c r="C586" s="185"/>
      <c r="D586" s="70"/>
      <c r="E586" s="187"/>
      <c r="F586" s="206"/>
    </row>
    <row r="587" spans="1:6" x14ac:dyDescent="0.25">
      <c r="A587" s="185"/>
      <c r="B587" s="186" t="s">
        <v>1323</v>
      </c>
      <c r="C587" s="185"/>
      <c r="D587" s="70"/>
      <c r="E587" s="187"/>
      <c r="F587" s="206"/>
    </row>
    <row r="588" spans="1:6" x14ac:dyDescent="0.25">
      <c r="A588" s="185"/>
      <c r="B588" s="186" t="s">
        <v>1324</v>
      </c>
      <c r="C588" s="185"/>
      <c r="D588" s="70"/>
      <c r="E588" s="187"/>
      <c r="F588" s="206"/>
    </row>
    <row r="589" spans="1:6" x14ac:dyDescent="0.25">
      <c r="A589" s="185"/>
      <c r="B589" s="186" t="s">
        <v>1325</v>
      </c>
      <c r="C589" s="185"/>
      <c r="D589" s="70"/>
      <c r="E589" s="187"/>
      <c r="F589" s="206"/>
    </row>
    <row r="590" spans="1:6" x14ac:dyDescent="0.25">
      <c r="A590" s="185"/>
      <c r="B590" s="186" t="s">
        <v>1326</v>
      </c>
      <c r="C590" s="185"/>
      <c r="D590" s="70"/>
      <c r="E590" s="187"/>
      <c r="F590" s="206"/>
    </row>
    <row r="591" spans="1:6" x14ac:dyDescent="0.25">
      <c r="A591" s="185"/>
      <c r="B591" s="186" t="s">
        <v>1327</v>
      </c>
      <c r="C591" s="185" t="s">
        <v>0</v>
      </c>
      <c r="D591" s="70">
        <f>50*1.3</f>
        <v>65</v>
      </c>
      <c r="E591" s="187">
        <v>60</v>
      </c>
      <c r="F591" s="206">
        <f>D591*E591</f>
        <v>3900</v>
      </c>
    </row>
    <row r="592" spans="1:6" x14ac:dyDescent="0.25">
      <c r="A592" s="185"/>
      <c r="B592" s="186"/>
      <c r="C592" s="185"/>
      <c r="D592" s="70"/>
      <c r="E592" s="187"/>
      <c r="F592" s="206"/>
    </row>
    <row r="593" spans="1:6" x14ac:dyDescent="0.25">
      <c r="A593" s="185"/>
      <c r="B593" s="186"/>
      <c r="C593" s="185"/>
      <c r="D593" s="70"/>
      <c r="E593" s="187"/>
      <c r="F593" s="206"/>
    </row>
    <row r="594" spans="1:6" x14ac:dyDescent="0.25">
      <c r="A594" s="185"/>
      <c r="B594" s="186"/>
      <c r="C594" s="185"/>
      <c r="D594" s="70"/>
      <c r="E594" s="187"/>
      <c r="F594" s="206"/>
    </row>
    <row r="595" spans="1:6" x14ac:dyDescent="0.25">
      <c r="A595" s="185"/>
      <c r="B595" s="186"/>
      <c r="C595" s="185"/>
      <c r="D595" s="70"/>
      <c r="E595" s="187"/>
      <c r="F595" s="206"/>
    </row>
    <row r="596" spans="1:6" x14ac:dyDescent="0.25">
      <c r="A596" s="185"/>
      <c r="B596" s="186"/>
      <c r="C596" s="185"/>
      <c r="D596" s="70"/>
      <c r="E596" s="187"/>
      <c r="F596" s="206"/>
    </row>
    <row r="597" spans="1:6" x14ac:dyDescent="0.25">
      <c r="A597" s="185"/>
      <c r="B597" s="186"/>
      <c r="C597" s="185"/>
      <c r="D597" s="70"/>
      <c r="E597" s="187"/>
      <c r="F597" s="206"/>
    </row>
    <row r="598" spans="1:6" ht="13.5" thickBot="1" x14ac:dyDescent="0.35">
      <c r="A598" s="185"/>
      <c r="B598" s="69"/>
      <c r="C598" s="185"/>
      <c r="D598" s="70"/>
      <c r="E598" s="187"/>
      <c r="F598" s="206"/>
    </row>
    <row r="599" spans="1:6" ht="13" thickTop="1" x14ac:dyDescent="0.25">
      <c r="A599" s="185"/>
      <c r="B599" s="186"/>
      <c r="C599" s="185"/>
      <c r="D599" s="70"/>
      <c r="E599" s="187"/>
      <c r="F599" s="207"/>
    </row>
    <row r="600" spans="1:6" ht="13" x14ac:dyDescent="0.3">
      <c r="A600" s="185"/>
      <c r="B600" s="192" t="s">
        <v>1183</v>
      </c>
      <c r="C600" s="185"/>
      <c r="D600" s="70"/>
      <c r="E600" s="187"/>
      <c r="F600" s="205">
        <f>SUM(F549:F591)</f>
        <v>36395</v>
      </c>
    </row>
    <row r="601" spans="1:6" ht="13" thickBot="1" x14ac:dyDescent="0.3">
      <c r="A601" s="185"/>
      <c r="B601" s="186"/>
      <c r="C601" s="185"/>
      <c r="D601" s="70"/>
      <c r="E601" s="187"/>
      <c r="F601" s="208"/>
    </row>
    <row r="602" spans="1:6" ht="13" thickTop="1" x14ac:dyDescent="0.25">
      <c r="A602" s="185"/>
      <c r="B602" s="186"/>
      <c r="C602" s="185"/>
      <c r="D602" s="70"/>
      <c r="E602" s="187"/>
      <c r="F602" s="206"/>
    </row>
    <row r="603" spans="1:6" x14ac:dyDescent="0.25">
      <c r="A603" s="185"/>
      <c r="B603" s="186"/>
      <c r="C603" s="185"/>
      <c r="D603" s="70"/>
      <c r="E603" s="187"/>
      <c r="F603" s="206"/>
    </row>
    <row r="604" spans="1:6" x14ac:dyDescent="0.25">
      <c r="A604" s="185"/>
      <c r="B604" s="186"/>
      <c r="C604" s="185"/>
      <c r="D604" s="70"/>
      <c r="E604" s="187"/>
      <c r="F604" s="206"/>
    </row>
    <row r="605" spans="1:6" ht="13" x14ac:dyDescent="0.3">
      <c r="A605" s="183" t="s">
        <v>4</v>
      </c>
      <c r="B605" s="183" t="s">
        <v>1084</v>
      </c>
      <c r="C605" s="183" t="s">
        <v>293</v>
      </c>
      <c r="D605" s="86" t="s">
        <v>1085</v>
      </c>
      <c r="E605" s="184" t="s">
        <v>291</v>
      </c>
      <c r="F605" s="205" t="s">
        <v>622</v>
      </c>
    </row>
    <row r="606" spans="1:6" ht="13" x14ac:dyDescent="0.3">
      <c r="A606" s="185"/>
      <c r="B606" s="69" t="s">
        <v>1328</v>
      </c>
      <c r="C606" s="185"/>
      <c r="D606" s="70"/>
      <c r="E606" s="187"/>
      <c r="F606" s="206"/>
    </row>
    <row r="607" spans="1:6" ht="13" x14ac:dyDescent="0.3">
      <c r="A607" s="185"/>
      <c r="B607" s="69"/>
      <c r="C607" s="185"/>
      <c r="D607" s="70"/>
      <c r="E607" s="187"/>
      <c r="F607" s="206"/>
    </row>
    <row r="608" spans="1:6" ht="13" x14ac:dyDescent="0.3">
      <c r="A608" s="185"/>
      <c r="B608" s="69" t="s">
        <v>133</v>
      </c>
      <c r="C608" s="185"/>
      <c r="D608" s="70"/>
      <c r="E608" s="187"/>
      <c r="F608" s="206"/>
    </row>
    <row r="609" spans="1:6" x14ac:dyDescent="0.25">
      <c r="A609" s="185"/>
      <c r="B609" s="186"/>
      <c r="C609" s="185"/>
      <c r="D609" s="70"/>
      <c r="E609" s="187"/>
      <c r="F609" s="206"/>
    </row>
    <row r="610" spans="1:6" ht="13" x14ac:dyDescent="0.3">
      <c r="A610" s="185"/>
      <c r="B610" s="69" t="s">
        <v>1329</v>
      </c>
      <c r="C610" s="185"/>
      <c r="D610" s="70"/>
      <c r="E610" s="187"/>
      <c r="F610" s="206"/>
    </row>
    <row r="611" spans="1:6" ht="13" x14ac:dyDescent="0.3">
      <c r="A611" s="185"/>
      <c r="B611" s="69"/>
      <c r="C611" s="185"/>
      <c r="D611" s="70"/>
      <c r="E611" s="187"/>
      <c r="F611" s="206"/>
    </row>
    <row r="612" spans="1:6" ht="13" x14ac:dyDescent="0.3">
      <c r="A612" s="185"/>
      <c r="B612" s="69" t="s">
        <v>1330</v>
      </c>
      <c r="C612" s="185"/>
      <c r="D612" s="70"/>
      <c r="E612" s="187"/>
      <c r="F612" s="206"/>
    </row>
    <row r="613" spans="1:6" x14ac:dyDescent="0.25">
      <c r="A613" s="185"/>
      <c r="B613" s="186"/>
      <c r="C613" s="185"/>
      <c r="D613" s="70"/>
      <c r="E613" s="187"/>
      <c r="F613" s="206"/>
    </row>
    <row r="614" spans="1:6" x14ac:dyDescent="0.25">
      <c r="A614" s="185"/>
      <c r="B614" s="186" t="s">
        <v>1331</v>
      </c>
      <c r="C614" s="185"/>
      <c r="D614" s="70"/>
      <c r="E614" s="187"/>
      <c r="F614" s="206"/>
    </row>
    <row r="615" spans="1:6" x14ac:dyDescent="0.25">
      <c r="A615" s="185"/>
      <c r="B615" s="186" t="s">
        <v>1332</v>
      </c>
      <c r="C615" s="185"/>
      <c r="D615" s="70"/>
      <c r="E615" s="187"/>
      <c r="F615" s="206"/>
    </row>
    <row r="616" spans="1:6" x14ac:dyDescent="0.25">
      <c r="A616" s="185"/>
      <c r="B616" s="186" t="s">
        <v>1333</v>
      </c>
      <c r="C616" s="185"/>
      <c r="D616" s="70"/>
      <c r="E616" s="187"/>
      <c r="F616" s="206"/>
    </row>
    <row r="617" spans="1:6" x14ac:dyDescent="0.25">
      <c r="A617" s="185"/>
      <c r="B617" s="186" t="s">
        <v>1334</v>
      </c>
      <c r="C617" s="185"/>
      <c r="D617" s="70"/>
      <c r="E617" s="187"/>
      <c r="F617" s="206"/>
    </row>
    <row r="618" spans="1:6" x14ac:dyDescent="0.25">
      <c r="A618" s="185"/>
      <c r="B618" s="186"/>
      <c r="C618" s="185"/>
      <c r="D618" s="70"/>
      <c r="E618" s="187"/>
      <c r="F618" s="206"/>
    </row>
    <row r="619" spans="1:6" ht="13" x14ac:dyDescent="0.3">
      <c r="A619" s="185"/>
      <c r="B619" s="69" t="s">
        <v>1335</v>
      </c>
      <c r="C619" s="185"/>
      <c r="D619" s="70"/>
      <c r="E619" s="187"/>
      <c r="F619" s="206"/>
    </row>
    <row r="620" spans="1:6" x14ac:dyDescent="0.25">
      <c r="A620" s="185"/>
      <c r="B620" s="186"/>
      <c r="C620" s="185"/>
      <c r="D620" s="70"/>
      <c r="E620" s="187"/>
      <c r="F620" s="206"/>
    </row>
    <row r="621" spans="1:6" x14ac:dyDescent="0.25">
      <c r="A621" s="185">
        <v>1</v>
      </c>
      <c r="B621" s="186" t="s">
        <v>1336</v>
      </c>
      <c r="C621" s="185" t="s">
        <v>11</v>
      </c>
      <c r="D621" s="70">
        <v>21</v>
      </c>
      <c r="E621" s="187">
        <v>100</v>
      </c>
      <c r="F621" s="206">
        <f>D621*E621</f>
        <v>2100</v>
      </c>
    </row>
    <row r="622" spans="1:6" x14ac:dyDescent="0.25">
      <c r="A622" s="185"/>
      <c r="B622" s="186"/>
      <c r="C622" s="185"/>
      <c r="D622" s="70"/>
      <c r="E622" s="187"/>
      <c r="F622" s="206"/>
    </row>
    <row r="623" spans="1:6" x14ac:dyDescent="0.25">
      <c r="A623" s="185">
        <v>2</v>
      </c>
      <c r="B623" s="186" t="s">
        <v>1337</v>
      </c>
      <c r="C623" s="185" t="s">
        <v>11</v>
      </c>
      <c r="D623" s="70">
        <v>48</v>
      </c>
      <c r="E623" s="187">
        <v>80</v>
      </c>
      <c r="F623" s="206">
        <f>D623*E623</f>
        <v>3840</v>
      </c>
    </row>
    <row r="624" spans="1:6" x14ac:dyDescent="0.25">
      <c r="A624" s="185"/>
      <c r="B624" s="186"/>
      <c r="C624" s="185"/>
      <c r="D624" s="70"/>
      <c r="E624" s="187"/>
      <c r="F624" s="206"/>
    </row>
    <row r="625" spans="1:6" x14ac:dyDescent="0.25">
      <c r="A625" s="185">
        <v>3</v>
      </c>
      <c r="B625" s="186" t="s">
        <v>1338</v>
      </c>
      <c r="C625" s="185" t="s">
        <v>11</v>
      </c>
      <c r="D625" s="70">
        <v>22</v>
      </c>
      <c r="E625" s="187">
        <v>125</v>
      </c>
      <c r="F625" s="206">
        <f>D625*E625</f>
        <v>2750</v>
      </c>
    </row>
    <row r="626" spans="1:6" x14ac:dyDescent="0.25">
      <c r="A626" s="185"/>
      <c r="B626" s="186"/>
      <c r="C626" s="185"/>
      <c r="D626" s="70"/>
      <c r="E626" s="187"/>
      <c r="F626" s="206"/>
    </row>
    <row r="627" spans="1:6" ht="13" x14ac:dyDescent="0.3">
      <c r="A627" s="185"/>
      <c r="B627" s="69" t="s">
        <v>1339</v>
      </c>
      <c r="C627" s="185"/>
      <c r="D627" s="70"/>
      <c r="E627" s="187"/>
      <c r="F627" s="206"/>
    </row>
    <row r="628" spans="1:6" ht="13" x14ac:dyDescent="0.3">
      <c r="A628" s="185"/>
      <c r="B628" s="69"/>
      <c r="C628" s="185"/>
      <c r="D628" s="70"/>
      <c r="E628" s="187"/>
      <c r="F628" s="206"/>
    </row>
    <row r="629" spans="1:6" ht="13" x14ac:dyDescent="0.3">
      <c r="A629" s="185"/>
      <c r="B629" s="69" t="s">
        <v>1340</v>
      </c>
      <c r="C629" s="185"/>
      <c r="D629" s="70"/>
      <c r="E629" s="187"/>
      <c r="F629" s="206"/>
    </row>
    <row r="630" spans="1:6" x14ac:dyDescent="0.25">
      <c r="A630" s="185"/>
      <c r="B630" s="186"/>
      <c r="C630" s="185"/>
      <c r="D630" s="70"/>
      <c r="E630" s="187"/>
      <c r="F630" s="206"/>
    </row>
    <row r="631" spans="1:6" x14ac:dyDescent="0.25">
      <c r="A631" s="185">
        <v>4</v>
      </c>
      <c r="B631" s="186" t="s">
        <v>1341</v>
      </c>
      <c r="C631" s="185" t="s">
        <v>11</v>
      </c>
      <c r="D631" s="70">
        <v>48</v>
      </c>
      <c r="E631" s="187">
        <v>80</v>
      </c>
      <c r="F631" s="206">
        <f>D631*E631</f>
        <v>3840</v>
      </c>
    </row>
    <row r="632" spans="1:6" x14ac:dyDescent="0.25">
      <c r="A632" s="185"/>
      <c r="B632" s="186"/>
      <c r="C632" s="185"/>
      <c r="D632" s="70"/>
      <c r="E632" s="187"/>
      <c r="F632" s="206"/>
    </row>
    <row r="633" spans="1:6" x14ac:dyDescent="0.25">
      <c r="A633" s="185">
        <v>5</v>
      </c>
      <c r="B633" s="186" t="s">
        <v>1342</v>
      </c>
      <c r="C633" s="185" t="s">
        <v>11</v>
      </c>
      <c r="D633" s="70">
        <v>14</v>
      </c>
      <c r="E633" s="187">
        <v>80</v>
      </c>
      <c r="F633" s="206">
        <f>D633*E633</f>
        <v>1120</v>
      </c>
    </row>
    <row r="634" spans="1:6" x14ac:dyDescent="0.25">
      <c r="A634" s="185"/>
      <c r="B634" s="186"/>
      <c r="C634" s="185"/>
      <c r="D634" s="70"/>
      <c r="E634" s="187"/>
      <c r="F634" s="206"/>
    </row>
    <row r="635" spans="1:6" x14ac:dyDescent="0.25">
      <c r="A635" s="185">
        <v>6</v>
      </c>
      <c r="B635" s="186" t="s">
        <v>1343</v>
      </c>
      <c r="C635" s="185" t="s">
        <v>11</v>
      </c>
      <c r="D635" s="70">
        <v>17</v>
      </c>
      <c r="E635" s="187">
        <v>80</v>
      </c>
      <c r="F635" s="206">
        <f>D635*E635</f>
        <v>1360</v>
      </c>
    </row>
    <row r="636" spans="1:6" x14ac:dyDescent="0.25">
      <c r="A636" s="185"/>
      <c r="B636" s="186"/>
      <c r="C636" s="185"/>
      <c r="D636" s="70"/>
      <c r="E636" s="187"/>
      <c r="F636" s="206"/>
    </row>
    <row r="637" spans="1:6" x14ac:dyDescent="0.25">
      <c r="A637" s="185">
        <v>7</v>
      </c>
      <c r="B637" s="186" t="s">
        <v>1344</v>
      </c>
      <c r="C637" s="185" t="s">
        <v>11</v>
      </c>
      <c r="D637" s="70">
        <v>17</v>
      </c>
      <c r="E637" s="187">
        <v>90</v>
      </c>
      <c r="F637" s="206">
        <f>D637*E637</f>
        <v>1530</v>
      </c>
    </row>
    <row r="638" spans="1:6" x14ac:dyDescent="0.25">
      <c r="A638" s="185"/>
      <c r="B638" s="186"/>
      <c r="C638" s="185"/>
      <c r="D638" s="70"/>
      <c r="E638" s="187"/>
      <c r="F638" s="206"/>
    </row>
    <row r="639" spans="1:6" ht="13" x14ac:dyDescent="0.3">
      <c r="A639" s="185"/>
      <c r="B639" s="69" t="s">
        <v>1310</v>
      </c>
      <c r="C639" s="185"/>
      <c r="D639" s="70"/>
      <c r="E639" s="187"/>
      <c r="F639" s="206"/>
    </row>
    <row r="640" spans="1:6" x14ac:dyDescent="0.25">
      <c r="A640" s="185"/>
      <c r="B640" s="186"/>
      <c r="C640" s="185"/>
      <c r="D640" s="70"/>
      <c r="E640" s="187"/>
      <c r="F640" s="206"/>
    </row>
    <row r="641" spans="1:6" x14ac:dyDescent="0.25">
      <c r="A641" s="185">
        <v>8</v>
      </c>
      <c r="B641" s="186" t="s">
        <v>1345</v>
      </c>
      <c r="C641" s="185" t="s">
        <v>2</v>
      </c>
      <c r="D641" s="70">
        <v>13</v>
      </c>
      <c r="E641" s="187">
        <v>5</v>
      </c>
      <c r="F641" s="206">
        <f>D641*E641</f>
        <v>65</v>
      </c>
    </row>
    <row r="642" spans="1:6" x14ac:dyDescent="0.25">
      <c r="A642" s="185"/>
      <c r="B642" s="186"/>
      <c r="C642" s="185"/>
      <c r="D642" s="70"/>
      <c r="E642" s="187"/>
      <c r="F642" s="206"/>
    </row>
    <row r="643" spans="1:6" ht="13" x14ac:dyDescent="0.3">
      <c r="A643" s="185"/>
      <c r="B643" s="69" t="s">
        <v>1346</v>
      </c>
      <c r="C643" s="185"/>
      <c r="D643" s="70"/>
      <c r="E643" s="187"/>
      <c r="F643" s="206"/>
    </row>
    <row r="644" spans="1:6" x14ac:dyDescent="0.25">
      <c r="A644" s="185"/>
      <c r="B644" s="186"/>
      <c r="C644" s="185"/>
      <c r="D644" s="70"/>
      <c r="E644" s="187"/>
      <c r="F644" s="206"/>
    </row>
    <row r="645" spans="1:6" ht="13" x14ac:dyDescent="0.3">
      <c r="A645" s="185"/>
      <c r="B645" s="69" t="s">
        <v>1347</v>
      </c>
      <c r="C645" s="185"/>
      <c r="D645" s="70"/>
      <c r="E645" s="187"/>
      <c r="F645" s="206"/>
    </row>
    <row r="646" spans="1:6" ht="13" x14ac:dyDescent="0.3">
      <c r="A646" s="185"/>
      <c r="B646" s="69"/>
      <c r="C646" s="185"/>
      <c r="D646" s="70"/>
      <c r="E646" s="187"/>
      <c r="F646" s="206"/>
    </row>
    <row r="647" spans="1:6" ht="13" x14ac:dyDescent="0.3">
      <c r="A647" s="185"/>
      <c r="B647" s="69" t="s">
        <v>1348</v>
      </c>
      <c r="C647" s="185"/>
      <c r="D647" s="70"/>
      <c r="E647" s="187"/>
      <c r="F647" s="206"/>
    </row>
    <row r="648" spans="1:6" x14ac:dyDescent="0.25">
      <c r="A648" s="185"/>
      <c r="B648" s="186"/>
      <c r="C648" s="185"/>
      <c r="D648" s="70"/>
      <c r="E648" s="187"/>
      <c r="F648" s="206"/>
    </row>
    <row r="649" spans="1:6" x14ac:dyDescent="0.25">
      <c r="A649" s="185">
        <v>9</v>
      </c>
      <c r="B649" s="186" t="s">
        <v>1349</v>
      </c>
      <c r="C649" s="185"/>
      <c r="D649" s="70"/>
      <c r="E649" s="187"/>
      <c r="F649" s="206"/>
    </row>
    <row r="650" spans="1:6" x14ac:dyDescent="0.25">
      <c r="A650" s="185"/>
      <c r="B650" s="186" t="s">
        <v>1350</v>
      </c>
      <c r="C650" s="185"/>
      <c r="D650" s="70"/>
      <c r="E650" s="187"/>
      <c r="F650" s="206"/>
    </row>
    <row r="651" spans="1:6" x14ac:dyDescent="0.25">
      <c r="A651" s="185"/>
      <c r="B651" s="186" t="s">
        <v>1351</v>
      </c>
      <c r="C651" s="185"/>
      <c r="D651" s="70"/>
      <c r="E651" s="187"/>
      <c r="F651" s="206"/>
    </row>
    <row r="652" spans="1:6" x14ac:dyDescent="0.25">
      <c r="A652" s="185"/>
      <c r="B652" s="186" t="s">
        <v>1352</v>
      </c>
      <c r="C652" s="185"/>
      <c r="D652" s="70"/>
      <c r="E652" s="187"/>
      <c r="F652" s="206"/>
    </row>
    <row r="653" spans="1:6" x14ac:dyDescent="0.25">
      <c r="A653" s="185"/>
      <c r="B653" s="186" t="s">
        <v>1353</v>
      </c>
      <c r="C653" s="185" t="s">
        <v>2</v>
      </c>
      <c r="D653" s="70">
        <v>7</v>
      </c>
      <c r="E653" s="187">
        <v>5000</v>
      </c>
      <c r="F653" s="206">
        <f>D653*E653</f>
        <v>35000</v>
      </c>
    </row>
    <row r="654" spans="1:6" x14ac:dyDescent="0.25">
      <c r="A654" s="185"/>
      <c r="B654" s="186"/>
      <c r="C654" s="185"/>
      <c r="D654" s="70"/>
      <c r="E654" s="187"/>
      <c r="F654" s="206"/>
    </row>
    <row r="655" spans="1:6" ht="13" x14ac:dyDescent="0.3">
      <c r="A655" s="185"/>
      <c r="B655" s="69" t="s">
        <v>114</v>
      </c>
      <c r="C655" s="185"/>
      <c r="D655" s="70"/>
      <c r="E655" s="187"/>
      <c r="F655" s="206"/>
    </row>
    <row r="656" spans="1:6" ht="13" x14ac:dyDescent="0.3">
      <c r="A656" s="185"/>
      <c r="B656" s="69"/>
      <c r="C656" s="185"/>
      <c r="D656" s="70"/>
      <c r="E656" s="187"/>
      <c r="F656" s="206"/>
    </row>
    <row r="657" spans="1:6" ht="13" x14ac:dyDescent="0.3">
      <c r="A657" s="185"/>
      <c r="B657" s="69" t="s">
        <v>1354</v>
      </c>
      <c r="C657" s="185"/>
      <c r="D657" s="70"/>
      <c r="E657" s="187"/>
      <c r="F657" s="206"/>
    </row>
    <row r="658" spans="1:6" x14ac:dyDescent="0.25">
      <c r="A658" s="185"/>
      <c r="B658" s="186"/>
      <c r="C658" s="185"/>
      <c r="D658" s="70"/>
      <c r="E658" s="187"/>
      <c r="F658" s="206"/>
    </row>
    <row r="659" spans="1:6" x14ac:dyDescent="0.25">
      <c r="A659" s="185">
        <v>10</v>
      </c>
      <c r="B659" s="186" t="s">
        <v>1355</v>
      </c>
      <c r="C659" s="185"/>
      <c r="D659" s="70"/>
      <c r="E659" s="187"/>
      <c r="F659" s="206"/>
    </row>
    <row r="660" spans="1:6" x14ac:dyDescent="0.25">
      <c r="A660" s="185"/>
      <c r="B660" s="186" t="s">
        <v>1356</v>
      </c>
      <c r="C660" s="185"/>
      <c r="D660" s="70"/>
      <c r="E660" s="187"/>
      <c r="F660" s="206"/>
    </row>
    <row r="661" spans="1:6" x14ac:dyDescent="0.25">
      <c r="A661" s="185"/>
      <c r="B661" s="186" t="s">
        <v>1357</v>
      </c>
      <c r="C661" s="185"/>
      <c r="D661" s="70"/>
      <c r="E661" s="187"/>
      <c r="F661" s="206"/>
    </row>
    <row r="662" spans="1:6" x14ac:dyDescent="0.25">
      <c r="A662" s="185"/>
      <c r="B662" s="186" t="s">
        <v>1358</v>
      </c>
      <c r="C662" s="185"/>
      <c r="D662" s="70"/>
      <c r="E662" s="187"/>
      <c r="F662" s="206"/>
    </row>
    <row r="663" spans="1:6" x14ac:dyDescent="0.25">
      <c r="A663" s="185"/>
      <c r="B663" s="186" t="s">
        <v>1359</v>
      </c>
      <c r="C663" s="185" t="s">
        <v>11</v>
      </c>
      <c r="D663" s="70">
        <v>17</v>
      </c>
      <c r="E663" s="187">
        <v>180</v>
      </c>
      <c r="F663" s="206">
        <f>D663*E663</f>
        <v>3060</v>
      </c>
    </row>
    <row r="664" spans="1:6" x14ac:dyDescent="0.25">
      <c r="A664" s="185"/>
      <c r="B664" s="186"/>
      <c r="C664" s="185"/>
      <c r="D664" s="70"/>
      <c r="E664" s="187"/>
      <c r="F664" s="206"/>
    </row>
    <row r="665" spans="1:6" x14ac:dyDescent="0.25">
      <c r="A665" s="185">
        <v>11</v>
      </c>
      <c r="B665" s="186" t="s">
        <v>1360</v>
      </c>
      <c r="C665" s="185"/>
      <c r="D665" s="70"/>
      <c r="E665" s="187"/>
      <c r="F665" s="206"/>
    </row>
    <row r="666" spans="1:6" x14ac:dyDescent="0.25">
      <c r="A666" s="185"/>
      <c r="B666" s="186" t="s">
        <v>1361</v>
      </c>
      <c r="C666" s="185"/>
      <c r="D666" s="70"/>
      <c r="E666" s="187"/>
      <c r="F666" s="206"/>
    </row>
    <row r="667" spans="1:6" x14ac:dyDescent="0.25">
      <c r="A667" s="185"/>
      <c r="B667" s="186" t="s">
        <v>1362</v>
      </c>
      <c r="C667" s="185" t="s">
        <v>11</v>
      </c>
      <c r="D667" s="70">
        <v>14</v>
      </c>
      <c r="E667" s="187">
        <v>180</v>
      </c>
      <c r="F667" s="206">
        <f>D667*E667</f>
        <v>2520</v>
      </c>
    </row>
    <row r="668" spans="1:6" ht="13" thickBot="1" x14ac:dyDescent="0.3">
      <c r="A668" s="185"/>
      <c r="B668" s="186"/>
      <c r="C668" s="185"/>
      <c r="D668" s="70"/>
      <c r="E668" s="187"/>
      <c r="F668" s="206"/>
    </row>
    <row r="669" spans="1:6" ht="13.5" thickTop="1" x14ac:dyDescent="0.3">
      <c r="A669" s="185"/>
      <c r="B669" s="192" t="s">
        <v>675</v>
      </c>
      <c r="C669" s="185"/>
      <c r="D669" s="70"/>
      <c r="E669" s="187"/>
      <c r="F669" s="209">
        <f>SUM(F618:F667)</f>
        <v>57185</v>
      </c>
    </row>
    <row r="670" spans="1:6" ht="13" x14ac:dyDescent="0.3">
      <c r="A670" s="185"/>
      <c r="B670" s="192"/>
      <c r="C670" s="185"/>
      <c r="D670" s="70"/>
      <c r="E670" s="187"/>
      <c r="F670" s="206"/>
    </row>
    <row r="671" spans="1:6" x14ac:dyDescent="0.25">
      <c r="A671" s="185"/>
      <c r="B671" s="186"/>
      <c r="C671" s="185"/>
      <c r="D671" s="70"/>
      <c r="E671" s="187"/>
      <c r="F671" s="206"/>
    </row>
    <row r="672" spans="1:6" ht="13" x14ac:dyDescent="0.3">
      <c r="A672" s="185"/>
      <c r="B672" s="192" t="s">
        <v>676</v>
      </c>
      <c r="C672" s="185"/>
      <c r="D672" s="70"/>
      <c r="E672" s="187"/>
      <c r="F672" s="205">
        <f>F669</f>
        <v>57185</v>
      </c>
    </row>
    <row r="673" spans="1:6" ht="13" x14ac:dyDescent="0.3">
      <c r="A673" s="185"/>
      <c r="B673" s="69" t="s">
        <v>1363</v>
      </c>
      <c r="C673" s="185"/>
      <c r="D673" s="70"/>
      <c r="E673" s="187"/>
      <c r="F673" s="206"/>
    </row>
    <row r="674" spans="1:6" ht="13" x14ac:dyDescent="0.3">
      <c r="A674" s="185"/>
      <c r="B674" s="69"/>
      <c r="C674" s="185"/>
      <c r="D674" s="70"/>
      <c r="E674" s="187"/>
      <c r="F674" s="206"/>
    </row>
    <row r="675" spans="1:6" ht="13" x14ac:dyDescent="0.3">
      <c r="A675" s="185"/>
      <c r="B675" s="69" t="s">
        <v>1364</v>
      </c>
      <c r="C675" s="185"/>
      <c r="D675" s="70"/>
      <c r="E675" s="187"/>
      <c r="F675" s="206"/>
    </row>
    <row r="676" spans="1:6" ht="13" x14ac:dyDescent="0.3">
      <c r="A676" s="185"/>
      <c r="B676" s="69"/>
      <c r="C676" s="185"/>
      <c r="D676" s="70"/>
      <c r="E676" s="187"/>
      <c r="F676" s="206"/>
    </row>
    <row r="677" spans="1:6" ht="13" x14ac:dyDescent="0.3">
      <c r="A677" s="185"/>
      <c r="B677" s="69" t="s">
        <v>1365</v>
      </c>
      <c r="C677" s="185"/>
      <c r="D677" s="70"/>
      <c r="E677" s="187"/>
      <c r="F677" s="206"/>
    </row>
    <row r="678" spans="1:6" x14ac:dyDescent="0.25">
      <c r="A678" s="185"/>
      <c r="B678" s="186"/>
      <c r="C678" s="185"/>
      <c r="D678" s="70"/>
      <c r="E678" s="187"/>
      <c r="F678" s="206"/>
    </row>
    <row r="679" spans="1:6" ht="13" x14ac:dyDescent="0.3">
      <c r="A679" s="185"/>
      <c r="B679" s="69" t="s">
        <v>1366</v>
      </c>
      <c r="C679" s="185"/>
      <c r="D679" s="70"/>
      <c r="E679" s="187"/>
      <c r="F679" s="206"/>
    </row>
    <row r="680" spans="1:6" ht="13" x14ac:dyDescent="0.3">
      <c r="A680" s="185"/>
      <c r="B680" s="69" t="s">
        <v>1367</v>
      </c>
      <c r="C680" s="185"/>
      <c r="D680" s="70"/>
      <c r="E680" s="187"/>
      <c r="F680" s="206"/>
    </row>
    <row r="681" spans="1:6" ht="13" x14ac:dyDescent="0.3">
      <c r="A681" s="185"/>
      <c r="B681" s="69" t="s">
        <v>1368</v>
      </c>
      <c r="C681" s="185"/>
      <c r="D681" s="70"/>
      <c r="E681" s="187"/>
      <c r="F681" s="206"/>
    </row>
    <row r="682" spans="1:6" x14ac:dyDescent="0.25">
      <c r="A682" s="185"/>
      <c r="B682" s="186"/>
      <c r="C682" s="185"/>
      <c r="D682" s="70"/>
      <c r="E682" s="187"/>
      <c r="F682" s="206"/>
    </row>
    <row r="683" spans="1:6" x14ac:dyDescent="0.25">
      <c r="A683" s="185">
        <v>12</v>
      </c>
      <c r="B683" s="186" t="s">
        <v>1369</v>
      </c>
      <c r="C683" s="185"/>
      <c r="D683" s="70"/>
      <c r="E683" s="187"/>
      <c r="F683" s="206"/>
    </row>
    <row r="684" spans="1:6" x14ac:dyDescent="0.25">
      <c r="A684" s="185"/>
      <c r="B684" s="186" t="s">
        <v>1370</v>
      </c>
      <c r="C684" s="185" t="s">
        <v>2</v>
      </c>
      <c r="D684" s="70">
        <v>3</v>
      </c>
      <c r="E684" s="187">
        <v>2400</v>
      </c>
      <c r="F684" s="206">
        <f>D684*E684</f>
        <v>7200</v>
      </c>
    </row>
    <row r="685" spans="1:6" x14ac:dyDescent="0.25">
      <c r="A685" s="185"/>
      <c r="B685" s="186" t="s">
        <v>1371</v>
      </c>
      <c r="C685" s="185"/>
      <c r="D685" s="70"/>
      <c r="E685" s="187"/>
      <c r="F685" s="206"/>
    </row>
    <row r="686" spans="1:6" x14ac:dyDescent="0.25">
      <c r="A686" s="185"/>
      <c r="B686" s="186"/>
      <c r="C686" s="185"/>
      <c r="D686" s="70"/>
      <c r="E686" s="187"/>
      <c r="F686" s="206"/>
    </row>
    <row r="687" spans="1:6" ht="13" x14ac:dyDescent="0.3">
      <c r="A687" s="185"/>
      <c r="B687" s="69" t="s">
        <v>1372</v>
      </c>
      <c r="C687" s="185"/>
      <c r="D687" s="70"/>
      <c r="E687" s="187"/>
      <c r="F687" s="206"/>
    </row>
    <row r="688" spans="1:6" ht="13" x14ac:dyDescent="0.3">
      <c r="A688" s="185"/>
      <c r="B688" s="69"/>
      <c r="C688" s="185"/>
      <c r="D688" s="70"/>
      <c r="E688" s="187"/>
      <c r="F688" s="206"/>
    </row>
    <row r="689" spans="1:6" ht="13" x14ac:dyDescent="0.3">
      <c r="A689" s="185"/>
      <c r="B689" s="69" t="s">
        <v>1373</v>
      </c>
      <c r="C689" s="185"/>
      <c r="D689" s="70"/>
      <c r="E689" s="187"/>
      <c r="F689" s="206"/>
    </row>
    <row r="690" spans="1:6" ht="13" x14ac:dyDescent="0.3">
      <c r="A690" s="185"/>
      <c r="B690" s="69" t="s">
        <v>1374</v>
      </c>
      <c r="C690" s="185"/>
      <c r="D690" s="70"/>
      <c r="E690" s="187"/>
      <c r="F690" s="206"/>
    </row>
    <row r="691" spans="1:6" ht="13" x14ac:dyDescent="0.3">
      <c r="A691" s="185"/>
      <c r="B691" s="69" t="s">
        <v>1375</v>
      </c>
      <c r="C691" s="185"/>
      <c r="D691" s="70"/>
      <c r="E691" s="187"/>
      <c r="F691" s="206"/>
    </row>
    <row r="692" spans="1:6" x14ac:dyDescent="0.25">
      <c r="A692" s="185"/>
      <c r="B692" s="186"/>
      <c r="C692" s="185"/>
      <c r="D692" s="70"/>
      <c r="E692" s="187"/>
      <c r="F692" s="206"/>
    </row>
    <row r="693" spans="1:6" x14ac:dyDescent="0.25">
      <c r="A693" s="185">
        <v>13</v>
      </c>
      <c r="B693" s="186" t="s">
        <v>1376</v>
      </c>
      <c r="C693" s="185"/>
      <c r="D693" s="70"/>
      <c r="E693" s="187"/>
      <c r="F693" s="206"/>
    </row>
    <row r="694" spans="1:6" x14ac:dyDescent="0.25">
      <c r="A694" s="185"/>
      <c r="B694" s="186" t="s">
        <v>1377</v>
      </c>
      <c r="C694" s="185" t="s">
        <v>2</v>
      </c>
      <c r="D694" s="70">
        <v>2</v>
      </c>
      <c r="E694" s="187">
        <v>2100</v>
      </c>
      <c r="F694" s="206">
        <f>D694*E694</f>
        <v>4200</v>
      </c>
    </row>
    <row r="695" spans="1:6" ht="13" x14ac:dyDescent="0.3">
      <c r="A695" s="185"/>
      <c r="B695" s="69"/>
      <c r="C695" s="185"/>
      <c r="D695" s="70"/>
      <c r="E695" s="187"/>
      <c r="F695" s="206"/>
    </row>
    <row r="696" spans="1:6" ht="13" x14ac:dyDescent="0.3">
      <c r="A696" s="185"/>
      <c r="B696" s="69" t="s">
        <v>1378</v>
      </c>
      <c r="C696" s="185"/>
      <c r="D696" s="70"/>
      <c r="E696" s="187"/>
      <c r="F696" s="206"/>
    </row>
    <row r="697" spans="1:6" ht="13" x14ac:dyDescent="0.3">
      <c r="A697" s="185"/>
      <c r="B697" s="69"/>
      <c r="C697" s="185"/>
      <c r="D697" s="70"/>
      <c r="E697" s="187"/>
      <c r="F697" s="206"/>
    </row>
    <row r="698" spans="1:6" x14ac:dyDescent="0.25">
      <c r="A698" s="185">
        <v>14</v>
      </c>
      <c r="B698" s="71" t="s">
        <v>1379</v>
      </c>
      <c r="C698" s="71" t="s">
        <v>2</v>
      </c>
      <c r="D698" s="70">
        <v>3</v>
      </c>
      <c r="E698" s="187">
        <v>8000</v>
      </c>
      <c r="F698" s="206">
        <f>D698*E698</f>
        <v>24000</v>
      </c>
    </row>
    <row r="699" spans="1:6" x14ac:dyDescent="0.25">
      <c r="A699" s="185"/>
      <c r="B699" s="71" t="s">
        <v>1380</v>
      </c>
      <c r="C699" s="71"/>
      <c r="D699" s="70"/>
      <c r="E699" s="187"/>
      <c r="F699" s="206"/>
    </row>
    <row r="700" spans="1:6" ht="13" x14ac:dyDescent="0.3">
      <c r="A700" s="185"/>
      <c r="B700" s="69"/>
      <c r="C700" s="185"/>
      <c r="D700" s="70"/>
      <c r="E700" s="187"/>
      <c r="F700" s="206"/>
    </row>
    <row r="701" spans="1:6" ht="13" x14ac:dyDescent="0.3">
      <c r="A701" s="185"/>
      <c r="B701" s="193" t="s">
        <v>1381</v>
      </c>
      <c r="C701" s="189"/>
      <c r="D701" s="191"/>
      <c r="E701" s="187"/>
      <c r="F701" s="206"/>
    </row>
    <row r="702" spans="1:6" x14ac:dyDescent="0.25">
      <c r="A702" s="185"/>
      <c r="B702" s="190"/>
      <c r="C702" s="189"/>
      <c r="D702" s="191"/>
      <c r="E702" s="187"/>
      <c r="F702" s="206"/>
    </row>
    <row r="703" spans="1:6" x14ac:dyDescent="0.25">
      <c r="A703" s="185">
        <v>15</v>
      </c>
      <c r="B703" s="190" t="s">
        <v>1382</v>
      </c>
      <c r="C703" s="189" t="s">
        <v>2</v>
      </c>
      <c r="D703" s="191">
        <v>1</v>
      </c>
      <c r="E703" s="187">
        <v>8000</v>
      </c>
      <c r="F703" s="206">
        <f>D703*E703</f>
        <v>8000</v>
      </c>
    </row>
    <row r="704" spans="1:6" x14ac:dyDescent="0.25">
      <c r="A704" s="185"/>
      <c r="B704" s="190" t="s">
        <v>1383</v>
      </c>
      <c r="C704" s="189"/>
      <c r="D704" s="191"/>
      <c r="E704" s="187"/>
      <c r="F704" s="206"/>
    </row>
    <row r="705" spans="1:6" x14ac:dyDescent="0.25">
      <c r="A705" s="185"/>
      <c r="B705" s="190" t="s">
        <v>1384</v>
      </c>
      <c r="C705" s="189"/>
      <c r="D705" s="191"/>
      <c r="E705" s="187"/>
      <c r="F705" s="206"/>
    </row>
    <row r="706" spans="1:6" x14ac:dyDescent="0.25">
      <c r="A706" s="185"/>
      <c r="B706" s="190" t="s">
        <v>1385</v>
      </c>
      <c r="C706" s="189"/>
      <c r="D706" s="191"/>
      <c r="E706" s="187"/>
      <c r="F706" s="206"/>
    </row>
    <row r="707" spans="1:6" x14ac:dyDescent="0.25">
      <c r="A707" s="185"/>
      <c r="B707" s="190" t="s">
        <v>1386</v>
      </c>
      <c r="C707" s="189"/>
      <c r="D707" s="191"/>
      <c r="E707" s="187"/>
      <c r="F707" s="206"/>
    </row>
    <row r="708" spans="1:6" x14ac:dyDescent="0.25">
      <c r="A708" s="185"/>
      <c r="B708" s="190" t="s">
        <v>1387</v>
      </c>
      <c r="C708" s="189"/>
      <c r="D708" s="191"/>
      <c r="E708" s="187"/>
      <c r="F708" s="206"/>
    </row>
    <row r="709" spans="1:6" x14ac:dyDescent="0.25">
      <c r="A709" s="185"/>
      <c r="B709" s="190" t="s">
        <v>1388</v>
      </c>
      <c r="C709" s="189"/>
      <c r="D709" s="191"/>
      <c r="E709" s="187"/>
      <c r="F709" s="206"/>
    </row>
    <row r="710" spans="1:6" x14ac:dyDescent="0.25">
      <c r="A710" s="185"/>
      <c r="B710" s="190" t="s">
        <v>1389</v>
      </c>
      <c r="C710" s="189"/>
      <c r="D710" s="191"/>
      <c r="E710" s="187"/>
      <c r="F710" s="206"/>
    </row>
    <row r="711" spans="1:6" x14ac:dyDescent="0.25">
      <c r="A711" s="185"/>
      <c r="B711" s="190" t="s">
        <v>1390</v>
      </c>
      <c r="C711" s="189"/>
      <c r="D711" s="191"/>
      <c r="E711" s="187"/>
      <c r="F711" s="206"/>
    </row>
    <row r="712" spans="1:6" x14ac:dyDescent="0.25">
      <c r="A712" s="185"/>
      <c r="B712" s="190" t="s">
        <v>1391</v>
      </c>
      <c r="C712" s="189"/>
      <c r="D712" s="191"/>
      <c r="E712" s="187"/>
      <c r="F712" s="206"/>
    </row>
    <row r="713" spans="1:6" x14ac:dyDescent="0.25">
      <c r="A713" s="185"/>
      <c r="B713" s="186"/>
      <c r="C713" s="185"/>
      <c r="D713" s="70"/>
      <c r="E713" s="187"/>
      <c r="F713" s="206"/>
    </row>
    <row r="714" spans="1:6" ht="13" x14ac:dyDescent="0.3">
      <c r="A714" s="185"/>
      <c r="B714" s="193" t="s">
        <v>1392</v>
      </c>
      <c r="C714" s="189"/>
      <c r="D714" s="191"/>
      <c r="E714" s="187"/>
      <c r="F714" s="206"/>
    </row>
    <row r="715" spans="1:6" x14ac:dyDescent="0.25">
      <c r="A715" s="185"/>
      <c r="B715" s="190"/>
      <c r="C715" s="189"/>
      <c r="D715" s="191"/>
      <c r="E715" s="187"/>
      <c r="F715" s="206"/>
    </row>
    <row r="716" spans="1:6" x14ac:dyDescent="0.25">
      <c r="A716" s="185">
        <v>16</v>
      </c>
      <c r="B716" s="190" t="s">
        <v>1393</v>
      </c>
      <c r="C716" s="189" t="s">
        <v>11</v>
      </c>
      <c r="D716" s="191">
        <v>135</v>
      </c>
      <c r="E716" s="187">
        <v>35</v>
      </c>
      <c r="F716" s="206">
        <f>D716*E716</f>
        <v>4725</v>
      </c>
    </row>
    <row r="717" spans="1:6" x14ac:dyDescent="0.25">
      <c r="A717" s="185"/>
      <c r="B717" s="190"/>
      <c r="C717" s="189"/>
      <c r="D717" s="191"/>
      <c r="E717" s="187"/>
      <c r="F717" s="206"/>
    </row>
    <row r="718" spans="1:6" x14ac:dyDescent="0.25">
      <c r="A718" s="185"/>
      <c r="B718" s="186"/>
      <c r="C718" s="185"/>
      <c r="D718" s="70"/>
      <c r="E718" s="187"/>
      <c r="F718" s="206"/>
    </row>
    <row r="719" spans="1:6" x14ac:dyDescent="0.25">
      <c r="A719" s="185"/>
      <c r="B719" s="186"/>
      <c r="C719" s="185"/>
      <c r="D719" s="70"/>
      <c r="E719" s="187"/>
      <c r="F719" s="206"/>
    </row>
    <row r="720" spans="1:6" x14ac:dyDescent="0.25">
      <c r="A720" s="185"/>
      <c r="B720" s="186"/>
      <c r="C720" s="185"/>
      <c r="D720" s="70"/>
      <c r="E720" s="187"/>
      <c r="F720" s="206"/>
    </row>
    <row r="721" spans="1:6" x14ac:dyDescent="0.25">
      <c r="A721" s="185"/>
      <c r="B721" s="186"/>
      <c r="C721" s="185"/>
      <c r="D721" s="70"/>
      <c r="E721" s="187"/>
      <c r="F721" s="206"/>
    </row>
    <row r="722" spans="1:6" ht="13" x14ac:dyDescent="0.3">
      <c r="A722" s="185"/>
      <c r="B722" s="69"/>
      <c r="C722" s="185"/>
      <c r="D722" s="70"/>
      <c r="E722" s="187"/>
      <c r="F722" s="206"/>
    </row>
    <row r="723" spans="1:6" x14ac:dyDescent="0.25">
      <c r="A723" s="185"/>
      <c r="B723" s="186"/>
      <c r="C723" s="185"/>
      <c r="D723" s="70"/>
      <c r="E723" s="187"/>
      <c r="F723" s="206"/>
    </row>
    <row r="724" spans="1:6" x14ac:dyDescent="0.25">
      <c r="A724" s="185"/>
      <c r="B724" s="186"/>
      <c r="C724" s="185"/>
      <c r="D724" s="70"/>
      <c r="E724" s="187"/>
      <c r="F724" s="206"/>
    </row>
    <row r="725" spans="1:6" x14ac:dyDescent="0.25">
      <c r="A725" s="185"/>
      <c r="B725" s="186"/>
      <c r="C725" s="185"/>
      <c r="D725" s="70"/>
      <c r="E725" s="187"/>
      <c r="F725" s="206"/>
    </row>
    <row r="726" spans="1:6" x14ac:dyDescent="0.25">
      <c r="A726" s="185"/>
      <c r="B726" s="186"/>
      <c r="C726" s="185"/>
      <c r="D726" s="70"/>
      <c r="E726" s="187"/>
      <c r="F726" s="206"/>
    </row>
    <row r="727" spans="1:6" x14ac:dyDescent="0.25">
      <c r="A727" s="185"/>
      <c r="B727" s="186"/>
      <c r="C727" s="185"/>
      <c r="D727" s="70"/>
      <c r="E727" s="187"/>
      <c r="F727" s="206"/>
    </row>
    <row r="728" spans="1:6" x14ac:dyDescent="0.25">
      <c r="A728" s="185"/>
      <c r="B728" s="186"/>
      <c r="C728" s="185"/>
      <c r="D728" s="70"/>
      <c r="E728" s="187"/>
      <c r="F728" s="206"/>
    </row>
    <row r="729" spans="1:6" x14ac:dyDescent="0.25">
      <c r="A729" s="185"/>
      <c r="B729" s="186"/>
      <c r="C729" s="185"/>
      <c r="D729" s="70"/>
      <c r="E729" s="187"/>
      <c r="F729" s="206"/>
    </row>
    <row r="730" spans="1:6" x14ac:dyDescent="0.25">
      <c r="A730" s="185"/>
      <c r="B730" s="186"/>
      <c r="C730" s="185"/>
      <c r="D730" s="70"/>
      <c r="E730" s="187"/>
      <c r="F730" s="206"/>
    </row>
    <row r="731" spans="1:6" ht="13" thickBot="1" x14ac:dyDescent="0.3">
      <c r="A731" s="185"/>
      <c r="B731" s="186"/>
      <c r="C731" s="185"/>
      <c r="D731" s="70"/>
      <c r="E731" s="187"/>
      <c r="F731" s="206"/>
    </row>
    <row r="732" spans="1:6" ht="13" thickTop="1" x14ac:dyDescent="0.25">
      <c r="A732" s="185"/>
      <c r="B732" s="186"/>
      <c r="C732" s="185"/>
      <c r="D732" s="70"/>
      <c r="E732" s="187"/>
      <c r="F732" s="207"/>
    </row>
    <row r="733" spans="1:6" ht="13" x14ac:dyDescent="0.3">
      <c r="A733" s="185"/>
      <c r="B733" s="192" t="s">
        <v>1183</v>
      </c>
      <c r="C733" s="185"/>
      <c r="D733" s="70"/>
      <c r="E733" s="187"/>
      <c r="F733" s="205">
        <f>SUM(F672:F731)</f>
        <v>105310</v>
      </c>
    </row>
    <row r="734" spans="1:6" ht="13" thickBot="1" x14ac:dyDescent="0.3">
      <c r="A734" s="185"/>
      <c r="B734" s="186"/>
      <c r="C734" s="185"/>
      <c r="D734" s="70"/>
      <c r="E734" s="187"/>
      <c r="F734" s="208"/>
    </row>
    <row r="735" spans="1:6" ht="13" thickTop="1" x14ac:dyDescent="0.25">
      <c r="A735" s="185"/>
      <c r="B735" s="186"/>
      <c r="C735" s="185"/>
      <c r="D735" s="70"/>
      <c r="E735" s="187"/>
      <c r="F735" s="206"/>
    </row>
    <row r="736" spans="1:6" x14ac:dyDescent="0.25">
      <c r="A736" s="185"/>
      <c r="B736" s="186"/>
      <c r="C736" s="185"/>
      <c r="D736" s="70"/>
      <c r="E736" s="187"/>
      <c r="F736" s="206"/>
    </row>
    <row r="737" spans="1:6" x14ac:dyDescent="0.25">
      <c r="A737" s="185"/>
      <c r="B737" s="186"/>
      <c r="C737" s="185"/>
      <c r="D737" s="70"/>
      <c r="E737" s="187"/>
      <c r="F737" s="206"/>
    </row>
    <row r="738" spans="1:6" x14ac:dyDescent="0.25">
      <c r="A738" s="185"/>
      <c r="B738" s="186"/>
      <c r="C738" s="185"/>
      <c r="D738" s="70"/>
      <c r="E738" s="187"/>
      <c r="F738" s="206"/>
    </row>
    <row r="739" spans="1:6" ht="13" x14ac:dyDescent="0.3">
      <c r="A739" s="183" t="s">
        <v>4</v>
      </c>
      <c r="B739" s="183" t="s">
        <v>1084</v>
      </c>
      <c r="C739" s="183" t="s">
        <v>293</v>
      </c>
      <c r="D739" s="86" t="s">
        <v>1085</v>
      </c>
      <c r="E739" s="184" t="s">
        <v>291</v>
      </c>
      <c r="F739" s="205" t="s">
        <v>622</v>
      </c>
    </row>
    <row r="740" spans="1:6" ht="13" x14ac:dyDescent="0.3">
      <c r="A740" s="185"/>
      <c r="B740" s="69" t="s">
        <v>1394</v>
      </c>
      <c r="C740" s="185"/>
      <c r="D740" s="70"/>
      <c r="E740" s="187"/>
      <c r="F740" s="206"/>
    </row>
    <row r="741" spans="1:6" ht="13" x14ac:dyDescent="0.3">
      <c r="A741" s="185"/>
      <c r="B741" s="69"/>
      <c r="C741" s="185"/>
      <c r="D741" s="70"/>
      <c r="E741" s="187"/>
      <c r="F741" s="206"/>
    </row>
    <row r="742" spans="1:6" ht="13" x14ac:dyDescent="0.3">
      <c r="A742" s="185"/>
      <c r="B742" s="69" t="s">
        <v>539</v>
      </c>
      <c r="C742" s="185"/>
      <c r="D742" s="70"/>
      <c r="E742" s="187"/>
      <c r="F742" s="206"/>
    </row>
    <row r="743" spans="1:6" x14ac:dyDescent="0.25">
      <c r="A743" s="185"/>
      <c r="B743" s="186"/>
      <c r="C743" s="185"/>
      <c r="D743" s="70"/>
      <c r="E743" s="187"/>
      <c r="F743" s="206"/>
    </row>
    <row r="744" spans="1:6" ht="13" x14ac:dyDescent="0.3">
      <c r="A744" s="70"/>
      <c r="B744" s="87" t="s">
        <v>79</v>
      </c>
      <c r="C744" s="70"/>
      <c r="D744" s="70"/>
      <c r="E744" s="180"/>
    </row>
    <row r="745" spans="1:6" ht="13" x14ac:dyDescent="0.3">
      <c r="A745" s="70"/>
      <c r="B745" s="87"/>
      <c r="C745" s="70"/>
      <c r="D745" s="70"/>
      <c r="E745" s="180"/>
    </row>
    <row r="746" spans="1:6" ht="13" x14ac:dyDescent="0.3">
      <c r="A746" s="70"/>
      <c r="B746" s="87" t="s">
        <v>1395</v>
      </c>
      <c r="C746" s="70"/>
      <c r="D746" s="70"/>
      <c r="E746" s="180"/>
    </row>
    <row r="747" spans="1:6" ht="13" x14ac:dyDescent="0.3">
      <c r="A747" s="70"/>
      <c r="B747" s="87" t="s">
        <v>1396</v>
      </c>
      <c r="C747" s="70"/>
      <c r="D747" s="70"/>
      <c r="E747" s="180"/>
    </row>
    <row r="748" spans="1:6" ht="13" x14ac:dyDescent="0.3">
      <c r="A748" s="70"/>
      <c r="B748" s="87" t="s">
        <v>1397</v>
      </c>
      <c r="C748" s="70"/>
      <c r="D748" s="70"/>
      <c r="E748" s="180"/>
    </row>
    <row r="749" spans="1:6" ht="13" x14ac:dyDescent="0.3">
      <c r="A749" s="70"/>
      <c r="B749" s="87" t="s">
        <v>1398</v>
      </c>
      <c r="C749" s="70"/>
      <c r="D749" s="70"/>
      <c r="E749" s="180"/>
    </row>
    <row r="750" spans="1:6" ht="13" x14ac:dyDescent="0.3">
      <c r="A750" s="70"/>
      <c r="B750" s="87" t="s">
        <v>1399</v>
      </c>
      <c r="C750" s="70"/>
      <c r="D750" s="70"/>
      <c r="E750" s="180"/>
    </row>
    <row r="751" spans="1:6" ht="13" x14ac:dyDescent="0.3">
      <c r="A751" s="70"/>
      <c r="B751" s="87" t="s">
        <v>1400</v>
      </c>
      <c r="C751" s="70"/>
      <c r="D751" s="70"/>
      <c r="E751" s="180"/>
    </row>
    <row r="752" spans="1:6" ht="13" x14ac:dyDescent="0.3">
      <c r="A752" s="70"/>
      <c r="B752" s="87"/>
      <c r="C752" s="70"/>
      <c r="D752" s="70"/>
      <c r="E752" s="180"/>
    </row>
    <row r="753" spans="1:6" x14ac:dyDescent="0.25">
      <c r="A753" s="70">
        <v>1</v>
      </c>
      <c r="B753" s="186" t="s">
        <v>1401</v>
      </c>
      <c r="C753" s="70"/>
      <c r="D753" s="70"/>
      <c r="E753" s="180"/>
    </row>
    <row r="754" spans="1:6" x14ac:dyDescent="0.25">
      <c r="A754" s="70"/>
      <c r="B754" s="186" t="s">
        <v>1402</v>
      </c>
      <c r="C754" s="70" t="s">
        <v>0</v>
      </c>
      <c r="D754" s="70">
        <v>42</v>
      </c>
      <c r="E754" s="180">
        <v>200</v>
      </c>
      <c r="F754" s="210">
        <f>D754*E754</f>
        <v>8400</v>
      </c>
    </row>
    <row r="755" spans="1:6" x14ac:dyDescent="0.25">
      <c r="A755" s="70"/>
      <c r="B755" s="186" t="s">
        <v>1403</v>
      </c>
      <c r="C755" s="70"/>
      <c r="D755" s="70"/>
      <c r="E755" s="180"/>
    </row>
    <row r="756" spans="1:6" x14ac:dyDescent="0.25">
      <c r="A756" s="185"/>
      <c r="B756" s="186"/>
      <c r="C756" s="185"/>
      <c r="D756" s="70"/>
      <c r="E756" s="187"/>
      <c r="F756" s="206"/>
    </row>
    <row r="757" spans="1:6" ht="13" x14ac:dyDescent="0.3">
      <c r="A757" s="185"/>
      <c r="B757" s="69" t="s">
        <v>1404</v>
      </c>
      <c r="C757" s="185"/>
      <c r="D757" s="70"/>
      <c r="E757" s="187"/>
      <c r="F757" s="206"/>
    </row>
    <row r="758" spans="1:6" ht="13" x14ac:dyDescent="0.3">
      <c r="A758" s="185"/>
      <c r="B758" s="69"/>
      <c r="C758" s="185"/>
      <c r="D758" s="70"/>
      <c r="E758" s="187"/>
      <c r="F758" s="206"/>
    </row>
    <row r="759" spans="1:6" x14ac:dyDescent="0.25">
      <c r="A759" s="185">
        <v>2</v>
      </c>
      <c r="B759" s="186" t="s">
        <v>1405</v>
      </c>
      <c r="C759" s="185"/>
      <c r="D759" s="70"/>
      <c r="E759" s="187"/>
      <c r="F759" s="206"/>
    </row>
    <row r="760" spans="1:6" x14ac:dyDescent="0.25">
      <c r="A760" s="185"/>
      <c r="B760" s="186" t="s">
        <v>1406</v>
      </c>
      <c r="C760" s="185"/>
      <c r="D760" s="70"/>
      <c r="E760" s="187"/>
      <c r="F760" s="206"/>
    </row>
    <row r="761" spans="1:6" x14ac:dyDescent="0.25">
      <c r="A761" s="185"/>
      <c r="B761" s="186" t="s">
        <v>1407</v>
      </c>
      <c r="C761" s="185"/>
      <c r="D761" s="70"/>
      <c r="E761" s="187"/>
      <c r="F761" s="206"/>
    </row>
    <row r="762" spans="1:6" x14ac:dyDescent="0.25">
      <c r="A762" s="185"/>
      <c r="B762" s="186" t="s">
        <v>1408</v>
      </c>
      <c r="C762" s="185" t="s">
        <v>11</v>
      </c>
      <c r="D762" s="70">
        <v>39</v>
      </c>
      <c r="E762" s="187">
        <v>35</v>
      </c>
      <c r="F762" s="206">
        <f>D762*E762</f>
        <v>1365</v>
      </c>
    </row>
    <row r="763" spans="1:6" x14ac:dyDescent="0.25">
      <c r="A763" s="185"/>
      <c r="B763" s="186"/>
      <c r="C763" s="185"/>
      <c r="D763" s="70"/>
      <c r="E763" s="187"/>
      <c r="F763" s="206"/>
    </row>
    <row r="764" spans="1:6" ht="13" x14ac:dyDescent="0.3">
      <c r="A764" s="185"/>
      <c r="B764" s="69" t="s">
        <v>1409</v>
      </c>
      <c r="C764" s="185"/>
      <c r="D764" s="70"/>
      <c r="E764" s="187"/>
      <c r="F764" s="206"/>
    </row>
    <row r="765" spans="1:6" x14ac:dyDescent="0.25">
      <c r="A765" s="185"/>
      <c r="B765" s="186"/>
      <c r="C765" s="185"/>
      <c r="D765" s="70"/>
      <c r="E765" s="187"/>
      <c r="F765" s="206"/>
    </row>
    <row r="766" spans="1:6" x14ac:dyDescent="0.25">
      <c r="A766" s="185">
        <v>3</v>
      </c>
      <c r="B766" s="186" t="s">
        <v>1410</v>
      </c>
      <c r="C766" s="185"/>
      <c r="D766" s="70"/>
      <c r="E766" s="187"/>
      <c r="F766" s="206"/>
    </row>
    <row r="767" spans="1:6" x14ac:dyDescent="0.25">
      <c r="A767" s="185"/>
      <c r="B767" s="186" t="s">
        <v>1411</v>
      </c>
      <c r="C767" s="185" t="s">
        <v>0</v>
      </c>
      <c r="D767" s="70">
        <v>42</v>
      </c>
      <c r="E767" s="187">
        <v>220</v>
      </c>
      <c r="F767" s="206">
        <f>D767*E767</f>
        <v>9240</v>
      </c>
    </row>
    <row r="768" spans="1:6" x14ac:dyDescent="0.25">
      <c r="A768" s="185"/>
      <c r="B768" s="186"/>
      <c r="C768" s="185"/>
      <c r="D768" s="70"/>
      <c r="E768" s="187"/>
      <c r="F768" s="206"/>
    </row>
    <row r="769" spans="1:6" ht="13" x14ac:dyDescent="0.3">
      <c r="A769" s="185"/>
      <c r="B769" s="69" t="s">
        <v>1412</v>
      </c>
      <c r="C769" s="185"/>
      <c r="D769" s="70"/>
      <c r="E769" s="187"/>
      <c r="F769" s="206"/>
    </row>
    <row r="770" spans="1:6" x14ac:dyDescent="0.25">
      <c r="A770" s="185"/>
      <c r="B770" s="186"/>
      <c r="C770" s="185"/>
      <c r="D770" s="70"/>
      <c r="E770" s="187"/>
      <c r="F770" s="206"/>
    </row>
    <row r="771" spans="1:6" x14ac:dyDescent="0.25">
      <c r="A771" s="185">
        <v>4</v>
      </c>
      <c r="B771" s="186" t="s">
        <v>1413</v>
      </c>
      <c r="C771" s="185"/>
      <c r="D771" s="70"/>
      <c r="E771" s="187"/>
      <c r="F771" s="206"/>
    </row>
    <row r="772" spans="1:6" x14ac:dyDescent="0.25">
      <c r="A772" s="185"/>
      <c r="B772" s="186" t="s">
        <v>1414</v>
      </c>
      <c r="C772" s="185"/>
      <c r="D772" s="70"/>
      <c r="E772" s="187"/>
      <c r="F772" s="206"/>
    </row>
    <row r="773" spans="1:6" x14ac:dyDescent="0.25">
      <c r="A773" s="185"/>
      <c r="B773" s="186" t="s">
        <v>1415</v>
      </c>
      <c r="C773" s="185"/>
      <c r="D773" s="70"/>
      <c r="E773" s="187"/>
      <c r="F773" s="206"/>
    </row>
    <row r="774" spans="1:6" x14ac:dyDescent="0.25">
      <c r="A774" s="185"/>
      <c r="B774" s="186" t="s">
        <v>1416</v>
      </c>
      <c r="C774" s="185"/>
      <c r="D774" s="70"/>
      <c r="E774" s="187"/>
      <c r="F774" s="206"/>
    </row>
    <row r="775" spans="1:6" x14ac:dyDescent="0.25">
      <c r="A775" s="185"/>
      <c r="B775" s="186" t="s">
        <v>1417</v>
      </c>
      <c r="C775" s="185" t="s">
        <v>2</v>
      </c>
      <c r="D775" s="70">
        <v>2</v>
      </c>
      <c r="E775" s="187">
        <v>900</v>
      </c>
      <c r="F775" s="206">
        <f>D775*E775</f>
        <v>1800</v>
      </c>
    </row>
    <row r="776" spans="1:6" x14ac:dyDescent="0.25">
      <c r="A776" s="185"/>
      <c r="B776" s="186"/>
      <c r="C776" s="185"/>
      <c r="D776" s="70"/>
      <c r="E776" s="187"/>
      <c r="F776" s="206"/>
    </row>
    <row r="777" spans="1:6" x14ac:dyDescent="0.25">
      <c r="A777" s="185"/>
      <c r="B777" s="186"/>
      <c r="C777" s="185"/>
      <c r="D777" s="70"/>
      <c r="E777" s="187"/>
      <c r="F777" s="206"/>
    </row>
    <row r="778" spans="1:6" x14ac:dyDescent="0.25">
      <c r="A778" s="185"/>
      <c r="B778" s="186"/>
      <c r="C778" s="185"/>
      <c r="D778" s="70"/>
      <c r="E778" s="187"/>
      <c r="F778" s="206"/>
    </row>
    <row r="779" spans="1:6" x14ac:dyDescent="0.25">
      <c r="A779" s="185"/>
      <c r="B779" s="186"/>
      <c r="C779" s="185"/>
      <c r="D779" s="70"/>
      <c r="E779" s="187"/>
      <c r="F779" s="206"/>
    </row>
    <row r="780" spans="1:6" x14ac:dyDescent="0.25">
      <c r="A780" s="185"/>
      <c r="B780" s="186"/>
      <c r="C780" s="185"/>
      <c r="D780" s="70"/>
      <c r="E780" s="187"/>
      <c r="F780" s="206"/>
    </row>
    <row r="781" spans="1:6" x14ac:dyDescent="0.25">
      <c r="A781" s="185"/>
      <c r="B781" s="186"/>
      <c r="C781" s="185"/>
      <c r="D781" s="70"/>
      <c r="E781" s="187"/>
      <c r="F781" s="206"/>
    </row>
    <row r="782" spans="1:6" ht="13" x14ac:dyDescent="0.3">
      <c r="A782" s="185"/>
      <c r="B782" s="69"/>
      <c r="C782" s="185"/>
      <c r="D782" s="70"/>
      <c r="E782" s="187"/>
      <c r="F782" s="206"/>
    </row>
    <row r="783" spans="1:6" x14ac:dyDescent="0.25">
      <c r="A783" s="185"/>
      <c r="B783" s="186"/>
      <c r="C783" s="185"/>
      <c r="D783" s="70"/>
      <c r="E783" s="187"/>
      <c r="F783" s="206"/>
    </row>
    <row r="784" spans="1:6" x14ac:dyDescent="0.25">
      <c r="A784" s="185"/>
      <c r="B784" s="186"/>
      <c r="C784" s="185"/>
      <c r="D784" s="70"/>
      <c r="E784" s="187"/>
      <c r="F784" s="206"/>
    </row>
    <row r="785" spans="1:6" x14ac:dyDescent="0.25">
      <c r="A785" s="185"/>
      <c r="B785" s="186"/>
      <c r="C785" s="185"/>
      <c r="D785" s="70"/>
      <c r="E785" s="187"/>
      <c r="F785" s="206"/>
    </row>
    <row r="786" spans="1:6" x14ac:dyDescent="0.25">
      <c r="A786" s="185"/>
      <c r="B786" s="186"/>
      <c r="C786" s="185"/>
      <c r="D786" s="70"/>
      <c r="E786" s="187"/>
      <c r="F786" s="206"/>
    </row>
    <row r="787" spans="1:6" x14ac:dyDescent="0.25">
      <c r="A787" s="185"/>
      <c r="B787" s="186"/>
      <c r="C787" s="185"/>
      <c r="D787" s="70"/>
      <c r="E787" s="187"/>
      <c r="F787" s="206"/>
    </row>
    <row r="788" spans="1:6" x14ac:dyDescent="0.25">
      <c r="A788" s="185"/>
      <c r="B788" s="186"/>
      <c r="C788" s="185"/>
      <c r="D788" s="70"/>
      <c r="E788" s="187"/>
      <c r="F788" s="206"/>
    </row>
    <row r="789" spans="1:6" x14ac:dyDescent="0.25">
      <c r="A789" s="185"/>
      <c r="B789" s="186"/>
      <c r="C789" s="185"/>
      <c r="D789" s="70"/>
      <c r="E789" s="187"/>
      <c r="F789" s="206"/>
    </row>
    <row r="790" spans="1:6" x14ac:dyDescent="0.25">
      <c r="A790" s="185"/>
      <c r="B790" s="186"/>
      <c r="C790" s="185"/>
      <c r="D790" s="70"/>
      <c r="E790" s="187"/>
      <c r="F790" s="206"/>
    </row>
    <row r="791" spans="1:6" x14ac:dyDescent="0.25">
      <c r="A791" s="185"/>
      <c r="B791" s="186"/>
      <c r="C791" s="185"/>
      <c r="D791" s="70"/>
      <c r="E791" s="187"/>
      <c r="F791" s="206"/>
    </row>
    <row r="792" spans="1:6" x14ac:dyDescent="0.25">
      <c r="A792" s="185"/>
      <c r="B792" s="186"/>
      <c r="C792" s="185"/>
      <c r="D792" s="70"/>
      <c r="E792" s="187"/>
      <c r="F792" s="206"/>
    </row>
    <row r="793" spans="1:6" x14ac:dyDescent="0.25">
      <c r="A793" s="185"/>
      <c r="B793" s="186"/>
      <c r="C793" s="185"/>
      <c r="D793" s="70"/>
      <c r="E793" s="187"/>
      <c r="F793" s="206"/>
    </row>
    <row r="794" spans="1:6" x14ac:dyDescent="0.25">
      <c r="A794" s="185"/>
      <c r="B794" s="186"/>
      <c r="C794" s="185"/>
      <c r="D794" s="70"/>
      <c r="E794" s="187"/>
      <c r="F794" s="206"/>
    </row>
    <row r="795" spans="1:6" x14ac:dyDescent="0.25">
      <c r="A795" s="185"/>
      <c r="B795" s="186"/>
      <c r="C795" s="185"/>
      <c r="D795" s="70"/>
      <c r="E795" s="187"/>
      <c r="F795" s="206"/>
    </row>
    <row r="796" spans="1:6" x14ac:dyDescent="0.25">
      <c r="A796" s="185"/>
      <c r="B796" s="186"/>
      <c r="C796" s="185"/>
      <c r="D796" s="70"/>
      <c r="E796" s="187"/>
      <c r="F796" s="206"/>
    </row>
    <row r="797" spans="1:6" x14ac:dyDescent="0.25">
      <c r="A797" s="185"/>
      <c r="B797" s="186"/>
      <c r="C797" s="185"/>
      <c r="D797" s="70"/>
      <c r="E797" s="187"/>
      <c r="F797" s="206"/>
    </row>
    <row r="798" spans="1:6" x14ac:dyDescent="0.25">
      <c r="A798" s="185"/>
      <c r="B798" s="186"/>
      <c r="C798" s="185"/>
      <c r="D798" s="70"/>
      <c r="E798" s="187"/>
      <c r="F798" s="206"/>
    </row>
    <row r="799" spans="1:6" x14ac:dyDescent="0.25">
      <c r="A799" s="185"/>
      <c r="B799" s="186"/>
      <c r="C799" s="185"/>
      <c r="D799" s="70"/>
      <c r="E799" s="187"/>
      <c r="F799" s="206"/>
    </row>
    <row r="800" spans="1:6" ht="13" thickBot="1" x14ac:dyDescent="0.3">
      <c r="A800" s="185"/>
      <c r="B800" s="186"/>
      <c r="C800" s="185"/>
      <c r="D800" s="70"/>
      <c r="E800" s="187"/>
      <c r="F800" s="206"/>
    </row>
    <row r="801" spans="1:6" ht="13" thickTop="1" x14ac:dyDescent="0.25">
      <c r="A801" s="185"/>
      <c r="B801" s="186"/>
      <c r="C801" s="185"/>
      <c r="D801" s="70"/>
      <c r="E801" s="187"/>
      <c r="F801" s="207"/>
    </row>
    <row r="802" spans="1:6" ht="13" x14ac:dyDescent="0.3">
      <c r="A802" s="185"/>
      <c r="B802" s="192" t="s">
        <v>1183</v>
      </c>
      <c r="C802" s="185"/>
      <c r="D802" s="70"/>
      <c r="E802" s="187"/>
      <c r="F802" s="205">
        <f>SUM(F756:F800)</f>
        <v>12405</v>
      </c>
    </row>
    <row r="803" spans="1:6" ht="13" thickBot="1" x14ac:dyDescent="0.3">
      <c r="A803" s="185"/>
      <c r="B803" s="186"/>
      <c r="C803" s="185"/>
      <c r="D803" s="70"/>
      <c r="E803" s="187"/>
      <c r="F803" s="208"/>
    </row>
    <row r="804" spans="1:6" ht="13" thickTop="1" x14ac:dyDescent="0.25">
      <c r="A804" s="185"/>
      <c r="B804" s="186"/>
      <c r="C804" s="185"/>
      <c r="D804" s="70"/>
      <c r="E804" s="187"/>
      <c r="F804" s="206"/>
    </row>
    <row r="805" spans="1:6" x14ac:dyDescent="0.25">
      <c r="A805" s="185"/>
      <c r="B805" s="186"/>
      <c r="C805" s="185"/>
      <c r="D805" s="70"/>
      <c r="E805" s="187"/>
      <c r="F805" s="206"/>
    </row>
    <row r="806" spans="1:6" ht="13" x14ac:dyDescent="0.3">
      <c r="A806" s="183" t="s">
        <v>4</v>
      </c>
      <c r="B806" s="183" t="s">
        <v>1084</v>
      </c>
      <c r="C806" s="183" t="s">
        <v>293</v>
      </c>
      <c r="D806" s="86" t="s">
        <v>1085</v>
      </c>
      <c r="E806" s="184" t="s">
        <v>291</v>
      </c>
      <c r="F806" s="205" t="s">
        <v>622</v>
      </c>
    </row>
    <row r="807" spans="1:6" ht="13" x14ac:dyDescent="0.3">
      <c r="A807" s="185"/>
      <c r="B807" s="69" t="s">
        <v>1418</v>
      </c>
      <c r="C807" s="185"/>
      <c r="D807" s="70"/>
      <c r="E807" s="187"/>
      <c r="F807" s="206"/>
    </row>
    <row r="808" spans="1:6" ht="13" x14ac:dyDescent="0.3">
      <c r="A808" s="185"/>
      <c r="B808" s="69"/>
      <c r="C808" s="185"/>
      <c r="D808" s="70"/>
      <c r="E808" s="187"/>
      <c r="F808" s="206"/>
    </row>
    <row r="809" spans="1:6" ht="13" x14ac:dyDescent="0.3">
      <c r="A809" s="185"/>
      <c r="B809" s="69" t="s">
        <v>1419</v>
      </c>
      <c r="C809" s="185"/>
      <c r="D809" s="70"/>
      <c r="E809" s="187"/>
      <c r="F809" s="206"/>
    </row>
    <row r="810" spans="1:6" x14ac:dyDescent="0.25">
      <c r="A810" s="185"/>
      <c r="B810" s="186"/>
      <c r="C810" s="185"/>
      <c r="D810" s="70"/>
      <c r="E810" s="187"/>
      <c r="F810" s="206"/>
    </row>
    <row r="811" spans="1:6" ht="13" x14ac:dyDescent="0.3">
      <c r="A811" s="185"/>
      <c r="B811" s="69" t="s">
        <v>1420</v>
      </c>
      <c r="C811" s="185"/>
      <c r="D811" s="70"/>
      <c r="E811" s="187"/>
      <c r="F811" s="206"/>
    </row>
    <row r="812" spans="1:6" x14ac:dyDescent="0.25">
      <c r="A812" s="185"/>
      <c r="B812" s="186"/>
      <c r="C812" s="185"/>
      <c r="D812" s="70"/>
      <c r="E812" s="187"/>
      <c r="F812" s="206"/>
    </row>
    <row r="813" spans="1:6" ht="13" x14ac:dyDescent="0.3">
      <c r="A813" s="185"/>
      <c r="B813" s="69" t="s">
        <v>1421</v>
      </c>
      <c r="C813" s="185"/>
      <c r="D813" s="70"/>
      <c r="E813" s="187"/>
      <c r="F813" s="206"/>
    </row>
    <row r="814" spans="1:6" ht="13" x14ac:dyDescent="0.3">
      <c r="A814" s="185"/>
      <c r="B814" s="69"/>
      <c r="C814" s="185"/>
      <c r="D814" s="70"/>
      <c r="E814" s="187"/>
      <c r="F814" s="206"/>
    </row>
    <row r="815" spans="1:6" ht="13" x14ac:dyDescent="0.3">
      <c r="A815" s="185"/>
      <c r="B815" s="69" t="s">
        <v>1422</v>
      </c>
      <c r="C815" s="185"/>
      <c r="D815" s="70"/>
      <c r="E815" s="187"/>
      <c r="F815" s="206"/>
    </row>
    <row r="816" spans="1:6" ht="13" x14ac:dyDescent="0.3">
      <c r="A816" s="185"/>
      <c r="B816" s="69" t="s">
        <v>1423</v>
      </c>
      <c r="C816" s="185"/>
      <c r="D816" s="70"/>
      <c r="E816" s="187"/>
      <c r="F816" s="206"/>
    </row>
    <row r="817" spans="1:6" ht="13" x14ac:dyDescent="0.3">
      <c r="A817" s="185"/>
      <c r="B817" s="69" t="s">
        <v>1424</v>
      </c>
      <c r="C817" s="185"/>
      <c r="D817" s="70"/>
      <c r="E817" s="187"/>
      <c r="F817" s="206"/>
    </row>
    <row r="818" spans="1:6" ht="13" x14ac:dyDescent="0.3">
      <c r="A818" s="185"/>
      <c r="B818" s="69" t="s">
        <v>1425</v>
      </c>
      <c r="C818" s="185"/>
      <c r="D818" s="70"/>
      <c r="E818" s="187"/>
      <c r="F818" s="206"/>
    </row>
    <row r="819" spans="1:6" ht="13" x14ac:dyDescent="0.3">
      <c r="A819" s="185"/>
      <c r="B819" s="69" t="s">
        <v>1426</v>
      </c>
      <c r="C819" s="185"/>
      <c r="D819" s="70"/>
      <c r="E819" s="187"/>
      <c r="F819" s="206"/>
    </row>
    <row r="820" spans="1:6" x14ac:dyDescent="0.25">
      <c r="A820" s="185"/>
      <c r="B820" s="186"/>
      <c r="C820" s="185"/>
      <c r="D820" s="70"/>
      <c r="E820" s="187"/>
      <c r="F820" s="206"/>
    </row>
    <row r="821" spans="1:6" x14ac:dyDescent="0.25">
      <c r="A821" s="185">
        <v>1</v>
      </c>
      <c r="B821" s="186" t="s">
        <v>1427</v>
      </c>
      <c r="C821" s="185" t="s">
        <v>0</v>
      </c>
      <c r="D821" s="70">
        <v>48</v>
      </c>
      <c r="E821" s="187">
        <v>300</v>
      </c>
      <c r="F821" s="206">
        <f>D821*E821</f>
        <v>14400</v>
      </c>
    </row>
    <row r="822" spans="1:6" x14ac:dyDescent="0.25">
      <c r="A822" s="185"/>
      <c r="B822" s="186"/>
      <c r="C822" s="185"/>
      <c r="D822" s="70"/>
      <c r="E822" s="187"/>
      <c r="F822" s="206"/>
    </row>
    <row r="823" spans="1:6" x14ac:dyDescent="0.25">
      <c r="A823" s="185">
        <v>2</v>
      </c>
      <c r="B823" s="186" t="s">
        <v>1428</v>
      </c>
      <c r="C823" s="185" t="s">
        <v>11</v>
      </c>
      <c r="D823" s="70">
        <v>39</v>
      </c>
      <c r="E823" s="187">
        <v>120</v>
      </c>
      <c r="F823" s="206">
        <f>D823*E823</f>
        <v>4680</v>
      </c>
    </row>
    <row r="824" spans="1:6" x14ac:dyDescent="0.25">
      <c r="A824" s="185"/>
      <c r="B824" s="186"/>
      <c r="C824" s="185"/>
      <c r="D824" s="70"/>
      <c r="E824" s="187"/>
      <c r="F824" s="206"/>
    </row>
    <row r="825" spans="1:6" x14ac:dyDescent="0.25">
      <c r="A825" s="185">
        <v>3</v>
      </c>
      <c r="B825" s="186" t="s">
        <v>1429</v>
      </c>
      <c r="C825" s="185" t="s">
        <v>0</v>
      </c>
      <c r="D825" s="70">
        <v>2</v>
      </c>
      <c r="E825" s="187">
        <v>300</v>
      </c>
      <c r="F825" s="206">
        <f>D825*E825</f>
        <v>600</v>
      </c>
    </row>
    <row r="826" spans="1:6" x14ac:dyDescent="0.25">
      <c r="A826" s="185"/>
      <c r="B826" s="186"/>
      <c r="C826" s="185"/>
      <c r="D826" s="70"/>
      <c r="E826" s="187"/>
      <c r="F826" s="206"/>
    </row>
    <row r="827" spans="1:6" x14ac:dyDescent="0.25">
      <c r="A827" s="185"/>
      <c r="B827" s="186"/>
      <c r="C827" s="185"/>
      <c r="D827" s="70"/>
      <c r="E827" s="187"/>
      <c r="F827" s="206"/>
    </row>
    <row r="828" spans="1:6" x14ac:dyDescent="0.25">
      <c r="A828" s="185"/>
      <c r="B828" s="186"/>
      <c r="C828" s="185"/>
      <c r="D828" s="70"/>
      <c r="E828" s="187"/>
      <c r="F828" s="206"/>
    </row>
    <row r="829" spans="1:6" x14ac:dyDescent="0.25">
      <c r="A829" s="185"/>
      <c r="B829" s="186"/>
      <c r="C829" s="185"/>
      <c r="D829" s="70"/>
      <c r="E829" s="187"/>
      <c r="F829" s="206"/>
    </row>
    <row r="830" spans="1:6" x14ac:dyDescent="0.25">
      <c r="A830" s="185"/>
      <c r="B830" s="186"/>
      <c r="C830" s="185"/>
      <c r="D830" s="70"/>
      <c r="E830" s="187"/>
      <c r="F830" s="206"/>
    </row>
    <row r="831" spans="1:6" x14ac:dyDescent="0.25">
      <c r="A831" s="185"/>
      <c r="B831" s="186"/>
      <c r="C831" s="185"/>
      <c r="D831" s="70"/>
      <c r="E831" s="187"/>
      <c r="F831" s="206"/>
    </row>
    <row r="832" spans="1:6" x14ac:dyDescent="0.25">
      <c r="A832" s="185"/>
      <c r="B832" s="186"/>
      <c r="C832" s="185"/>
      <c r="D832" s="70"/>
      <c r="E832" s="187"/>
      <c r="F832" s="206"/>
    </row>
    <row r="833" spans="1:6" x14ac:dyDescent="0.25">
      <c r="A833" s="185"/>
      <c r="B833" s="186"/>
      <c r="C833" s="185"/>
      <c r="D833" s="70"/>
      <c r="E833" s="187"/>
      <c r="F833" s="206"/>
    </row>
    <row r="834" spans="1:6" ht="13" x14ac:dyDescent="0.3">
      <c r="A834" s="185"/>
      <c r="B834" s="69"/>
      <c r="C834" s="185"/>
      <c r="D834" s="70"/>
      <c r="E834" s="187"/>
      <c r="F834" s="206"/>
    </row>
    <row r="835" spans="1:6" x14ac:dyDescent="0.25">
      <c r="A835" s="185"/>
      <c r="B835" s="186"/>
      <c r="C835" s="185"/>
      <c r="D835" s="70"/>
      <c r="E835" s="187"/>
      <c r="F835" s="206"/>
    </row>
    <row r="836" spans="1:6" x14ac:dyDescent="0.25">
      <c r="A836" s="185"/>
      <c r="B836" s="186"/>
      <c r="C836" s="185"/>
      <c r="D836" s="70"/>
      <c r="E836" s="187"/>
      <c r="F836" s="206"/>
    </row>
    <row r="837" spans="1:6" x14ac:dyDescent="0.25">
      <c r="A837" s="185"/>
      <c r="B837" s="186"/>
      <c r="C837" s="185"/>
      <c r="D837" s="70"/>
      <c r="E837" s="187"/>
      <c r="F837" s="206"/>
    </row>
    <row r="838" spans="1:6" x14ac:dyDescent="0.25">
      <c r="A838" s="185"/>
      <c r="B838" s="186"/>
      <c r="C838" s="185"/>
      <c r="D838" s="70"/>
      <c r="E838" s="187"/>
      <c r="F838" s="206"/>
    </row>
    <row r="839" spans="1:6" x14ac:dyDescent="0.25">
      <c r="A839" s="185"/>
      <c r="B839" s="186"/>
      <c r="C839" s="185"/>
      <c r="D839" s="70"/>
      <c r="E839" s="187"/>
      <c r="F839" s="206"/>
    </row>
    <row r="840" spans="1:6" x14ac:dyDescent="0.25">
      <c r="A840" s="185"/>
      <c r="B840" s="186"/>
      <c r="C840" s="185"/>
      <c r="D840" s="70"/>
      <c r="E840" s="187"/>
      <c r="F840" s="206"/>
    </row>
    <row r="841" spans="1:6" x14ac:dyDescent="0.25">
      <c r="A841" s="185"/>
      <c r="B841" s="186"/>
      <c r="C841" s="185"/>
      <c r="D841" s="70"/>
      <c r="E841" s="187"/>
      <c r="F841" s="206"/>
    </row>
    <row r="842" spans="1:6" x14ac:dyDescent="0.25">
      <c r="A842" s="185"/>
      <c r="B842" s="186"/>
      <c r="C842" s="185"/>
      <c r="D842" s="70"/>
      <c r="E842" s="187"/>
      <c r="F842" s="206"/>
    </row>
    <row r="843" spans="1:6" x14ac:dyDescent="0.25">
      <c r="A843" s="185"/>
      <c r="B843" s="186"/>
      <c r="C843" s="185"/>
      <c r="D843" s="70"/>
      <c r="E843" s="187"/>
      <c r="F843" s="206"/>
    </row>
    <row r="844" spans="1:6" x14ac:dyDescent="0.25">
      <c r="A844" s="185"/>
      <c r="B844" s="186"/>
      <c r="C844" s="185"/>
      <c r="D844" s="70"/>
      <c r="E844" s="187"/>
      <c r="F844" s="206"/>
    </row>
    <row r="845" spans="1:6" x14ac:dyDescent="0.25">
      <c r="A845" s="185"/>
      <c r="B845" s="186"/>
      <c r="C845" s="185"/>
      <c r="D845" s="70"/>
      <c r="E845" s="187"/>
      <c r="F845" s="206"/>
    </row>
    <row r="846" spans="1:6" x14ac:dyDescent="0.25">
      <c r="A846" s="185"/>
      <c r="B846" s="186"/>
      <c r="C846" s="185"/>
      <c r="D846" s="70"/>
      <c r="E846" s="187"/>
      <c r="F846" s="206"/>
    </row>
    <row r="847" spans="1:6" x14ac:dyDescent="0.25">
      <c r="A847" s="185"/>
      <c r="B847" s="186"/>
      <c r="C847" s="185"/>
      <c r="D847" s="70"/>
      <c r="E847" s="187"/>
      <c r="F847" s="206"/>
    </row>
    <row r="848" spans="1:6" x14ac:dyDescent="0.25">
      <c r="A848" s="185"/>
      <c r="B848" s="186"/>
      <c r="C848" s="185"/>
      <c r="D848" s="70"/>
      <c r="E848" s="187"/>
      <c r="F848" s="206"/>
    </row>
    <row r="849" spans="1:6" x14ac:dyDescent="0.25">
      <c r="A849" s="185"/>
      <c r="B849" s="186"/>
      <c r="C849" s="185"/>
      <c r="D849" s="70"/>
      <c r="E849" s="187"/>
      <c r="F849" s="206"/>
    </row>
    <row r="850" spans="1:6" x14ac:dyDescent="0.25">
      <c r="A850" s="185"/>
      <c r="B850" s="186"/>
      <c r="C850" s="185"/>
      <c r="D850" s="70"/>
      <c r="E850" s="187"/>
      <c r="F850" s="206"/>
    </row>
    <row r="851" spans="1:6" x14ac:dyDescent="0.25">
      <c r="A851" s="185"/>
      <c r="B851" s="186"/>
      <c r="C851" s="185"/>
      <c r="D851" s="70"/>
      <c r="E851" s="187"/>
      <c r="F851" s="206"/>
    </row>
    <row r="852" spans="1:6" x14ac:dyDescent="0.25">
      <c r="A852" s="185"/>
      <c r="B852" s="186"/>
      <c r="C852" s="185"/>
      <c r="D852" s="70"/>
      <c r="E852" s="187"/>
      <c r="F852" s="206"/>
    </row>
    <row r="853" spans="1:6" x14ac:dyDescent="0.25">
      <c r="A853" s="185"/>
      <c r="B853" s="186"/>
      <c r="C853" s="185"/>
      <c r="D853" s="70"/>
      <c r="E853" s="187"/>
      <c r="F853" s="206"/>
    </row>
    <row r="854" spans="1:6" x14ac:dyDescent="0.25">
      <c r="A854" s="185"/>
      <c r="B854" s="186"/>
      <c r="C854" s="185"/>
      <c r="D854" s="70"/>
      <c r="E854" s="187"/>
      <c r="F854" s="206"/>
    </row>
    <row r="855" spans="1:6" x14ac:dyDescent="0.25">
      <c r="A855" s="185"/>
      <c r="B855" s="186"/>
      <c r="C855" s="185"/>
      <c r="D855" s="70"/>
      <c r="E855" s="187"/>
      <c r="F855" s="206"/>
    </row>
    <row r="856" spans="1:6" x14ac:dyDescent="0.25">
      <c r="A856" s="185"/>
      <c r="B856" s="186"/>
      <c r="C856" s="185"/>
      <c r="D856" s="70"/>
      <c r="E856" s="187"/>
      <c r="F856" s="206"/>
    </row>
    <row r="857" spans="1:6" x14ac:dyDescent="0.25">
      <c r="A857" s="185"/>
      <c r="B857" s="186"/>
      <c r="C857" s="185"/>
      <c r="D857" s="70"/>
      <c r="E857" s="187"/>
      <c r="F857" s="206"/>
    </row>
    <row r="858" spans="1:6" x14ac:dyDescent="0.25">
      <c r="A858" s="185"/>
      <c r="B858" s="186"/>
      <c r="C858" s="185"/>
      <c r="D858" s="70"/>
      <c r="E858" s="187"/>
      <c r="F858" s="206"/>
    </row>
    <row r="859" spans="1:6" x14ac:dyDescent="0.25">
      <c r="A859" s="185"/>
      <c r="B859" s="186"/>
      <c r="C859" s="185"/>
      <c r="D859" s="70"/>
      <c r="E859" s="187"/>
      <c r="F859" s="206"/>
    </row>
    <row r="860" spans="1:6" x14ac:dyDescent="0.25">
      <c r="A860" s="185"/>
      <c r="B860" s="186"/>
      <c r="C860" s="185"/>
      <c r="D860" s="70"/>
      <c r="E860" s="187"/>
      <c r="F860" s="206"/>
    </row>
    <row r="861" spans="1:6" x14ac:dyDescent="0.25">
      <c r="A861" s="185"/>
      <c r="B861" s="186"/>
      <c r="C861" s="185"/>
      <c r="D861" s="70"/>
      <c r="E861" s="187"/>
      <c r="F861" s="206"/>
    </row>
    <row r="862" spans="1:6" x14ac:dyDescent="0.25">
      <c r="A862" s="185"/>
      <c r="B862" s="186"/>
      <c r="C862" s="185"/>
      <c r="D862" s="70"/>
      <c r="E862" s="187"/>
      <c r="F862" s="206"/>
    </row>
    <row r="863" spans="1:6" x14ac:dyDescent="0.25">
      <c r="A863" s="185"/>
      <c r="B863" s="186"/>
      <c r="C863" s="185"/>
      <c r="D863" s="70"/>
      <c r="E863" s="187"/>
      <c r="F863" s="206"/>
    </row>
    <row r="864" spans="1:6" x14ac:dyDescent="0.25">
      <c r="A864" s="185"/>
      <c r="B864" s="186"/>
      <c r="C864" s="185"/>
      <c r="D864" s="70"/>
      <c r="E864" s="187"/>
      <c r="F864" s="206"/>
    </row>
    <row r="865" spans="1:6" ht="13" thickBot="1" x14ac:dyDescent="0.3">
      <c r="A865" s="185"/>
      <c r="B865" s="186"/>
      <c r="C865" s="185"/>
      <c r="D865" s="70"/>
      <c r="E865" s="187"/>
      <c r="F865" s="206"/>
    </row>
    <row r="866" spans="1:6" ht="13" thickTop="1" x14ac:dyDescent="0.25">
      <c r="A866" s="185"/>
      <c r="B866" s="186"/>
      <c r="C866" s="185"/>
      <c r="D866" s="70"/>
      <c r="E866" s="187"/>
      <c r="F866" s="207"/>
    </row>
    <row r="867" spans="1:6" ht="13" x14ac:dyDescent="0.3">
      <c r="A867" s="185"/>
      <c r="B867" s="192" t="s">
        <v>1183</v>
      </c>
      <c r="C867" s="185"/>
      <c r="D867" s="70"/>
      <c r="E867" s="187"/>
      <c r="F867" s="205">
        <v>19680</v>
      </c>
    </row>
    <row r="868" spans="1:6" ht="13" thickBot="1" x14ac:dyDescent="0.3">
      <c r="A868" s="185"/>
      <c r="B868" s="186"/>
      <c r="C868" s="185"/>
      <c r="D868" s="70"/>
      <c r="E868" s="187"/>
      <c r="F868" s="208"/>
    </row>
    <row r="869" spans="1:6" ht="13" thickTop="1" x14ac:dyDescent="0.25">
      <c r="A869" s="185"/>
      <c r="B869" s="186"/>
      <c r="C869" s="185"/>
      <c r="D869" s="70"/>
      <c r="E869" s="187"/>
      <c r="F869" s="206"/>
    </row>
    <row r="870" spans="1:6" x14ac:dyDescent="0.25">
      <c r="A870" s="185"/>
      <c r="B870" s="186"/>
      <c r="C870" s="185"/>
      <c r="D870" s="70"/>
      <c r="E870" s="187"/>
      <c r="F870" s="206"/>
    </row>
    <row r="871" spans="1:6" x14ac:dyDescent="0.25">
      <c r="A871" s="185"/>
      <c r="B871" s="186"/>
      <c r="C871" s="185"/>
      <c r="D871" s="70"/>
      <c r="E871" s="187"/>
      <c r="F871" s="206"/>
    </row>
    <row r="872" spans="1:6" x14ac:dyDescent="0.25">
      <c r="A872" s="185"/>
      <c r="B872" s="186"/>
      <c r="C872" s="185"/>
      <c r="D872" s="70"/>
      <c r="E872" s="187"/>
      <c r="F872" s="206"/>
    </row>
    <row r="873" spans="1:6" ht="13" x14ac:dyDescent="0.3">
      <c r="A873" s="183" t="s">
        <v>4</v>
      </c>
      <c r="B873" s="183" t="s">
        <v>1084</v>
      </c>
      <c r="C873" s="183" t="s">
        <v>293</v>
      </c>
      <c r="D873" s="86" t="s">
        <v>1085</v>
      </c>
      <c r="E873" s="184" t="s">
        <v>291</v>
      </c>
      <c r="F873" s="205" t="s">
        <v>622</v>
      </c>
    </row>
    <row r="874" spans="1:6" ht="13" x14ac:dyDescent="0.3">
      <c r="A874" s="185"/>
      <c r="B874" s="69" t="s">
        <v>1430</v>
      </c>
      <c r="C874" s="185"/>
      <c r="D874" s="70"/>
      <c r="E874" s="187"/>
      <c r="F874" s="206"/>
    </row>
    <row r="875" spans="1:6" ht="13" x14ac:dyDescent="0.3">
      <c r="A875" s="185"/>
      <c r="B875" s="69"/>
      <c r="C875" s="185"/>
      <c r="D875" s="70"/>
      <c r="E875" s="187"/>
      <c r="F875" s="206"/>
    </row>
    <row r="876" spans="1:6" ht="13" x14ac:dyDescent="0.3">
      <c r="A876" s="185"/>
      <c r="B876" s="69" t="s">
        <v>63</v>
      </c>
      <c r="C876" s="185"/>
      <c r="D876" s="70"/>
      <c r="E876" s="187"/>
      <c r="F876" s="206"/>
    </row>
    <row r="877" spans="1:6" ht="13" x14ac:dyDescent="0.3">
      <c r="A877" s="185"/>
      <c r="B877" s="69"/>
      <c r="C877" s="185"/>
      <c r="D877" s="70"/>
      <c r="E877" s="187"/>
      <c r="F877" s="206"/>
    </row>
    <row r="878" spans="1:6" ht="13" x14ac:dyDescent="0.3">
      <c r="A878" s="185"/>
      <c r="B878" s="69" t="s">
        <v>1431</v>
      </c>
      <c r="C878" s="185"/>
      <c r="D878" s="70"/>
      <c r="E878" s="187"/>
      <c r="F878" s="206"/>
    </row>
    <row r="879" spans="1:6" ht="13" x14ac:dyDescent="0.3">
      <c r="A879" s="185"/>
      <c r="B879" s="69"/>
      <c r="C879" s="185"/>
      <c r="D879" s="70"/>
      <c r="E879" s="187"/>
      <c r="F879" s="206"/>
    </row>
    <row r="880" spans="1:6" ht="13" x14ac:dyDescent="0.3">
      <c r="A880" s="185"/>
      <c r="B880" s="197" t="s">
        <v>1432</v>
      </c>
      <c r="C880" s="185"/>
      <c r="D880" s="70"/>
      <c r="E880" s="187"/>
      <c r="F880" s="206"/>
    </row>
    <row r="881" spans="1:6" x14ac:dyDescent="0.25">
      <c r="A881" s="185"/>
      <c r="B881" s="186"/>
      <c r="C881" s="185"/>
      <c r="D881" s="70"/>
      <c r="E881" s="187"/>
      <c r="F881" s="206"/>
    </row>
    <row r="882" spans="1:6" x14ac:dyDescent="0.25">
      <c r="A882" s="185">
        <v>1</v>
      </c>
      <c r="B882" s="186" t="s">
        <v>1433</v>
      </c>
      <c r="C882" s="185" t="s">
        <v>2</v>
      </c>
      <c r="D882" s="70">
        <v>2</v>
      </c>
      <c r="E882" s="187">
        <v>500</v>
      </c>
      <c r="F882" s="206">
        <f>E882*D882</f>
        <v>1000</v>
      </c>
    </row>
    <row r="883" spans="1:6" x14ac:dyDescent="0.25">
      <c r="A883" s="185"/>
      <c r="B883" s="186"/>
      <c r="C883" s="185"/>
      <c r="D883" s="70"/>
      <c r="E883" s="187"/>
      <c r="F883" s="206"/>
    </row>
    <row r="884" spans="1:6" ht="13" x14ac:dyDescent="0.3">
      <c r="A884" s="185"/>
      <c r="B884" s="197" t="s">
        <v>1434</v>
      </c>
      <c r="C884" s="185"/>
      <c r="D884" s="70"/>
      <c r="E884" s="187"/>
      <c r="F884" s="206"/>
    </row>
    <row r="885" spans="1:6" x14ac:dyDescent="0.25">
      <c r="A885" s="185"/>
      <c r="B885" s="186"/>
      <c r="C885" s="185"/>
      <c r="D885" s="70"/>
      <c r="E885" s="187"/>
      <c r="F885" s="206"/>
    </row>
    <row r="886" spans="1:6" x14ac:dyDescent="0.25">
      <c r="A886" s="185">
        <v>2</v>
      </c>
      <c r="B886" s="186" t="s">
        <v>1435</v>
      </c>
      <c r="C886" s="185"/>
      <c r="D886" s="70"/>
      <c r="E886" s="187"/>
      <c r="F886" s="206"/>
    </row>
    <row r="887" spans="1:6" x14ac:dyDescent="0.25">
      <c r="A887" s="185"/>
      <c r="B887" s="186" t="s">
        <v>1436</v>
      </c>
      <c r="C887" s="185" t="s">
        <v>2</v>
      </c>
      <c r="D887" s="70">
        <v>6</v>
      </c>
      <c r="E887" s="187">
        <v>750</v>
      </c>
      <c r="F887" s="206">
        <f>E887*D887</f>
        <v>4500</v>
      </c>
    </row>
    <row r="888" spans="1:6" x14ac:dyDescent="0.25">
      <c r="A888" s="185"/>
      <c r="B888" s="186"/>
      <c r="C888" s="185"/>
      <c r="D888" s="70"/>
      <c r="E888" s="187"/>
      <c r="F888" s="206"/>
    </row>
    <row r="889" spans="1:6" ht="13" x14ac:dyDescent="0.3">
      <c r="A889" s="185"/>
      <c r="B889" s="69" t="s">
        <v>1310</v>
      </c>
      <c r="C889" s="185"/>
      <c r="D889" s="70"/>
      <c r="E889" s="187"/>
      <c r="F889" s="206"/>
    </row>
    <row r="890" spans="1:6" x14ac:dyDescent="0.25">
      <c r="A890" s="185"/>
      <c r="B890" s="186"/>
      <c r="C890" s="185"/>
      <c r="D890" s="70"/>
      <c r="E890" s="187"/>
      <c r="F890" s="206"/>
    </row>
    <row r="891" spans="1:6" x14ac:dyDescent="0.25">
      <c r="A891" s="185">
        <v>3</v>
      </c>
      <c r="B891" s="186" t="s">
        <v>1437</v>
      </c>
      <c r="C891" s="185" t="s">
        <v>2</v>
      </c>
      <c r="D891" s="70">
        <v>5</v>
      </c>
      <c r="E891" s="187">
        <v>60</v>
      </c>
      <c r="F891" s="206">
        <f>E891*D891</f>
        <v>300</v>
      </c>
    </row>
    <row r="892" spans="1:6" x14ac:dyDescent="0.25">
      <c r="A892" s="185"/>
      <c r="B892" s="186"/>
      <c r="C892" s="185"/>
      <c r="D892" s="70"/>
      <c r="E892" s="187"/>
      <c r="F892" s="206"/>
    </row>
    <row r="893" spans="1:6" ht="13" x14ac:dyDescent="0.3">
      <c r="A893" s="185"/>
      <c r="B893" s="69"/>
      <c r="C893" s="185"/>
      <c r="D893" s="70"/>
      <c r="E893" s="187"/>
      <c r="F893" s="206"/>
    </row>
    <row r="894" spans="1:6" ht="13" x14ac:dyDescent="0.3">
      <c r="A894" s="185"/>
      <c r="B894" s="69"/>
      <c r="C894" s="185"/>
      <c r="D894" s="70"/>
      <c r="E894" s="187"/>
      <c r="F894" s="206"/>
    </row>
    <row r="895" spans="1:6" ht="13" x14ac:dyDescent="0.3">
      <c r="A895" s="185"/>
      <c r="B895" s="69"/>
      <c r="C895" s="185"/>
      <c r="D895" s="70"/>
      <c r="E895" s="187"/>
      <c r="F895" s="206"/>
    </row>
    <row r="896" spans="1:6" x14ac:dyDescent="0.25">
      <c r="A896" s="185"/>
      <c r="B896" s="186"/>
      <c r="C896" s="185"/>
      <c r="D896" s="70"/>
      <c r="E896" s="187"/>
      <c r="F896" s="206"/>
    </row>
    <row r="897" spans="1:6" x14ac:dyDescent="0.25">
      <c r="A897" s="185"/>
      <c r="B897" s="186"/>
      <c r="C897" s="185"/>
      <c r="D897" s="70"/>
      <c r="E897" s="187"/>
      <c r="F897" s="206"/>
    </row>
    <row r="898" spans="1:6" x14ac:dyDescent="0.25">
      <c r="A898" s="185"/>
      <c r="B898" s="186"/>
      <c r="C898" s="185"/>
      <c r="D898" s="70"/>
      <c r="E898" s="187"/>
      <c r="F898" s="206"/>
    </row>
    <row r="899" spans="1:6" x14ac:dyDescent="0.25">
      <c r="A899" s="185"/>
      <c r="B899" s="186"/>
      <c r="C899" s="185"/>
      <c r="D899" s="70"/>
      <c r="E899" s="187"/>
      <c r="F899" s="206"/>
    </row>
    <row r="900" spans="1:6" x14ac:dyDescent="0.25">
      <c r="A900" s="185"/>
      <c r="B900" s="186"/>
      <c r="C900" s="185"/>
      <c r="D900" s="70"/>
      <c r="E900" s="187"/>
      <c r="F900" s="206"/>
    </row>
    <row r="901" spans="1:6" x14ac:dyDescent="0.25">
      <c r="A901" s="185"/>
      <c r="B901" s="186"/>
      <c r="C901" s="185"/>
      <c r="D901" s="70"/>
      <c r="E901" s="187"/>
      <c r="F901" s="206"/>
    </row>
    <row r="902" spans="1:6" x14ac:dyDescent="0.25">
      <c r="A902" s="185"/>
      <c r="B902" s="186"/>
      <c r="C902" s="185"/>
      <c r="D902" s="70"/>
      <c r="E902" s="187"/>
      <c r="F902" s="206"/>
    </row>
    <row r="903" spans="1:6" x14ac:dyDescent="0.25">
      <c r="A903" s="185"/>
      <c r="B903" s="186"/>
      <c r="C903" s="185"/>
      <c r="D903" s="70"/>
      <c r="E903" s="187"/>
      <c r="F903" s="206"/>
    </row>
    <row r="904" spans="1:6" x14ac:dyDescent="0.25">
      <c r="A904" s="185"/>
      <c r="B904" s="186"/>
      <c r="C904" s="185"/>
      <c r="D904" s="70"/>
      <c r="E904" s="187"/>
      <c r="F904" s="206"/>
    </row>
    <row r="905" spans="1:6" x14ac:dyDescent="0.25">
      <c r="A905" s="185"/>
      <c r="B905" s="186"/>
      <c r="C905" s="185"/>
      <c r="D905" s="70"/>
      <c r="E905" s="187"/>
      <c r="F905" s="206"/>
    </row>
    <row r="906" spans="1:6" x14ac:dyDescent="0.25">
      <c r="A906" s="185"/>
      <c r="B906" s="186"/>
      <c r="C906" s="185"/>
      <c r="D906" s="70"/>
      <c r="E906" s="187"/>
      <c r="F906" s="206"/>
    </row>
    <row r="907" spans="1:6" x14ac:dyDescent="0.25">
      <c r="A907" s="185"/>
      <c r="B907" s="186"/>
      <c r="C907" s="185"/>
      <c r="D907" s="70"/>
      <c r="E907" s="187"/>
      <c r="F907" s="206"/>
    </row>
    <row r="908" spans="1:6" ht="13" x14ac:dyDescent="0.3">
      <c r="A908" s="185"/>
      <c r="B908" s="69"/>
      <c r="C908" s="185"/>
      <c r="D908" s="70"/>
      <c r="E908" s="187"/>
      <c r="F908" s="206"/>
    </row>
    <row r="909" spans="1:6" x14ac:dyDescent="0.25">
      <c r="A909" s="185"/>
      <c r="B909" s="186"/>
      <c r="C909" s="185"/>
      <c r="D909" s="70"/>
      <c r="E909" s="187"/>
      <c r="F909" s="206"/>
    </row>
    <row r="910" spans="1:6" x14ac:dyDescent="0.25">
      <c r="A910" s="185"/>
      <c r="B910" s="186"/>
      <c r="C910" s="185"/>
      <c r="D910" s="70"/>
      <c r="E910" s="187"/>
      <c r="F910" s="206"/>
    </row>
    <row r="911" spans="1:6" x14ac:dyDescent="0.25">
      <c r="A911" s="185"/>
      <c r="B911" s="186"/>
      <c r="C911" s="185"/>
      <c r="D911" s="70"/>
      <c r="E911" s="187"/>
      <c r="F911" s="206"/>
    </row>
    <row r="912" spans="1:6" x14ac:dyDescent="0.25">
      <c r="A912" s="185"/>
      <c r="B912" s="186"/>
      <c r="C912" s="185"/>
      <c r="D912" s="70"/>
      <c r="E912" s="187"/>
      <c r="F912" s="206"/>
    </row>
    <row r="913" spans="1:6" x14ac:dyDescent="0.25">
      <c r="A913" s="185"/>
      <c r="B913" s="186"/>
      <c r="C913" s="185"/>
      <c r="D913" s="70"/>
      <c r="E913" s="187"/>
      <c r="F913" s="206"/>
    </row>
    <row r="914" spans="1:6" x14ac:dyDescent="0.25">
      <c r="A914" s="185"/>
      <c r="B914" s="186"/>
      <c r="C914" s="185"/>
      <c r="D914" s="70"/>
      <c r="E914" s="187"/>
      <c r="F914" s="206"/>
    </row>
    <row r="915" spans="1:6" x14ac:dyDescent="0.25">
      <c r="A915" s="185"/>
      <c r="B915" s="186"/>
      <c r="C915" s="185"/>
      <c r="D915" s="70"/>
      <c r="E915" s="187"/>
      <c r="F915" s="206"/>
    </row>
    <row r="916" spans="1:6" x14ac:dyDescent="0.25">
      <c r="A916" s="185"/>
      <c r="B916" s="186"/>
      <c r="C916" s="185"/>
      <c r="D916" s="70"/>
      <c r="E916" s="187"/>
      <c r="F916" s="206"/>
    </row>
    <row r="917" spans="1:6" x14ac:dyDescent="0.25">
      <c r="A917" s="185"/>
      <c r="B917" s="186"/>
      <c r="C917" s="185"/>
      <c r="D917" s="70"/>
      <c r="E917" s="187"/>
      <c r="F917" s="206"/>
    </row>
    <row r="918" spans="1:6" x14ac:dyDescent="0.25">
      <c r="A918" s="185"/>
      <c r="B918" s="186"/>
      <c r="C918" s="185"/>
      <c r="D918" s="70"/>
      <c r="E918" s="187"/>
      <c r="F918" s="206"/>
    </row>
    <row r="919" spans="1:6" x14ac:dyDescent="0.25">
      <c r="A919" s="185"/>
      <c r="B919" s="186"/>
      <c r="C919" s="185"/>
      <c r="D919" s="70"/>
      <c r="E919" s="187"/>
      <c r="F919" s="206"/>
    </row>
    <row r="920" spans="1:6" x14ac:dyDescent="0.25">
      <c r="A920" s="185"/>
      <c r="B920" s="186"/>
      <c r="C920" s="185"/>
      <c r="D920" s="70"/>
      <c r="E920" s="187"/>
      <c r="F920" s="206"/>
    </row>
    <row r="921" spans="1:6" x14ac:dyDescent="0.25">
      <c r="A921" s="185"/>
      <c r="B921" s="186"/>
      <c r="C921" s="185"/>
      <c r="D921" s="70"/>
      <c r="E921" s="187"/>
      <c r="F921" s="206"/>
    </row>
    <row r="922" spans="1:6" x14ac:dyDescent="0.25">
      <c r="A922" s="185"/>
      <c r="B922" s="186"/>
      <c r="C922" s="185"/>
      <c r="D922" s="70"/>
      <c r="E922" s="187"/>
      <c r="F922" s="206"/>
    </row>
    <row r="923" spans="1:6" x14ac:dyDescent="0.25">
      <c r="A923" s="185"/>
      <c r="B923" s="186"/>
      <c r="C923" s="185"/>
      <c r="D923" s="70"/>
      <c r="E923" s="187"/>
      <c r="F923" s="206"/>
    </row>
    <row r="924" spans="1:6" x14ac:dyDescent="0.25">
      <c r="A924" s="185"/>
      <c r="B924" s="186"/>
      <c r="C924" s="185"/>
      <c r="D924" s="70"/>
      <c r="E924" s="187"/>
      <c r="F924" s="206"/>
    </row>
    <row r="925" spans="1:6" x14ac:dyDescent="0.25">
      <c r="A925" s="185"/>
      <c r="B925" s="186"/>
      <c r="C925" s="185"/>
      <c r="D925" s="70"/>
      <c r="E925" s="187"/>
      <c r="F925" s="206"/>
    </row>
    <row r="926" spans="1:6" x14ac:dyDescent="0.25">
      <c r="A926" s="185"/>
      <c r="B926" s="186"/>
      <c r="C926" s="185"/>
      <c r="D926" s="70"/>
      <c r="E926" s="187"/>
      <c r="F926" s="206"/>
    </row>
    <row r="927" spans="1:6" x14ac:dyDescent="0.25">
      <c r="A927" s="185"/>
      <c r="B927" s="186"/>
      <c r="C927" s="185"/>
      <c r="D927" s="70"/>
      <c r="E927" s="187"/>
      <c r="F927" s="206"/>
    </row>
    <row r="928" spans="1:6" x14ac:dyDescent="0.25">
      <c r="A928" s="185"/>
      <c r="B928" s="186"/>
      <c r="C928" s="185"/>
      <c r="D928" s="70"/>
      <c r="E928" s="187"/>
      <c r="F928" s="206"/>
    </row>
    <row r="929" spans="1:6" x14ac:dyDescent="0.25">
      <c r="A929" s="185"/>
      <c r="B929" s="186"/>
      <c r="C929" s="185"/>
      <c r="D929" s="70"/>
      <c r="E929" s="187"/>
      <c r="F929" s="206"/>
    </row>
    <row r="930" spans="1:6" x14ac:dyDescent="0.25">
      <c r="A930" s="185"/>
      <c r="B930" s="186"/>
      <c r="C930" s="185"/>
      <c r="D930" s="70"/>
      <c r="E930" s="187"/>
      <c r="F930" s="206"/>
    </row>
    <row r="931" spans="1:6" ht="13" thickBot="1" x14ac:dyDescent="0.3">
      <c r="A931" s="185"/>
      <c r="B931" s="186"/>
      <c r="C931" s="185"/>
      <c r="D931" s="70"/>
      <c r="E931" s="187"/>
      <c r="F931" s="206"/>
    </row>
    <row r="932" spans="1:6" ht="13" thickTop="1" x14ac:dyDescent="0.25">
      <c r="A932" s="185"/>
      <c r="B932" s="186"/>
      <c r="C932" s="185"/>
      <c r="D932" s="70"/>
      <c r="E932" s="187"/>
      <c r="F932" s="207"/>
    </row>
    <row r="933" spans="1:6" ht="13" x14ac:dyDescent="0.3">
      <c r="A933" s="185"/>
      <c r="B933" s="192" t="s">
        <v>1183</v>
      </c>
      <c r="C933" s="185"/>
      <c r="D933" s="70"/>
      <c r="E933" s="187"/>
      <c r="F933" s="205">
        <v>5800</v>
      </c>
    </row>
    <row r="934" spans="1:6" ht="13" thickBot="1" x14ac:dyDescent="0.3">
      <c r="A934" s="185"/>
      <c r="B934" s="186"/>
      <c r="C934" s="185"/>
      <c r="D934" s="70"/>
      <c r="E934" s="187"/>
      <c r="F934" s="208"/>
    </row>
    <row r="935" spans="1:6" ht="13" thickTop="1" x14ac:dyDescent="0.25">
      <c r="A935" s="185"/>
      <c r="B935" s="186"/>
      <c r="C935" s="185"/>
      <c r="D935" s="70"/>
      <c r="E935" s="187"/>
      <c r="F935" s="206"/>
    </row>
    <row r="936" spans="1:6" x14ac:dyDescent="0.25">
      <c r="A936" s="185"/>
      <c r="B936" s="186"/>
      <c r="C936" s="185"/>
      <c r="D936" s="70"/>
      <c r="E936" s="187"/>
      <c r="F936" s="206"/>
    </row>
    <row r="937" spans="1:6" x14ac:dyDescent="0.25">
      <c r="A937" s="185"/>
      <c r="B937" s="186"/>
      <c r="C937" s="185"/>
      <c r="D937" s="70"/>
      <c r="E937" s="187"/>
      <c r="F937" s="206"/>
    </row>
    <row r="938" spans="1:6" x14ac:dyDescent="0.25">
      <c r="A938" s="185"/>
      <c r="B938" s="186"/>
      <c r="C938" s="185"/>
      <c r="D938" s="70"/>
      <c r="E938" s="187"/>
      <c r="F938" s="206"/>
    </row>
    <row r="939" spans="1:6" x14ac:dyDescent="0.25">
      <c r="A939" s="185"/>
      <c r="B939" s="186"/>
      <c r="C939" s="185"/>
      <c r="D939" s="70"/>
      <c r="E939" s="187"/>
      <c r="F939" s="206"/>
    </row>
    <row r="940" spans="1:6" ht="13" x14ac:dyDescent="0.3">
      <c r="A940" s="183" t="s">
        <v>4</v>
      </c>
      <c r="B940" s="183" t="s">
        <v>1084</v>
      </c>
      <c r="C940" s="183" t="s">
        <v>293</v>
      </c>
      <c r="D940" s="86" t="s">
        <v>1085</v>
      </c>
      <c r="E940" s="184" t="s">
        <v>291</v>
      </c>
      <c r="F940" s="205" t="s">
        <v>622</v>
      </c>
    </row>
    <row r="941" spans="1:6" ht="13" x14ac:dyDescent="0.3">
      <c r="A941" s="185"/>
      <c r="B941" s="69" t="s">
        <v>1438</v>
      </c>
      <c r="C941" s="185"/>
      <c r="D941" s="70"/>
      <c r="E941" s="187"/>
      <c r="F941" s="206"/>
    </row>
    <row r="942" spans="1:6" ht="13" x14ac:dyDescent="0.3">
      <c r="A942" s="185"/>
      <c r="B942" s="69"/>
      <c r="C942" s="185"/>
      <c r="D942" s="70"/>
      <c r="E942" s="187"/>
      <c r="F942" s="206"/>
    </row>
    <row r="943" spans="1:6" ht="13" x14ac:dyDescent="0.3">
      <c r="A943" s="185"/>
      <c r="B943" s="69" t="s">
        <v>46</v>
      </c>
      <c r="C943" s="185"/>
      <c r="D943" s="70"/>
      <c r="E943" s="187"/>
      <c r="F943" s="206"/>
    </row>
    <row r="944" spans="1:6" x14ac:dyDescent="0.25">
      <c r="A944" s="185"/>
      <c r="B944" s="186"/>
      <c r="C944" s="185"/>
      <c r="D944" s="70"/>
      <c r="E944" s="187"/>
      <c r="F944" s="206"/>
    </row>
    <row r="945" spans="1:6" ht="13" x14ac:dyDescent="0.3">
      <c r="A945" s="185"/>
      <c r="B945" s="69" t="s">
        <v>1439</v>
      </c>
      <c r="C945" s="185"/>
      <c r="D945" s="70"/>
      <c r="E945" s="187"/>
      <c r="F945" s="206"/>
    </row>
    <row r="946" spans="1:6" x14ac:dyDescent="0.25">
      <c r="A946" s="185"/>
      <c r="B946" s="186"/>
      <c r="C946" s="185"/>
      <c r="D946" s="70"/>
      <c r="E946" s="187"/>
      <c r="F946" s="206"/>
    </row>
    <row r="947" spans="1:6" ht="13" x14ac:dyDescent="0.3">
      <c r="A947" s="185"/>
      <c r="B947" s="69" t="s">
        <v>1440</v>
      </c>
      <c r="C947" s="185"/>
      <c r="D947" s="70"/>
      <c r="E947" s="187"/>
      <c r="F947" s="206"/>
    </row>
    <row r="948" spans="1:6" x14ac:dyDescent="0.25">
      <c r="A948" s="185"/>
      <c r="B948" s="186"/>
      <c r="C948" s="185"/>
      <c r="D948" s="70"/>
      <c r="E948" s="187"/>
      <c r="F948" s="206"/>
    </row>
    <row r="949" spans="1:6" x14ac:dyDescent="0.25">
      <c r="A949" s="185">
        <v>1</v>
      </c>
      <c r="B949" s="186" t="s">
        <v>1441</v>
      </c>
      <c r="C949" s="185"/>
      <c r="D949" s="70"/>
      <c r="E949" s="187"/>
      <c r="F949" s="206"/>
    </row>
    <row r="950" spans="1:6" x14ac:dyDescent="0.25">
      <c r="A950" s="185"/>
      <c r="B950" s="186" t="s">
        <v>1442</v>
      </c>
      <c r="C950" s="185"/>
      <c r="D950" s="70"/>
      <c r="E950" s="187"/>
      <c r="F950" s="206"/>
    </row>
    <row r="951" spans="1:6" x14ac:dyDescent="0.25">
      <c r="A951" s="185"/>
      <c r="B951" s="186" t="s">
        <v>1443</v>
      </c>
      <c r="C951" s="185"/>
      <c r="D951" s="70"/>
      <c r="E951" s="187"/>
      <c r="F951" s="206"/>
    </row>
    <row r="952" spans="1:6" x14ac:dyDescent="0.25">
      <c r="A952" s="185"/>
      <c r="B952" s="186" t="s">
        <v>1444</v>
      </c>
      <c r="C952" s="185"/>
      <c r="D952" s="70"/>
      <c r="E952" s="187"/>
      <c r="F952" s="206"/>
    </row>
    <row r="953" spans="1:6" x14ac:dyDescent="0.25">
      <c r="A953" s="185"/>
      <c r="B953" s="186" t="s">
        <v>1445</v>
      </c>
      <c r="C953" s="185"/>
      <c r="D953" s="70"/>
      <c r="E953" s="187"/>
      <c r="F953" s="206"/>
    </row>
    <row r="954" spans="1:6" x14ac:dyDescent="0.25">
      <c r="A954" s="185"/>
      <c r="B954" s="186" t="s">
        <v>1446</v>
      </c>
      <c r="C954" s="185"/>
      <c r="D954" s="70"/>
      <c r="E954" s="187"/>
      <c r="F954" s="206"/>
    </row>
    <row r="955" spans="1:6" x14ac:dyDescent="0.25">
      <c r="A955" s="185"/>
      <c r="B955" s="186" t="s">
        <v>1447</v>
      </c>
      <c r="C955" s="185"/>
      <c r="D955" s="70"/>
      <c r="E955" s="187"/>
      <c r="F955" s="206"/>
    </row>
    <row r="956" spans="1:6" x14ac:dyDescent="0.25">
      <c r="A956" s="185"/>
      <c r="B956" s="186" t="s">
        <v>1448</v>
      </c>
      <c r="C956" s="185"/>
      <c r="D956" s="70"/>
      <c r="E956" s="187"/>
      <c r="F956" s="206"/>
    </row>
    <row r="957" spans="1:6" x14ac:dyDescent="0.25">
      <c r="A957" s="185"/>
      <c r="B957" s="186" t="s">
        <v>1449</v>
      </c>
      <c r="C957" s="185"/>
      <c r="D957" s="70"/>
      <c r="E957" s="187"/>
      <c r="F957" s="206"/>
    </row>
    <row r="958" spans="1:6" x14ac:dyDescent="0.25">
      <c r="A958" s="185"/>
      <c r="B958" s="186" t="s">
        <v>1450</v>
      </c>
      <c r="C958" s="185"/>
      <c r="D958" s="70"/>
      <c r="E958" s="187"/>
      <c r="F958" s="206"/>
    </row>
    <row r="959" spans="1:6" x14ac:dyDescent="0.25">
      <c r="A959" s="185"/>
      <c r="B959" s="186" t="s">
        <v>1451</v>
      </c>
      <c r="C959" s="185"/>
      <c r="D959" s="70"/>
      <c r="E959" s="187"/>
      <c r="F959" s="206"/>
    </row>
    <row r="960" spans="1:6" x14ac:dyDescent="0.25">
      <c r="A960" s="185"/>
      <c r="B960" s="186" t="s">
        <v>1452</v>
      </c>
      <c r="C960" s="185"/>
      <c r="D960" s="70"/>
      <c r="E960" s="187"/>
      <c r="F960" s="206"/>
    </row>
    <row r="961" spans="1:6" x14ac:dyDescent="0.25">
      <c r="A961" s="185"/>
      <c r="B961" s="186" t="s">
        <v>1453</v>
      </c>
      <c r="C961" s="185"/>
      <c r="D961" s="70"/>
      <c r="E961" s="187"/>
      <c r="F961" s="206"/>
    </row>
    <row r="962" spans="1:6" x14ac:dyDescent="0.25">
      <c r="A962" s="185"/>
      <c r="B962" s="186" t="s">
        <v>1454</v>
      </c>
      <c r="C962" s="185"/>
      <c r="D962" s="70"/>
      <c r="E962" s="187"/>
      <c r="F962" s="206"/>
    </row>
    <row r="963" spans="1:6" x14ac:dyDescent="0.25">
      <c r="A963" s="185"/>
      <c r="B963" s="186" t="s">
        <v>1455</v>
      </c>
      <c r="C963" s="185"/>
      <c r="D963" s="70"/>
      <c r="E963" s="187"/>
      <c r="F963" s="206"/>
    </row>
    <row r="964" spans="1:6" x14ac:dyDescent="0.25">
      <c r="A964" s="185"/>
      <c r="B964" s="186" t="s">
        <v>1456</v>
      </c>
      <c r="C964" s="185"/>
      <c r="D964" s="70"/>
      <c r="E964" s="187"/>
      <c r="F964" s="206"/>
    </row>
    <row r="965" spans="1:6" x14ac:dyDescent="0.25">
      <c r="A965" s="185"/>
      <c r="B965" s="186" t="s">
        <v>1457</v>
      </c>
      <c r="C965" s="185"/>
      <c r="D965" s="70"/>
      <c r="E965" s="187"/>
      <c r="F965" s="206"/>
    </row>
    <row r="966" spans="1:6" x14ac:dyDescent="0.25">
      <c r="A966" s="185"/>
      <c r="B966" s="186" t="s">
        <v>1458</v>
      </c>
      <c r="C966" s="185"/>
      <c r="D966" s="70"/>
      <c r="E966" s="187"/>
      <c r="F966" s="206"/>
    </row>
    <row r="967" spans="1:6" x14ac:dyDescent="0.25">
      <c r="A967" s="185"/>
      <c r="B967" s="186" t="s">
        <v>1459</v>
      </c>
      <c r="C967" s="185" t="s">
        <v>2</v>
      </c>
      <c r="D967" s="70">
        <v>3</v>
      </c>
      <c r="E967" s="187">
        <v>4500</v>
      </c>
      <c r="F967" s="206">
        <f>D967*E967</f>
        <v>13500</v>
      </c>
    </row>
    <row r="968" spans="1:6" x14ac:dyDescent="0.25">
      <c r="A968" s="185"/>
      <c r="B968" s="186"/>
      <c r="C968" s="185"/>
      <c r="D968" s="70"/>
      <c r="E968" s="187"/>
      <c r="F968" s="206"/>
    </row>
    <row r="969" spans="1:6" ht="13" x14ac:dyDescent="0.3">
      <c r="A969" s="185"/>
      <c r="B969" s="69" t="s">
        <v>1460</v>
      </c>
      <c r="C969" s="185"/>
      <c r="D969" s="70"/>
      <c r="E969" s="187"/>
      <c r="F969" s="206"/>
    </row>
    <row r="970" spans="1:6" ht="13" x14ac:dyDescent="0.3">
      <c r="A970" s="185"/>
      <c r="B970" s="69" t="s">
        <v>1461</v>
      </c>
      <c r="C970" s="185"/>
      <c r="D970" s="70"/>
      <c r="E970" s="187"/>
      <c r="F970" s="206"/>
    </row>
    <row r="971" spans="1:6" x14ac:dyDescent="0.25">
      <c r="A971" s="185"/>
      <c r="B971" s="186"/>
      <c r="C971" s="185"/>
      <c r="D971" s="70"/>
      <c r="E971" s="187"/>
      <c r="F971" s="206"/>
    </row>
    <row r="972" spans="1:6" ht="13" x14ac:dyDescent="0.3">
      <c r="A972" s="185"/>
      <c r="B972" s="69" t="s">
        <v>1462</v>
      </c>
      <c r="C972" s="185"/>
      <c r="D972" s="70"/>
      <c r="E972" s="187"/>
      <c r="F972" s="206"/>
    </row>
    <row r="973" spans="1:6" x14ac:dyDescent="0.25">
      <c r="A973" s="185"/>
      <c r="B973" s="186"/>
      <c r="C973" s="185"/>
      <c r="D973" s="70"/>
      <c r="E973" s="187"/>
      <c r="F973" s="206"/>
    </row>
    <row r="974" spans="1:6" x14ac:dyDescent="0.25">
      <c r="A974" s="185">
        <v>2</v>
      </c>
      <c r="B974" s="186" t="s">
        <v>1463</v>
      </c>
      <c r="C974" s="185" t="s">
        <v>2</v>
      </c>
      <c r="D974" s="70">
        <v>2</v>
      </c>
      <c r="E974" s="187">
        <v>900</v>
      </c>
      <c r="F974" s="206">
        <f>D974*E974</f>
        <v>1800</v>
      </c>
    </row>
    <row r="975" spans="1:6" x14ac:dyDescent="0.25">
      <c r="A975" s="185"/>
      <c r="B975" s="186"/>
      <c r="C975" s="185"/>
      <c r="D975" s="70"/>
      <c r="E975" s="187"/>
      <c r="F975" s="206"/>
    </row>
    <row r="976" spans="1:6" ht="13" x14ac:dyDescent="0.3">
      <c r="A976" s="185"/>
      <c r="B976" s="69" t="s">
        <v>1464</v>
      </c>
      <c r="C976" s="185"/>
      <c r="D976" s="70"/>
      <c r="E976" s="187"/>
      <c r="F976" s="206"/>
    </row>
    <row r="977" spans="1:6" x14ac:dyDescent="0.25">
      <c r="A977" s="185"/>
      <c r="B977" s="186"/>
      <c r="C977" s="185"/>
      <c r="D977" s="70"/>
      <c r="E977" s="187"/>
      <c r="F977" s="206"/>
    </row>
    <row r="978" spans="1:6" x14ac:dyDescent="0.25">
      <c r="A978" s="185">
        <v>3</v>
      </c>
      <c r="B978" s="186" t="s">
        <v>1465</v>
      </c>
      <c r="C978" s="185" t="s">
        <v>2</v>
      </c>
      <c r="D978" s="70">
        <v>4</v>
      </c>
      <c r="E978" s="187">
        <v>1200</v>
      </c>
      <c r="F978" s="206">
        <f>D978*E978</f>
        <v>4800</v>
      </c>
    </row>
    <row r="979" spans="1:6" x14ac:dyDescent="0.25">
      <c r="A979" s="185"/>
      <c r="B979" s="186"/>
      <c r="C979" s="185"/>
      <c r="D979" s="70"/>
      <c r="E979" s="187"/>
      <c r="F979" s="206"/>
    </row>
    <row r="980" spans="1:6" ht="13" x14ac:dyDescent="0.3">
      <c r="A980" s="185"/>
      <c r="B980" s="69" t="s">
        <v>1466</v>
      </c>
      <c r="C980" s="185"/>
      <c r="D980" s="70"/>
      <c r="E980" s="187"/>
      <c r="F980" s="206"/>
    </row>
    <row r="981" spans="1:6" ht="13" x14ac:dyDescent="0.3">
      <c r="A981" s="185"/>
      <c r="B981" s="69" t="s">
        <v>1164</v>
      </c>
      <c r="C981" s="185"/>
      <c r="D981" s="70"/>
      <c r="E981" s="187"/>
      <c r="F981" s="206"/>
    </row>
    <row r="982" spans="1:6" x14ac:dyDescent="0.25">
      <c r="A982" s="185"/>
      <c r="B982" s="186"/>
      <c r="C982" s="185"/>
      <c r="D982" s="70"/>
      <c r="E982" s="187"/>
      <c r="F982" s="206"/>
    </row>
    <row r="983" spans="1:6" ht="13" x14ac:dyDescent="0.3">
      <c r="A983" s="185"/>
      <c r="B983" s="69" t="s">
        <v>1467</v>
      </c>
      <c r="C983" s="185"/>
      <c r="D983" s="70"/>
      <c r="E983" s="187"/>
      <c r="F983" s="206"/>
    </row>
    <row r="984" spans="1:6" ht="13" x14ac:dyDescent="0.3">
      <c r="A984" s="185"/>
      <c r="B984" s="69" t="s">
        <v>1468</v>
      </c>
      <c r="C984" s="185"/>
      <c r="D984" s="70"/>
      <c r="E984" s="187"/>
      <c r="F984" s="206"/>
    </row>
    <row r="985" spans="1:6" x14ac:dyDescent="0.25">
      <c r="A985" s="185"/>
      <c r="B985" s="186"/>
      <c r="C985" s="185"/>
      <c r="D985" s="70"/>
      <c r="E985" s="187"/>
      <c r="F985" s="206"/>
    </row>
    <row r="986" spans="1:6" x14ac:dyDescent="0.25">
      <c r="A986" s="185">
        <v>4</v>
      </c>
      <c r="B986" s="186" t="s">
        <v>1469</v>
      </c>
      <c r="C986" s="185" t="s">
        <v>2</v>
      </c>
      <c r="D986" s="70">
        <v>4</v>
      </c>
      <c r="E986" s="187">
        <v>2200</v>
      </c>
      <c r="F986" s="206">
        <f>D986*E986</f>
        <v>8800</v>
      </c>
    </row>
    <row r="987" spans="1:6" x14ac:dyDescent="0.25">
      <c r="A987" s="185"/>
      <c r="B987" s="186"/>
      <c r="C987" s="185"/>
      <c r="D987" s="70"/>
      <c r="E987" s="187"/>
      <c r="F987" s="206"/>
    </row>
    <row r="988" spans="1:6" ht="13" x14ac:dyDescent="0.3">
      <c r="A988" s="185"/>
      <c r="B988" s="69" t="s">
        <v>1470</v>
      </c>
      <c r="C988" s="185"/>
      <c r="D988" s="70"/>
      <c r="E988" s="187"/>
      <c r="F988" s="206"/>
    </row>
    <row r="989" spans="1:6" x14ac:dyDescent="0.25">
      <c r="A989" s="185"/>
      <c r="B989" s="186"/>
      <c r="C989" s="185"/>
      <c r="D989" s="70"/>
      <c r="E989" s="187"/>
      <c r="F989" s="206"/>
    </row>
    <row r="990" spans="1:6" x14ac:dyDescent="0.25">
      <c r="A990" s="185">
        <v>5</v>
      </c>
      <c r="B990" s="186" t="s">
        <v>1471</v>
      </c>
      <c r="C990" s="185"/>
      <c r="D990" s="70"/>
      <c r="E990" s="187"/>
      <c r="F990" s="206"/>
    </row>
    <row r="991" spans="1:6" x14ac:dyDescent="0.25">
      <c r="A991" s="185"/>
      <c r="B991" s="186" t="s">
        <v>1472</v>
      </c>
      <c r="C991" s="185"/>
      <c r="D991" s="70"/>
      <c r="E991" s="187"/>
      <c r="F991" s="206"/>
    </row>
    <row r="992" spans="1:6" x14ac:dyDescent="0.25">
      <c r="A992" s="185"/>
      <c r="B992" s="186" t="s">
        <v>1473</v>
      </c>
      <c r="C992" s="185"/>
      <c r="D992" s="70"/>
      <c r="E992" s="187"/>
      <c r="F992" s="206"/>
    </row>
    <row r="993" spans="1:6" x14ac:dyDescent="0.25">
      <c r="A993" s="185"/>
      <c r="B993" s="186" t="s">
        <v>1474</v>
      </c>
      <c r="C993" s="185"/>
      <c r="D993" s="70"/>
      <c r="E993" s="187"/>
      <c r="F993" s="206"/>
    </row>
    <row r="994" spans="1:6" x14ac:dyDescent="0.25">
      <c r="A994" s="185"/>
      <c r="B994" s="186" t="s">
        <v>1475</v>
      </c>
      <c r="C994" s="185"/>
      <c r="D994" s="70"/>
      <c r="E994" s="187"/>
      <c r="F994" s="206"/>
    </row>
    <row r="995" spans="1:6" x14ac:dyDescent="0.25">
      <c r="A995" s="185"/>
      <c r="B995" s="186" t="s">
        <v>1476</v>
      </c>
      <c r="C995" s="185"/>
      <c r="D995" s="70"/>
      <c r="E995" s="187"/>
      <c r="F995" s="206"/>
    </row>
    <row r="996" spans="1:6" x14ac:dyDescent="0.25">
      <c r="A996" s="185"/>
      <c r="B996" s="186" t="s">
        <v>1477</v>
      </c>
      <c r="C996" s="185"/>
      <c r="D996" s="70"/>
      <c r="E996" s="187"/>
      <c r="F996" s="206"/>
    </row>
    <row r="997" spans="1:6" x14ac:dyDescent="0.25">
      <c r="A997" s="185"/>
      <c r="B997" s="186" t="s">
        <v>1478</v>
      </c>
      <c r="C997" s="185"/>
      <c r="D997" s="70"/>
      <c r="E997" s="187"/>
      <c r="F997" s="206"/>
    </row>
    <row r="998" spans="1:6" x14ac:dyDescent="0.25">
      <c r="A998" s="185"/>
      <c r="B998" s="186" t="s">
        <v>1479</v>
      </c>
      <c r="C998" s="185" t="s">
        <v>2</v>
      </c>
      <c r="D998" s="70">
        <v>1</v>
      </c>
      <c r="E998" s="187">
        <v>18000</v>
      </c>
      <c r="F998" s="206">
        <f>D998*E998</f>
        <v>18000</v>
      </c>
    </row>
    <row r="999" spans="1:6" x14ac:dyDescent="0.25">
      <c r="A999" s="185"/>
      <c r="B999" s="186"/>
      <c r="C999" s="185"/>
      <c r="D999" s="70"/>
      <c r="E999" s="187"/>
      <c r="F999" s="206"/>
    </row>
    <row r="1000" spans="1:6" ht="13" thickBot="1" x14ac:dyDescent="0.3">
      <c r="A1000" s="185"/>
      <c r="B1000" s="186"/>
      <c r="C1000" s="185"/>
      <c r="D1000" s="70"/>
      <c r="E1000" s="187"/>
      <c r="F1000" s="206"/>
    </row>
    <row r="1001" spans="1:6" ht="13" thickTop="1" x14ac:dyDescent="0.25">
      <c r="A1001" s="185"/>
      <c r="B1001" s="186"/>
      <c r="C1001" s="185"/>
      <c r="D1001" s="70"/>
      <c r="E1001" s="187"/>
      <c r="F1001" s="207"/>
    </row>
    <row r="1002" spans="1:6" ht="13" x14ac:dyDescent="0.3">
      <c r="A1002" s="185"/>
      <c r="B1002" s="192" t="s">
        <v>1183</v>
      </c>
      <c r="C1002" s="185"/>
      <c r="D1002" s="70"/>
      <c r="E1002" s="187"/>
      <c r="F1002" s="205">
        <f>SUM(F966:F998)</f>
        <v>46900</v>
      </c>
    </row>
    <row r="1003" spans="1:6" ht="13" thickBot="1" x14ac:dyDescent="0.3">
      <c r="A1003" s="185"/>
      <c r="B1003" s="186"/>
      <c r="C1003" s="185"/>
      <c r="D1003" s="70"/>
      <c r="E1003" s="187"/>
      <c r="F1003" s="208"/>
    </row>
    <row r="1004" spans="1:6" ht="13" thickTop="1" x14ac:dyDescent="0.25">
      <c r="A1004" s="185"/>
      <c r="B1004" s="186"/>
      <c r="C1004" s="185"/>
      <c r="D1004" s="70"/>
      <c r="E1004" s="187"/>
      <c r="F1004" s="206"/>
    </row>
    <row r="1005" spans="1:6" x14ac:dyDescent="0.25">
      <c r="A1005" s="185"/>
      <c r="B1005" s="186"/>
      <c r="C1005" s="185"/>
      <c r="D1005" s="70"/>
      <c r="E1005" s="187"/>
      <c r="F1005" s="206"/>
    </row>
    <row r="1006" spans="1:6" x14ac:dyDescent="0.25">
      <c r="A1006" s="185"/>
      <c r="B1006" s="186"/>
      <c r="C1006" s="185"/>
      <c r="D1006" s="70"/>
      <c r="E1006" s="187"/>
      <c r="F1006" s="206"/>
    </row>
    <row r="1007" spans="1:6" ht="13" x14ac:dyDescent="0.3">
      <c r="A1007" s="183" t="s">
        <v>4</v>
      </c>
      <c r="B1007" s="183" t="s">
        <v>1084</v>
      </c>
      <c r="C1007" s="183" t="s">
        <v>293</v>
      </c>
      <c r="D1007" s="86" t="s">
        <v>1085</v>
      </c>
      <c r="E1007" s="184" t="s">
        <v>291</v>
      </c>
      <c r="F1007" s="205" t="s">
        <v>622</v>
      </c>
    </row>
    <row r="1008" spans="1:6" x14ac:dyDescent="0.25">
      <c r="A1008" s="185"/>
      <c r="B1008" s="186"/>
      <c r="C1008" s="185"/>
      <c r="D1008" s="70"/>
      <c r="E1008" s="187"/>
      <c r="F1008" s="206"/>
    </row>
    <row r="1009" spans="1:6" ht="13" x14ac:dyDescent="0.3">
      <c r="A1009" s="185"/>
      <c r="B1009" s="69" t="s">
        <v>1480</v>
      </c>
      <c r="C1009" s="185"/>
      <c r="D1009" s="70"/>
      <c r="E1009" s="187"/>
      <c r="F1009" s="206"/>
    </row>
    <row r="1010" spans="1:6" ht="13" x14ac:dyDescent="0.3">
      <c r="A1010" s="185"/>
      <c r="B1010" s="69"/>
      <c r="C1010" s="185"/>
      <c r="D1010" s="70"/>
      <c r="E1010" s="187"/>
      <c r="F1010" s="206"/>
    </row>
    <row r="1011" spans="1:6" ht="13" x14ac:dyDescent="0.3">
      <c r="A1011" s="185"/>
      <c r="B1011" s="69" t="s">
        <v>20</v>
      </c>
      <c r="C1011" s="185"/>
      <c r="D1011" s="70"/>
      <c r="E1011" s="187"/>
      <c r="F1011" s="206"/>
    </row>
    <row r="1012" spans="1:6" x14ac:dyDescent="0.25">
      <c r="A1012" s="185"/>
      <c r="B1012" s="186"/>
      <c r="C1012" s="185"/>
      <c r="D1012" s="70"/>
      <c r="E1012" s="187"/>
      <c r="F1012" s="206"/>
    </row>
    <row r="1013" spans="1:6" ht="13" x14ac:dyDescent="0.3">
      <c r="A1013" s="185"/>
      <c r="B1013" s="69" t="s">
        <v>1481</v>
      </c>
      <c r="C1013" s="185"/>
      <c r="D1013" s="70"/>
      <c r="E1013" s="187"/>
      <c r="F1013" s="206"/>
    </row>
    <row r="1014" spans="1:6" x14ac:dyDescent="0.25">
      <c r="A1014" s="185"/>
      <c r="B1014" s="186"/>
      <c r="C1014" s="185"/>
      <c r="D1014" s="70"/>
      <c r="E1014" s="187"/>
      <c r="F1014" s="206"/>
    </row>
    <row r="1015" spans="1:6" ht="13" x14ac:dyDescent="0.3">
      <c r="A1015" s="185"/>
      <c r="B1015" s="69" t="s">
        <v>1482</v>
      </c>
      <c r="C1015" s="185"/>
      <c r="D1015" s="70"/>
      <c r="E1015" s="187"/>
      <c r="F1015" s="206"/>
    </row>
    <row r="1016" spans="1:6" ht="13" x14ac:dyDescent="0.3">
      <c r="A1016" s="185"/>
      <c r="B1016" s="69" t="s">
        <v>1483</v>
      </c>
      <c r="C1016" s="185"/>
      <c r="D1016" s="70"/>
      <c r="E1016" s="187"/>
      <c r="F1016" s="206"/>
    </row>
    <row r="1017" spans="1:6" x14ac:dyDescent="0.25">
      <c r="A1017" s="185"/>
      <c r="B1017" s="186"/>
      <c r="C1017" s="185"/>
      <c r="D1017" s="70"/>
      <c r="E1017" s="187"/>
      <c r="F1017" s="206"/>
    </row>
    <row r="1018" spans="1:6" x14ac:dyDescent="0.25">
      <c r="A1018" s="185">
        <v>1</v>
      </c>
      <c r="B1018" s="186" t="s">
        <v>1484</v>
      </c>
      <c r="C1018" s="185" t="s">
        <v>0</v>
      </c>
      <c r="D1018" s="70">
        <v>48</v>
      </c>
      <c r="E1018" s="187">
        <v>75</v>
      </c>
      <c r="F1018" s="206">
        <f>D1018*E1018</f>
        <v>3600</v>
      </c>
    </row>
    <row r="1019" spans="1:6" x14ac:dyDescent="0.25">
      <c r="A1019" s="185"/>
      <c r="B1019" s="186"/>
      <c r="C1019" s="185"/>
      <c r="D1019" s="70"/>
      <c r="E1019" s="187"/>
      <c r="F1019" s="206"/>
    </row>
    <row r="1020" spans="1:6" ht="13" x14ac:dyDescent="0.3">
      <c r="A1020" s="185"/>
      <c r="B1020" s="69" t="s">
        <v>1485</v>
      </c>
      <c r="C1020" s="185"/>
      <c r="D1020" s="70"/>
      <c r="E1020" s="187"/>
      <c r="F1020" s="206"/>
    </row>
    <row r="1021" spans="1:6" x14ac:dyDescent="0.25">
      <c r="A1021" s="185"/>
      <c r="B1021" s="186"/>
      <c r="C1021" s="185"/>
      <c r="D1021" s="70"/>
      <c r="E1021" s="187"/>
      <c r="F1021" s="206"/>
    </row>
    <row r="1022" spans="1:6" x14ac:dyDescent="0.25">
      <c r="A1022" s="185">
        <v>2</v>
      </c>
      <c r="B1022" s="186" t="s">
        <v>1486</v>
      </c>
      <c r="C1022" s="185"/>
      <c r="D1022" s="70"/>
      <c r="E1022" s="187"/>
      <c r="F1022" s="206"/>
    </row>
    <row r="1023" spans="1:6" x14ac:dyDescent="0.25">
      <c r="A1023" s="185"/>
      <c r="B1023" s="186" t="s">
        <v>1487</v>
      </c>
      <c r="C1023" s="185"/>
      <c r="D1023" s="70"/>
      <c r="E1023" s="187"/>
      <c r="F1023" s="206"/>
    </row>
    <row r="1024" spans="1:6" x14ac:dyDescent="0.25">
      <c r="A1024" s="185"/>
      <c r="B1024" s="186" t="s">
        <v>1488</v>
      </c>
      <c r="C1024" s="185" t="s">
        <v>11</v>
      </c>
      <c r="D1024" s="70">
        <v>7</v>
      </c>
      <c r="E1024" s="187">
        <v>120</v>
      </c>
      <c r="F1024" s="206">
        <f>D1024*E1024</f>
        <v>840</v>
      </c>
    </row>
    <row r="1025" spans="1:6" x14ac:dyDescent="0.25">
      <c r="A1025" s="185"/>
      <c r="B1025" s="186"/>
      <c r="C1025" s="185"/>
      <c r="D1025" s="70"/>
      <c r="E1025" s="187"/>
      <c r="F1025" s="206"/>
    </row>
    <row r="1026" spans="1:6" ht="13" x14ac:dyDescent="0.3">
      <c r="A1026" s="185"/>
      <c r="B1026" s="69" t="s">
        <v>20</v>
      </c>
      <c r="C1026" s="185"/>
      <c r="D1026" s="70"/>
      <c r="E1026" s="187"/>
      <c r="F1026" s="206"/>
    </row>
    <row r="1027" spans="1:6" x14ac:dyDescent="0.25">
      <c r="A1027" s="185"/>
      <c r="B1027" s="186"/>
      <c r="C1027" s="185"/>
      <c r="D1027" s="70"/>
      <c r="E1027" s="187"/>
      <c r="F1027" s="206"/>
    </row>
    <row r="1028" spans="1:6" ht="13" x14ac:dyDescent="0.3">
      <c r="A1028" s="185"/>
      <c r="B1028" s="69" t="s">
        <v>1489</v>
      </c>
      <c r="C1028" s="185"/>
      <c r="D1028" s="70"/>
      <c r="E1028" s="187"/>
      <c r="F1028" s="206"/>
    </row>
    <row r="1029" spans="1:6" ht="13" x14ac:dyDescent="0.3">
      <c r="A1029" s="185"/>
      <c r="B1029" s="69"/>
      <c r="C1029" s="185"/>
      <c r="D1029" s="70"/>
      <c r="E1029" s="187"/>
      <c r="F1029" s="206"/>
    </row>
    <row r="1030" spans="1:6" ht="13" x14ac:dyDescent="0.3">
      <c r="A1030" s="185"/>
      <c r="B1030" s="69" t="s">
        <v>1490</v>
      </c>
      <c r="C1030" s="185"/>
      <c r="D1030" s="70"/>
      <c r="E1030" s="187"/>
      <c r="F1030" s="206"/>
    </row>
    <row r="1031" spans="1:6" ht="13" x14ac:dyDescent="0.3">
      <c r="A1031" s="185"/>
      <c r="B1031" s="69" t="s">
        <v>1491</v>
      </c>
      <c r="C1031" s="185"/>
      <c r="D1031" s="70"/>
      <c r="E1031" s="187"/>
      <c r="F1031" s="206"/>
    </row>
    <row r="1032" spans="1:6" ht="13" x14ac:dyDescent="0.3">
      <c r="A1032" s="185"/>
      <c r="B1032" s="69" t="s">
        <v>1492</v>
      </c>
      <c r="C1032" s="185"/>
      <c r="D1032" s="70"/>
      <c r="E1032" s="187"/>
      <c r="F1032" s="206"/>
    </row>
    <row r="1033" spans="1:6" x14ac:dyDescent="0.25">
      <c r="A1033" s="185"/>
      <c r="B1033" s="186"/>
      <c r="C1033" s="185"/>
      <c r="D1033" s="70"/>
      <c r="E1033" s="187"/>
      <c r="F1033" s="206"/>
    </row>
    <row r="1034" spans="1:6" x14ac:dyDescent="0.25">
      <c r="A1034" s="185">
        <v>3</v>
      </c>
      <c r="B1034" s="186" t="s">
        <v>1493</v>
      </c>
      <c r="C1034" s="185" t="s">
        <v>0</v>
      </c>
      <c r="D1034" s="70">
        <v>166</v>
      </c>
      <c r="E1034" s="187">
        <v>60</v>
      </c>
      <c r="F1034" s="206">
        <f>D1034*E1034</f>
        <v>9960</v>
      </c>
    </row>
    <row r="1035" spans="1:6" x14ac:dyDescent="0.25">
      <c r="A1035" s="185"/>
      <c r="B1035" s="186"/>
      <c r="C1035" s="185"/>
      <c r="D1035" s="70"/>
      <c r="E1035" s="187"/>
      <c r="F1035" s="206"/>
    </row>
    <row r="1036" spans="1:6" x14ac:dyDescent="0.25">
      <c r="A1036" s="185">
        <v>4</v>
      </c>
      <c r="B1036" s="186" t="s">
        <v>1494</v>
      </c>
      <c r="C1036" s="185" t="s">
        <v>0</v>
      </c>
      <c r="D1036" s="70">
        <v>4</v>
      </c>
      <c r="E1036" s="187">
        <v>60</v>
      </c>
      <c r="F1036" s="206">
        <f>D1036*E1036</f>
        <v>240</v>
      </c>
    </row>
    <row r="1037" spans="1:6" x14ac:dyDescent="0.25">
      <c r="A1037" s="185"/>
      <c r="B1037" s="186"/>
      <c r="C1037" s="185"/>
      <c r="D1037" s="70"/>
      <c r="E1037" s="187"/>
      <c r="F1037" s="206"/>
    </row>
    <row r="1038" spans="1:6" x14ac:dyDescent="0.25">
      <c r="A1038" s="185"/>
      <c r="B1038" s="186"/>
      <c r="C1038" s="185"/>
      <c r="D1038" s="70"/>
      <c r="E1038" s="187"/>
      <c r="F1038" s="206"/>
    </row>
    <row r="1039" spans="1:6" x14ac:dyDescent="0.25">
      <c r="A1039" s="185"/>
      <c r="B1039" s="186"/>
      <c r="C1039" s="185"/>
      <c r="D1039" s="70"/>
      <c r="E1039" s="187"/>
      <c r="F1039" s="206"/>
    </row>
    <row r="1040" spans="1:6" x14ac:dyDescent="0.25">
      <c r="A1040" s="185"/>
      <c r="B1040" s="186"/>
      <c r="C1040" s="185"/>
      <c r="D1040" s="70"/>
      <c r="E1040" s="187"/>
      <c r="F1040" s="206"/>
    </row>
    <row r="1041" spans="1:6" x14ac:dyDescent="0.25">
      <c r="A1041" s="185"/>
      <c r="B1041" s="186"/>
      <c r="C1041" s="185"/>
      <c r="D1041" s="70"/>
      <c r="E1041" s="187"/>
      <c r="F1041" s="206"/>
    </row>
    <row r="1042" spans="1:6" x14ac:dyDescent="0.25">
      <c r="A1042" s="185"/>
      <c r="B1042" s="186"/>
      <c r="C1042" s="185"/>
      <c r="D1042" s="70"/>
      <c r="E1042" s="187"/>
      <c r="F1042" s="206"/>
    </row>
    <row r="1043" spans="1:6" x14ac:dyDescent="0.25">
      <c r="A1043" s="185"/>
      <c r="B1043" s="186"/>
      <c r="C1043" s="185"/>
      <c r="D1043" s="70"/>
      <c r="E1043" s="187"/>
      <c r="F1043" s="206"/>
    </row>
    <row r="1044" spans="1:6" ht="13" x14ac:dyDescent="0.3">
      <c r="A1044" s="185"/>
      <c r="B1044" s="69"/>
      <c r="C1044" s="185"/>
      <c r="D1044" s="70"/>
      <c r="E1044" s="187"/>
      <c r="F1044" s="206"/>
    </row>
    <row r="1045" spans="1:6" x14ac:dyDescent="0.25">
      <c r="A1045" s="185"/>
      <c r="B1045" s="186"/>
      <c r="C1045" s="185"/>
      <c r="D1045" s="70"/>
      <c r="E1045" s="187"/>
      <c r="F1045" s="206"/>
    </row>
    <row r="1046" spans="1:6" x14ac:dyDescent="0.25">
      <c r="A1046" s="185"/>
      <c r="B1046" s="186"/>
      <c r="C1046" s="185"/>
      <c r="D1046" s="70"/>
      <c r="E1046" s="187"/>
      <c r="F1046" s="206"/>
    </row>
    <row r="1047" spans="1:6" x14ac:dyDescent="0.25">
      <c r="A1047" s="185"/>
      <c r="B1047" s="186"/>
      <c r="C1047" s="185"/>
      <c r="D1047" s="70"/>
      <c r="E1047" s="187"/>
      <c r="F1047" s="206"/>
    </row>
    <row r="1048" spans="1:6" x14ac:dyDescent="0.25">
      <c r="A1048" s="185"/>
      <c r="B1048" s="186"/>
      <c r="C1048" s="185"/>
      <c r="D1048" s="70"/>
      <c r="E1048" s="187"/>
      <c r="F1048" s="206"/>
    </row>
    <row r="1049" spans="1:6" x14ac:dyDescent="0.25">
      <c r="A1049" s="185"/>
      <c r="B1049" s="186"/>
      <c r="C1049" s="185"/>
      <c r="D1049" s="70"/>
      <c r="E1049" s="187"/>
      <c r="F1049" s="206"/>
    </row>
    <row r="1050" spans="1:6" x14ac:dyDescent="0.25">
      <c r="A1050" s="185"/>
      <c r="B1050" s="186"/>
      <c r="C1050" s="185"/>
      <c r="D1050" s="70"/>
      <c r="E1050" s="187"/>
      <c r="F1050" s="206"/>
    </row>
    <row r="1051" spans="1:6" x14ac:dyDescent="0.25">
      <c r="A1051" s="185"/>
      <c r="B1051" s="186"/>
      <c r="C1051" s="185"/>
      <c r="D1051" s="70"/>
      <c r="E1051" s="187"/>
      <c r="F1051" s="206"/>
    </row>
    <row r="1052" spans="1:6" x14ac:dyDescent="0.25">
      <c r="A1052" s="185"/>
      <c r="B1052" s="186"/>
      <c r="C1052" s="185"/>
      <c r="D1052" s="70"/>
      <c r="E1052" s="187"/>
      <c r="F1052" s="206"/>
    </row>
    <row r="1053" spans="1:6" x14ac:dyDescent="0.25">
      <c r="A1053" s="185"/>
      <c r="B1053" s="186"/>
      <c r="C1053" s="185"/>
      <c r="D1053" s="70"/>
      <c r="E1053" s="187"/>
      <c r="F1053" s="206"/>
    </row>
    <row r="1054" spans="1:6" x14ac:dyDescent="0.25">
      <c r="A1054" s="185"/>
      <c r="B1054" s="186"/>
      <c r="C1054" s="185"/>
      <c r="D1054" s="70"/>
      <c r="E1054" s="187"/>
      <c r="F1054" s="206"/>
    </row>
    <row r="1055" spans="1:6" x14ac:dyDescent="0.25">
      <c r="A1055" s="185"/>
      <c r="B1055" s="186"/>
      <c r="C1055" s="185"/>
      <c r="D1055" s="70"/>
      <c r="E1055" s="187"/>
      <c r="F1055" s="206"/>
    </row>
    <row r="1056" spans="1:6" x14ac:dyDescent="0.25">
      <c r="A1056" s="185"/>
      <c r="B1056" s="186"/>
      <c r="C1056" s="185"/>
      <c r="D1056" s="70"/>
      <c r="E1056" s="187"/>
      <c r="F1056" s="206"/>
    </row>
    <row r="1057" spans="1:6" x14ac:dyDescent="0.25">
      <c r="A1057" s="185"/>
      <c r="B1057" s="186"/>
      <c r="C1057" s="185"/>
      <c r="D1057" s="70"/>
      <c r="E1057" s="187"/>
      <c r="F1057" s="206"/>
    </row>
    <row r="1058" spans="1:6" x14ac:dyDescent="0.25">
      <c r="A1058" s="185"/>
      <c r="B1058" s="186"/>
      <c r="C1058" s="185"/>
      <c r="D1058" s="70"/>
      <c r="E1058" s="187"/>
      <c r="F1058" s="206"/>
    </row>
    <row r="1059" spans="1:6" x14ac:dyDescent="0.25">
      <c r="A1059" s="185"/>
      <c r="B1059" s="186"/>
      <c r="C1059" s="185"/>
      <c r="D1059" s="70"/>
      <c r="E1059" s="187"/>
      <c r="F1059" s="206"/>
    </row>
    <row r="1060" spans="1:6" x14ac:dyDescent="0.25">
      <c r="A1060" s="185"/>
      <c r="B1060" s="186"/>
      <c r="C1060" s="185"/>
      <c r="D1060" s="70"/>
      <c r="E1060" s="187"/>
      <c r="F1060" s="206"/>
    </row>
    <row r="1061" spans="1:6" x14ac:dyDescent="0.25">
      <c r="A1061" s="185"/>
      <c r="B1061" s="186"/>
      <c r="C1061" s="185"/>
      <c r="D1061" s="70"/>
      <c r="E1061" s="187"/>
      <c r="F1061" s="206"/>
    </row>
    <row r="1062" spans="1:6" x14ac:dyDescent="0.25">
      <c r="A1062" s="185"/>
      <c r="B1062" s="186"/>
      <c r="C1062" s="185"/>
      <c r="D1062" s="70"/>
      <c r="E1062" s="187"/>
      <c r="F1062" s="206"/>
    </row>
    <row r="1063" spans="1:6" x14ac:dyDescent="0.25">
      <c r="A1063" s="185"/>
      <c r="B1063" s="186"/>
      <c r="C1063" s="185"/>
      <c r="D1063" s="70"/>
      <c r="E1063" s="187"/>
      <c r="F1063" s="206"/>
    </row>
    <row r="1064" spans="1:6" x14ac:dyDescent="0.25">
      <c r="A1064" s="185"/>
      <c r="B1064" s="186"/>
      <c r="C1064" s="185"/>
      <c r="D1064" s="70"/>
      <c r="E1064" s="187"/>
      <c r="F1064" s="206"/>
    </row>
    <row r="1065" spans="1:6" ht="13" thickBot="1" x14ac:dyDescent="0.3">
      <c r="A1065" s="185"/>
      <c r="B1065" s="186"/>
      <c r="C1065" s="185"/>
      <c r="D1065" s="70"/>
      <c r="E1065" s="187"/>
      <c r="F1065" s="206"/>
    </row>
    <row r="1066" spans="1:6" ht="13" thickTop="1" x14ac:dyDescent="0.25">
      <c r="A1066" s="185"/>
      <c r="B1066" s="186"/>
      <c r="C1066" s="185"/>
      <c r="D1066" s="70"/>
      <c r="E1066" s="187"/>
      <c r="F1066" s="207"/>
    </row>
    <row r="1067" spans="1:6" ht="13" x14ac:dyDescent="0.3">
      <c r="A1067" s="185"/>
      <c r="B1067" s="192" t="s">
        <v>1183</v>
      </c>
      <c r="C1067" s="185"/>
      <c r="D1067" s="70"/>
      <c r="E1067" s="187"/>
      <c r="F1067" s="205">
        <f>SUM(F1017:F1065)</f>
        <v>14640</v>
      </c>
    </row>
    <row r="1068" spans="1:6" ht="13" thickBot="1" x14ac:dyDescent="0.3">
      <c r="A1068" s="185"/>
      <c r="B1068" s="186"/>
      <c r="C1068" s="185"/>
      <c r="D1068" s="70"/>
      <c r="E1068" s="187"/>
      <c r="F1068" s="208"/>
    </row>
    <row r="1069" spans="1:6" ht="13" thickTop="1" x14ac:dyDescent="0.25">
      <c r="A1069" s="185"/>
      <c r="B1069" s="186"/>
      <c r="C1069" s="185"/>
      <c r="D1069" s="70"/>
      <c r="E1069" s="187"/>
      <c r="F1069" s="206"/>
    </row>
    <row r="1070" spans="1:6" x14ac:dyDescent="0.25">
      <c r="A1070" s="185"/>
      <c r="B1070" s="186"/>
      <c r="C1070" s="185"/>
      <c r="D1070" s="70"/>
      <c r="E1070" s="187"/>
      <c r="F1070" s="206"/>
    </row>
    <row r="1071" spans="1:6" x14ac:dyDescent="0.25">
      <c r="A1071" s="185"/>
      <c r="B1071" s="186"/>
      <c r="C1071" s="185"/>
      <c r="D1071" s="70"/>
      <c r="E1071" s="187"/>
      <c r="F1071" s="206"/>
    </row>
    <row r="1072" spans="1:6" x14ac:dyDescent="0.25">
      <c r="A1072" s="185"/>
      <c r="B1072" s="186"/>
      <c r="C1072" s="185"/>
      <c r="D1072" s="70"/>
      <c r="E1072" s="187"/>
      <c r="F1072" s="206"/>
    </row>
    <row r="1073" spans="1:6" x14ac:dyDescent="0.25">
      <c r="A1073" s="185"/>
      <c r="B1073" s="186"/>
      <c r="C1073" s="185"/>
      <c r="D1073" s="70"/>
      <c r="E1073" s="187"/>
      <c r="F1073" s="206"/>
    </row>
    <row r="1074" spans="1:6" ht="13" x14ac:dyDescent="0.3">
      <c r="A1074" s="183" t="s">
        <v>4</v>
      </c>
      <c r="B1074" s="183" t="s">
        <v>1084</v>
      </c>
      <c r="C1074" s="183" t="s">
        <v>293</v>
      </c>
      <c r="D1074" s="86" t="s">
        <v>1085</v>
      </c>
      <c r="E1074" s="184" t="s">
        <v>291</v>
      </c>
      <c r="F1074" s="205" t="s">
        <v>622</v>
      </c>
    </row>
    <row r="1075" spans="1:6" ht="13" x14ac:dyDescent="0.3">
      <c r="A1075" s="185"/>
      <c r="B1075" s="69" t="s">
        <v>1495</v>
      </c>
      <c r="C1075" s="185"/>
      <c r="D1075" s="70"/>
      <c r="E1075" s="187"/>
      <c r="F1075" s="206"/>
    </row>
    <row r="1076" spans="1:6" ht="13" x14ac:dyDescent="0.3">
      <c r="A1076" s="185"/>
      <c r="B1076" s="69"/>
      <c r="C1076" s="185"/>
      <c r="D1076" s="70"/>
      <c r="E1076" s="187"/>
      <c r="F1076" s="206"/>
    </row>
    <row r="1077" spans="1:6" ht="13" x14ac:dyDescent="0.3">
      <c r="A1077" s="185"/>
      <c r="B1077" s="69" t="s">
        <v>1496</v>
      </c>
      <c r="C1077" s="185"/>
      <c r="D1077" s="70"/>
      <c r="E1077" s="187"/>
      <c r="F1077" s="206"/>
    </row>
    <row r="1078" spans="1:6" x14ac:dyDescent="0.25">
      <c r="A1078" s="185"/>
      <c r="B1078" s="186"/>
      <c r="C1078" s="185"/>
      <c r="D1078" s="70"/>
      <c r="E1078" s="187"/>
      <c r="F1078" s="206"/>
    </row>
    <row r="1079" spans="1:6" ht="13" x14ac:dyDescent="0.3">
      <c r="A1079" s="185"/>
      <c r="B1079" s="69"/>
      <c r="C1079" s="185"/>
      <c r="D1079" s="70"/>
      <c r="E1079" s="187"/>
      <c r="F1079" s="206"/>
    </row>
    <row r="1080" spans="1:6" x14ac:dyDescent="0.25">
      <c r="A1080" s="185"/>
      <c r="B1080" s="186" t="s">
        <v>1497</v>
      </c>
      <c r="C1080" s="185"/>
      <c r="D1080" s="70"/>
      <c r="E1080" s="187"/>
      <c r="F1080" s="206"/>
    </row>
    <row r="1081" spans="1:6" x14ac:dyDescent="0.25">
      <c r="A1081" s="185"/>
      <c r="B1081" s="186" t="s">
        <v>1498</v>
      </c>
      <c r="C1081" s="185"/>
      <c r="D1081" s="70"/>
      <c r="E1081" s="187"/>
      <c r="F1081" s="206"/>
    </row>
    <row r="1082" spans="1:6" x14ac:dyDescent="0.25">
      <c r="A1082" s="185"/>
      <c r="B1082" s="186" t="s">
        <v>1499</v>
      </c>
      <c r="C1082" s="185"/>
      <c r="D1082" s="70"/>
      <c r="E1082" s="187"/>
      <c r="F1082" s="206"/>
    </row>
    <row r="1083" spans="1:6" x14ac:dyDescent="0.25">
      <c r="A1083" s="185"/>
      <c r="B1083" s="186" t="s">
        <v>1500</v>
      </c>
      <c r="C1083" s="185"/>
      <c r="D1083" s="70"/>
      <c r="E1083" s="187"/>
      <c r="F1083" s="206"/>
    </row>
    <row r="1084" spans="1:6" x14ac:dyDescent="0.25">
      <c r="A1084" s="185"/>
      <c r="B1084" s="186"/>
      <c r="C1084" s="185"/>
      <c r="D1084" s="70"/>
      <c r="E1084" s="187"/>
      <c r="F1084" s="206"/>
    </row>
    <row r="1085" spans="1:6" x14ac:dyDescent="0.25">
      <c r="A1085" s="185"/>
      <c r="B1085" s="186" t="s">
        <v>1501</v>
      </c>
      <c r="C1085" s="185"/>
      <c r="D1085" s="70"/>
      <c r="E1085" s="187"/>
      <c r="F1085" s="206"/>
    </row>
    <row r="1086" spans="1:6" x14ac:dyDescent="0.25">
      <c r="A1086" s="185"/>
      <c r="B1086" s="186"/>
      <c r="C1086" s="185"/>
      <c r="D1086" s="70"/>
      <c r="E1086" s="187"/>
      <c r="F1086" s="206"/>
    </row>
    <row r="1087" spans="1:6" x14ac:dyDescent="0.25">
      <c r="A1087" s="185"/>
      <c r="B1087" s="186" t="s">
        <v>1502</v>
      </c>
      <c r="C1087" s="185"/>
      <c r="D1087" s="70"/>
      <c r="E1087" s="187"/>
      <c r="F1087" s="206"/>
    </row>
    <row r="1088" spans="1:6" x14ac:dyDescent="0.25">
      <c r="A1088" s="185"/>
      <c r="B1088" s="186"/>
      <c r="C1088" s="185"/>
      <c r="D1088" s="70"/>
      <c r="E1088" s="187"/>
      <c r="F1088" s="206"/>
    </row>
    <row r="1089" spans="1:6" x14ac:dyDescent="0.25">
      <c r="A1089" s="185"/>
      <c r="B1089" s="186" t="s">
        <v>1503</v>
      </c>
      <c r="C1089" s="185"/>
      <c r="D1089" s="70"/>
      <c r="E1089" s="187"/>
      <c r="F1089" s="206"/>
    </row>
    <row r="1090" spans="1:6" x14ac:dyDescent="0.25">
      <c r="A1090" s="185"/>
      <c r="B1090" s="186" t="s">
        <v>1504</v>
      </c>
      <c r="C1090" s="185"/>
      <c r="D1090" s="70"/>
      <c r="E1090" s="187"/>
      <c r="F1090" s="206"/>
    </row>
    <row r="1091" spans="1:6" x14ac:dyDescent="0.25">
      <c r="A1091" s="185"/>
      <c r="B1091" s="186" t="s">
        <v>1505</v>
      </c>
      <c r="C1091" s="185"/>
      <c r="D1091" s="70"/>
      <c r="E1091" s="187"/>
      <c r="F1091" s="206"/>
    </row>
    <row r="1092" spans="1:6" x14ac:dyDescent="0.25">
      <c r="A1092" s="185"/>
      <c r="B1092" s="186"/>
      <c r="C1092" s="185"/>
      <c r="D1092" s="70"/>
      <c r="E1092" s="187"/>
      <c r="F1092" s="206"/>
    </row>
    <row r="1093" spans="1:6" ht="13" x14ac:dyDescent="0.3">
      <c r="A1093" s="185"/>
      <c r="B1093" s="69" t="s">
        <v>1506</v>
      </c>
      <c r="C1093" s="185"/>
      <c r="D1093" s="70"/>
      <c r="E1093" s="187"/>
      <c r="F1093" s="206"/>
    </row>
    <row r="1094" spans="1:6" ht="13" x14ac:dyDescent="0.3">
      <c r="A1094" s="185"/>
      <c r="B1094" s="69"/>
      <c r="C1094" s="185"/>
      <c r="D1094" s="70"/>
      <c r="E1094" s="187"/>
      <c r="F1094" s="206"/>
    </row>
    <row r="1095" spans="1:6" ht="13" x14ac:dyDescent="0.3">
      <c r="A1095" s="185"/>
      <c r="B1095" s="69" t="s">
        <v>297</v>
      </c>
      <c r="C1095" s="185"/>
      <c r="D1095" s="70"/>
      <c r="E1095" s="187"/>
      <c r="F1095" s="206"/>
    </row>
    <row r="1096" spans="1:6" ht="13" x14ac:dyDescent="0.3">
      <c r="A1096" s="185"/>
      <c r="B1096" s="69"/>
      <c r="C1096" s="185"/>
      <c r="D1096" s="70"/>
      <c r="E1096" s="187"/>
      <c r="F1096" s="206"/>
    </row>
    <row r="1097" spans="1:6" ht="13" x14ac:dyDescent="0.3">
      <c r="A1097" s="185"/>
      <c r="B1097" s="69" t="s">
        <v>1507</v>
      </c>
      <c r="C1097" s="185"/>
      <c r="D1097" s="70"/>
      <c r="E1097" s="187"/>
      <c r="F1097" s="206"/>
    </row>
    <row r="1098" spans="1:6" ht="13" x14ac:dyDescent="0.3">
      <c r="A1098" s="185"/>
      <c r="B1098" s="69" t="s">
        <v>1508</v>
      </c>
      <c r="C1098" s="185"/>
      <c r="D1098" s="70"/>
      <c r="E1098" s="187"/>
      <c r="F1098" s="206"/>
    </row>
    <row r="1099" spans="1:6" x14ac:dyDescent="0.25">
      <c r="A1099" s="185"/>
      <c r="B1099" s="186"/>
      <c r="C1099" s="185"/>
      <c r="D1099" s="70"/>
      <c r="E1099" s="187"/>
      <c r="F1099" s="206"/>
    </row>
    <row r="1100" spans="1:6" x14ac:dyDescent="0.25">
      <c r="A1100" s="185">
        <v>1</v>
      </c>
      <c r="B1100" s="186" t="s">
        <v>1509</v>
      </c>
      <c r="C1100" s="185"/>
      <c r="D1100" s="70"/>
      <c r="E1100" s="187"/>
      <c r="F1100" s="206"/>
    </row>
    <row r="1101" spans="1:6" x14ac:dyDescent="0.25">
      <c r="A1101" s="185"/>
      <c r="B1101" s="186" t="s">
        <v>1510</v>
      </c>
      <c r="C1101" s="185" t="s">
        <v>11</v>
      </c>
      <c r="D1101" s="198">
        <f>10.077*2</f>
        <v>20.154</v>
      </c>
      <c r="E1101" s="187">
        <v>180</v>
      </c>
      <c r="F1101" s="206">
        <f>D1101*E1101</f>
        <v>3627.72</v>
      </c>
    </row>
    <row r="1102" spans="1:6" x14ac:dyDescent="0.25">
      <c r="A1102" s="185"/>
      <c r="B1102" s="186"/>
      <c r="C1102" s="185"/>
      <c r="D1102" s="70"/>
      <c r="E1102" s="187"/>
      <c r="F1102" s="206"/>
    </row>
    <row r="1103" spans="1:6" x14ac:dyDescent="0.25">
      <c r="A1103" s="185">
        <v>2</v>
      </c>
      <c r="B1103" s="199" t="s">
        <v>1511</v>
      </c>
      <c r="C1103" s="185" t="s">
        <v>2</v>
      </c>
      <c r="D1103" s="70">
        <v>6</v>
      </c>
      <c r="E1103" s="187">
        <v>165</v>
      </c>
      <c r="F1103" s="206">
        <f>D1103*E1103</f>
        <v>990</v>
      </c>
    </row>
    <row r="1104" spans="1:6" x14ac:dyDescent="0.25">
      <c r="A1104" s="185"/>
      <c r="B1104" s="186"/>
      <c r="C1104" s="185"/>
      <c r="D1104" s="70"/>
      <c r="E1104" s="187"/>
      <c r="F1104" s="206"/>
    </row>
    <row r="1105" spans="1:6" x14ac:dyDescent="0.25">
      <c r="A1105" s="185">
        <v>3</v>
      </c>
      <c r="B1105" s="199" t="s">
        <v>1512</v>
      </c>
      <c r="C1105" s="200"/>
      <c r="D1105" s="70"/>
      <c r="E1105" s="187"/>
      <c r="F1105" s="206"/>
    </row>
    <row r="1106" spans="1:6" x14ac:dyDescent="0.25">
      <c r="A1106" s="185"/>
      <c r="B1106" s="199" t="s">
        <v>1513</v>
      </c>
      <c r="C1106" s="200" t="s">
        <v>2</v>
      </c>
      <c r="D1106" s="70">
        <v>5</v>
      </c>
      <c r="E1106" s="187">
        <v>165</v>
      </c>
      <c r="F1106" s="206">
        <f>D1106*E1106</f>
        <v>825</v>
      </c>
    </row>
    <row r="1107" spans="1:6" x14ac:dyDescent="0.25">
      <c r="A1107" s="185"/>
      <c r="B1107" s="186"/>
      <c r="C1107" s="185"/>
      <c r="D1107" s="70"/>
      <c r="E1107" s="187"/>
      <c r="F1107" s="206"/>
    </row>
    <row r="1108" spans="1:6" x14ac:dyDescent="0.25">
      <c r="A1108" s="185">
        <v>4</v>
      </c>
      <c r="B1108" s="186" t="s">
        <v>1514</v>
      </c>
      <c r="C1108" s="185" t="s">
        <v>11</v>
      </c>
      <c r="D1108" s="198">
        <f>2.635*5</f>
        <v>13.174999999999999</v>
      </c>
      <c r="E1108" s="187">
        <v>165</v>
      </c>
      <c r="F1108" s="206">
        <f>D1108*E1108</f>
        <v>2173.875</v>
      </c>
    </row>
    <row r="1109" spans="1:6" x14ac:dyDescent="0.25">
      <c r="A1109" s="185"/>
      <c r="B1109" s="186"/>
      <c r="C1109" s="185"/>
      <c r="D1109" s="70"/>
      <c r="E1109" s="187"/>
      <c r="F1109" s="206"/>
    </row>
    <row r="1110" spans="1:6" x14ac:dyDescent="0.25">
      <c r="A1110" s="185">
        <v>5</v>
      </c>
      <c r="B1110" s="186" t="s">
        <v>1515</v>
      </c>
      <c r="C1110" s="185" t="s">
        <v>2</v>
      </c>
      <c r="D1110" s="70">
        <v>10</v>
      </c>
      <c r="E1110" s="187">
        <v>165</v>
      </c>
      <c r="F1110" s="206">
        <f>D1110*E1110</f>
        <v>1650</v>
      </c>
    </row>
    <row r="1111" spans="1:6" x14ac:dyDescent="0.25">
      <c r="A1111" s="185"/>
      <c r="B1111" s="186"/>
      <c r="C1111" s="185"/>
      <c r="D1111" s="70"/>
      <c r="E1111" s="187"/>
      <c r="F1111" s="206"/>
    </row>
    <row r="1112" spans="1:6" x14ac:dyDescent="0.25">
      <c r="A1112" s="185">
        <v>6</v>
      </c>
      <c r="B1112" s="186" t="s">
        <v>1516</v>
      </c>
      <c r="C1112" s="185" t="s">
        <v>2</v>
      </c>
      <c r="D1112" s="70">
        <v>5</v>
      </c>
      <c r="E1112" s="187">
        <v>165</v>
      </c>
      <c r="F1112" s="206">
        <f>D1112*E1112</f>
        <v>825</v>
      </c>
    </row>
    <row r="1113" spans="1:6" x14ac:dyDescent="0.25">
      <c r="A1113" s="185"/>
      <c r="B1113" s="186"/>
      <c r="C1113" s="185"/>
      <c r="D1113" s="70"/>
      <c r="E1113" s="187"/>
      <c r="F1113" s="206"/>
    </row>
    <row r="1114" spans="1:6" ht="13" x14ac:dyDescent="0.3">
      <c r="A1114" s="185"/>
      <c r="B1114" s="201" t="s">
        <v>1517</v>
      </c>
      <c r="C1114" s="200"/>
      <c r="D1114" s="70"/>
      <c r="E1114" s="187"/>
      <c r="F1114" s="206"/>
    </row>
    <row r="1115" spans="1:6" x14ac:dyDescent="0.25">
      <c r="A1115" s="185"/>
      <c r="B1115" s="199"/>
      <c r="C1115" s="200"/>
      <c r="D1115" s="70"/>
      <c r="E1115" s="187"/>
      <c r="F1115" s="206"/>
    </row>
    <row r="1116" spans="1:6" ht="13" x14ac:dyDescent="0.3">
      <c r="A1116" s="185"/>
      <c r="B1116" s="201" t="s">
        <v>1518</v>
      </c>
      <c r="C1116" s="200"/>
      <c r="D1116" s="70"/>
      <c r="E1116" s="187"/>
      <c r="F1116" s="206"/>
    </row>
    <row r="1117" spans="1:6" x14ac:dyDescent="0.25">
      <c r="A1117" s="185"/>
      <c r="B1117" s="199"/>
      <c r="C1117" s="200"/>
      <c r="D1117" s="70"/>
      <c r="E1117" s="187"/>
      <c r="F1117" s="206"/>
    </row>
    <row r="1118" spans="1:6" ht="13" x14ac:dyDescent="0.3">
      <c r="A1118" s="185"/>
      <c r="B1118" s="201" t="s">
        <v>1519</v>
      </c>
      <c r="C1118" s="202"/>
      <c r="D1118" s="86"/>
      <c r="E1118" s="187"/>
      <c r="F1118" s="206"/>
    </row>
    <row r="1119" spans="1:6" ht="13" x14ac:dyDescent="0.3">
      <c r="A1119" s="185"/>
      <c r="B1119" s="201" t="s">
        <v>1520</v>
      </c>
      <c r="C1119" s="202"/>
      <c r="D1119" s="86"/>
      <c r="E1119" s="187"/>
      <c r="F1119" s="206"/>
    </row>
    <row r="1120" spans="1:6" x14ac:dyDescent="0.25">
      <c r="A1120" s="185"/>
      <c r="B1120" s="199"/>
      <c r="C1120" s="200"/>
      <c r="D1120" s="70"/>
      <c r="E1120" s="187"/>
      <c r="F1120" s="206"/>
    </row>
    <row r="1121" spans="1:6" x14ac:dyDescent="0.25">
      <c r="A1121" s="185">
        <v>7</v>
      </c>
      <c r="B1121" s="186" t="s">
        <v>1521</v>
      </c>
      <c r="C1121" s="200" t="s">
        <v>2</v>
      </c>
      <c r="D1121" s="70">
        <v>2</v>
      </c>
      <c r="E1121" s="187">
        <v>1800</v>
      </c>
      <c r="F1121" s="206">
        <f>D1121*E1121</f>
        <v>3600</v>
      </c>
    </row>
    <row r="1122" spans="1:6" x14ac:dyDescent="0.25">
      <c r="A1122" s="185"/>
      <c r="B1122" s="186" t="s">
        <v>1522</v>
      </c>
      <c r="C1122" s="200"/>
      <c r="D1122" s="70"/>
      <c r="E1122" s="187"/>
      <c r="F1122" s="206"/>
    </row>
    <row r="1123" spans="1:6" x14ac:dyDescent="0.25">
      <c r="A1123" s="185"/>
      <c r="B1123" s="186"/>
      <c r="C1123" s="185"/>
      <c r="D1123" s="70"/>
      <c r="E1123" s="187"/>
      <c r="F1123" s="206"/>
    </row>
    <row r="1124" spans="1:6" x14ac:dyDescent="0.25">
      <c r="A1124" s="185">
        <v>8</v>
      </c>
      <c r="B1124" s="186" t="s">
        <v>1523</v>
      </c>
      <c r="C1124" s="185" t="s">
        <v>2</v>
      </c>
      <c r="D1124" s="70">
        <v>1</v>
      </c>
      <c r="E1124" s="187">
        <v>500</v>
      </c>
      <c r="F1124" s="206">
        <f>D1124*E1124</f>
        <v>500</v>
      </c>
    </row>
    <row r="1125" spans="1:6" x14ac:dyDescent="0.25">
      <c r="A1125" s="185"/>
      <c r="B1125" s="186"/>
      <c r="C1125" s="185"/>
      <c r="D1125" s="70"/>
      <c r="E1125" s="187"/>
      <c r="F1125" s="206"/>
    </row>
    <row r="1126" spans="1:6" x14ac:dyDescent="0.25">
      <c r="A1126" s="185"/>
      <c r="B1126" s="186"/>
      <c r="C1126" s="185"/>
      <c r="D1126" s="70"/>
      <c r="E1126" s="187"/>
      <c r="F1126" s="206"/>
    </row>
    <row r="1127" spans="1:6" x14ac:dyDescent="0.25">
      <c r="A1127" s="185"/>
      <c r="B1127" s="186"/>
      <c r="C1127" s="185"/>
      <c r="D1127" s="70"/>
      <c r="E1127" s="187"/>
      <c r="F1127" s="206"/>
    </row>
    <row r="1128" spans="1:6" x14ac:dyDescent="0.25">
      <c r="A1128" s="185"/>
      <c r="B1128" s="186"/>
      <c r="C1128" s="185"/>
      <c r="D1128" s="70"/>
      <c r="E1128" s="187"/>
      <c r="F1128" s="206"/>
    </row>
    <row r="1129" spans="1:6" x14ac:dyDescent="0.25">
      <c r="A1129" s="185"/>
      <c r="B1129" s="186"/>
      <c r="C1129" s="185"/>
      <c r="D1129" s="70"/>
      <c r="E1129" s="187"/>
      <c r="F1129" s="206"/>
    </row>
    <row r="1130" spans="1:6" x14ac:dyDescent="0.25">
      <c r="A1130" s="185"/>
      <c r="B1130" s="186"/>
      <c r="C1130" s="185"/>
      <c r="D1130" s="70"/>
      <c r="E1130" s="187"/>
      <c r="F1130" s="206"/>
    </row>
    <row r="1131" spans="1:6" x14ac:dyDescent="0.25">
      <c r="A1131" s="185"/>
      <c r="B1131" s="186"/>
      <c r="C1131" s="185"/>
      <c r="D1131" s="70"/>
      <c r="E1131" s="187"/>
      <c r="F1131" s="206"/>
    </row>
    <row r="1132" spans="1:6" x14ac:dyDescent="0.25">
      <c r="A1132" s="185"/>
      <c r="B1132" s="186"/>
      <c r="C1132" s="185"/>
      <c r="D1132" s="70"/>
      <c r="E1132" s="187"/>
      <c r="F1132" s="206"/>
    </row>
    <row r="1133" spans="1:6" x14ac:dyDescent="0.25">
      <c r="A1133" s="185"/>
      <c r="B1133" s="186"/>
      <c r="C1133" s="185"/>
      <c r="D1133" s="70"/>
      <c r="E1133" s="187"/>
      <c r="F1133" s="206"/>
    </row>
    <row r="1134" spans="1:6" x14ac:dyDescent="0.25">
      <c r="A1134" s="185"/>
      <c r="B1134" s="186"/>
      <c r="C1134" s="185"/>
      <c r="D1134" s="70"/>
      <c r="E1134" s="187"/>
      <c r="F1134" s="206"/>
    </row>
    <row r="1135" spans="1:6" x14ac:dyDescent="0.25">
      <c r="A1135" s="185"/>
      <c r="B1135" s="186"/>
      <c r="C1135" s="185"/>
      <c r="D1135" s="70"/>
      <c r="E1135" s="187"/>
      <c r="F1135" s="206"/>
    </row>
    <row r="1136" spans="1:6" ht="13" thickBot="1" x14ac:dyDescent="0.3">
      <c r="A1136" s="185"/>
      <c r="B1136" s="186"/>
      <c r="C1136" s="185"/>
      <c r="D1136" s="70"/>
      <c r="E1136" s="187"/>
      <c r="F1136" s="206"/>
    </row>
    <row r="1137" spans="1:6" ht="13" thickTop="1" x14ac:dyDescent="0.25">
      <c r="A1137" s="185"/>
      <c r="B1137" s="186"/>
      <c r="C1137" s="185"/>
      <c r="D1137" s="70"/>
      <c r="E1137" s="187"/>
      <c r="F1137" s="207"/>
    </row>
    <row r="1138" spans="1:6" ht="13" x14ac:dyDescent="0.3">
      <c r="A1138" s="185"/>
      <c r="B1138" s="192" t="s">
        <v>675</v>
      </c>
      <c r="C1138" s="185"/>
      <c r="D1138" s="70"/>
      <c r="E1138" s="187"/>
      <c r="F1138" s="205">
        <f>SUM(F1099:F1136)</f>
        <v>14191.594999999999</v>
      </c>
    </row>
    <row r="1139" spans="1:6" ht="13" x14ac:dyDescent="0.3">
      <c r="A1139" s="185"/>
      <c r="B1139" s="69"/>
      <c r="C1139" s="185"/>
      <c r="D1139" s="70"/>
      <c r="E1139" s="187"/>
      <c r="F1139" s="206"/>
    </row>
    <row r="1140" spans="1:6" ht="13" x14ac:dyDescent="0.3">
      <c r="A1140" s="185"/>
      <c r="B1140" s="69"/>
      <c r="C1140" s="185"/>
      <c r="D1140" s="70"/>
      <c r="E1140" s="187"/>
      <c r="F1140" s="206"/>
    </row>
    <row r="1141" spans="1:6" ht="13" x14ac:dyDescent="0.3">
      <c r="A1141" s="183" t="s">
        <v>4</v>
      </c>
      <c r="B1141" s="183" t="s">
        <v>1084</v>
      </c>
      <c r="C1141" s="183" t="s">
        <v>293</v>
      </c>
      <c r="D1141" s="86" t="s">
        <v>1085</v>
      </c>
      <c r="E1141" s="184" t="s">
        <v>291</v>
      </c>
      <c r="F1141" s="205" t="s">
        <v>622</v>
      </c>
    </row>
    <row r="1142" spans="1:6" x14ac:dyDescent="0.25">
      <c r="A1142" s="185"/>
      <c r="B1142" s="186"/>
      <c r="C1142" s="185"/>
      <c r="D1142" s="70"/>
      <c r="E1142" s="187"/>
      <c r="F1142" s="206"/>
    </row>
    <row r="1143" spans="1:6" ht="13.5" thickBot="1" x14ac:dyDescent="0.35">
      <c r="A1143" s="185"/>
      <c r="B1143" s="192" t="s">
        <v>676</v>
      </c>
      <c r="C1143" s="185"/>
      <c r="D1143" s="70"/>
      <c r="E1143" s="187"/>
      <c r="F1143" s="211">
        <f>F1138</f>
        <v>14191.594999999999</v>
      </c>
    </row>
    <row r="1144" spans="1:6" ht="13.5" thickTop="1" x14ac:dyDescent="0.3">
      <c r="A1144" s="185"/>
      <c r="B1144" s="69"/>
      <c r="C1144" s="185"/>
      <c r="D1144" s="70"/>
      <c r="E1144" s="187"/>
      <c r="F1144" s="206"/>
    </row>
    <row r="1145" spans="1:6" ht="13" x14ac:dyDescent="0.3">
      <c r="A1145" s="185"/>
      <c r="B1145" s="201" t="s">
        <v>1524</v>
      </c>
      <c r="C1145" s="200"/>
      <c r="D1145" s="70"/>
      <c r="E1145" s="187"/>
      <c r="F1145" s="206"/>
    </row>
    <row r="1146" spans="1:6" x14ac:dyDescent="0.25">
      <c r="A1146" s="185"/>
      <c r="B1146" s="199"/>
      <c r="C1146" s="200"/>
      <c r="D1146" s="70"/>
      <c r="E1146" s="187"/>
      <c r="F1146" s="206"/>
    </row>
    <row r="1147" spans="1:6" ht="13" x14ac:dyDescent="0.3">
      <c r="A1147" s="185"/>
      <c r="B1147" s="201" t="s">
        <v>1525</v>
      </c>
      <c r="C1147" s="200"/>
      <c r="D1147" s="70"/>
      <c r="E1147" s="187"/>
      <c r="F1147" s="206"/>
    </row>
    <row r="1148" spans="1:6" x14ac:dyDescent="0.25">
      <c r="A1148" s="185"/>
      <c r="B1148" s="199"/>
      <c r="C1148" s="200"/>
      <c r="D1148" s="70"/>
      <c r="E1148" s="187"/>
      <c r="F1148" s="206"/>
    </row>
    <row r="1149" spans="1:6" x14ac:dyDescent="0.25">
      <c r="A1149" s="185">
        <v>9</v>
      </c>
      <c r="B1149" s="199" t="s">
        <v>1526</v>
      </c>
      <c r="C1149" s="200" t="s">
        <v>2</v>
      </c>
      <c r="D1149" s="70">
        <v>2</v>
      </c>
      <c r="E1149" s="187">
        <v>450</v>
      </c>
      <c r="F1149" s="206">
        <f>D1149*E1149</f>
        <v>900</v>
      </c>
    </row>
    <row r="1150" spans="1:6" ht="13" x14ac:dyDescent="0.3">
      <c r="A1150" s="185"/>
      <c r="B1150" s="69"/>
      <c r="C1150" s="185"/>
      <c r="D1150" s="70"/>
      <c r="E1150" s="187"/>
      <c r="F1150" s="206"/>
    </row>
    <row r="1151" spans="1:6" ht="13" x14ac:dyDescent="0.3">
      <c r="A1151" s="185"/>
      <c r="B1151" s="201" t="s">
        <v>1527</v>
      </c>
      <c r="C1151" s="200"/>
      <c r="D1151" s="70"/>
      <c r="E1151" s="187"/>
      <c r="F1151" s="206"/>
    </row>
    <row r="1152" spans="1:6" x14ac:dyDescent="0.25">
      <c r="A1152" s="185"/>
      <c r="B1152" s="199"/>
      <c r="C1152" s="200"/>
      <c r="D1152" s="70"/>
      <c r="E1152" s="187"/>
      <c r="F1152" s="206"/>
    </row>
    <row r="1153" spans="1:6" ht="13" x14ac:dyDescent="0.3">
      <c r="A1153" s="185"/>
      <c r="B1153" s="201" t="s">
        <v>1528</v>
      </c>
      <c r="C1153" s="200"/>
      <c r="D1153" s="70"/>
      <c r="E1153" s="187"/>
      <c r="F1153" s="206"/>
    </row>
    <row r="1154" spans="1:6" x14ac:dyDescent="0.25">
      <c r="A1154" s="185"/>
      <c r="B1154" s="199"/>
      <c r="C1154" s="200"/>
      <c r="D1154" s="70"/>
      <c r="E1154" s="187"/>
      <c r="F1154" s="206"/>
    </row>
    <row r="1155" spans="1:6" x14ac:dyDescent="0.25">
      <c r="A1155" s="185">
        <v>10</v>
      </c>
      <c r="B1155" s="199" t="s">
        <v>1529</v>
      </c>
      <c r="C1155" s="200" t="s">
        <v>2</v>
      </c>
      <c r="D1155" s="70">
        <v>1</v>
      </c>
      <c r="E1155" s="187">
        <v>120</v>
      </c>
      <c r="F1155" s="206">
        <f>D1155*E1155</f>
        <v>120</v>
      </c>
    </row>
    <row r="1156" spans="1:6" ht="13" x14ac:dyDescent="0.3">
      <c r="A1156" s="185"/>
      <c r="B1156" s="69"/>
      <c r="C1156" s="185"/>
      <c r="D1156" s="70"/>
      <c r="E1156" s="187"/>
      <c r="F1156" s="206"/>
    </row>
    <row r="1157" spans="1:6" ht="13" x14ac:dyDescent="0.3">
      <c r="A1157" s="185"/>
      <c r="B1157" s="201" t="s">
        <v>1530</v>
      </c>
      <c r="C1157" s="200"/>
      <c r="D1157" s="70"/>
      <c r="E1157" s="187"/>
      <c r="F1157" s="206"/>
    </row>
    <row r="1158" spans="1:6" x14ac:dyDescent="0.25">
      <c r="A1158" s="185"/>
      <c r="B1158" s="199"/>
      <c r="C1158" s="200"/>
      <c r="D1158" s="70"/>
      <c r="E1158" s="187"/>
      <c r="F1158" s="206"/>
    </row>
    <row r="1159" spans="1:6" x14ac:dyDescent="0.25">
      <c r="A1159" s="185">
        <v>11</v>
      </c>
      <c r="B1159" s="199" t="s">
        <v>1531</v>
      </c>
      <c r="C1159" s="200" t="s">
        <v>2</v>
      </c>
      <c r="D1159" s="70">
        <v>1</v>
      </c>
      <c r="E1159" s="187">
        <v>150</v>
      </c>
      <c r="F1159" s="206">
        <f>D1159*E1159</f>
        <v>150</v>
      </c>
    </row>
    <row r="1160" spans="1:6" ht="13" x14ac:dyDescent="0.3">
      <c r="A1160" s="185"/>
      <c r="B1160" s="69"/>
      <c r="C1160" s="185"/>
      <c r="D1160" s="70"/>
      <c r="E1160" s="187"/>
      <c r="F1160" s="206"/>
    </row>
    <row r="1161" spans="1:6" ht="13" x14ac:dyDescent="0.3">
      <c r="A1161" s="185"/>
      <c r="B1161" s="201" t="s">
        <v>1532</v>
      </c>
      <c r="C1161" s="200"/>
      <c r="D1161" s="70"/>
      <c r="E1161" s="187"/>
      <c r="F1161" s="206"/>
    </row>
    <row r="1162" spans="1:6" x14ac:dyDescent="0.25">
      <c r="A1162" s="185"/>
      <c r="B1162" s="199"/>
      <c r="C1162" s="200"/>
      <c r="D1162" s="70"/>
      <c r="E1162" s="187"/>
      <c r="F1162" s="206"/>
    </row>
    <row r="1163" spans="1:6" ht="13" x14ac:dyDescent="0.3">
      <c r="A1163" s="185"/>
      <c r="B1163" s="201" t="s">
        <v>1533</v>
      </c>
      <c r="C1163" s="200"/>
      <c r="D1163" s="70"/>
      <c r="E1163" s="187"/>
      <c r="F1163" s="206"/>
    </row>
    <row r="1164" spans="1:6" x14ac:dyDescent="0.25">
      <c r="A1164" s="185"/>
      <c r="B1164" s="199"/>
      <c r="C1164" s="200"/>
      <c r="D1164" s="70"/>
      <c r="E1164" s="187"/>
      <c r="F1164" s="206"/>
    </row>
    <row r="1165" spans="1:6" x14ac:dyDescent="0.25">
      <c r="A1165" s="185">
        <v>12</v>
      </c>
      <c r="B1165" s="199" t="s">
        <v>1534</v>
      </c>
      <c r="C1165" s="200" t="s">
        <v>11</v>
      </c>
      <c r="D1165" s="70">
        <v>12</v>
      </c>
      <c r="E1165" s="187">
        <v>65</v>
      </c>
      <c r="F1165" s="206">
        <f>D1165*E1165</f>
        <v>780</v>
      </c>
    </row>
    <row r="1166" spans="1:6" ht="13" x14ac:dyDescent="0.3">
      <c r="A1166" s="185"/>
      <c r="B1166" s="69"/>
      <c r="C1166" s="185"/>
      <c r="D1166" s="70"/>
      <c r="E1166" s="187"/>
      <c r="F1166" s="206"/>
    </row>
    <row r="1167" spans="1:6" ht="13" x14ac:dyDescent="0.3">
      <c r="A1167" s="185"/>
      <c r="B1167" s="201" t="s">
        <v>1535</v>
      </c>
      <c r="C1167" s="185"/>
      <c r="D1167" s="70"/>
      <c r="E1167" s="187"/>
      <c r="F1167" s="206"/>
    </row>
    <row r="1168" spans="1:6" ht="13" x14ac:dyDescent="0.3">
      <c r="A1168" s="185"/>
      <c r="B1168" s="69"/>
      <c r="C1168" s="185"/>
      <c r="D1168" s="70"/>
      <c r="E1168" s="187"/>
      <c r="F1168" s="206"/>
    </row>
    <row r="1169" spans="1:6" x14ac:dyDescent="0.25">
      <c r="A1169" s="185">
        <v>13</v>
      </c>
      <c r="B1169" s="186" t="s">
        <v>1536</v>
      </c>
      <c r="C1169" s="185" t="s">
        <v>2</v>
      </c>
      <c r="D1169" s="70">
        <v>2</v>
      </c>
      <c r="E1169" s="187">
        <v>65</v>
      </c>
      <c r="F1169" s="206">
        <f>D1169*E1169</f>
        <v>130</v>
      </c>
    </row>
    <row r="1170" spans="1:6" ht="13" x14ac:dyDescent="0.3">
      <c r="A1170" s="185"/>
      <c r="B1170" s="69"/>
      <c r="C1170" s="185"/>
      <c r="D1170" s="70"/>
      <c r="E1170" s="187"/>
      <c r="F1170" s="206"/>
    </row>
    <row r="1171" spans="1:6" x14ac:dyDescent="0.25">
      <c r="A1171" s="185">
        <v>14</v>
      </c>
      <c r="B1171" s="199" t="s">
        <v>1537</v>
      </c>
      <c r="C1171" s="200" t="s">
        <v>2</v>
      </c>
      <c r="D1171" s="70">
        <v>1</v>
      </c>
      <c r="E1171" s="187">
        <v>75</v>
      </c>
      <c r="F1171" s="206">
        <f>D1171*E1171</f>
        <v>75</v>
      </c>
    </row>
    <row r="1172" spans="1:6" ht="13" x14ac:dyDescent="0.3">
      <c r="A1172" s="185"/>
      <c r="B1172" s="69"/>
      <c r="C1172" s="185"/>
      <c r="D1172" s="70"/>
      <c r="E1172" s="187"/>
      <c r="F1172" s="206"/>
    </row>
    <row r="1173" spans="1:6" ht="13" x14ac:dyDescent="0.3">
      <c r="A1173" s="185"/>
      <c r="B1173" s="201" t="s">
        <v>1538</v>
      </c>
      <c r="C1173" s="200"/>
      <c r="D1173" s="70"/>
      <c r="E1173" s="187"/>
      <c r="F1173" s="206"/>
    </row>
    <row r="1174" spans="1:6" x14ac:dyDescent="0.25">
      <c r="A1174" s="185"/>
      <c r="B1174" s="199"/>
      <c r="C1174" s="200"/>
      <c r="D1174" s="70"/>
      <c r="E1174" s="187"/>
      <c r="F1174" s="206"/>
    </row>
    <row r="1175" spans="1:6" x14ac:dyDescent="0.25">
      <c r="A1175" s="185">
        <v>15</v>
      </c>
      <c r="B1175" s="199" t="s">
        <v>1539</v>
      </c>
      <c r="C1175" s="200" t="s">
        <v>11</v>
      </c>
      <c r="D1175" s="70">
        <v>5</v>
      </c>
      <c r="E1175" s="187">
        <v>30</v>
      </c>
      <c r="F1175" s="206">
        <f>D1175*E1175</f>
        <v>150</v>
      </c>
    </row>
    <row r="1176" spans="1:6" x14ac:dyDescent="0.25">
      <c r="A1176" s="185"/>
      <c r="B1176" s="199"/>
      <c r="C1176" s="200"/>
      <c r="D1176" s="70"/>
      <c r="E1176" s="187"/>
      <c r="F1176" s="206"/>
    </row>
    <row r="1177" spans="1:6" x14ac:dyDescent="0.25">
      <c r="A1177" s="185">
        <v>16</v>
      </c>
      <c r="B1177" s="199" t="s">
        <v>1540</v>
      </c>
      <c r="C1177" s="200" t="s">
        <v>11</v>
      </c>
      <c r="D1177" s="70">
        <v>5</v>
      </c>
      <c r="E1177" s="187">
        <v>35</v>
      </c>
      <c r="F1177" s="206">
        <f>D1177*E1177</f>
        <v>175</v>
      </c>
    </row>
    <row r="1178" spans="1:6" ht="13" x14ac:dyDescent="0.3">
      <c r="A1178" s="185"/>
      <c r="B1178" s="69"/>
      <c r="C1178" s="185"/>
      <c r="D1178" s="70"/>
      <c r="E1178" s="187"/>
      <c r="F1178" s="206"/>
    </row>
    <row r="1179" spans="1:6" x14ac:dyDescent="0.25">
      <c r="A1179" s="185">
        <v>17</v>
      </c>
      <c r="B1179" s="199" t="s">
        <v>1541</v>
      </c>
      <c r="C1179" s="200" t="s">
        <v>11</v>
      </c>
      <c r="D1179" s="70">
        <v>3</v>
      </c>
      <c r="E1179" s="187">
        <v>30</v>
      </c>
      <c r="F1179" s="206">
        <f>D1179*E1179</f>
        <v>90</v>
      </c>
    </row>
    <row r="1180" spans="1:6" x14ac:dyDescent="0.25">
      <c r="A1180" s="185"/>
      <c r="B1180" s="199"/>
      <c r="C1180" s="200"/>
      <c r="D1180" s="70"/>
      <c r="E1180" s="187"/>
      <c r="F1180" s="206"/>
    </row>
    <row r="1181" spans="1:6" x14ac:dyDescent="0.25">
      <c r="A1181" s="185">
        <v>18</v>
      </c>
      <c r="B1181" s="199" t="s">
        <v>1542</v>
      </c>
      <c r="C1181" s="200" t="s">
        <v>11</v>
      </c>
      <c r="D1181" s="70">
        <v>3</v>
      </c>
      <c r="E1181" s="187">
        <v>35</v>
      </c>
      <c r="F1181" s="206">
        <f>D1181*E1181</f>
        <v>105</v>
      </c>
    </row>
    <row r="1182" spans="1:6" x14ac:dyDescent="0.25">
      <c r="A1182" s="185"/>
      <c r="B1182" s="186"/>
      <c r="C1182" s="185"/>
      <c r="D1182" s="70"/>
      <c r="E1182" s="187"/>
      <c r="F1182" s="206"/>
    </row>
    <row r="1183" spans="1:6" x14ac:dyDescent="0.25">
      <c r="A1183" s="185">
        <v>19</v>
      </c>
      <c r="B1183" s="199" t="s">
        <v>1543</v>
      </c>
      <c r="C1183" s="200" t="s">
        <v>11</v>
      </c>
      <c r="D1183" s="70">
        <v>5</v>
      </c>
      <c r="E1183" s="187">
        <v>30</v>
      </c>
      <c r="F1183" s="206">
        <f>D1183*E1183</f>
        <v>150</v>
      </c>
    </row>
    <row r="1184" spans="1:6" x14ac:dyDescent="0.25">
      <c r="A1184" s="185"/>
      <c r="B1184" s="199"/>
      <c r="C1184" s="200"/>
      <c r="D1184" s="70"/>
      <c r="E1184" s="187"/>
      <c r="F1184" s="206"/>
    </row>
    <row r="1185" spans="1:6" x14ac:dyDescent="0.25">
      <c r="A1185" s="185">
        <v>20</v>
      </c>
      <c r="B1185" s="199" t="s">
        <v>1544</v>
      </c>
      <c r="C1185" s="200" t="s">
        <v>2</v>
      </c>
      <c r="D1185" s="70">
        <v>4</v>
      </c>
      <c r="E1185" s="187">
        <v>35</v>
      </c>
      <c r="F1185" s="206">
        <f>D1185*E1185</f>
        <v>140</v>
      </c>
    </row>
    <row r="1186" spans="1:6" x14ac:dyDescent="0.25">
      <c r="A1186" s="185"/>
      <c r="B1186" s="186"/>
      <c r="C1186" s="185"/>
      <c r="D1186" s="70"/>
      <c r="E1186" s="187"/>
      <c r="F1186" s="206"/>
    </row>
    <row r="1187" spans="1:6" ht="13" x14ac:dyDescent="0.3">
      <c r="A1187" s="185"/>
      <c r="B1187" s="201" t="s">
        <v>1545</v>
      </c>
      <c r="C1187" s="202"/>
      <c r="D1187" s="70"/>
      <c r="E1187" s="187"/>
      <c r="F1187" s="206"/>
    </row>
    <row r="1188" spans="1:6" x14ac:dyDescent="0.25">
      <c r="A1188" s="185"/>
      <c r="B1188" s="199"/>
      <c r="C1188" s="200"/>
      <c r="D1188" s="70"/>
      <c r="E1188" s="187"/>
      <c r="F1188" s="206"/>
    </row>
    <row r="1189" spans="1:6" x14ac:dyDescent="0.25">
      <c r="A1189" s="185">
        <v>21</v>
      </c>
      <c r="B1189" s="199" t="s">
        <v>1546</v>
      </c>
      <c r="C1189" s="200" t="s">
        <v>4</v>
      </c>
      <c r="D1189" s="70">
        <v>1</v>
      </c>
      <c r="E1189" s="187">
        <v>1000</v>
      </c>
      <c r="F1189" s="206">
        <f>D1189*E1189</f>
        <v>1000</v>
      </c>
    </row>
    <row r="1190" spans="1:6" x14ac:dyDescent="0.25">
      <c r="A1190" s="185"/>
      <c r="B1190" s="186"/>
      <c r="C1190" s="185"/>
      <c r="D1190" s="70"/>
      <c r="E1190" s="187"/>
      <c r="F1190" s="206"/>
    </row>
    <row r="1191" spans="1:6" ht="13" x14ac:dyDescent="0.3">
      <c r="A1191" s="185"/>
      <c r="B1191" s="201" t="s">
        <v>1547</v>
      </c>
      <c r="C1191" s="202"/>
      <c r="D1191" s="86"/>
      <c r="E1191" s="187"/>
      <c r="F1191" s="206"/>
    </row>
    <row r="1192" spans="1:6" ht="13" x14ac:dyDescent="0.3">
      <c r="A1192" s="185"/>
      <c r="B1192" s="201"/>
      <c r="C1192" s="202"/>
      <c r="D1192" s="86"/>
      <c r="E1192" s="187"/>
      <c r="F1192" s="206"/>
    </row>
    <row r="1193" spans="1:6" ht="13" x14ac:dyDescent="0.3">
      <c r="A1193" s="185"/>
      <c r="B1193" s="201" t="s">
        <v>1548</v>
      </c>
      <c r="C1193" s="202"/>
      <c r="D1193" s="86"/>
      <c r="E1193" s="187"/>
      <c r="F1193" s="206"/>
    </row>
    <row r="1194" spans="1:6" x14ac:dyDescent="0.25">
      <c r="A1194" s="185"/>
      <c r="B1194" s="199"/>
      <c r="C1194" s="200"/>
      <c r="D1194" s="70"/>
      <c r="E1194" s="187"/>
      <c r="F1194" s="206"/>
    </row>
    <row r="1195" spans="1:6" x14ac:dyDescent="0.25">
      <c r="A1195" s="185">
        <v>22</v>
      </c>
      <c r="B1195" s="199" t="s">
        <v>1549</v>
      </c>
      <c r="C1195" s="200" t="s">
        <v>11</v>
      </c>
      <c r="D1195" s="70">
        <v>25</v>
      </c>
      <c r="E1195" s="187">
        <v>90</v>
      </c>
      <c r="F1195" s="206">
        <f>D1195*E1195</f>
        <v>2250</v>
      </c>
    </row>
    <row r="1196" spans="1:6" x14ac:dyDescent="0.25">
      <c r="A1196" s="185"/>
      <c r="B1196" s="186"/>
      <c r="C1196" s="185"/>
      <c r="D1196" s="70"/>
      <c r="E1196" s="187"/>
      <c r="F1196" s="206"/>
    </row>
    <row r="1197" spans="1:6" ht="13" x14ac:dyDescent="0.3">
      <c r="A1197" s="185"/>
      <c r="B1197" s="201" t="s">
        <v>1550</v>
      </c>
      <c r="C1197" s="200"/>
      <c r="D1197" s="70"/>
      <c r="E1197" s="187"/>
      <c r="F1197" s="206"/>
    </row>
    <row r="1198" spans="1:6" ht="13" x14ac:dyDescent="0.3">
      <c r="A1198" s="185"/>
      <c r="B1198" s="201" t="s">
        <v>1551</v>
      </c>
      <c r="C1198" s="200"/>
      <c r="D1198" s="70"/>
      <c r="E1198" s="187"/>
      <c r="F1198" s="206"/>
    </row>
    <row r="1199" spans="1:6" x14ac:dyDescent="0.25">
      <c r="A1199" s="185"/>
      <c r="B1199" s="199"/>
      <c r="C1199" s="200"/>
      <c r="D1199" s="70"/>
      <c r="E1199" s="187"/>
      <c r="F1199" s="206"/>
    </row>
    <row r="1200" spans="1:6" x14ac:dyDescent="0.25">
      <c r="A1200" s="185">
        <v>23</v>
      </c>
      <c r="B1200" s="199" t="s">
        <v>1552</v>
      </c>
      <c r="C1200" s="200" t="s">
        <v>2</v>
      </c>
      <c r="D1200" s="70">
        <v>2</v>
      </c>
      <c r="E1200" s="187">
        <v>110</v>
      </c>
      <c r="F1200" s="206">
        <f>D1200*E1200</f>
        <v>220</v>
      </c>
    </row>
    <row r="1201" spans="1:6" x14ac:dyDescent="0.25">
      <c r="A1201" s="185"/>
      <c r="B1201" s="199"/>
      <c r="C1201" s="200"/>
      <c r="D1201" s="70"/>
      <c r="E1201" s="187"/>
      <c r="F1201" s="206"/>
    </row>
    <row r="1202" spans="1:6" x14ac:dyDescent="0.25">
      <c r="A1202" s="185">
        <v>24</v>
      </c>
      <c r="B1202" s="199" t="s">
        <v>1553</v>
      </c>
      <c r="C1202" s="200" t="s">
        <v>2</v>
      </c>
      <c r="D1202" s="70">
        <v>1</v>
      </c>
      <c r="E1202" s="187">
        <v>90</v>
      </c>
      <c r="F1202" s="206">
        <f>D1202*E1202</f>
        <v>90</v>
      </c>
    </row>
    <row r="1203" spans="1:6" ht="13" thickBot="1" x14ac:dyDescent="0.3">
      <c r="A1203" s="185"/>
      <c r="B1203" s="186"/>
      <c r="C1203" s="185"/>
      <c r="D1203" s="70"/>
      <c r="E1203" s="187"/>
      <c r="F1203" s="206"/>
    </row>
    <row r="1204" spans="1:6" ht="13" thickTop="1" x14ac:dyDescent="0.25">
      <c r="A1204" s="185"/>
      <c r="B1204" s="186"/>
      <c r="C1204" s="185"/>
      <c r="D1204" s="70"/>
      <c r="E1204" s="187"/>
      <c r="F1204" s="207"/>
    </row>
    <row r="1205" spans="1:6" ht="13" x14ac:dyDescent="0.3">
      <c r="A1205" s="185"/>
      <c r="B1205" s="192" t="s">
        <v>675</v>
      </c>
      <c r="C1205" s="185"/>
      <c r="D1205" s="70"/>
      <c r="E1205" s="187"/>
      <c r="F1205" s="205">
        <f>SUM(F1143:F1202)</f>
        <v>20716.595000000001</v>
      </c>
    </row>
    <row r="1206" spans="1:6" ht="13" x14ac:dyDescent="0.3">
      <c r="A1206" s="185"/>
      <c r="B1206" s="69"/>
      <c r="C1206" s="185"/>
      <c r="D1206" s="70"/>
      <c r="E1206" s="187"/>
      <c r="F1206" s="206"/>
    </row>
    <row r="1207" spans="1:6" x14ac:dyDescent="0.25">
      <c r="A1207" s="185"/>
      <c r="B1207" s="186"/>
      <c r="C1207" s="185"/>
      <c r="D1207" s="70"/>
      <c r="E1207" s="187"/>
      <c r="F1207" s="206"/>
    </row>
    <row r="1208" spans="1:6" ht="13" x14ac:dyDescent="0.3">
      <c r="A1208" s="183" t="s">
        <v>4</v>
      </c>
      <c r="B1208" s="183" t="s">
        <v>1084</v>
      </c>
      <c r="C1208" s="183" t="s">
        <v>293</v>
      </c>
      <c r="D1208" s="86" t="s">
        <v>1085</v>
      </c>
      <c r="E1208" s="184" t="s">
        <v>291</v>
      </c>
      <c r="F1208" s="205" t="s">
        <v>622</v>
      </c>
    </row>
    <row r="1209" spans="1:6" x14ac:dyDescent="0.25">
      <c r="A1209" s="185"/>
      <c r="B1209" s="186"/>
      <c r="C1209" s="185"/>
      <c r="D1209" s="70"/>
      <c r="E1209" s="187"/>
      <c r="F1209" s="206"/>
    </row>
    <row r="1210" spans="1:6" ht="13.5" thickBot="1" x14ac:dyDescent="0.35">
      <c r="A1210" s="185"/>
      <c r="B1210" s="192" t="s">
        <v>676</v>
      </c>
      <c r="C1210" s="185"/>
      <c r="D1210" s="70"/>
      <c r="E1210" s="187"/>
      <c r="F1210" s="211">
        <f>F1205</f>
        <v>20716.595000000001</v>
      </c>
    </row>
    <row r="1211" spans="1:6" ht="13.5" thickTop="1" x14ac:dyDescent="0.3">
      <c r="A1211" s="185"/>
      <c r="B1211" s="69"/>
      <c r="C1211" s="185"/>
      <c r="D1211" s="70"/>
      <c r="E1211" s="187"/>
      <c r="F1211" s="206"/>
    </row>
    <row r="1212" spans="1:6" x14ac:dyDescent="0.25">
      <c r="A1212" s="185">
        <v>25</v>
      </c>
      <c r="B1212" s="199" t="s">
        <v>1554</v>
      </c>
      <c r="C1212" s="200" t="s">
        <v>2</v>
      </c>
      <c r="D1212" s="70">
        <v>1</v>
      </c>
      <c r="E1212" s="187">
        <v>110</v>
      </c>
      <c r="F1212" s="206">
        <f>D1212*E1212</f>
        <v>110</v>
      </c>
    </row>
    <row r="1213" spans="1:6" x14ac:dyDescent="0.25">
      <c r="A1213" s="185"/>
      <c r="B1213" s="186"/>
      <c r="C1213" s="185"/>
      <c r="D1213" s="70"/>
      <c r="E1213" s="187"/>
      <c r="F1213" s="206"/>
    </row>
    <row r="1214" spans="1:6" ht="13" x14ac:dyDescent="0.3">
      <c r="A1214" s="185"/>
      <c r="B1214" s="201" t="s">
        <v>1555</v>
      </c>
      <c r="C1214" s="200"/>
      <c r="D1214" s="70"/>
      <c r="E1214" s="187"/>
      <c r="F1214" s="206"/>
    </row>
    <row r="1215" spans="1:6" x14ac:dyDescent="0.25">
      <c r="A1215" s="185"/>
      <c r="B1215" s="199"/>
      <c r="C1215" s="200"/>
      <c r="D1215" s="70"/>
      <c r="E1215" s="187"/>
      <c r="F1215" s="206"/>
    </row>
    <row r="1216" spans="1:6" x14ac:dyDescent="0.25">
      <c r="A1216" s="185">
        <v>26</v>
      </c>
      <c r="B1216" s="199" t="s">
        <v>1556</v>
      </c>
      <c r="C1216" s="200" t="s">
        <v>11</v>
      </c>
      <c r="D1216" s="70">
        <v>20</v>
      </c>
      <c r="E1216" s="187">
        <v>110</v>
      </c>
      <c r="F1216" s="206">
        <f>D1216*E1216</f>
        <v>2200</v>
      </c>
    </row>
    <row r="1217" spans="1:6" x14ac:dyDescent="0.25">
      <c r="A1217" s="185"/>
      <c r="B1217" s="199"/>
      <c r="C1217" s="200"/>
      <c r="D1217" s="70"/>
      <c r="E1217" s="187"/>
      <c r="F1217" s="206"/>
    </row>
    <row r="1218" spans="1:6" ht="13" x14ac:dyDescent="0.3">
      <c r="A1218" s="185"/>
      <c r="B1218" s="201" t="s">
        <v>1557</v>
      </c>
      <c r="C1218" s="200"/>
      <c r="D1218" s="70"/>
      <c r="E1218" s="187"/>
      <c r="F1218" s="206"/>
    </row>
    <row r="1219" spans="1:6" x14ac:dyDescent="0.25">
      <c r="A1219" s="185"/>
      <c r="B1219" s="199"/>
      <c r="C1219" s="200"/>
      <c r="D1219" s="70"/>
      <c r="E1219" s="187"/>
      <c r="F1219" s="206"/>
    </row>
    <row r="1220" spans="1:6" x14ac:dyDescent="0.25">
      <c r="A1220" s="185">
        <v>27</v>
      </c>
      <c r="B1220" s="199" t="s">
        <v>1558</v>
      </c>
      <c r="C1220" s="200" t="s">
        <v>2</v>
      </c>
      <c r="D1220" s="70">
        <v>1</v>
      </c>
      <c r="E1220" s="187">
        <v>110</v>
      </c>
      <c r="F1220" s="206">
        <f>D1220*E1220</f>
        <v>110</v>
      </c>
    </row>
    <row r="1221" spans="1:6" x14ac:dyDescent="0.25">
      <c r="A1221" s="185"/>
      <c r="B1221" s="199"/>
      <c r="C1221" s="200"/>
      <c r="D1221" s="70"/>
      <c r="E1221" s="187"/>
      <c r="F1221" s="206"/>
    </row>
    <row r="1222" spans="1:6" x14ac:dyDescent="0.25">
      <c r="A1222" s="185">
        <v>28</v>
      </c>
      <c r="B1222" s="199" t="s">
        <v>1559</v>
      </c>
      <c r="C1222" s="200" t="s">
        <v>2</v>
      </c>
      <c r="D1222" s="70">
        <v>1</v>
      </c>
      <c r="E1222" s="187">
        <v>110</v>
      </c>
      <c r="F1222" s="206">
        <f>D1222*E1222</f>
        <v>110</v>
      </c>
    </row>
    <row r="1223" spans="1:6" x14ac:dyDescent="0.25">
      <c r="A1223" s="185"/>
      <c r="B1223" s="199"/>
      <c r="C1223" s="200"/>
      <c r="D1223" s="70"/>
      <c r="E1223" s="187"/>
      <c r="F1223" s="206"/>
    </row>
    <row r="1224" spans="1:6" x14ac:dyDescent="0.25">
      <c r="A1224" s="185">
        <v>29</v>
      </c>
      <c r="B1224" s="199" t="s">
        <v>1560</v>
      </c>
      <c r="C1224" s="200" t="s">
        <v>2</v>
      </c>
      <c r="D1224" s="70">
        <v>1</v>
      </c>
      <c r="E1224" s="187">
        <v>110</v>
      </c>
      <c r="F1224" s="206">
        <f>D1224*E1224</f>
        <v>110</v>
      </c>
    </row>
    <row r="1225" spans="1:6" x14ac:dyDescent="0.25">
      <c r="A1225" s="185"/>
      <c r="B1225" s="199"/>
      <c r="C1225" s="200"/>
      <c r="D1225" s="70"/>
      <c r="E1225" s="187"/>
      <c r="F1225" s="206"/>
    </row>
    <row r="1226" spans="1:6" ht="13" x14ac:dyDescent="0.3">
      <c r="A1226" s="185"/>
      <c r="B1226" s="201" t="s">
        <v>1561</v>
      </c>
      <c r="C1226" s="200"/>
      <c r="D1226" s="70"/>
      <c r="E1226" s="187"/>
      <c r="F1226" s="206"/>
    </row>
    <row r="1227" spans="1:6" x14ac:dyDescent="0.25">
      <c r="A1227" s="185"/>
      <c r="B1227" s="199"/>
      <c r="C1227" s="200"/>
      <c r="D1227" s="70"/>
      <c r="E1227" s="187"/>
      <c r="F1227" s="206"/>
    </row>
    <row r="1228" spans="1:6" x14ac:dyDescent="0.25">
      <c r="A1228" s="185">
        <v>30</v>
      </c>
      <c r="B1228" s="199" t="s">
        <v>1562</v>
      </c>
      <c r="C1228" s="200" t="s">
        <v>2</v>
      </c>
      <c r="D1228" s="70">
        <v>1</v>
      </c>
      <c r="E1228" s="187">
        <v>250</v>
      </c>
      <c r="F1228" s="206">
        <f>D1228*E1228</f>
        <v>250</v>
      </c>
    </row>
    <row r="1229" spans="1:6" x14ac:dyDescent="0.25">
      <c r="A1229" s="185"/>
      <c r="B1229" s="199" t="s">
        <v>1563</v>
      </c>
      <c r="C1229" s="200"/>
      <c r="D1229" s="70"/>
      <c r="E1229" s="187"/>
      <c r="F1229" s="206"/>
    </row>
    <row r="1230" spans="1:6" x14ac:dyDescent="0.25">
      <c r="A1230" s="185"/>
      <c r="B1230" s="199"/>
      <c r="C1230" s="200"/>
      <c r="D1230" s="70"/>
      <c r="E1230" s="187"/>
      <c r="F1230" s="206"/>
    </row>
    <row r="1231" spans="1:6" ht="13" x14ac:dyDescent="0.3">
      <c r="A1231" s="185"/>
      <c r="B1231" s="201" t="s">
        <v>1545</v>
      </c>
      <c r="C1231" s="200"/>
      <c r="D1231" s="70"/>
      <c r="E1231" s="187"/>
      <c r="F1231" s="206"/>
    </row>
    <row r="1232" spans="1:6" x14ac:dyDescent="0.25">
      <c r="A1232" s="185"/>
      <c r="B1232" s="199"/>
      <c r="C1232" s="200"/>
      <c r="D1232" s="70"/>
      <c r="E1232" s="187"/>
      <c r="F1232" s="206"/>
    </row>
    <row r="1233" spans="1:6" x14ac:dyDescent="0.25">
      <c r="A1233" s="185">
        <v>31</v>
      </c>
      <c r="B1233" s="199" t="s">
        <v>1564</v>
      </c>
      <c r="C1233" s="200" t="s">
        <v>4</v>
      </c>
      <c r="D1233" s="70">
        <v>1</v>
      </c>
      <c r="E1233" s="187">
        <v>1000</v>
      </c>
      <c r="F1233" s="206">
        <f>D1233*E1233</f>
        <v>1000</v>
      </c>
    </row>
    <row r="1234" spans="1:6" x14ac:dyDescent="0.25">
      <c r="A1234" s="185"/>
      <c r="B1234" s="199"/>
      <c r="C1234" s="200"/>
      <c r="D1234" s="70"/>
      <c r="E1234" s="187"/>
      <c r="F1234" s="206"/>
    </row>
    <row r="1235" spans="1:6" ht="13" x14ac:dyDescent="0.3">
      <c r="A1235" s="185"/>
      <c r="B1235" s="201" t="s">
        <v>1565</v>
      </c>
      <c r="C1235" s="200"/>
      <c r="D1235" s="70"/>
      <c r="E1235" s="187"/>
      <c r="F1235" s="206"/>
    </row>
    <row r="1236" spans="1:6" x14ac:dyDescent="0.25">
      <c r="A1236" s="185"/>
      <c r="B1236" s="199"/>
      <c r="C1236" s="200"/>
      <c r="D1236" s="70"/>
      <c r="E1236" s="187"/>
      <c r="F1236" s="206"/>
    </row>
    <row r="1237" spans="1:6" ht="13" x14ac:dyDescent="0.3">
      <c r="A1237" s="185"/>
      <c r="B1237" s="201" t="s">
        <v>1566</v>
      </c>
      <c r="C1237" s="200"/>
      <c r="D1237" s="70"/>
      <c r="E1237" s="187"/>
      <c r="F1237" s="206"/>
    </row>
    <row r="1238" spans="1:6" x14ac:dyDescent="0.25">
      <c r="A1238" s="185"/>
      <c r="B1238" s="199"/>
      <c r="C1238" s="200"/>
      <c r="D1238" s="70"/>
      <c r="E1238" s="187"/>
      <c r="F1238" s="206"/>
    </row>
    <row r="1239" spans="1:6" x14ac:dyDescent="0.25">
      <c r="A1239" s="185">
        <v>32</v>
      </c>
      <c r="B1239" s="203" t="s">
        <v>1567</v>
      </c>
      <c r="C1239" s="200" t="s">
        <v>2</v>
      </c>
      <c r="D1239" s="70">
        <v>1</v>
      </c>
      <c r="E1239" s="187">
        <v>4500</v>
      </c>
      <c r="F1239" s="206">
        <f>D1239*E1239</f>
        <v>4500</v>
      </c>
    </row>
    <row r="1240" spans="1:6" x14ac:dyDescent="0.25">
      <c r="A1240" s="185"/>
      <c r="B1240" s="204" t="s">
        <v>1568</v>
      </c>
      <c r="C1240" s="200"/>
      <c r="D1240" s="70"/>
      <c r="E1240" s="187"/>
      <c r="F1240" s="206"/>
    </row>
    <row r="1241" spans="1:6" x14ac:dyDescent="0.25">
      <c r="A1241" s="185"/>
      <c r="B1241" s="203" t="s">
        <v>1569</v>
      </c>
      <c r="C1241" s="200"/>
      <c r="D1241" s="70"/>
      <c r="E1241" s="187"/>
      <c r="F1241" s="206"/>
    </row>
    <row r="1242" spans="1:6" x14ac:dyDescent="0.25">
      <c r="A1242" s="185"/>
      <c r="B1242" s="203" t="s">
        <v>1570</v>
      </c>
      <c r="C1242" s="200"/>
      <c r="D1242" s="70"/>
      <c r="E1242" s="187"/>
      <c r="F1242" s="206"/>
    </row>
    <row r="1243" spans="1:6" x14ac:dyDescent="0.25">
      <c r="A1243" s="185"/>
      <c r="B1243" s="186"/>
      <c r="C1243" s="185"/>
      <c r="D1243" s="70"/>
      <c r="E1243" s="187"/>
      <c r="F1243" s="206"/>
    </row>
    <row r="1244" spans="1:6" ht="13" x14ac:dyDescent="0.3">
      <c r="A1244" s="185"/>
      <c r="B1244" s="69" t="s">
        <v>1571</v>
      </c>
      <c r="C1244" s="185"/>
      <c r="D1244" s="70"/>
      <c r="E1244" s="187"/>
      <c r="F1244" s="206"/>
    </row>
    <row r="1245" spans="1:6" x14ac:dyDescent="0.25">
      <c r="A1245" s="185"/>
      <c r="B1245" s="186"/>
      <c r="C1245" s="185"/>
      <c r="D1245" s="70"/>
      <c r="E1245" s="187"/>
      <c r="F1245" s="206"/>
    </row>
    <row r="1246" spans="1:6" x14ac:dyDescent="0.25">
      <c r="A1246" s="185">
        <v>33</v>
      </c>
      <c r="B1246" s="186" t="s">
        <v>1572</v>
      </c>
      <c r="C1246" s="185"/>
      <c r="D1246" s="70"/>
      <c r="E1246" s="187"/>
      <c r="F1246" s="206"/>
    </row>
    <row r="1247" spans="1:6" x14ac:dyDescent="0.25">
      <c r="A1247" s="185"/>
      <c r="B1247" s="186" t="s">
        <v>1573</v>
      </c>
      <c r="C1247" s="185"/>
      <c r="D1247" s="70"/>
      <c r="E1247" s="187"/>
      <c r="F1247" s="206"/>
    </row>
    <row r="1248" spans="1:6" x14ac:dyDescent="0.25">
      <c r="A1248" s="185"/>
      <c r="B1248" s="186" t="s">
        <v>1574</v>
      </c>
      <c r="C1248" s="185"/>
      <c r="D1248" s="70"/>
      <c r="E1248" s="187"/>
      <c r="F1248" s="206"/>
    </row>
    <row r="1249" spans="1:6" x14ac:dyDescent="0.25">
      <c r="A1249" s="185"/>
      <c r="B1249" s="186" t="s">
        <v>1575</v>
      </c>
      <c r="C1249" s="185" t="s">
        <v>2</v>
      </c>
      <c r="D1249" s="70">
        <v>1</v>
      </c>
      <c r="E1249" s="187">
        <v>1200</v>
      </c>
      <c r="F1249" s="206">
        <f>D1249*E1249</f>
        <v>1200</v>
      </c>
    </row>
    <row r="1250" spans="1:6" x14ac:dyDescent="0.25">
      <c r="A1250" s="185"/>
      <c r="B1250" s="186"/>
      <c r="C1250" s="185"/>
      <c r="D1250" s="70"/>
      <c r="E1250" s="187"/>
      <c r="F1250" s="206"/>
    </row>
    <row r="1251" spans="1:6" x14ac:dyDescent="0.25">
      <c r="A1251" s="185">
        <v>34</v>
      </c>
      <c r="B1251" s="186" t="s">
        <v>1576</v>
      </c>
      <c r="C1251" s="185"/>
      <c r="D1251" s="70"/>
      <c r="E1251" s="187"/>
      <c r="F1251" s="206"/>
    </row>
    <row r="1252" spans="1:6" x14ac:dyDescent="0.25">
      <c r="A1252" s="185"/>
      <c r="B1252" s="186" t="s">
        <v>1577</v>
      </c>
      <c r="C1252" s="185"/>
      <c r="D1252" s="70"/>
      <c r="E1252" s="187"/>
      <c r="F1252" s="206"/>
    </row>
    <row r="1253" spans="1:6" x14ac:dyDescent="0.25">
      <c r="A1253" s="185"/>
      <c r="B1253" s="186" t="s">
        <v>1578</v>
      </c>
      <c r="C1253" s="185" t="s">
        <v>2</v>
      </c>
      <c r="D1253" s="70">
        <v>1</v>
      </c>
      <c r="E1253" s="187">
        <v>500</v>
      </c>
      <c r="F1253" s="206">
        <f>D1253*E1253</f>
        <v>500</v>
      </c>
    </row>
    <row r="1254" spans="1:6" x14ac:dyDescent="0.25">
      <c r="A1254" s="185"/>
      <c r="B1254" s="186"/>
      <c r="C1254" s="185"/>
      <c r="D1254" s="70"/>
      <c r="E1254" s="187"/>
      <c r="F1254" s="206"/>
    </row>
    <row r="1255" spans="1:6" x14ac:dyDescent="0.25">
      <c r="A1255" s="185">
        <v>35</v>
      </c>
      <c r="B1255" s="199" t="s">
        <v>1579</v>
      </c>
      <c r="C1255" s="200" t="s">
        <v>2</v>
      </c>
      <c r="D1255" s="138">
        <v>1</v>
      </c>
      <c r="E1255" s="187">
        <v>1900</v>
      </c>
      <c r="F1255" s="206">
        <f>D1255*E1255</f>
        <v>1900</v>
      </c>
    </row>
    <row r="1256" spans="1:6" x14ac:dyDescent="0.25">
      <c r="A1256" s="185"/>
      <c r="B1256" s="199" t="s">
        <v>1580</v>
      </c>
      <c r="C1256" s="200"/>
      <c r="D1256" s="138"/>
      <c r="E1256" s="187"/>
      <c r="F1256" s="206"/>
    </row>
    <row r="1257" spans="1:6" x14ac:dyDescent="0.25">
      <c r="A1257" s="185"/>
      <c r="B1257" s="199"/>
      <c r="C1257" s="200"/>
      <c r="D1257" s="138"/>
      <c r="E1257" s="187"/>
      <c r="F1257" s="206"/>
    </row>
    <row r="1258" spans="1:6" ht="13" x14ac:dyDescent="0.3">
      <c r="A1258" s="185"/>
      <c r="B1258" s="69" t="s">
        <v>1581</v>
      </c>
      <c r="C1258" s="185"/>
      <c r="D1258" s="70"/>
      <c r="E1258" s="187"/>
      <c r="F1258" s="206"/>
    </row>
    <row r="1259" spans="1:6" x14ac:dyDescent="0.25">
      <c r="A1259" s="185"/>
      <c r="B1259" s="186"/>
      <c r="C1259" s="185"/>
      <c r="D1259" s="70"/>
      <c r="E1259" s="187"/>
      <c r="F1259" s="206"/>
    </row>
    <row r="1260" spans="1:6" x14ac:dyDescent="0.25">
      <c r="A1260" s="185">
        <v>36</v>
      </c>
      <c r="B1260" s="186" t="s">
        <v>1582</v>
      </c>
      <c r="C1260" s="185"/>
      <c r="D1260" s="70"/>
      <c r="E1260" s="187"/>
      <c r="F1260" s="206"/>
    </row>
    <row r="1261" spans="1:6" x14ac:dyDescent="0.25">
      <c r="A1261" s="185"/>
      <c r="B1261" s="186" t="s">
        <v>1583</v>
      </c>
      <c r="C1261" s="185" t="s">
        <v>2</v>
      </c>
      <c r="D1261" s="70">
        <v>3</v>
      </c>
      <c r="E1261" s="187">
        <v>950</v>
      </c>
      <c r="F1261" s="206">
        <f>D1261*E1261</f>
        <v>2850</v>
      </c>
    </row>
    <row r="1262" spans="1:6" x14ac:dyDescent="0.25">
      <c r="A1262" s="185"/>
      <c r="B1262" s="186"/>
      <c r="C1262" s="185"/>
      <c r="D1262" s="70"/>
      <c r="E1262" s="187"/>
      <c r="F1262" s="206"/>
    </row>
    <row r="1263" spans="1:6" x14ac:dyDescent="0.25">
      <c r="A1263" s="185"/>
      <c r="B1263" s="186"/>
      <c r="C1263" s="185"/>
      <c r="D1263" s="70"/>
      <c r="E1263" s="187"/>
      <c r="F1263" s="206"/>
    </row>
    <row r="1264" spans="1:6" ht="13" x14ac:dyDescent="0.3">
      <c r="A1264" s="185"/>
      <c r="B1264" s="69"/>
      <c r="C1264" s="185"/>
      <c r="D1264" s="70"/>
      <c r="E1264" s="187"/>
      <c r="F1264" s="206"/>
    </row>
    <row r="1265" spans="1:6" x14ac:dyDescent="0.25">
      <c r="A1265" s="185"/>
      <c r="B1265" s="186"/>
      <c r="C1265" s="185"/>
      <c r="D1265" s="70"/>
      <c r="E1265" s="187"/>
      <c r="F1265" s="206"/>
    </row>
    <row r="1266" spans="1:6" x14ac:dyDescent="0.25">
      <c r="A1266" s="185"/>
      <c r="B1266" s="186"/>
      <c r="C1266" s="185"/>
      <c r="D1266" s="70"/>
      <c r="E1266" s="187"/>
      <c r="F1266" s="206"/>
    </row>
    <row r="1267" spans="1:6" x14ac:dyDescent="0.25">
      <c r="A1267" s="185"/>
      <c r="B1267" s="186"/>
      <c r="C1267" s="185"/>
      <c r="D1267" s="70"/>
      <c r="E1267" s="187"/>
      <c r="F1267" s="206"/>
    </row>
    <row r="1268" spans="1:6" x14ac:dyDescent="0.25">
      <c r="A1268" s="185"/>
      <c r="B1268" s="186"/>
      <c r="C1268" s="185"/>
      <c r="D1268" s="70"/>
      <c r="E1268" s="187"/>
      <c r="F1268" s="206"/>
    </row>
    <row r="1269" spans="1:6" ht="13" thickBot="1" x14ac:dyDescent="0.3">
      <c r="A1269" s="185"/>
      <c r="B1269" s="186"/>
      <c r="C1269" s="185"/>
      <c r="D1269" s="70"/>
      <c r="E1269" s="187"/>
      <c r="F1269" s="206"/>
    </row>
    <row r="1270" spans="1:6" ht="13" thickTop="1" x14ac:dyDescent="0.25">
      <c r="A1270" s="185"/>
      <c r="B1270" s="186"/>
      <c r="C1270" s="185"/>
      <c r="D1270" s="70"/>
      <c r="E1270" s="187"/>
      <c r="F1270" s="207"/>
    </row>
    <row r="1271" spans="1:6" ht="13" x14ac:dyDescent="0.3">
      <c r="A1271" s="185"/>
      <c r="B1271" s="192" t="s">
        <v>1183</v>
      </c>
      <c r="C1271" s="185"/>
      <c r="D1271" s="70"/>
      <c r="E1271" s="187"/>
      <c r="F1271" s="205">
        <f>SUM(F1209:F1269)</f>
        <v>35556.595000000001</v>
      </c>
    </row>
    <row r="1272" spans="1:6" ht="13" thickBot="1" x14ac:dyDescent="0.3">
      <c r="A1272" s="185"/>
      <c r="B1272" s="186"/>
      <c r="C1272" s="185"/>
      <c r="D1272" s="70"/>
      <c r="E1272" s="187"/>
      <c r="F1272" s="208"/>
    </row>
    <row r="1273" spans="1:6" ht="13" thickTop="1" x14ac:dyDescent="0.25">
      <c r="A1273" s="185"/>
      <c r="B1273" s="186"/>
      <c r="C1273" s="185"/>
      <c r="D1273" s="70"/>
      <c r="E1273" s="187"/>
      <c r="F1273" s="206"/>
    </row>
    <row r="1274" spans="1:6" x14ac:dyDescent="0.25">
      <c r="A1274" s="185"/>
      <c r="B1274" s="186"/>
      <c r="C1274" s="185"/>
      <c r="D1274" s="70"/>
      <c r="E1274" s="187"/>
      <c r="F1274" s="206"/>
    </row>
    <row r="1275" spans="1:6" ht="13" x14ac:dyDescent="0.3">
      <c r="A1275" s="183" t="s">
        <v>4</v>
      </c>
      <c r="B1275" s="183" t="s">
        <v>1084</v>
      </c>
      <c r="C1275" s="183" t="s">
        <v>293</v>
      </c>
      <c r="D1275" s="86" t="s">
        <v>1085</v>
      </c>
      <c r="E1275" s="184" t="s">
        <v>291</v>
      </c>
      <c r="F1275" s="205" t="s">
        <v>622</v>
      </c>
    </row>
    <row r="1276" spans="1:6" ht="13" x14ac:dyDescent="0.3">
      <c r="A1276" s="185"/>
      <c r="B1276" s="69" t="s">
        <v>1584</v>
      </c>
      <c r="C1276" s="185"/>
      <c r="D1276" s="70"/>
      <c r="E1276" s="187"/>
      <c r="F1276" s="206"/>
    </row>
    <row r="1277" spans="1:6" ht="13" x14ac:dyDescent="0.3">
      <c r="A1277" s="185"/>
      <c r="B1277" s="69"/>
      <c r="C1277" s="185"/>
      <c r="D1277" s="70"/>
      <c r="E1277" s="187"/>
      <c r="F1277" s="206"/>
    </row>
    <row r="1278" spans="1:6" ht="13" x14ac:dyDescent="0.3">
      <c r="A1278" s="185"/>
      <c r="B1278" s="69" t="s">
        <v>320</v>
      </c>
      <c r="C1278" s="185"/>
      <c r="D1278" s="70"/>
      <c r="E1278" s="187"/>
      <c r="F1278" s="206"/>
    </row>
    <row r="1279" spans="1:6" x14ac:dyDescent="0.25">
      <c r="A1279" s="185"/>
      <c r="B1279" s="186"/>
      <c r="C1279" s="185"/>
      <c r="D1279" s="70"/>
      <c r="E1279" s="187"/>
      <c r="F1279" s="206"/>
    </row>
    <row r="1280" spans="1:6" ht="13" x14ac:dyDescent="0.3">
      <c r="A1280" s="185"/>
      <c r="B1280" s="69" t="s">
        <v>1585</v>
      </c>
      <c r="C1280" s="185"/>
      <c r="D1280" s="70"/>
      <c r="E1280" s="187"/>
      <c r="F1280" s="206"/>
    </row>
    <row r="1281" spans="1:6" ht="13" x14ac:dyDescent="0.3">
      <c r="A1281" s="185"/>
      <c r="B1281" s="69"/>
      <c r="C1281" s="185"/>
      <c r="D1281" s="70"/>
      <c r="E1281" s="187"/>
      <c r="F1281" s="206"/>
    </row>
    <row r="1282" spans="1:6" ht="13" x14ac:dyDescent="0.3">
      <c r="A1282" s="185"/>
      <c r="B1282" s="69" t="s">
        <v>1586</v>
      </c>
      <c r="C1282" s="185"/>
      <c r="D1282" s="70"/>
      <c r="E1282" s="187"/>
      <c r="F1282" s="206"/>
    </row>
    <row r="1283" spans="1:6" x14ac:dyDescent="0.25">
      <c r="A1283" s="185"/>
      <c r="B1283" s="186"/>
      <c r="C1283" s="185"/>
      <c r="D1283" s="70"/>
      <c r="E1283" s="187"/>
      <c r="F1283" s="206"/>
    </row>
    <row r="1284" spans="1:6" x14ac:dyDescent="0.25">
      <c r="A1284" s="185">
        <v>1</v>
      </c>
      <c r="B1284" s="186" t="s">
        <v>1587</v>
      </c>
      <c r="C1284" s="185"/>
      <c r="D1284" s="70"/>
      <c r="E1284" s="187"/>
      <c r="F1284" s="206"/>
    </row>
    <row r="1285" spans="1:6" x14ac:dyDescent="0.25">
      <c r="A1285" s="185"/>
      <c r="B1285" s="186" t="s">
        <v>1588</v>
      </c>
      <c r="C1285" s="185" t="s">
        <v>0</v>
      </c>
      <c r="D1285" s="70">
        <v>3</v>
      </c>
      <c r="E1285" s="187">
        <v>90</v>
      </c>
      <c r="F1285" s="206">
        <f>D1285*E1285</f>
        <v>270</v>
      </c>
    </row>
    <row r="1286" spans="1:6" x14ac:dyDescent="0.25">
      <c r="A1286" s="185"/>
      <c r="B1286" s="186"/>
      <c r="C1286" s="185"/>
      <c r="D1286" s="70"/>
      <c r="E1286" s="187"/>
      <c r="F1286" s="206"/>
    </row>
    <row r="1287" spans="1:6" x14ac:dyDescent="0.25">
      <c r="A1287" s="185"/>
      <c r="B1287" s="186"/>
      <c r="C1287" s="185"/>
      <c r="D1287" s="70"/>
      <c r="E1287" s="187"/>
      <c r="F1287" s="206"/>
    </row>
    <row r="1288" spans="1:6" x14ac:dyDescent="0.25">
      <c r="A1288" s="185"/>
      <c r="B1288" s="186"/>
      <c r="C1288" s="185"/>
      <c r="D1288" s="70"/>
      <c r="E1288" s="187"/>
      <c r="F1288" s="206"/>
    </row>
    <row r="1289" spans="1:6" ht="13" x14ac:dyDescent="0.3">
      <c r="A1289" s="185"/>
      <c r="B1289" s="69"/>
      <c r="C1289" s="185"/>
      <c r="D1289" s="70"/>
      <c r="E1289" s="187"/>
      <c r="F1289" s="206"/>
    </row>
    <row r="1290" spans="1:6" x14ac:dyDescent="0.25">
      <c r="A1290" s="185"/>
      <c r="B1290" s="186"/>
      <c r="C1290" s="185"/>
      <c r="D1290" s="70"/>
      <c r="E1290" s="187"/>
      <c r="F1290" s="206"/>
    </row>
    <row r="1291" spans="1:6" x14ac:dyDescent="0.25">
      <c r="A1291" s="185"/>
      <c r="B1291" s="186"/>
      <c r="C1291" s="185"/>
      <c r="D1291" s="70"/>
      <c r="E1291" s="187"/>
      <c r="F1291" s="206"/>
    </row>
    <row r="1292" spans="1:6" x14ac:dyDescent="0.25">
      <c r="A1292" s="185"/>
      <c r="B1292" s="186"/>
      <c r="C1292" s="185"/>
      <c r="D1292" s="70"/>
      <c r="E1292" s="187"/>
      <c r="F1292" s="206"/>
    </row>
    <row r="1293" spans="1:6" x14ac:dyDescent="0.25">
      <c r="A1293" s="185"/>
      <c r="B1293" s="186"/>
      <c r="C1293" s="185"/>
      <c r="D1293" s="70"/>
      <c r="E1293" s="187"/>
      <c r="F1293" s="206"/>
    </row>
    <row r="1294" spans="1:6" x14ac:dyDescent="0.25">
      <c r="A1294" s="185"/>
      <c r="B1294" s="186"/>
      <c r="C1294" s="185"/>
      <c r="D1294" s="70"/>
      <c r="E1294" s="187"/>
      <c r="F1294" s="206"/>
    </row>
    <row r="1295" spans="1:6" x14ac:dyDescent="0.25">
      <c r="A1295" s="185"/>
      <c r="B1295" s="186"/>
      <c r="C1295" s="185"/>
      <c r="D1295" s="70"/>
      <c r="E1295" s="187"/>
      <c r="F1295" s="206"/>
    </row>
    <row r="1296" spans="1:6" x14ac:dyDescent="0.25">
      <c r="A1296" s="185"/>
      <c r="B1296" s="186"/>
      <c r="C1296" s="185"/>
      <c r="D1296" s="70"/>
      <c r="E1296" s="187"/>
      <c r="F1296" s="206"/>
    </row>
    <row r="1297" spans="1:6" x14ac:dyDescent="0.25">
      <c r="A1297" s="185"/>
      <c r="B1297" s="186"/>
      <c r="C1297" s="185"/>
      <c r="D1297" s="70"/>
      <c r="E1297" s="187"/>
      <c r="F1297" s="206"/>
    </row>
    <row r="1298" spans="1:6" x14ac:dyDescent="0.25">
      <c r="A1298" s="185"/>
      <c r="B1298" s="186"/>
      <c r="C1298" s="185"/>
      <c r="D1298" s="70"/>
      <c r="E1298" s="187"/>
      <c r="F1298" s="206"/>
    </row>
    <row r="1299" spans="1:6" x14ac:dyDescent="0.25">
      <c r="A1299" s="185"/>
      <c r="B1299" s="186"/>
      <c r="C1299" s="185"/>
      <c r="D1299" s="70"/>
      <c r="E1299" s="187"/>
      <c r="F1299" s="206"/>
    </row>
    <row r="1300" spans="1:6" x14ac:dyDescent="0.25">
      <c r="A1300" s="185"/>
      <c r="B1300" s="186"/>
      <c r="C1300" s="185"/>
      <c r="D1300" s="70"/>
      <c r="E1300" s="187"/>
      <c r="F1300" s="206"/>
    </row>
    <row r="1301" spans="1:6" x14ac:dyDescent="0.25">
      <c r="A1301" s="185"/>
      <c r="B1301" s="186"/>
      <c r="C1301" s="185"/>
      <c r="D1301" s="70"/>
      <c r="E1301" s="187"/>
      <c r="F1301" s="206"/>
    </row>
    <row r="1302" spans="1:6" x14ac:dyDescent="0.25">
      <c r="A1302" s="185"/>
      <c r="B1302" s="186"/>
      <c r="C1302" s="185"/>
      <c r="D1302" s="70"/>
      <c r="E1302" s="187"/>
      <c r="F1302" s="206"/>
    </row>
    <row r="1303" spans="1:6" x14ac:dyDescent="0.25">
      <c r="A1303" s="185"/>
      <c r="B1303" s="186"/>
      <c r="C1303" s="185"/>
      <c r="D1303" s="70"/>
      <c r="E1303" s="187"/>
      <c r="F1303" s="206"/>
    </row>
    <row r="1304" spans="1:6" x14ac:dyDescent="0.25">
      <c r="A1304" s="185"/>
      <c r="B1304" s="186"/>
      <c r="C1304" s="185"/>
      <c r="D1304" s="70"/>
      <c r="E1304" s="187"/>
      <c r="F1304" s="206"/>
    </row>
    <row r="1305" spans="1:6" x14ac:dyDescent="0.25">
      <c r="A1305" s="185"/>
      <c r="B1305" s="186"/>
      <c r="C1305" s="185"/>
      <c r="D1305" s="70"/>
      <c r="E1305" s="187"/>
      <c r="F1305" s="206"/>
    </row>
    <row r="1306" spans="1:6" x14ac:dyDescent="0.25">
      <c r="A1306" s="185"/>
      <c r="B1306" s="186"/>
      <c r="C1306" s="185"/>
      <c r="D1306" s="70"/>
      <c r="E1306" s="187"/>
      <c r="F1306" s="206"/>
    </row>
    <row r="1307" spans="1:6" x14ac:dyDescent="0.25">
      <c r="A1307" s="185"/>
      <c r="B1307" s="186"/>
      <c r="C1307" s="185"/>
      <c r="D1307" s="70"/>
      <c r="E1307" s="187"/>
      <c r="F1307" s="206"/>
    </row>
    <row r="1308" spans="1:6" x14ac:dyDescent="0.25">
      <c r="A1308" s="185"/>
      <c r="B1308" s="186"/>
      <c r="C1308" s="185"/>
      <c r="D1308" s="70"/>
      <c r="E1308" s="187"/>
      <c r="F1308" s="206"/>
    </row>
    <row r="1309" spans="1:6" x14ac:dyDescent="0.25">
      <c r="A1309" s="185"/>
      <c r="B1309" s="186"/>
      <c r="C1309" s="185"/>
      <c r="D1309" s="70"/>
      <c r="E1309" s="187"/>
      <c r="F1309" s="206"/>
    </row>
    <row r="1310" spans="1:6" x14ac:dyDescent="0.25">
      <c r="A1310" s="185"/>
      <c r="B1310" s="186"/>
      <c r="C1310" s="185"/>
      <c r="D1310" s="70"/>
      <c r="E1310" s="187"/>
      <c r="F1310" s="206"/>
    </row>
    <row r="1311" spans="1:6" x14ac:dyDescent="0.25">
      <c r="A1311" s="185"/>
      <c r="B1311" s="186"/>
      <c r="C1311" s="185"/>
      <c r="D1311" s="70"/>
      <c r="E1311" s="187"/>
      <c r="F1311" s="206"/>
    </row>
    <row r="1312" spans="1:6" x14ac:dyDescent="0.25">
      <c r="A1312" s="185"/>
      <c r="B1312" s="186"/>
      <c r="C1312" s="185"/>
      <c r="D1312" s="70"/>
      <c r="E1312" s="187"/>
      <c r="F1312" s="206"/>
    </row>
    <row r="1313" spans="1:6" x14ac:dyDescent="0.25">
      <c r="A1313" s="185"/>
      <c r="B1313" s="186"/>
      <c r="C1313" s="185"/>
      <c r="D1313" s="70"/>
      <c r="E1313" s="187"/>
      <c r="F1313" s="206"/>
    </row>
    <row r="1314" spans="1:6" x14ac:dyDescent="0.25">
      <c r="A1314" s="185"/>
      <c r="B1314" s="186"/>
      <c r="C1314" s="185"/>
      <c r="D1314" s="70"/>
      <c r="E1314" s="187"/>
      <c r="F1314" s="206"/>
    </row>
    <row r="1315" spans="1:6" x14ac:dyDescent="0.25">
      <c r="A1315" s="185"/>
      <c r="B1315" s="186"/>
      <c r="C1315" s="185"/>
      <c r="D1315" s="70"/>
      <c r="E1315" s="187"/>
      <c r="F1315" s="206"/>
    </row>
    <row r="1316" spans="1:6" x14ac:dyDescent="0.25">
      <c r="A1316" s="185"/>
      <c r="B1316" s="186"/>
      <c r="C1316" s="185"/>
      <c r="D1316" s="70"/>
      <c r="E1316" s="187"/>
      <c r="F1316" s="206"/>
    </row>
    <row r="1317" spans="1:6" x14ac:dyDescent="0.25">
      <c r="A1317" s="185"/>
      <c r="B1317" s="186"/>
      <c r="C1317" s="185"/>
      <c r="D1317" s="70"/>
      <c r="E1317" s="187"/>
      <c r="F1317" s="206"/>
    </row>
    <row r="1318" spans="1:6" x14ac:dyDescent="0.25">
      <c r="A1318" s="185"/>
      <c r="B1318" s="186"/>
      <c r="C1318" s="185"/>
      <c r="D1318" s="70"/>
      <c r="E1318" s="187"/>
      <c r="F1318" s="206"/>
    </row>
    <row r="1319" spans="1:6" x14ac:dyDescent="0.25">
      <c r="A1319" s="185"/>
      <c r="B1319" s="186"/>
      <c r="C1319" s="185"/>
      <c r="D1319" s="70"/>
      <c r="E1319" s="187"/>
      <c r="F1319" s="206"/>
    </row>
    <row r="1320" spans="1:6" x14ac:dyDescent="0.25">
      <c r="A1320" s="185"/>
      <c r="B1320" s="186"/>
      <c r="C1320" s="185"/>
      <c r="D1320" s="70"/>
      <c r="E1320" s="187"/>
      <c r="F1320" s="206"/>
    </row>
    <row r="1321" spans="1:6" x14ac:dyDescent="0.25">
      <c r="A1321" s="185"/>
      <c r="B1321" s="186"/>
      <c r="C1321" s="185"/>
      <c r="D1321" s="70"/>
      <c r="E1321" s="187"/>
      <c r="F1321" s="206"/>
    </row>
    <row r="1322" spans="1:6" x14ac:dyDescent="0.25">
      <c r="A1322" s="185"/>
      <c r="B1322" s="186"/>
      <c r="C1322" s="185"/>
      <c r="D1322" s="70"/>
      <c r="E1322" s="187"/>
      <c r="F1322" s="206"/>
    </row>
    <row r="1323" spans="1:6" x14ac:dyDescent="0.25">
      <c r="A1323" s="185"/>
      <c r="B1323" s="186"/>
      <c r="C1323" s="185"/>
      <c r="D1323" s="70"/>
      <c r="E1323" s="187"/>
      <c r="F1323" s="206"/>
    </row>
    <row r="1324" spans="1:6" x14ac:dyDescent="0.25">
      <c r="A1324" s="185"/>
      <c r="B1324" s="186"/>
      <c r="C1324" s="185"/>
      <c r="D1324" s="70"/>
      <c r="E1324" s="187"/>
      <c r="F1324" s="206"/>
    </row>
    <row r="1325" spans="1:6" x14ac:dyDescent="0.25">
      <c r="A1325" s="185"/>
      <c r="B1325" s="186"/>
      <c r="C1325" s="185"/>
      <c r="D1325" s="70"/>
      <c r="E1325" s="187"/>
      <c r="F1325" s="206"/>
    </row>
    <row r="1326" spans="1:6" x14ac:dyDescent="0.25">
      <c r="A1326" s="185"/>
      <c r="B1326" s="186"/>
      <c r="C1326" s="185"/>
      <c r="D1326" s="70"/>
      <c r="E1326" s="187"/>
      <c r="F1326" s="206"/>
    </row>
    <row r="1327" spans="1:6" x14ac:dyDescent="0.25">
      <c r="A1327" s="185"/>
      <c r="B1327" s="186"/>
      <c r="C1327" s="185"/>
      <c r="D1327" s="70"/>
      <c r="E1327" s="187"/>
      <c r="F1327" s="206"/>
    </row>
    <row r="1328" spans="1:6" x14ac:dyDescent="0.25">
      <c r="A1328" s="185"/>
      <c r="B1328" s="186"/>
      <c r="C1328" s="185"/>
      <c r="D1328" s="70"/>
      <c r="E1328" s="187"/>
      <c r="F1328" s="206"/>
    </row>
    <row r="1329" spans="1:6" x14ac:dyDescent="0.25">
      <c r="A1329" s="185"/>
      <c r="B1329" s="186"/>
      <c r="C1329" s="185"/>
      <c r="D1329" s="70"/>
      <c r="E1329" s="187"/>
      <c r="F1329" s="206"/>
    </row>
    <row r="1330" spans="1:6" x14ac:dyDescent="0.25">
      <c r="A1330" s="185"/>
      <c r="B1330" s="186"/>
      <c r="C1330" s="185"/>
      <c r="D1330" s="70"/>
      <c r="E1330" s="187"/>
      <c r="F1330" s="206"/>
    </row>
    <row r="1331" spans="1:6" x14ac:dyDescent="0.25">
      <c r="A1331" s="185"/>
      <c r="B1331" s="186"/>
      <c r="C1331" s="185"/>
      <c r="D1331" s="70"/>
      <c r="E1331" s="187"/>
      <c r="F1331" s="206"/>
    </row>
    <row r="1332" spans="1:6" x14ac:dyDescent="0.25">
      <c r="A1332" s="185"/>
      <c r="B1332" s="186"/>
      <c r="C1332" s="185"/>
      <c r="D1332" s="70"/>
      <c r="E1332" s="187"/>
      <c r="F1332" s="206"/>
    </row>
    <row r="1333" spans="1:6" ht="13" thickBot="1" x14ac:dyDescent="0.3">
      <c r="A1333" s="185"/>
      <c r="B1333" s="186"/>
      <c r="C1333" s="185"/>
      <c r="D1333" s="70"/>
      <c r="E1333" s="187"/>
      <c r="F1333" s="206"/>
    </row>
    <row r="1334" spans="1:6" ht="13" thickTop="1" x14ac:dyDescent="0.25">
      <c r="A1334" s="185"/>
      <c r="B1334" s="186"/>
      <c r="C1334" s="185"/>
      <c r="D1334" s="70"/>
      <c r="E1334" s="187"/>
      <c r="F1334" s="207"/>
    </row>
    <row r="1335" spans="1:6" ht="13" x14ac:dyDescent="0.3">
      <c r="A1335" s="185"/>
      <c r="B1335" s="192" t="s">
        <v>1183</v>
      </c>
      <c r="C1335" s="185"/>
      <c r="D1335" s="70"/>
      <c r="E1335" s="187"/>
      <c r="F1335" s="205">
        <v>270</v>
      </c>
    </row>
    <row r="1336" spans="1:6" ht="13" thickBot="1" x14ac:dyDescent="0.3">
      <c r="A1336" s="185"/>
      <c r="B1336" s="186"/>
      <c r="C1336" s="185"/>
      <c r="D1336" s="70"/>
      <c r="E1336" s="187"/>
      <c r="F1336" s="208"/>
    </row>
    <row r="1337" spans="1:6" ht="13" thickTop="1" x14ac:dyDescent="0.25">
      <c r="A1337" s="185"/>
      <c r="B1337" s="186"/>
      <c r="C1337" s="185"/>
      <c r="D1337" s="70"/>
      <c r="E1337" s="187"/>
      <c r="F1337" s="206"/>
    </row>
    <row r="1338" spans="1:6" x14ac:dyDescent="0.25">
      <c r="A1338" s="185"/>
      <c r="B1338" s="186"/>
      <c r="C1338" s="185"/>
      <c r="D1338" s="70"/>
      <c r="E1338" s="187"/>
      <c r="F1338" s="206"/>
    </row>
    <row r="1339" spans="1:6" x14ac:dyDescent="0.25">
      <c r="A1339" s="185"/>
      <c r="B1339" s="186"/>
      <c r="C1339" s="185"/>
      <c r="D1339" s="70"/>
      <c r="E1339" s="187"/>
      <c r="F1339" s="206"/>
    </row>
    <row r="1340" spans="1:6" x14ac:dyDescent="0.25">
      <c r="A1340" s="185"/>
      <c r="B1340" s="186"/>
      <c r="C1340" s="185"/>
      <c r="D1340" s="70"/>
      <c r="E1340" s="187"/>
      <c r="F1340" s="206"/>
    </row>
    <row r="1341" spans="1:6" x14ac:dyDescent="0.25">
      <c r="A1341" s="185"/>
      <c r="B1341" s="186"/>
      <c r="C1341" s="185"/>
      <c r="D1341" s="70"/>
      <c r="E1341" s="187"/>
      <c r="F1341" s="206"/>
    </row>
    <row r="1342" spans="1:6" ht="13" x14ac:dyDescent="0.3">
      <c r="A1342" s="183" t="s">
        <v>4</v>
      </c>
      <c r="B1342" s="183" t="s">
        <v>1084</v>
      </c>
      <c r="C1342" s="183" t="s">
        <v>293</v>
      </c>
      <c r="D1342" s="86" t="s">
        <v>1085</v>
      </c>
      <c r="E1342" s="184" t="s">
        <v>291</v>
      </c>
      <c r="F1342" s="205" t="s">
        <v>622</v>
      </c>
    </row>
    <row r="1343" spans="1:6" ht="13" x14ac:dyDescent="0.3">
      <c r="A1343" s="185"/>
      <c r="B1343" s="69" t="s">
        <v>1589</v>
      </c>
      <c r="C1343" s="185"/>
      <c r="D1343" s="70"/>
      <c r="E1343" s="187"/>
      <c r="F1343" s="206"/>
    </row>
    <row r="1344" spans="1:6" ht="13" x14ac:dyDescent="0.3">
      <c r="A1344" s="185"/>
      <c r="B1344" s="69"/>
      <c r="C1344" s="185"/>
      <c r="D1344" s="70"/>
      <c r="E1344" s="187"/>
      <c r="F1344" s="206"/>
    </row>
    <row r="1345" spans="1:6" ht="13" x14ac:dyDescent="0.3">
      <c r="A1345" s="185"/>
      <c r="B1345" s="69" t="s">
        <v>324</v>
      </c>
      <c r="C1345" s="185"/>
      <c r="D1345" s="70"/>
      <c r="E1345" s="187"/>
      <c r="F1345" s="206"/>
    </row>
    <row r="1346" spans="1:6" x14ac:dyDescent="0.25">
      <c r="A1346" s="185"/>
      <c r="B1346" s="186"/>
      <c r="C1346" s="185"/>
      <c r="D1346" s="70"/>
      <c r="E1346" s="187"/>
      <c r="F1346" s="206"/>
    </row>
    <row r="1347" spans="1:6" ht="13" x14ac:dyDescent="0.3">
      <c r="A1347" s="185"/>
      <c r="B1347" s="69" t="s">
        <v>1590</v>
      </c>
      <c r="C1347" s="185"/>
      <c r="D1347" s="70"/>
      <c r="E1347" s="187"/>
      <c r="F1347" s="206"/>
    </row>
    <row r="1348" spans="1:6" x14ac:dyDescent="0.25">
      <c r="A1348" s="185"/>
      <c r="B1348" s="186"/>
      <c r="C1348" s="185"/>
      <c r="D1348" s="70"/>
      <c r="E1348" s="187"/>
      <c r="F1348" s="206"/>
    </row>
    <row r="1349" spans="1:6" ht="13" x14ac:dyDescent="0.3">
      <c r="A1349" s="185"/>
      <c r="B1349" s="69" t="s">
        <v>1591</v>
      </c>
      <c r="C1349" s="185"/>
      <c r="D1349" s="70"/>
      <c r="E1349" s="187"/>
      <c r="F1349" s="206"/>
    </row>
    <row r="1350" spans="1:6" ht="13" x14ac:dyDescent="0.3">
      <c r="A1350" s="185"/>
      <c r="B1350" s="69" t="s">
        <v>1592</v>
      </c>
      <c r="C1350" s="185"/>
      <c r="D1350" s="70"/>
      <c r="E1350" s="187"/>
      <c r="F1350" s="206"/>
    </row>
    <row r="1351" spans="1:6" ht="13" x14ac:dyDescent="0.3">
      <c r="A1351" s="185"/>
      <c r="B1351" s="69" t="s">
        <v>1593</v>
      </c>
      <c r="C1351" s="185"/>
      <c r="D1351" s="70"/>
      <c r="E1351" s="187"/>
      <c r="F1351" s="206"/>
    </row>
    <row r="1352" spans="1:6" x14ac:dyDescent="0.25">
      <c r="A1352" s="185"/>
      <c r="B1352" s="186"/>
      <c r="C1352" s="185"/>
      <c r="D1352" s="70"/>
      <c r="E1352" s="187"/>
      <c r="F1352" s="206"/>
    </row>
    <row r="1353" spans="1:6" x14ac:dyDescent="0.25">
      <c r="A1353" s="185">
        <v>1</v>
      </c>
      <c r="B1353" s="186" t="s">
        <v>1594</v>
      </c>
      <c r="C1353" s="185" t="s">
        <v>0</v>
      </c>
      <c r="D1353" s="70">
        <v>166</v>
      </c>
      <c r="E1353" s="187">
        <v>60</v>
      </c>
      <c r="F1353" s="206">
        <f>D1353*E1353</f>
        <v>9960</v>
      </c>
    </row>
    <row r="1354" spans="1:6" x14ac:dyDescent="0.25">
      <c r="A1354" s="185"/>
      <c r="B1354" s="186"/>
      <c r="C1354" s="185"/>
      <c r="D1354" s="70"/>
      <c r="E1354" s="187"/>
      <c r="F1354" s="206"/>
    </row>
    <row r="1355" spans="1:6" ht="13" x14ac:dyDescent="0.3">
      <c r="A1355" s="185"/>
      <c r="B1355" s="69" t="s">
        <v>1595</v>
      </c>
      <c r="C1355" s="185"/>
      <c r="D1355" s="70"/>
      <c r="E1355" s="187"/>
      <c r="F1355" s="206"/>
    </row>
    <row r="1356" spans="1:6" x14ac:dyDescent="0.25">
      <c r="A1356" s="185"/>
      <c r="B1356" s="186"/>
      <c r="C1356" s="185"/>
      <c r="D1356" s="70"/>
      <c r="E1356" s="187"/>
      <c r="F1356" s="206"/>
    </row>
    <row r="1357" spans="1:6" ht="13" x14ac:dyDescent="0.3">
      <c r="A1357" s="185"/>
      <c r="B1357" s="69" t="s">
        <v>1596</v>
      </c>
      <c r="C1357" s="185"/>
      <c r="D1357" s="70"/>
      <c r="E1357" s="187"/>
      <c r="F1357" s="206"/>
    </row>
    <row r="1358" spans="1:6" ht="13" x14ac:dyDescent="0.3">
      <c r="A1358" s="185"/>
      <c r="B1358" s="69" t="s">
        <v>1597</v>
      </c>
      <c r="C1358" s="185"/>
      <c r="D1358" s="70"/>
      <c r="E1358" s="187"/>
      <c r="F1358" s="206"/>
    </row>
    <row r="1359" spans="1:6" ht="13" x14ac:dyDescent="0.3">
      <c r="A1359" s="185"/>
      <c r="B1359" s="69" t="s">
        <v>1598</v>
      </c>
      <c r="C1359" s="185"/>
      <c r="D1359" s="70"/>
      <c r="E1359" s="187"/>
      <c r="F1359" s="206"/>
    </row>
    <row r="1360" spans="1:6" x14ac:dyDescent="0.25">
      <c r="A1360" s="185"/>
      <c r="B1360" s="186"/>
      <c r="C1360" s="185"/>
      <c r="D1360" s="70"/>
      <c r="E1360" s="187"/>
      <c r="F1360" s="206"/>
    </row>
    <row r="1361" spans="1:6" x14ac:dyDescent="0.25">
      <c r="A1361" s="185">
        <v>2</v>
      </c>
      <c r="B1361" s="186" t="s">
        <v>1599</v>
      </c>
      <c r="C1361" s="185"/>
      <c r="D1361" s="70"/>
      <c r="E1361" s="187"/>
      <c r="F1361" s="206"/>
    </row>
    <row r="1362" spans="1:6" x14ac:dyDescent="0.25">
      <c r="A1362" s="185"/>
      <c r="B1362" s="186" t="s">
        <v>1600</v>
      </c>
      <c r="C1362" s="185" t="s">
        <v>0</v>
      </c>
      <c r="D1362" s="70">
        <v>42</v>
      </c>
      <c r="E1362" s="187">
        <v>60</v>
      </c>
      <c r="F1362" s="206">
        <f>D1362*E1362</f>
        <v>2520</v>
      </c>
    </row>
    <row r="1363" spans="1:6" x14ac:dyDescent="0.25">
      <c r="A1363" s="185"/>
      <c r="B1363" s="186"/>
      <c r="C1363" s="185"/>
      <c r="D1363" s="70"/>
      <c r="E1363" s="187"/>
      <c r="F1363" s="206"/>
    </row>
    <row r="1364" spans="1:6" ht="13" x14ac:dyDescent="0.3">
      <c r="A1364" s="185"/>
      <c r="B1364" s="69" t="s">
        <v>1601</v>
      </c>
      <c r="C1364" s="185"/>
      <c r="D1364" s="70"/>
      <c r="E1364" s="187"/>
      <c r="F1364" s="206"/>
    </row>
    <row r="1365" spans="1:6" x14ac:dyDescent="0.25">
      <c r="A1365" s="185"/>
      <c r="B1365" s="186"/>
      <c r="C1365" s="185"/>
      <c r="D1365" s="70"/>
      <c r="E1365" s="187"/>
      <c r="F1365" s="206"/>
    </row>
    <row r="1366" spans="1:6" ht="13" x14ac:dyDescent="0.3">
      <c r="A1366" s="185"/>
      <c r="B1366" s="69" t="s">
        <v>1596</v>
      </c>
      <c r="C1366" s="185"/>
      <c r="D1366" s="70"/>
      <c r="E1366" s="187"/>
      <c r="F1366" s="206"/>
    </row>
    <row r="1367" spans="1:6" ht="13" x14ac:dyDescent="0.3">
      <c r="A1367" s="185"/>
      <c r="B1367" s="69" t="s">
        <v>1597</v>
      </c>
      <c r="C1367" s="185"/>
      <c r="D1367" s="70"/>
      <c r="E1367" s="187"/>
      <c r="F1367" s="206"/>
    </row>
    <row r="1368" spans="1:6" ht="13" x14ac:dyDescent="0.3">
      <c r="A1368" s="185"/>
      <c r="B1368" s="69" t="s">
        <v>1602</v>
      </c>
      <c r="C1368" s="185"/>
      <c r="D1368" s="70"/>
      <c r="E1368" s="187"/>
      <c r="F1368" s="206"/>
    </row>
    <row r="1369" spans="1:6" x14ac:dyDescent="0.25">
      <c r="A1369" s="185"/>
      <c r="B1369" s="186"/>
      <c r="C1369" s="185"/>
      <c r="D1369" s="70"/>
      <c r="E1369" s="187"/>
      <c r="F1369" s="206"/>
    </row>
    <row r="1370" spans="1:6" x14ac:dyDescent="0.25">
      <c r="A1370" s="185">
        <v>3</v>
      </c>
      <c r="B1370" s="186" t="s">
        <v>1603</v>
      </c>
      <c r="C1370" s="185"/>
      <c r="D1370" s="70"/>
      <c r="E1370" s="187"/>
      <c r="F1370" s="206"/>
    </row>
    <row r="1371" spans="1:6" x14ac:dyDescent="0.25">
      <c r="A1371" s="185"/>
      <c r="B1371" s="186" t="s">
        <v>1604</v>
      </c>
      <c r="C1371" s="185" t="s">
        <v>11</v>
      </c>
      <c r="D1371" s="70">
        <v>31</v>
      </c>
      <c r="E1371" s="187">
        <v>30</v>
      </c>
      <c r="F1371" s="206">
        <f>D1371*E1371</f>
        <v>930</v>
      </c>
    </row>
    <row r="1372" spans="1:6" x14ac:dyDescent="0.25">
      <c r="A1372" s="185"/>
      <c r="B1372" s="186"/>
      <c r="C1372" s="185"/>
      <c r="D1372" s="70"/>
      <c r="E1372" s="187"/>
      <c r="F1372" s="206"/>
    </row>
    <row r="1373" spans="1:6" x14ac:dyDescent="0.25">
      <c r="A1373" s="185">
        <v>4</v>
      </c>
      <c r="B1373" s="186" t="s">
        <v>1605</v>
      </c>
      <c r="C1373" s="185" t="s">
        <v>11</v>
      </c>
      <c r="D1373" s="70">
        <v>2</v>
      </c>
      <c r="E1373" s="187">
        <v>30</v>
      </c>
      <c r="F1373" s="206">
        <f>D1373*E1373</f>
        <v>60</v>
      </c>
    </row>
    <row r="1374" spans="1:6" x14ac:dyDescent="0.25">
      <c r="A1374" s="185"/>
      <c r="B1374" s="186"/>
      <c r="C1374" s="185"/>
      <c r="D1374" s="70"/>
      <c r="E1374" s="187"/>
      <c r="F1374" s="206"/>
    </row>
    <row r="1375" spans="1:6" ht="13" x14ac:dyDescent="0.3">
      <c r="A1375" s="185"/>
      <c r="B1375" s="69" t="s">
        <v>1606</v>
      </c>
      <c r="C1375" s="185"/>
      <c r="D1375" s="70"/>
      <c r="E1375" s="187"/>
      <c r="F1375" s="206"/>
    </row>
    <row r="1376" spans="1:6" x14ac:dyDescent="0.25">
      <c r="A1376" s="185"/>
      <c r="B1376" s="186"/>
      <c r="C1376" s="185"/>
      <c r="D1376" s="70"/>
      <c r="E1376" s="187"/>
      <c r="F1376" s="206"/>
    </row>
    <row r="1377" spans="1:6" ht="13" x14ac:dyDescent="0.3">
      <c r="A1377" s="185"/>
      <c r="B1377" s="69" t="s">
        <v>1607</v>
      </c>
      <c r="C1377" s="185"/>
      <c r="D1377" s="70"/>
      <c r="E1377" s="187"/>
      <c r="F1377" s="206"/>
    </row>
    <row r="1378" spans="1:6" ht="13" x14ac:dyDescent="0.3">
      <c r="A1378" s="185"/>
      <c r="B1378" s="69" t="s">
        <v>1608</v>
      </c>
      <c r="C1378" s="185"/>
      <c r="D1378" s="70"/>
      <c r="E1378" s="187"/>
      <c r="F1378" s="206"/>
    </row>
    <row r="1379" spans="1:6" x14ac:dyDescent="0.25">
      <c r="A1379" s="185"/>
      <c r="B1379" s="186"/>
      <c r="C1379" s="185"/>
      <c r="D1379" s="70"/>
      <c r="E1379" s="187"/>
      <c r="F1379" s="206"/>
    </row>
    <row r="1380" spans="1:6" x14ac:dyDescent="0.25">
      <c r="A1380" s="185">
        <v>5</v>
      </c>
      <c r="B1380" s="186" t="s">
        <v>1609</v>
      </c>
      <c r="C1380" s="185" t="s">
        <v>0</v>
      </c>
      <c r="D1380" s="70">
        <v>6</v>
      </c>
      <c r="E1380" s="187">
        <v>60</v>
      </c>
      <c r="F1380" s="206">
        <f>D1380*E1380</f>
        <v>360</v>
      </c>
    </row>
    <row r="1381" spans="1:6" x14ac:dyDescent="0.25">
      <c r="A1381" s="185"/>
      <c r="B1381" s="186"/>
      <c r="C1381" s="185"/>
      <c r="D1381" s="70"/>
      <c r="E1381" s="187"/>
      <c r="F1381" s="206"/>
    </row>
    <row r="1382" spans="1:6" ht="13" x14ac:dyDescent="0.3">
      <c r="A1382" s="185"/>
      <c r="B1382" s="69" t="s">
        <v>1610</v>
      </c>
      <c r="C1382" s="185"/>
      <c r="D1382" s="70"/>
      <c r="E1382" s="187"/>
      <c r="F1382" s="206"/>
    </row>
    <row r="1383" spans="1:6" ht="13" x14ac:dyDescent="0.3">
      <c r="A1383" s="185"/>
      <c r="B1383" s="69" t="s">
        <v>1611</v>
      </c>
      <c r="C1383" s="185"/>
      <c r="D1383" s="70"/>
      <c r="E1383" s="187"/>
      <c r="F1383" s="206"/>
    </row>
    <row r="1384" spans="1:6" x14ac:dyDescent="0.25">
      <c r="A1384" s="185"/>
      <c r="B1384" s="186"/>
      <c r="C1384" s="185"/>
      <c r="D1384" s="70"/>
      <c r="E1384" s="187"/>
      <c r="F1384" s="206"/>
    </row>
    <row r="1385" spans="1:6" x14ac:dyDescent="0.25">
      <c r="A1385" s="185">
        <v>6</v>
      </c>
      <c r="B1385" s="186" t="s">
        <v>1612</v>
      </c>
      <c r="C1385" s="185" t="s">
        <v>0</v>
      </c>
      <c r="D1385" s="70">
        <v>6</v>
      </c>
      <c r="E1385" s="187">
        <v>60</v>
      </c>
      <c r="F1385" s="206">
        <f>D1385*E1385</f>
        <v>360</v>
      </c>
    </row>
    <row r="1386" spans="1:6" x14ac:dyDescent="0.25">
      <c r="A1386" s="185"/>
      <c r="B1386" s="186"/>
      <c r="C1386" s="185"/>
      <c r="D1386" s="70"/>
      <c r="E1386" s="187"/>
      <c r="F1386" s="206"/>
    </row>
    <row r="1387" spans="1:6" x14ac:dyDescent="0.25">
      <c r="A1387" s="185">
        <v>7</v>
      </c>
      <c r="B1387" s="186" t="s">
        <v>1613</v>
      </c>
      <c r="C1387" s="185"/>
      <c r="D1387" s="70"/>
      <c r="E1387" s="187"/>
      <c r="F1387" s="206"/>
    </row>
    <row r="1388" spans="1:6" x14ac:dyDescent="0.25">
      <c r="A1388" s="185"/>
      <c r="B1388" s="186" t="s">
        <v>1614</v>
      </c>
      <c r="C1388" s="185" t="s">
        <v>0</v>
      </c>
      <c r="D1388" s="70">
        <v>7</v>
      </c>
      <c r="E1388" s="187">
        <v>60</v>
      </c>
      <c r="F1388" s="206">
        <f>D1388*E1388</f>
        <v>420</v>
      </c>
    </row>
    <row r="1389" spans="1:6" x14ac:dyDescent="0.25">
      <c r="A1389" s="185"/>
      <c r="B1389" s="186"/>
      <c r="C1389" s="185"/>
      <c r="D1389" s="70"/>
      <c r="E1389" s="187"/>
      <c r="F1389" s="206"/>
    </row>
    <row r="1390" spans="1:6" x14ac:dyDescent="0.25">
      <c r="A1390" s="185">
        <v>8</v>
      </c>
      <c r="B1390" s="186" t="s">
        <v>1615</v>
      </c>
      <c r="C1390" s="185"/>
      <c r="D1390" s="70"/>
      <c r="E1390" s="187"/>
      <c r="F1390" s="206"/>
    </row>
    <row r="1391" spans="1:6" x14ac:dyDescent="0.25">
      <c r="A1391" s="185"/>
      <c r="B1391" s="186" t="s">
        <v>1616</v>
      </c>
      <c r="C1391" s="185" t="s">
        <v>0</v>
      </c>
      <c r="D1391" s="70">
        <v>7</v>
      </c>
      <c r="E1391" s="187">
        <v>60</v>
      </c>
      <c r="F1391" s="206">
        <f>D1391*E1391</f>
        <v>420</v>
      </c>
    </row>
    <row r="1392" spans="1:6" x14ac:dyDescent="0.25">
      <c r="A1392" s="185"/>
      <c r="B1392" s="186"/>
      <c r="C1392" s="185"/>
      <c r="D1392" s="70"/>
      <c r="E1392" s="187"/>
      <c r="F1392" s="206"/>
    </row>
    <row r="1393" spans="1:6" x14ac:dyDescent="0.25">
      <c r="A1393" s="185">
        <v>9</v>
      </c>
      <c r="B1393" s="186" t="s">
        <v>1617</v>
      </c>
      <c r="C1393" s="185" t="s">
        <v>0</v>
      </c>
      <c r="D1393" s="70">
        <v>12</v>
      </c>
      <c r="E1393" s="187">
        <v>60</v>
      </c>
      <c r="F1393" s="206">
        <f>D1393*E1393</f>
        <v>720</v>
      </c>
    </row>
    <row r="1394" spans="1:6" x14ac:dyDescent="0.25">
      <c r="A1394" s="185"/>
      <c r="B1394" s="186"/>
      <c r="C1394" s="185"/>
      <c r="D1394" s="70"/>
      <c r="E1394" s="187"/>
      <c r="F1394" s="206"/>
    </row>
    <row r="1395" spans="1:6" x14ac:dyDescent="0.25">
      <c r="A1395" s="185">
        <v>10</v>
      </c>
      <c r="B1395" s="186" t="s">
        <v>1618</v>
      </c>
      <c r="C1395" s="185" t="s">
        <v>11</v>
      </c>
      <c r="D1395" s="70">
        <v>4</v>
      </c>
      <c r="E1395" s="187">
        <v>30</v>
      </c>
      <c r="F1395" s="206">
        <f>D1395*E1395</f>
        <v>120</v>
      </c>
    </row>
    <row r="1396" spans="1:6" x14ac:dyDescent="0.25">
      <c r="A1396" s="185"/>
      <c r="B1396" s="186"/>
      <c r="C1396" s="185"/>
      <c r="D1396" s="70"/>
      <c r="E1396" s="187"/>
      <c r="F1396" s="206"/>
    </row>
    <row r="1397" spans="1:6" x14ac:dyDescent="0.25">
      <c r="A1397" s="185">
        <v>11</v>
      </c>
      <c r="B1397" s="186" t="s">
        <v>1619</v>
      </c>
      <c r="C1397" s="185"/>
      <c r="D1397" s="70"/>
      <c r="E1397" s="187"/>
      <c r="F1397" s="206"/>
    </row>
    <row r="1398" spans="1:6" x14ac:dyDescent="0.25">
      <c r="A1398" s="185"/>
      <c r="B1398" s="186" t="s">
        <v>1620</v>
      </c>
      <c r="C1398" s="185" t="s">
        <v>11</v>
      </c>
      <c r="D1398" s="70">
        <v>120</v>
      </c>
      <c r="E1398" s="187">
        <v>30</v>
      </c>
      <c r="F1398" s="206">
        <f>D1398*E1398</f>
        <v>3600</v>
      </c>
    </row>
    <row r="1399" spans="1:6" x14ac:dyDescent="0.25">
      <c r="A1399" s="185"/>
      <c r="B1399" s="186"/>
      <c r="C1399" s="185"/>
      <c r="D1399" s="70"/>
      <c r="E1399" s="187"/>
      <c r="F1399" s="206"/>
    </row>
    <row r="1400" spans="1:6" ht="13" x14ac:dyDescent="0.3">
      <c r="A1400" s="185"/>
      <c r="B1400" s="69" t="s">
        <v>1621</v>
      </c>
      <c r="C1400" s="185"/>
      <c r="D1400" s="70"/>
      <c r="E1400" s="187"/>
      <c r="F1400" s="206"/>
    </row>
    <row r="1401" spans="1:6" x14ac:dyDescent="0.25">
      <c r="A1401" s="185"/>
      <c r="B1401" s="186"/>
      <c r="C1401" s="185"/>
      <c r="D1401" s="70"/>
      <c r="E1401" s="187"/>
      <c r="F1401" s="206"/>
    </row>
    <row r="1402" spans="1:6" ht="13" x14ac:dyDescent="0.3">
      <c r="A1402" s="185"/>
      <c r="B1402" s="69" t="s">
        <v>1622</v>
      </c>
      <c r="C1402" s="185"/>
      <c r="D1402" s="70"/>
      <c r="E1402" s="187"/>
      <c r="F1402" s="206"/>
    </row>
    <row r="1403" spans="1:6" x14ac:dyDescent="0.25">
      <c r="A1403" s="185"/>
      <c r="B1403" s="186"/>
      <c r="C1403" s="185"/>
      <c r="D1403" s="70"/>
      <c r="E1403" s="187"/>
      <c r="F1403" s="206"/>
    </row>
    <row r="1404" spans="1:6" x14ac:dyDescent="0.25">
      <c r="A1404" s="185">
        <v>12</v>
      </c>
      <c r="B1404" s="186" t="s">
        <v>1623</v>
      </c>
      <c r="C1404" s="185" t="s">
        <v>0</v>
      </c>
      <c r="D1404" s="70">
        <v>5</v>
      </c>
      <c r="E1404" s="187">
        <v>60</v>
      </c>
      <c r="F1404" s="206">
        <f>D1404*E1404</f>
        <v>300</v>
      </c>
    </row>
    <row r="1405" spans="1:6" ht="13" thickBot="1" x14ac:dyDescent="0.3">
      <c r="A1405" s="185"/>
      <c r="B1405" s="186"/>
      <c r="C1405" s="185"/>
      <c r="D1405" s="70"/>
      <c r="E1405" s="187"/>
      <c r="F1405" s="206"/>
    </row>
    <row r="1406" spans="1:6" ht="13" thickTop="1" x14ac:dyDescent="0.25">
      <c r="A1406" s="185"/>
      <c r="B1406" s="186"/>
      <c r="C1406" s="185"/>
      <c r="D1406" s="70"/>
      <c r="E1406" s="187"/>
      <c r="F1406" s="207"/>
    </row>
    <row r="1407" spans="1:6" ht="13" x14ac:dyDescent="0.3">
      <c r="A1407" s="185"/>
      <c r="B1407" s="192" t="s">
        <v>675</v>
      </c>
      <c r="C1407" s="185"/>
      <c r="D1407" s="70"/>
      <c r="E1407" s="187"/>
      <c r="F1407" s="205">
        <f>SUM(F1352:F1404)</f>
        <v>19770</v>
      </c>
    </row>
    <row r="1408" spans="1:6" x14ac:dyDescent="0.25">
      <c r="A1408" s="185"/>
      <c r="B1408" s="186"/>
      <c r="C1408" s="185"/>
      <c r="D1408" s="70"/>
      <c r="E1408" s="187"/>
      <c r="F1408" s="206"/>
    </row>
    <row r="1409" spans="1:6" ht="13" x14ac:dyDescent="0.3">
      <c r="A1409" s="185"/>
      <c r="B1409" s="192" t="s">
        <v>676</v>
      </c>
      <c r="C1409" s="185"/>
      <c r="D1409" s="70"/>
      <c r="E1409" s="187"/>
      <c r="F1409" s="205">
        <f>F1407</f>
        <v>19770</v>
      </c>
    </row>
    <row r="1410" spans="1:6" ht="13" x14ac:dyDescent="0.3">
      <c r="A1410" s="185"/>
      <c r="B1410" s="192"/>
      <c r="C1410" s="185"/>
      <c r="D1410" s="70"/>
      <c r="E1410" s="187"/>
      <c r="F1410" s="206"/>
    </row>
    <row r="1411" spans="1:6" ht="13" x14ac:dyDescent="0.3">
      <c r="A1411" s="185"/>
      <c r="B1411" s="69" t="s">
        <v>1624</v>
      </c>
      <c r="C1411" s="185"/>
      <c r="D1411" s="70"/>
      <c r="E1411" s="187"/>
      <c r="F1411" s="206"/>
    </row>
    <row r="1412" spans="1:6" ht="13" x14ac:dyDescent="0.3">
      <c r="A1412" s="185"/>
      <c r="B1412" s="69" t="s">
        <v>1625</v>
      </c>
      <c r="C1412" s="185"/>
      <c r="D1412" s="70"/>
      <c r="E1412" s="187"/>
      <c r="F1412" s="206"/>
    </row>
    <row r="1413" spans="1:6" ht="13" x14ac:dyDescent="0.3">
      <c r="A1413" s="185"/>
      <c r="B1413" s="69" t="s">
        <v>1626</v>
      </c>
      <c r="C1413" s="185"/>
      <c r="D1413" s="70"/>
      <c r="E1413" s="187"/>
      <c r="F1413" s="206"/>
    </row>
    <row r="1414" spans="1:6" ht="13" x14ac:dyDescent="0.3">
      <c r="A1414" s="185"/>
      <c r="B1414" s="69" t="s">
        <v>1627</v>
      </c>
      <c r="C1414" s="185"/>
      <c r="D1414" s="70"/>
      <c r="E1414" s="187"/>
      <c r="F1414" s="206"/>
    </row>
    <row r="1415" spans="1:6" x14ac:dyDescent="0.25">
      <c r="A1415" s="185"/>
      <c r="B1415" s="186"/>
      <c r="C1415" s="185"/>
      <c r="D1415" s="70"/>
      <c r="E1415" s="187"/>
      <c r="F1415" s="206"/>
    </row>
    <row r="1416" spans="1:6" x14ac:dyDescent="0.25">
      <c r="A1416" s="185">
        <v>13</v>
      </c>
      <c r="B1416" s="186" t="s">
        <v>285</v>
      </c>
      <c r="C1416" s="185" t="s">
        <v>0</v>
      </c>
      <c r="D1416" s="70">
        <v>23</v>
      </c>
      <c r="E1416" s="187">
        <v>30</v>
      </c>
      <c r="F1416" s="206">
        <f>D1416*E1416</f>
        <v>690</v>
      </c>
    </row>
    <row r="1417" spans="1:6" x14ac:dyDescent="0.25">
      <c r="A1417" s="185"/>
      <c r="B1417" s="186"/>
      <c r="C1417" s="185"/>
      <c r="D1417" s="70"/>
      <c r="E1417" s="187"/>
      <c r="F1417" s="206"/>
    </row>
    <row r="1418" spans="1:6" ht="13" x14ac:dyDescent="0.3">
      <c r="A1418" s="185"/>
      <c r="B1418" s="69"/>
      <c r="C1418" s="185"/>
      <c r="D1418" s="70"/>
      <c r="E1418" s="187"/>
      <c r="F1418" s="206"/>
    </row>
    <row r="1419" spans="1:6" ht="13" x14ac:dyDescent="0.3">
      <c r="A1419" s="185"/>
      <c r="B1419" s="69"/>
      <c r="C1419" s="185"/>
      <c r="D1419" s="70"/>
      <c r="E1419" s="187"/>
      <c r="F1419" s="206"/>
    </row>
    <row r="1420" spans="1:6" ht="13" x14ac:dyDescent="0.3">
      <c r="A1420" s="185"/>
      <c r="B1420" s="69"/>
      <c r="C1420" s="185"/>
      <c r="D1420" s="70"/>
      <c r="E1420" s="187"/>
      <c r="F1420" s="206"/>
    </row>
    <row r="1421" spans="1:6" x14ac:dyDescent="0.25">
      <c r="A1421" s="185"/>
      <c r="B1421" s="186"/>
      <c r="C1421" s="185"/>
      <c r="D1421" s="70"/>
      <c r="E1421" s="187"/>
      <c r="F1421" s="206"/>
    </row>
    <row r="1422" spans="1:6" x14ac:dyDescent="0.25">
      <c r="A1422" s="185"/>
      <c r="B1422" s="186"/>
      <c r="C1422" s="185"/>
      <c r="D1422" s="70"/>
      <c r="E1422" s="187"/>
      <c r="F1422" s="206"/>
    </row>
    <row r="1423" spans="1:6" x14ac:dyDescent="0.25">
      <c r="A1423" s="185"/>
      <c r="B1423" s="186"/>
      <c r="C1423" s="185"/>
      <c r="D1423" s="70"/>
      <c r="E1423" s="187"/>
      <c r="F1423" s="206"/>
    </row>
    <row r="1424" spans="1:6" x14ac:dyDescent="0.25">
      <c r="A1424" s="185"/>
      <c r="B1424" s="186"/>
      <c r="C1424" s="185"/>
      <c r="D1424" s="70"/>
      <c r="E1424" s="187"/>
      <c r="F1424" s="206"/>
    </row>
    <row r="1425" spans="1:6" x14ac:dyDescent="0.25">
      <c r="A1425" s="185"/>
      <c r="B1425" s="186"/>
      <c r="C1425" s="185"/>
      <c r="D1425" s="70"/>
      <c r="E1425" s="187"/>
      <c r="F1425" s="206"/>
    </row>
    <row r="1426" spans="1:6" x14ac:dyDescent="0.25">
      <c r="A1426" s="185"/>
      <c r="B1426" s="186"/>
      <c r="C1426" s="185"/>
      <c r="D1426" s="70"/>
      <c r="E1426" s="187"/>
      <c r="F1426" s="206"/>
    </row>
    <row r="1427" spans="1:6" x14ac:dyDescent="0.25">
      <c r="A1427" s="185"/>
      <c r="B1427" s="186"/>
      <c r="C1427" s="185"/>
      <c r="D1427" s="70"/>
      <c r="E1427" s="187"/>
      <c r="F1427" s="206"/>
    </row>
    <row r="1428" spans="1:6" x14ac:dyDescent="0.25">
      <c r="A1428" s="185"/>
      <c r="B1428" s="186"/>
      <c r="C1428" s="185"/>
      <c r="D1428" s="70"/>
      <c r="E1428" s="187"/>
      <c r="F1428" s="206"/>
    </row>
    <row r="1429" spans="1:6" x14ac:dyDescent="0.25">
      <c r="A1429" s="185"/>
      <c r="B1429" s="186"/>
      <c r="C1429" s="185"/>
      <c r="D1429" s="70"/>
      <c r="E1429" s="187"/>
      <c r="F1429" s="206"/>
    </row>
    <row r="1430" spans="1:6" x14ac:dyDescent="0.25">
      <c r="A1430" s="185"/>
      <c r="B1430" s="186"/>
      <c r="C1430" s="185"/>
      <c r="D1430" s="70"/>
      <c r="E1430" s="187"/>
      <c r="F1430" s="206"/>
    </row>
    <row r="1431" spans="1:6" x14ac:dyDescent="0.25">
      <c r="A1431" s="185"/>
      <c r="B1431" s="186"/>
      <c r="C1431" s="185"/>
      <c r="D1431" s="70"/>
      <c r="E1431" s="187"/>
      <c r="F1431" s="206"/>
    </row>
    <row r="1432" spans="1:6" x14ac:dyDescent="0.25">
      <c r="A1432" s="185"/>
      <c r="B1432" s="186"/>
      <c r="C1432" s="185"/>
      <c r="D1432" s="70"/>
      <c r="E1432" s="187"/>
      <c r="F1432" s="206"/>
    </row>
    <row r="1433" spans="1:6" x14ac:dyDescent="0.25">
      <c r="A1433" s="185"/>
      <c r="B1433" s="186"/>
      <c r="C1433" s="185"/>
      <c r="D1433" s="70"/>
      <c r="E1433" s="187"/>
      <c r="F1433" s="206"/>
    </row>
    <row r="1434" spans="1:6" x14ac:dyDescent="0.25">
      <c r="A1434" s="185"/>
      <c r="B1434" s="186"/>
      <c r="C1434" s="185"/>
      <c r="D1434" s="70"/>
      <c r="E1434" s="187"/>
      <c r="F1434" s="206"/>
    </row>
    <row r="1435" spans="1:6" x14ac:dyDescent="0.25">
      <c r="A1435" s="185"/>
      <c r="B1435" s="186"/>
      <c r="C1435" s="185"/>
      <c r="D1435" s="70"/>
      <c r="E1435" s="187"/>
      <c r="F1435" s="206"/>
    </row>
    <row r="1436" spans="1:6" x14ac:dyDescent="0.25">
      <c r="A1436" s="185"/>
      <c r="B1436" s="186"/>
      <c r="C1436" s="185"/>
      <c r="D1436" s="70"/>
      <c r="E1436" s="187"/>
      <c r="F1436" s="206"/>
    </row>
    <row r="1437" spans="1:6" x14ac:dyDescent="0.25">
      <c r="A1437" s="185"/>
      <c r="B1437" s="186"/>
      <c r="C1437" s="185"/>
      <c r="D1437" s="70"/>
      <c r="E1437" s="187"/>
      <c r="F1437" s="206"/>
    </row>
    <row r="1438" spans="1:6" x14ac:dyDescent="0.25">
      <c r="A1438" s="185"/>
      <c r="B1438" s="186"/>
      <c r="C1438" s="185"/>
      <c r="D1438" s="70"/>
      <c r="E1438" s="187"/>
      <c r="F1438" s="206"/>
    </row>
    <row r="1439" spans="1:6" x14ac:dyDescent="0.25">
      <c r="A1439" s="185"/>
      <c r="B1439" s="186"/>
      <c r="C1439" s="185"/>
      <c r="D1439" s="70"/>
      <c r="E1439" s="187"/>
      <c r="F1439" s="206"/>
    </row>
    <row r="1440" spans="1:6" x14ac:dyDescent="0.25">
      <c r="A1440" s="185"/>
      <c r="B1440" s="186"/>
      <c r="C1440" s="185"/>
      <c r="D1440" s="70"/>
      <c r="E1440" s="187"/>
      <c r="F1440" s="206"/>
    </row>
    <row r="1441" spans="1:6" x14ac:dyDescent="0.25">
      <c r="A1441" s="185"/>
      <c r="B1441" s="186"/>
      <c r="C1441" s="185"/>
      <c r="D1441" s="70"/>
      <c r="E1441" s="187"/>
      <c r="F1441" s="206"/>
    </row>
    <row r="1442" spans="1:6" x14ac:dyDescent="0.25">
      <c r="A1442" s="185"/>
      <c r="B1442" s="186"/>
      <c r="C1442" s="185"/>
      <c r="D1442" s="70"/>
      <c r="E1442" s="187"/>
      <c r="F1442" s="206"/>
    </row>
    <row r="1443" spans="1:6" x14ac:dyDescent="0.25">
      <c r="A1443" s="185"/>
      <c r="B1443" s="186"/>
      <c r="C1443" s="185"/>
      <c r="D1443" s="70"/>
      <c r="E1443" s="187"/>
      <c r="F1443" s="206"/>
    </row>
    <row r="1444" spans="1:6" ht="13" x14ac:dyDescent="0.3">
      <c r="A1444" s="185"/>
      <c r="B1444" s="69"/>
      <c r="C1444" s="185"/>
      <c r="D1444" s="70"/>
      <c r="E1444" s="187"/>
      <c r="F1444" s="206"/>
    </row>
    <row r="1445" spans="1:6" x14ac:dyDescent="0.25">
      <c r="A1445" s="185"/>
      <c r="B1445" s="186"/>
      <c r="C1445" s="185"/>
      <c r="D1445" s="70"/>
      <c r="E1445" s="187"/>
      <c r="F1445" s="206"/>
    </row>
    <row r="1446" spans="1:6" x14ac:dyDescent="0.25">
      <c r="A1446" s="185"/>
      <c r="B1446" s="186"/>
      <c r="C1446" s="185"/>
      <c r="D1446" s="70"/>
      <c r="E1446" s="187"/>
      <c r="F1446" s="206"/>
    </row>
    <row r="1447" spans="1:6" x14ac:dyDescent="0.25">
      <c r="A1447" s="185"/>
      <c r="B1447" s="186"/>
      <c r="C1447" s="185"/>
      <c r="D1447" s="70"/>
      <c r="E1447" s="187"/>
      <c r="F1447" s="206"/>
    </row>
    <row r="1448" spans="1:6" x14ac:dyDescent="0.25">
      <c r="A1448" s="185"/>
      <c r="B1448" s="186"/>
      <c r="C1448" s="185"/>
      <c r="D1448" s="70"/>
      <c r="E1448" s="187"/>
      <c r="F1448" s="206"/>
    </row>
    <row r="1449" spans="1:6" x14ac:dyDescent="0.25">
      <c r="A1449" s="185"/>
      <c r="B1449" s="186"/>
      <c r="C1449" s="185"/>
      <c r="D1449" s="70"/>
      <c r="E1449" s="187"/>
      <c r="F1449" s="206"/>
    </row>
    <row r="1450" spans="1:6" x14ac:dyDescent="0.25">
      <c r="A1450" s="185"/>
      <c r="B1450" s="186"/>
      <c r="C1450" s="185"/>
      <c r="D1450" s="70"/>
      <c r="E1450" s="187"/>
      <c r="F1450" s="206"/>
    </row>
    <row r="1451" spans="1:6" x14ac:dyDescent="0.25">
      <c r="A1451" s="185"/>
      <c r="B1451" s="186"/>
      <c r="C1451" s="185"/>
      <c r="D1451" s="70"/>
      <c r="E1451" s="187"/>
      <c r="F1451" s="206"/>
    </row>
    <row r="1452" spans="1:6" x14ac:dyDescent="0.25">
      <c r="A1452" s="185"/>
      <c r="B1452" s="186"/>
      <c r="C1452" s="185"/>
      <c r="D1452" s="70"/>
      <c r="E1452" s="187"/>
      <c r="F1452" s="206"/>
    </row>
    <row r="1453" spans="1:6" x14ac:dyDescent="0.25">
      <c r="A1453" s="185"/>
      <c r="B1453" s="186"/>
      <c r="C1453" s="185"/>
      <c r="D1453" s="70"/>
      <c r="E1453" s="187"/>
      <c r="F1453" s="206"/>
    </row>
    <row r="1454" spans="1:6" x14ac:dyDescent="0.25">
      <c r="A1454" s="185"/>
      <c r="B1454" s="186"/>
      <c r="C1454" s="185"/>
      <c r="D1454" s="70"/>
      <c r="E1454" s="187"/>
      <c r="F1454" s="206"/>
    </row>
    <row r="1455" spans="1:6" x14ac:dyDescent="0.25">
      <c r="A1455" s="185"/>
      <c r="B1455" s="186"/>
      <c r="C1455" s="185"/>
      <c r="D1455" s="70"/>
      <c r="E1455" s="187"/>
      <c r="F1455" s="206"/>
    </row>
    <row r="1456" spans="1:6" x14ac:dyDescent="0.25">
      <c r="A1456" s="185"/>
      <c r="B1456" s="186"/>
      <c r="C1456" s="185"/>
      <c r="D1456" s="70"/>
      <c r="E1456" s="187"/>
      <c r="F1456" s="206"/>
    </row>
    <row r="1457" spans="1:6" x14ac:dyDescent="0.25">
      <c r="A1457" s="185"/>
      <c r="B1457" s="186"/>
      <c r="C1457" s="185"/>
      <c r="D1457" s="70"/>
      <c r="E1457" s="187"/>
      <c r="F1457" s="206"/>
    </row>
    <row r="1458" spans="1:6" x14ac:dyDescent="0.25">
      <c r="A1458" s="185"/>
      <c r="B1458" s="186"/>
      <c r="C1458" s="185"/>
      <c r="D1458" s="70"/>
      <c r="E1458" s="187"/>
      <c r="F1458" s="206"/>
    </row>
    <row r="1459" spans="1:6" x14ac:dyDescent="0.25">
      <c r="A1459" s="185"/>
      <c r="B1459" s="186"/>
      <c r="C1459" s="185"/>
      <c r="D1459" s="70"/>
      <c r="E1459" s="187"/>
      <c r="F1459" s="206"/>
    </row>
    <row r="1460" spans="1:6" x14ac:dyDescent="0.25">
      <c r="A1460" s="185"/>
      <c r="B1460" s="186"/>
      <c r="C1460" s="185"/>
      <c r="D1460" s="70"/>
      <c r="E1460" s="187"/>
      <c r="F1460" s="206"/>
    </row>
    <row r="1461" spans="1:6" x14ac:dyDescent="0.25">
      <c r="A1461" s="185"/>
      <c r="B1461" s="186"/>
      <c r="C1461" s="185"/>
      <c r="D1461" s="70"/>
      <c r="E1461" s="187"/>
      <c r="F1461" s="206"/>
    </row>
    <row r="1462" spans="1:6" x14ac:dyDescent="0.25">
      <c r="A1462" s="185"/>
      <c r="B1462" s="186"/>
      <c r="C1462" s="185"/>
      <c r="D1462" s="70"/>
      <c r="E1462" s="187"/>
      <c r="F1462" s="206"/>
    </row>
    <row r="1463" spans="1:6" x14ac:dyDescent="0.25">
      <c r="A1463" s="185"/>
      <c r="B1463" s="186"/>
      <c r="C1463" s="185"/>
      <c r="D1463" s="70"/>
      <c r="E1463" s="187"/>
      <c r="F1463" s="206"/>
    </row>
    <row r="1464" spans="1:6" x14ac:dyDescent="0.25">
      <c r="A1464" s="185"/>
      <c r="B1464" s="186"/>
      <c r="C1464" s="185"/>
      <c r="D1464" s="70"/>
      <c r="E1464" s="187"/>
      <c r="F1464" s="206"/>
    </row>
    <row r="1465" spans="1:6" x14ac:dyDescent="0.25">
      <c r="A1465" s="185"/>
      <c r="B1465" s="186"/>
      <c r="C1465" s="185"/>
      <c r="D1465" s="70"/>
      <c r="E1465" s="187"/>
      <c r="F1465" s="206"/>
    </row>
    <row r="1466" spans="1:6" x14ac:dyDescent="0.25">
      <c r="A1466" s="185"/>
      <c r="B1466" s="186"/>
      <c r="C1466" s="185"/>
      <c r="D1466" s="70"/>
      <c r="E1466" s="187"/>
      <c r="F1466" s="206"/>
    </row>
    <row r="1467" spans="1:6" x14ac:dyDescent="0.25">
      <c r="A1467" s="185"/>
      <c r="B1467" s="186"/>
      <c r="C1467" s="185"/>
      <c r="D1467" s="70"/>
      <c r="E1467" s="187"/>
      <c r="F1467" s="206"/>
    </row>
    <row r="1468" spans="1:6" ht="13" thickBot="1" x14ac:dyDescent="0.3">
      <c r="A1468" s="185"/>
      <c r="B1468" s="186"/>
      <c r="C1468" s="185"/>
      <c r="D1468" s="70"/>
      <c r="E1468" s="187"/>
      <c r="F1468" s="206"/>
    </row>
    <row r="1469" spans="1:6" ht="13" thickTop="1" x14ac:dyDescent="0.25">
      <c r="A1469" s="185"/>
      <c r="B1469" s="186"/>
      <c r="C1469" s="185"/>
      <c r="D1469" s="70"/>
      <c r="E1469" s="187"/>
      <c r="F1469" s="207"/>
    </row>
    <row r="1470" spans="1:6" ht="13" x14ac:dyDescent="0.3">
      <c r="A1470" s="185"/>
      <c r="B1470" s="192" t="s">
        <v>1183</v>
      </c>
      <c r="C1470" s="185"/>
      <c r="D1470" s="70"/>
      <c r="E1470" s="187"/>
      <c r="F1470" s="205">
        <f>SUM(F1409:F1468)</f>
        <v>20460</v>
      </c>
    </row>
    <row r="1471" spans="1:6" ht="13" thickBot="1" x14ac:dyDescent="0.3">
      <c r="A1471" s="185"/>
      <c r="B1471" s="186"/>
      <c r="C1471" s="185"/>
      <c r="D1471" s="70"/>
      <c r="E1471" s="187"/>
      <c r="F1471" s="208"/>
    </row>
    <row r="1472" spans="1:6" ht="13" thickTop="1" x14ac:dyDescent="0.25">
      <c r="A1472" s="185"/>
      <c r="B1472" s="186"/>
      <c r="C1472" s="185"/>
      <c r="D1472" s="70"/>
      <c r="E1472" s="187"/>
      <c r="F1472" s="206"/>
    </row>
    <row r="1473" spans="1:6" x14ac:dyDescent="0.25">
      <c r="A1473" s="185"/>
      <c r="B1473" s="186"/>
      <c r="C1473" s="185"/>
      <c r="D1473" s="70"/>
      <c r="E1473" s="187"/>
      <c r="F1473" s="206"/>
    </row>
    <row r="1474" spans="1:6" x14ac:dyDescent="0.25">
      <c r="A1474" s="185"/>
      <c r="B1474" s="186"/>
      <c r="C1474" s="185"/>
      <c r="D1474" s="70"/>
      <c r="E1474" s="187"/>
      <c r="F1474" s="206"/>
    </row>
    <row r="1475" spans="1:6" x14ac:dyDescent="0.25">
      <c r="A1475" s="185"/>
      <c r="B1475" s="186"/>
      <c r="C1475" s="185"/>
      <c r="D1475" s="70"/>
      <c r="E1475" s="187"/>
      <c r="F1475" s="206"/>
    </row>
    <row r="1476" spans="1:6" x14ac:dyDescent="0.25">
      <c r="A1476" s="185"/>
      <c r="B1476" s="186"/>
      <c r="C1476" s="185"/>
      <c r="D1476" s="70"/>
      <c r="E1476" s="187"/>
      <c r="F1476" s="206"/>
    </row>
    <row r="1477" spans="1:6" x14ac:dyDescent="0.25">
      <c r="A1477" s="185"/>
      <c r="B1477" s="186"/>
      <c r="C1477" s="185"/>
      <c r="D1477" s="70"/>
      <c r="E1477" s="187"/>
      <c r="F1477" s="206"/>
    </row>
    <row r="1478" spans="1:6" ht="13" x14ac:dyDescent="0.3">
      <c r="A1478" s="185"/>
      <c r="B1478" s="69" t="s">
        <v>1628</v>
      </c>
      <c r="C1478" s="185"/>
      <c r="D1478" s="70"/>
      <c r="E1478" s="187"/>
      <c r="F1478" s="205"/>
    </row>
    <row r="1479" spans="1:6" ht="13" x14ac:dyDescent="0.3">
      <c r="A1479" s="185"/>
      <c r="B1479" s="186"/>
      <c r="C1479" s="185"/>
      <c r="D1479" s="70"/>
      <c r="E1479" s="187"/>
      <c r="F1479" s="205"/>
    </row>
    <row r="1480" spans="1:6" ht="13" x14ac:dyDescent="0.3">
      <c r="A1480" s="185"/>
      <c r="B1480" s="186"/>
      <c r="C1480" s="185"/>
      <c r="D1480" s="70"/>
      <c r="E1480" s="187"/>
      <c r="F1480" s="205"/>
    </row>
    <row r="1481" spans="1:6" ht="13" x14ac:dyDescent="0.3">
      <c r="A1481" s="185">
        <v>1</v>
      </c>
      <c r="B1481" s="186" t="s">
        <v>1087</v>
      </c>
      <c r="C1481" s="185"/>
      <c r="D1481" s="70"/>
      <c r="E1481" s="187"/>
      <c r="F1481" s="205">
        <f>F197</f>
        <v>82922</v>
      </c>
    </row>
    <row r="1482" spans="1:6" ht="13" x14ac:dyDescent="0.3">
      <c r="A1482" s="185"/>
      <c r="B1482" s="186"/>
      <c r="C1482" s="185"/>
      <c r="D1482" s="70"/>
      <c r="E1482" s="187"/>
      <c r="F1482" s="205"/>
    </row>
    <row r="1483" spans="1:6" ht="13" x14ac:dyDescent="0.3">
      <c r="A1483" s="185">
        <v>2</v>
      </c>
      <c r="B1483" s="186" t="s">
        <v>637</v>
      </c>
      <c r="C1483" s="185"/>
      <c r="D1483" s="70"/>
      <c r="E1483" s="187"/>
      <c r="F1483" s="205">
        <f>F332</f>
        <v>39560</v>
      </c>
    </row>
    <row r="1484" spans="1:6" ht="13" x14ac:dyDescent="0.3">
      <c r="A1484" s="185"/>
      <c r="B1484" s="186"/>
      <c r="C1484" s="185"/>
      <c r="D1484" s="70"/>
      <c r="E1484" s="187"/>
      <c r="F1484" s="205"/>
    </row>
    <row r="1485" spans="1:6" ht="13" x14ac:dyDescent="0.3">
      <c r="A1485" s="185">
        <v>3</v>
      </c>
      <c r="B1485" s="186" t="s">
        <v>200</v>
      </c>
      <c r="C1485" s="185"/>
      <c r="D1485" s="70"/>
      <c r="E1485" s="187"/>
      <c r="F1485" s="205">
        <f>F466</f>
        <v>110166</v>
      </c>
    </row>
    <row r="1486" spans="1:6" ht="13" x14ac:dyDescent="0.3">
      <c r="A1486" s="185"/>
      <c r="B1486" s="186"/>
      <c r="C1486" s="185"/>
      <c r="D1486" s="70"/>
      <c r="E1486" s="187"/>
      <c r="F1486" s="205"/>
    </row>
    <row r="1487" spans="1:6" ht="13" x14ac:dyDescent="0.3">
      <c r="A1487" s="185">
        <v>4</v>
      </c>
      <c r="B1487" s="186" t="s">
        <v>170</v>
      </c>
      <c r="C1487" s="185"/>
      <c r="D1487" s="70"/>
      <c r="E1487" s="187"/>
      <c r="F1487" s="205">
        <f>F532</f>
        <v>17130</v>
      </c>
    </row>
    <row r="1488" spans="1:6" ht="13" x14ac:dyDescent="0.3">
      <c r="A1488" s="185"/>
      <c r="B1488" s="186"/>
      <c r="C1488" s="185"/>
      <c r="D1488" s="70"/>
      <c r="E1488" s="187"/>
      <c r="F1488" s="205"/>
    </row>
    <row r="1489" spans="1:6" ht="13" x14ac:dyDescent="0.3">
      <c r="A1489" s="185">
        <v>5</v>
      </c>
      <c r="B1489" s="186" t="s">
        <v>1292</v>
      </c>
      <c r="C1489" s="185"/>
      <c r="D1489" s="70"/>
      <c r="E1489" s="187"/>
      <c r="F1489" s="205">
        <f>F600</f>
        <v>36395</v>
      </c>
    </row>
    <row r="1490" spans="1:6" ht="13" x14ac:dyDescent="0.3">
      <c r="A1490" s="185"/>
      <c r="B1490" s="186"/>
      <c r="C1490" s="185"/>
      <c r="D1490" s="70"/>
      <c r="E1490" s="187"/>
      <c r="F1490" s="205"/>
    </row>
    <row r="1491" spans="1:6" ht="13" x14ac:dyDescent="0.3">
      <c r="A1491" s="185">
        <v>6</v>
      </c>
      <c r="B1491" s="186" t="s">
        <v>133</v>
      </c>
      <c r="C1491" s="185"/>
      <c r="D1491" s="70"/>
      <c r="E1491" s="187"/>
      <c r="F1491" s="205">
        <f>F733</f>
        <v>105310</v>
      </c>
    </row>
    <row r="1492" spans="1:6" ht="13" x14ac:dyDescent="0.3">
      <c r="A1492" s="185"/>
      <c r="B1492" s="186"/>
      <c r="C1492" s="185"/>
      <c r="D1492" s="70"/>
      <c r="E1492" s="187"/>
      <c r="F1492" s="205"/>
    </row>
    <row r="1493" spans="1:6" ht="13" x14ac:dyDescent="0.3">
      <c r="A1493" s="185">
        <v>7</v>
      </c>
      <c r="B1493" s="186" t="s">
        <v>1629</v>
      </c>
      <c r="C1493" s="185"/>
      <c r="D1493" s="70"/>
      <c r="E1493" s="187"/>
      <c r="F1493" s="205">
        <f>F802</f>
        <v>12405</v>
      </c>
    </row>
    <row r="1494" spans="1:6" ht="13" x14ac:dyDescent="0.3">
      <c r="A1494" s="185"/>
      <c r="B1494" s="186"/>
      <c r="C1494" s="185"/>
      <c r="D1494" s="70"/>
      <c r="E1494" s="187"/>
      <c r="F1494" s="205"/>
    </row>
    <row r="1495" spans="1:6" ht="13" x14ac:dyDescent="0.3">
      <c r="A1495" s="185">
        <v>8</v>
      </c>
      <c r="B1495" s="186" t="s">
        <v>1630</v>
      </c>
      <c r="C1495" s="185"/>
      <c r="D1495" s="70"/>
      <c r="E1495" s="187"/>
      <c r="F1495" s="205">
        <f>F867</f>
        <v>19680</v>
      </c>
    </row>
    <row r="1496" spans="1:6" ht="13" x14ac:dyDescent="0.3">
      <c r="A1496" s="185"/>
      <c r="B1496" s="186"/>
      <c r="C1496" s="185"/>
      <c r="D1496" s="70"/>
      <c r="E1496" s="187"/>
      <c r="F1496" s="205"/>
    </row>
    <row r="1497" spans="1:6" ht="13" x14ac:dyDescent="0.3">
      <c r="A1497" s="185">
        <v>9</v>
      </c>
      <c r="B1497" s="186" t="s">
        <v>63</v>
      </c>
      <c r="C1497" s="185"/>
      <c r="D1497" s="70"/>
      <c r="E1497" s="187"/>
      <c r="F1497" s="205">
        <f>F933</f>
        <v>5800</v>
      </c>
    </row>
    <row r="1498" spans="1:6" ht="13" x14ac:dyDescent="0.3">
      <c r="A1498" s="185"/>
      <c r="B1498" s="186"/>
      <c r="C1498" s="185"/>
      <c r="D1498" s="70"/>
      <c r="E1498" s="187"/>
      <c r="F1498" s="205"/>
    </row>
    <row r="1499" spans="1:6" ht="13" x14ac:dyDescent="0.3">
      <c r="A1499" s="185">
        <v>10</v>
      </c>
      <c r="B1499" s="186" t="s">
        <v>46</v>
      </c>
      <c r="C1499" s="185"/>
      <c r="D1499" s="70"/>
      <c r="E1499" s="187"/>
      <c r="F1499" s="205">
        <f>F1002</f>
        <v>46900</v>
      </c>
    </row>
    <row r="1500" spans="1:6" ht="13" x14ac:dyDescent="0.3">
      <c r="A1500" s="185"/>
      <c r="B1500" s="186"/>
      <c r="C1500" s="185"/>
      <c r="D1500" s="70"/>
      <c r="E1500" s="187"/>
      <c r="F1500" s="205"/>
    </row>
    <row r="1501" spans="1:6" ht="13" x14ac:dyDescent="0.3">
      <c r="A1501" s="185">
        <v>11</v>
      </c>
      <c r="B1501" s="186" t="s">
        <v>20</v>
      </c>
      <c r="C1501" s="185"/>
      <c r="D1501" s="70"/>
      <c r="E1501" s="187"/>
      <c r="F1501" s="205">
        <f>F1067</f>
        <v>14640</v>
      </c>
    </row>
    <row r="1502" spans="1:6" ht="13" x14ac:dyDescent="0.3">
      <c r="A1502" s="185"/>
      <c r="B1502" s="186"/>
      <c r="C1502" s="185"/>
      <c r="D1502" s="70"/>
      <c r="E1502" s="187"/>
      <c r="F1502" s="205"/>
    </row>
    <row r="1503" spans="1:6" ht="13" x14ac:dyDescent="0.3">
      <c r="A1503" s="185">
        <v>12</v>
      </c>
      <c r="B1503" s="186" t="s">
        <v>1496</v>
      </c>
      <c r="C1503" s="185"/>
      <c r="D1503" s="70"/>
      <c r="E1503" s="187"/>
      <c r="F1503" s="205">
        <f>F1271</f>
        <v>35556.595000000001</v>
      </c>
    </row>
    <row r="1504" spans="1:6" ht="13" x14ac:dyDescent="0.3">
      <c r="A1504" s="185"/>
      <c r="B1504" s="186"/>
      <c r="C1504" s="186"/>
      <c r="D1504" s="71"/>
      <c r="E1504" s="187"/>
      <c r="F1504" s="205"/>
    </row>
    <row r="1505" spans="1:6" ht="13" x14ac:dyDescent="0.3">
      <c r="A1505" s="185">
        <v>13</v>
      </c>
      <c r="B1505" s="186" t="s">
        <v>320</v>
      </c>
      <c r="C1505" s="186"/>
      <c r="D1505" s="71"/>
      <c r="E1505" s="187"/>
      <c r="F1505" s="205">
        <f>F1335</f>
        <v>270</v>
      </c>
    </row>
    <row r="1506" spans="1:6" ht="13" x14ac:dyDescent="0.3">
      <c r="A1506" s="185"/>
      <c r="B1506" s="186"/>
      <c r="C1506" s="186"/>
      <c r="D1506" s="71"/>
      <c r="E1506" s="187"/>
      <c r="F1506" s="205"/>
    </row>
    <row r="1507" spans="1:6" ht="13" x14ac:dyDescent="0.3">
      <c r="A1507" s="185">
        <v>14</v>
      </c>
      <c r="B1507" s="186" t="s">
        <v>324</v>
      </c>
      <c r="C1507" s="186"/>
      <c r="D1507" s="71"/>
      <c r="E1507" s="187"/>
      <c r="F1507" s="205">
        <f>F1470</f>
        <v>20460</v>
      </c>
    </row>
    <row r="1508" spans="1:6" ht="13" x14ac:dyDescent="0.3">
      <c r="A1508" s="185"/>
      <c r="B1508" s="186"/>
      <c r="C1508" s="186"/>
      <c r="D1508" s="71"/>
      <c r="E1508" s="187"/>
      <c r="F1508" s="205"/>
    </row>
    <row r="1509" spans="1:6" x14ac:dyDescent="0.25">
      <c r="A1509" s="185"/>
      <c r="B1509" s="186"/>
      <c r="C1509" s="186"/>
      <c r="D1509" s="71"/>
      <c r="E1509" s="187"/>
      <c r="F1509" s="206"/>
    </row>
    <row r="1510" spans="1:6" x14ac:dyDescent="0.25">
      <c r="A1510" s="185"/>
      <c r="B1510" s="186"/>
      <c r="C1510" s="186"/>
      <c r="D1510" s="71"/>
      <c r="E1510" s="187"/>
      <c r="F1510" s="206"/>
    </row>
    <row r="1511" spans="1:6" x14ac:dyDescent="0.25">
      <c r="A1511" s="185"/>
      <c r="B1511" s="186"/>
      <c r="C1511" s="186"/>
      <c r="D1511" s="71"/>
      <c r="E1511" s="187"/>
      <c r="F1511" s="206"/>
    </row>
    <row r="1512" spans="1:6" ht="13" x14ac:dyDescent="0.3">
      <c r="A1512" s="185"/>
      <c r="B1512" s="69"/>
      <c r="C1512" s="186"/>
      <c r="D1512" s="71"/>
      <c r="E1512" s="187"/>
      <c r="F1512" s="206"/>
    </row>
    <row r="1513" spans="1:6" x14ac:dyDescent="0.25">
      <c r="A1513" s="185"/>
      <c r="B1513" s="186"/>
      <c r="C1513" s="186"/>
      <c r="D1513" s="71"/>
      <c r="E1513" s="187"/>
      <c r="F1513" s="206"/>
    </row>
    <row r="1514" spans="1:6" x14ac:dyDescent="0.25">
      <c r="A1514" s="185"/>
      <c r="B1514" s="186"/>
      <c r="C1514" s="186"/>
      <c r="D1514" s="71"/>
      <c r="E1514" s="187"/>
      <c r="F1514" s="206"/>
    </row>
    <row r="1515" spans="1:6" x14ac:dyDescent="0.25">
      <c r="A1515" s="185"/>
      <c r="B1515" s="186"/>
      <c r="C1515" s="186"/>
      <c r="D1515" s="71"/>
      <c r="E1515" s="187"/>
      <c r="F1515" s="206"/>
    </row>
    <row r="1516" spans="1:6" x14ac:dyDescent="0.25">
      <c r="A1516" s="185"/>
      <c r="B1516" s="186"/>
      <c r="C1516" s="186"/>
      <c r="D1516" s="71"/>
      <c r="E1516" s="187"/>
      <c r="F1516" s="206"/>
    </row>
    <row r="1517" spans="1:6" x14ac:dyDescent="0.25">
      <c r="A1517" s="185"/>
      <c r="B1517" s="186"/>
      <c r="C1517" s="186"/>
      <c r="D1517" s="71"/>
      <c r="E1517" s="187"/>
      <c r="F1517" s="206"/>
    </row>
    <row r="1518" spans="1:6" x14ac:dyDescent="0.25">
      <c r="A1518" s="185"/>
      <c r="B1518" s="186"/>
      <c r="C1518" s="186"/>
      <c r="D1518" s="71"/>
      <c r="E1518" s="187"/>
      <c r="F1518" s="206"/>
    </row>
    <row r="1519" spans="1:6" x14ac:dyDescent="0.25">
      <c r="A1519" s="185"/>
      <c r="B1519" s="186"/>
      <c r="C1519" s="186"/>
      <c r="D1519" s="71"/>
      <c r="E1519" s="187"/>
      <c r="F1519" s="206"/>
    </row>
    <row r="1520" spans="1:6" x14ac:dyDescent="0.25">
      <c r="A1520" s="185"/>
      <c r="B1520" s="186"/>
      <c r="C1520" s="186"/>
      <c r="D1520" s="71"/>
      <c r="E1520" s="187"/>
      <c r="F1520" s="206"/>
    </row>
    <row r="1521" spans="1:6" x14ac:dyDescent="0.25">
      <c r="A1521" s="185"/>
      <c r="B1521" s="186"/>
      <c r="C1521" s="186"/>
      <c r="D1521" s="71"/>
      <c r="E1521" s="187"/>
      <c r="F1521" s="206"/>
    </row>
    <row r="1522" spans="1:6" x14ac:dyDescent="0.25">
      <c r="A1522" s="185"/>
      <c r="B1522" s="186"/>
      <c r="C1522" s="186"/>
      <c r="D1522" s="71"/>
      <c r="E1522" s="187"/>
      <c r="F1522" s="206"/>
    </row>
    <row r="1523" spans="1:6" x14ac:dyDescent="0.25">
      <c r="A1523" s="185"/>
      <c r="B1523" s="186"/>
      <c r="C1523" s="186"/>
      <c r="D1523" s="71"/>
      <c r="E1523" s="187"/>
      <c r="F1523" s="206"/>
    </row>
    <row r="1524" spans="1:6" x14ac:dyDescent="0.25">
      <c r="A1524" s="185"/>
      <c r="B1524" s="186"/>
      <c r="C1524" s="186"/>
      <c r="D1524" s="71"/>
      <c r="E1524" s="187"/>
      <c r="F1524" s="206"/>
    </row>
    <row r="1525" spans="1:6" x14ac:dyDescent="0.25">
      <c r="A1525" s="185"/>
      <c r="B1525" s="186"/>
      <c r="C1525" s="186"/>
      <c r="D1525" s="71"/>
      <c r="E1525" s="187"/>
      <c r="F1525" s="206"/>
    </row>
    <row r="1526" spans="1:6" x14ac:dyDescent="0.25">
      <c r="A1526" s="185"/>
      <c r="B1526" s="186"/>
      <c r="C1526" s="186"/>
      <c r="D1526" s="71"/>
      <c r="E1526" s="187"/>
      <c r="F1526" s="206"/>
    </row>
    <row r="1527" spans="1:6" x14ac:dyDescent="0.25">
      <c r="A1527" s="185"/>
      <c r="B1527" s="186"/>
      <c r="C1527" s="186"/>
      <c r="D1527" s="71"/>
      <c r="E1527" s="187"/>
      <c r="F1527" s="206"/>
    </row>
    <row r="1528" spans="1:6" x14ac:dyDescent="0.25">
      <c r="A1528" s="185"/>
      <c r="B1528" s="186"/>
      <c r="C1528" s="186"/>
      <c r="D1528" s="71"/>
      <c r="E1528" s="187"/>
      <c r="F1528" s="206"/>
    </row>
    <row r="1529" spans="1:6" x14ac:dyDescent="0.25">
      <c r="A1529" s="185"/>
      <c r="B1529" s="186"/>
      <c r="C1529" s="186"/>
      <c r="D1529" s="71"/>
      <c r="E1529" s="187"/>
      <c r="F1529" s="206"/>
    </row>
    <row r="1530" spans="1:6" ht="13" thickBot="1" x14ac:dyDescent="0.3">
      <c r="A1530" s="185"/>
      <c r="B1530" s="186"/>
      <c r="C1530" s="186"/>
      <c r="D1530" s="71"/>
      <c r="E1530" s="187"/>
      <c r="F1530" s="206"/>
    </row>
    <row r="1531" spans="1:6" ht="13" thickTop="1" x14ac:dyDescent="0.25">
      <c r="A1531" s="70"/>
      <c r="B1531" s="71"/>
      <c r="C1531" s="71"/>
      <c r="D1531" s="71"/>
      <c r="E1531" s="180"/>
      <c r="F1531" s="212"/>
    </row>
    <row r="1532" spans="1:6" x14ac:dyDescent="0.25">
      <c r="A1532" s="70"/>
      <c r="B1532" s="71"/>
      <c r="C1532" s="71"/>
      <c r="D1532" s="71"/>
      <c r="E1532" s="180"/>
    </row>
    <row r="1533" spans="1:6" ht="13" x14ac:dyDescent="0.3">
      <c r="A1533" s="70"/>
      <c r="B1533" s="192" t="s">
        <v>1631</v>
      </c>
      <c r="C1533" s="71"/>
      <c r="D1533" s="71"/>
      <c r="E1533" s="180"/>
      <c r="F1533" s="205">
        <f>SUM(F1478:F1530)</f>
        <v>547194.59499999997</v>
      </c>
    </row>
    <row r="1534" spans="1:6" ht="13" thickBot="1" x14ac:dyDescent="0.3">
      <c r="A1534" s="70"/>
      <c r="B1534" s="71"/>
      <c r="C1534" s="71"/>
      <c r="D1534" s="71"/>
      <c r="E1534" s="180"/>
      <c r="F1534" s="213"/>
    </row>
    <row r="1535" spans="1:6" ht="13" thickTop="1" x14ac:dyDescent="0.25">
      <c r="A1535" s="70"/>
      <c r="B1535" s="71"/>
      <c r="C1535" s="71"/>
      <c r="D1535" s="71"/>
      <c r="E1535" s="180"/>
    </row>
    <row r="1536" spans="1:6" x14ac:dyDescent="0.25">
      <c r="A1536" s="70"/>
      <c r="B1536" s="71"/>
      <c r="C1536" s="71"/>
      <c r="D1536" s="71"/>
      <c r="E1536" s="180"/>
    </row>
    <row r="1537" spans="1:5" x14ac:dyDescent="0.25">
      <c r="A1537" s="70"/>
      <c r="B1537" s="71"/>
      <c r="C1537" s="71"/>
      <c r="D1537" s="71"/>
      <c r="E1537" s="180"/>
    </row>
    <row r="1538" spans="1:5" x14ac:dyDescent="0.25">
      <c r="A1538" s="70"/>
      <c r="B1538" s="71"/>
      <c r="C1538" s="71"/>
      <c r="D1538" s="71"/>
      <c r="E1538" s="180"/>
    </row>
    <row r="1539" spans="1:5" x14ac:dyDescent="0.25">
      <c r="A1539" s="70"/>
      <c r="B1539" s="71"/>
      <c r="C1539" s="71"/>
      <c r="D1539" s="71"/>
      <c r="E1539" s="180"/>
    </row>
    <row r="1540" spans="1:5" x14ac:dyDescent="0.25">
      <c r="A1540" s="70"/>
      <c r="B1540" s="71"/>
      <c r="C1540" s="71"/>
      <c r="D1540" s="71"/>
      <c r="E1540" s="180"/>
    </row>
    <row r="1541" spans="1:5" x14ac:dyDescent="0.25">
      <c r="A1541" s="70"/>
      <c r="B1541" s="71"/>
      <c r="C1541" s="71"/>
      <c r="D1541" s="71"/>
      <c r="E1541" s="180"/>
    </row>
  </sheetData>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G97"/>
  <sheetViews>
    <sheetView view="pageBreakPreview" topLeftCell="A74" zoomScaleNormal="100" zoomScaleSheetLayoutView="100" workbookViewId="0">
      <selection activeCell="A3" sqref="A3:XFD97"/>
    </sheetView>
  </sheetViews>
  <sheetFormatPr defaultColWidth="9.1796875" defaultRowHeight="12.5" x14ac:dyDescent="0.25"/>
  <cols>
    <col min="1" max="1" width="9.1796875" style="170"/>
    <col min="2" max="2" width="57.26953125" style="170" customWidth="1"/>
    <col min="3" max="3" width="9.1796875" style="170"/>
    <col min="4" max="4" width="9.26953125" style="170" bestFit="1" customWidth="1"/>
    <col min="5" max="5" width="11.1796875" style="170" bestFit="1" customWidth="1"/>
    <col min="6" max="6" width="16.453125" style="170" customWidth="1"/>
    <col min="7" max="7" width="13.7265625" style="170" customWidth="1"/>
    <col min="8" max="16384" width="9.1796875" style="170"/>
  </cols>
  <sheetData>
    <row r="1" spans="1:7" s="169" customFormat="1" ht="26" x14ac:dyDescent="0.25">
      <c r="A1" s="151" t="s">
        <v>4</v>
      </c>
      <c r="B1" s="151" t="s">
        <v>294</v>
      </c>
      <c r="C1" s="151" t="s">
        <v>293</v>
      </c>
      <c r="D1" s="151" t="s">
        <v>292</v>
      </c>
      <c r="E1" s="152" t="s">
        <v>291</v>
      </c>
      <c r="F1" s="153" t="s">
        <v>1021</v>
      </c>
      <c r="G1" s="152" t="s">
        <v>289</v>
      </c>
    </row>
    <row r="2" spans="1:7" ht="13" x14ac:dyDescent="0.3">
      <c r="A2" s="154"/>
      <c r="B2" s="154"/>
      <c r="C2" s="154"/>
      <c r="D2" s="154"/>
      <c r="E2" s="155"/>
      <c r="F2" s="155"/>
      <c r="G2" s="156"/>
    </row>
    <row r="3" spans="1:7" ht="13" x14ac:dyDescent="0.3">
      <c r="A3" s="144"/>
      <c r="B3" s="145" t="s">
        <v>1033</v>
      </c>
      <c r="C3" s="146"/>
      <c r="D3" s="146"/>
      <c r="E3" s="147"/>
      <c r="F3" s="147"/>
      <c r="G3" s="148"/>
    </row>
    <row r="4" spans="1:7" ht="13" x14ac:dyDescent="0.3">
      <c r="A4" s="144"/>
      <c r="B4" s="145"/>
      <c r="C4" s="146"/>
      <c r="D4" s="146"/>
      <c r="E4" s="147"/>
      <c r="F4" s="147"/>
      <c r="G4" s="148"/>
    </row>
    <row r="5" spans="1:7" ht="13" x14ac:dyDescent="0.3">
      <c r="A5" s="144"/>
      <c r="B5" s="145" t="s">
        <v>1035</v>
      </c>
      <c r="C5" s="149"/>
      <c r="D5" s="146"/>
      <c r="E5" s="147"/>
      <c r="F5" s="150"/>
      <c r="G5" s="148"/>
    </row>
    <row r="6" spans="1:7" ht="13" x14ac:dyDescent="0.3">
      <c r="A6" s="144"/>
      <c r="B6" s="145"/>
      <c r="C6" s="149"/>
      <c r="D6" s="146"/>
      <c r="E6" s="147"/>
      <c r="F6" s="150"/>
      <c r="G6" s="148"/>
    </row>
    <row r="7" spans="1:7" ht="25" x14ac:dyDescent="0.3">
      <c r="A7" s="144"/>
      <c r="B7" s="171" t="s">
        <v>1034</v>
      </c>
      <c r="C7" s="172" t="s">
        <v>2</v>
      </c>
      <c r="D7" s="173">
        <v>1</v>
      </c>
      <c r="E7" s="174">
        <v>2000</v>
      </c>
      <c r="F7" s="175">
        <f t="shared" ref="F7" si="0">D7*E7</f>
        <v>2000</v>
      </c>
      <c r="G7" s="148"/>
    </row>
    <row r="8" spans="1:7" ht="13" x14ac:dyDescent="0.3">
      <c r="A8" s="144"/>
      <c r="B8" s="145"/>
      <c r="C8" s="157"/>
      <c r="D8" s="157"/>
      <c r="E8" s="148"/>
      <c r="F8" s="148"/>
      <c r="G8" s="148"/>
    </row>
    <row r="9" spans="1:7" ht="13" x14ac:dyDescent="0.3">
      <c r="A9" s="144"/>
      <c r="B9" s="176" t="s">
        <v>1036</v>
      </c>
      <c r="C9" s="158"/>
      <c r="D9" s="157"/>
      <c r="E9" s="148"/>
      <c r="F9" s="148"/>
      <c r="G9" s="148"/>
    </row>
    <row r="10" spans="1:7" ht="13" x14ac:dyDescent="0.3">
      <c r="A10" s="144"/>
      <c r="B10" s="159"/>
      <c r="C10" s="158"/>
      <c r="D10" s="157"/>
      <c r="E10" s="148"/>
      <c r="F10" s="148"/>
      <c r="G10" s="148"/>
    </row>
    <row r="11" spans="1:7" ht="25" x14ac:dyDescent="0.3">
      <c r="A11" s="144"/>
      <c r="B11" s="171" t="s">
        <v>1037</v>
      </c>
      <c r="C11" s="172" t="s">
        <v>2</v>
      </c>
      <c r="D11" s="173">
        <v>1</v>
      </c>
      <c r="E11" s="174">
        <v>15000</v>
      </c>
      <c r="F11" s="175">
        <f t="shared" ref="F11" si="1">D11*E11</f>
        <v>15000</v>
      </c>
      <c r="G11" s="147"/>
    </row>
    <row r="12" spans="1:7" ht="13" x14ac:dyDescent="0.3">
      <c r="A12" s="144"/>
      <c r="B12" s="159"/>
      <c r="C12" s="158"/>
      <c r="D12" s="157"/>
      <c r="E12" s="148"/>
      <c r="F12" s="148"/>
      <c r="G12" s="147"/>
    </row>
    <row r="13" spans="1:7" ht="13" x14ac:dyDescent="0.3">
      <c r="A13" s="144"/>
      <c r="B13" s="177" t="s">
        <v>1038</v>
      </c>
      <c r="C13" s="172" t="s">
        <v>2</v>
      </c>
      <c r="D13" s="173">
        <v>1</v>
      </c>
      <c r="E13" s="174">
        <v>3500</v>
      </c>
      <c r="F13" s="175">
        <f t="shared" ref="F13" si="2">D13*E13</f>
        <v>3500</v>
      </c>
      <c r="G13" s="147"/>
    </row>
    <row r="14" spans="1:7" ht="13" x14ac:dyDescent="0.3">
      <c r="A14" s="144"/>
      <c r="B14" s="159"/>
      <c r="C14" s="158"/>
      <c r="D14" s="157"/>
      <c r="E14" s="148"/>
      <c r="F14" s="148"/>
      <c r="G14" s="147"/>
    </row>
    <row r="15" spans="1:7" ht="13" x14ac:dyDescent="0.3">
      <c r="A15" s="144"/>
      <c r="B15" s="178" t="s">
        <v>1039</v>
      </c>
      <c r="C15" s="158"/>
      <c r="D15" s="157"/>
      <c r="E15" s="148"/>
      <c r="F15" s="148"/>
      <c r="G15" s="147"/>
    </row>
    <row r="16" spans="1:7" ht="13" x14ac:dyDescent="0.3">
      <c r="A16" s="144"/>
      <c r="B16" s="159"/>
      <c r="C16" s="158"/>
      <c r="D16" s="157"/>
      <c r="E16" s="148"/>
      <c r="F16" s="148"/>
      <c r="G16" s="147"/>
    </row>
    <row r="17" spans="1:7" ht="13" x14ac:dyDescent="0.3">
      <c r="A17" s="144"/>
      <c r="B17" s="177" t="s">
        <v>1040</v>
      </c>
      <c r="C17" s="172" t="s">
        <v>4</v>
      </c>
      <c r="D17" s="173">
        <v>1</v>
      </c>
      <c r="E17" s="174">
        <v>5000</v>
      </c>
      <c r="F17" s="175">
        <f t="shared" ref="F17" si="3">D17*E17</f>
        <v>5000</v>
      </c>
      <c r="G17" s="147"/>
    </row>
    <row r="18" spans="1:7" ht="13" x14ac:dyDescent="0.3">
      <c r="A18" s="144"/>
      <c r="B18" s="159"/>
      <c r="C18" s="158"/>
      <c r="D18" s="157"/>
      <c r="E18" s="148"/>
      <c r="F18" s="148"/>
      <c r="G18" s="147"/>
    </row>
    <row r="19" spans="1:7" ht="13" x14ac:dyDescent="0.3">
      <c r="A19" s="144"/>
      <c r="B19" s="177" t="s">
        <v>1041</v>
      </c>
      <c r="C19" s="172" t="s">
        <v>2</v>
      </c>
      <c r="D19" s="173">
        <v>1</v>
      </c>
      <c r="E19" s="174">
        <v>2500</v>
      </c>
      <c r="F19" s="175">
        <f t="shared" ref="F19" si="4">D19*E19</f>
        <v>2500</v>
      </c>
      <c r="G19" s="147"/>
    </row>
    <row r="20" spans="1:7" ht="13" x14ac:dyDescent="0.3">
      <c r="A20" s="144"/>
      <c r="B20" s="159"/>
      <c r="C20" s="158"/>
      <c r="D20" s="157"/>
      <c r="E20" s="148"/>
      <c r="F20" s="148"/>
      <c r="G20" s="147"/>
    </row>
    <row r="21" spans="1:7" ht="13" x14ac:dyDescent="0.3">
      <c r="A21" s="144"/>
      <c r="B21" s="178" t="s">
        <v>1042</v>
      </c>
      <c r="C21" s="158"/>
      <c r="D21" s="157"/>
      <c r="E21" s="148"/>
      <c r="F21" s="148"/>
      <c r="G21" s="147"/>
    </row>
    <row r="22" spans="1:7" ht="13" x14ac:dyDescent="0.3">
      <c r="A22" s="144"/>
      <c r="B22" s="160"/>
      <c r="C22" s="158"/>
      <c r="D22" s="157"/>
      <c r="E22" s="148"/>
      <c r="F22" s="148"/>
      <c r="G22" s="147"/>
    </row>
    <row r="23" spans="1:7" ht="13" x14ac:dyDescent="0.3">
      <c r="A23" s="144"/>
      <c r="B23" s="177" t="s">
        <v>1043</v>
      </c>
      <c r="C23" s="172" t="s">
        <v>11</v>
      </c>
      <c r="D23" s="173">
        <v>25</v>
      </c>
      <c r="E23" s="174">
        <v>250</v>
      </c>
      <c r="F23" s="175">
        <f t="shared" ref="F23:F27" si="5">D23*E23</f>
        <v>6250</v>
      </c>
      <c r="G23" s="147"/>
    </row>
    <row r="24" spans="1:7" ht="13" x14ac:dyDescent="0.3">
      <c r="A24" s="144"/>
      <c r="B24" s="177"/>
      <c r="C24" s="172"/>
      <c r="D24" s="173"/>
      <c r="E24" s="174"/>
      <c r="F24" s="175"/>
      <c r="G24" s="147"/>
    </row>
    <row r="25" spans="1:7" ht="13" x14ac:dyDescent="0.3">
      <c r="A25" s="144"/>
      <c r="B25" s="177" t="s">
        <v>1044</v>
      </c>
      <c r="C25" s="172" t="s">
        <v>11</v>
      </c>
      <c r="D25" s="173">
        <v>75</v>
      </c>
      <c r="E25" s="174">
        <v>350</v>
      </c>
      <c r="F25" s="175">
        <f t="shared" si="5"/>
        <v>26250</v>
      </c>
      <c r="G25" s="147"/>
    </row>
    <row r="26" spans="1:7" ht="13" x14ac:dyDescent="0.3">
      <c r="A26" s="144"/>
      <c r="B26" s="177"/>
      <c r="C26" s="172"/>
      <c r="D26" s="173"/>
      <c r="E26" s="174"/>
      <c r="F26" s="175"/>
      <c r="G26" s="147"/>
    </row>
    <row r="27" spans="1:7" ht="13" x14ac:dyDescent="0.3">
      <c r="A27" s="144"/>
      <c r="B27" s="177" t="s">
        <v>1080</v>
      </c>
      <c r="C27" s="172" t="s">
        <v>11</v>
      </c>
      <c r="D27" s="173">
        <v>50</v>
      </c>
      <c r="E27" s="174">
        <v>375</v>
      </c>
      <c r="F27" s="175">
        <f t="shared" si="5"/>
        <v>18750</v>
      </c>
      <c r="G27" s="148"/>
    </row>
    <row r="28" spans="1:7" ht="13" x14ac:dyDescent="0.3">
      <c r="A28" s="144"/>
      <c r="B28" s="160"/>
      <c r="C28" s="158"/>
      <c r="D28" s="157"/>
      <c r="E28" s="148"/>
      <c r="F28" s="148"/>
      <c r="G28" s="147"/>
    </row>
    <row r="29" spans="1:7" ht="13" x14ac:dyDescent="0.3">
      <c r="A29" s="144"/>
      <c r="B29" s="178" t="s">
        <v>1045</v>
      </c>
      <c r="C29" s="158"/>
      <c r="D29" s="157"/>
      <c r="E29" s="148"/>
      <c r="F29" s="148"/>
      <c r="G29" s="147"/>
    </row>
    <row r="30" spans="1:7" ht="13" x14ac:dyDescent="0.3">
      <c r="A30" s="144"/>
      <c r="B30" s="159"/>
      <c r="C30" s="158"/>
      <c r="D30" s="157"/>
      <c r="E30" s="148"/>
      <c r="F30" s="148"/>
      <c r="G30" s="147"/>
    </row>
    <row r="31" spans="1:7" ht="13" x14ac:dyDescent="0.3">
      <c r="A31" s="144"/>
      <c r="B31" s="177" t="s">
        <v>1046</v>
      </c>
      <c r="C31" s="172" t="s">
        <v>2</v>
      </c>
      <c r="D31" s="173">
        <v>5</v>
      </c>
      <c r="E31" s="174">
        <v>300</v>
      </c>
      <c r="F31" s="175">
        <f t="shared" ref="F31" si="6">D31*E31</f>
        <v>1500</v>
      </c>
      <c r="G31" s="147"/>
    </row>
    <row r="32" spans="1:7" ht="13" x14ac:dyDescent="0.3">
      <c r="A32" s="144"/>
      <c r="B32" s="159"/>
      <c r="C32" s="158"/>
      <c r="D32" s="157"/>
      <c r="E32" s="148"/>
      <c r="F32" s="148"/>
      <c r="G32" s="147"/>
    </row>
    <row r="33" spans="1:7" ht="13" x14ac:dyDescent="0.3">
      <c r="A33" s="144"/>
      <c r="B33" s="178" t="s">
        <v>1047</v>
      </c>
      <c r="C33" s="158"/>
      <c r="D33" s="157"/>
      <c r="E33" s="148"/>
      <c r="F33" s="148"/>
      <c r="G33" s="147"/>
    </row>
    <row r="34" spans="1:7" ht="13" x14ac:dyDescent="0.3">
      <c r="A34" s="144"/>
      <c r="B34" s="159"/>
      <c r="C34" s="158"/>
      <c r="D34" s="157"/>
      <c r="E34" s="148"/>
      <c r="F34" s="148"/>
      <c r="G34" s="147"/>
    </row>
    <row r="35" spans="1:7" ht="13" x14ac:dyDescent="0.3">
      <c r="A35" s="144"/>
      <c r="B35" s="177" t="s">
        <v>1048</v>
      </c>
      <c r="C35" s="172" t="s">
        <v>1049</v>
      </c>
      <c r="D35" s="173">
        <v>24</v>
      </c>
      <c r="E35" s="174">
        <v>625</v>
      </c>
      <c r="F35" s="175">
        <f t="shared" ref="F35" si="7">D35*E35</f>
        <v>15000</v>
      </c>
      <c r="G35" s="147"/>
    </row>
    <row r="36" spans="1:7" ht="13" x14ac:dyDescent="0.3">
      <c r="A36" s="144"/>
      <c r="B36" s="160"/>
      <c r="C36" s="158"/>
      <c r="D36" s="157"/>
      <c r="E36" s="148"/>
      <c r="F36" s="148"/>
      <c r="G36" s="147"/>
    </row>
    <row r="37" spans="1:7" ht="13" x14ac:dyDescent="0.3">
      <c r="A37" s="144"/>
      <c r="B37" s="178" t="s">
        <v>1050</v>
      </c>
      <c r="C37" s="158"/>
      <c r="D37" s="157"/>
      <c r="E37" s="148"/>
      <c r="F37" s="148"/>
      <c r="G37" s="147"/>
    </row>
    <row r="38" spans="1:7" ht="13" x14ac:dyDescent="0.3">
      <c r="A38" s="144"/>
      <c r="B38" s="161"/>
      <c r="C38" s="158"/>
      <c r="D38" s="157"/>
      <c r="E38" s="148"/>
      <c r="F38" s="148"/>
      <c r="G38" s="147"/>
    </row>
    <row r="39" spans="1:7" ht="13" x14ac:dyDescent="0.3">
      <c r="A39" s="144"/>
      <c r="B39" s="177" t="s">
        <v>1051</v>
      </c>
      <c r="C39" s="172" t="s">
        <v>1052</v>
      </c>
      <c r="D39" s="173">
        <v>1</v>
      </c>
      <c r="E39" s="174">
        <v>1200</v>
      </c>
      <c r="F39" s="175">
        <f t="shared" ref="F39" si="8">D39*E39</f>
        <v>1200</v>
      </c>
      <c r="G39" s="147"/>
    </row>
    <row r="40" spans="1:7" ht="13" x14ac:dyDescent="0.3">
      <c r="A40" s="144"/>
      <c r="B40" s="159"/>
      <c r="C40" s="158"/>
      <c r="D40" s="157"/>
      <c r="E40" s="148"/>
      <c r="F40" s="148"/>
      <c r="G40" s="147"/>
    </row>
    <row r="41" spans="1:7" ht="13" x14ac:dyDescent="0.3">
      <c r="A41" s="144"/>
      <c r="B41" s="178" t="s">
        <v>1053</v>
      </c>
      <c r="C41" s="158"/>
      <c r="D41" s="157"/>
      <c r="E41" s="148"/>
      <c r="F41" s="148"/>
      <c r="G41" s="147"/>
    </row>
    <row r="42" spans="1:7" ht="13" x14ac:dyDescent="0.3">
      <c r="A42" s="144"/>
      <c r="B42" s="162"/>
      <c r="C42" s="158"/>
      <c r="D42" s="157"/>
      <c r="E42" s="148"/>
      <c r="F42" s="148"/>
      <c r="G42" s="147"/>
    </row>
    <row r="43" spans="1:7" ht="13" x14ac:dyDescent="0.3">
      <c r="A43" s="144"/>
      <c r="B43" s="177" t="s">
        <v>1054</v>
      </c>
      <c r="C43" s="172" t="s">
        <v>1052</v>
      </c>
      <c r="D43" s="173">
        <v>1</v>
      </c>
      <c r="E43" s="174">
        <v>350</v>
      </c>
      <c r="F43" s="175">
        <f t="shared" ref="F43" si="9">D43*E43</f>
        <v>350</v>
      </c>
      <c r="G43" s="147"/>
    </row>
    <row r="44" spans="1:7" ht="13" x14ac:dyDescent="0.3">
      <c r="A44" s="144"/>
      <c r="B44" s="159"/>
      <c r="C44" s="158"/>
      <c r="D44" s="157"/>
      <c r="E44" s="148"/>
      <c r="F44" s="148"/>
      <c r="G44" s="147"/>
    </row>
    <row r="45" spans="1:7" ht="13" x14ac:dyDescent="0.3">
      <c r="A45" s="144"/>
      <c r="B45" s="178" t="s">
        <v>1055</v>
      </c>
      <c r="C45" s="158"/>
      <c r="D45" s="157"/>
      <c r="E45" s="148"/>
      <c r="F45" s="148"/>
      <c r="G45" s="147"/>
    </row>
    <row r="46" spans="1:7" ht="13" x14ac:dyDescent="0.3">
      <c r="A46" s="144"/>
      <c r="B46" s="159"/>
      <c r="C46" s="158"/>
      <c r="D46" s="157"/>
      <c r="E46" s="148"/>
      <c r="F46" s="148"/>
      <c r="G46" s="147"/>
    </row>
    <row r="47" spans="1:7" ht="13" x14ac:dyDescent="0.3">
      <c r="A47" s="144"/>
      <c r="B47" s="177" t="s">
        <v>1056</v>
      </c>
      <c r="C47" s="172" t="s">
        <v>2</v>
      </c>
      <c r="D47" s="173">
        <v>1</v>
      </c>
      <c r="E47" s="174">
        <v>500</v>
      </c>
      <c r="F47" s="175">
        <f t="shared" ref="F47:F53" si="10">D47*E47</f>
        <v>500</v>
      </c>
      <c r="G47" s="147"/>
    </row>
    <row r="48" spans="1:7" ht="13" x14ac:dyDescent="0.3">
      <c r="A48" s="144"/>
      <c r="B48" s="177"/>
      <c r="C48" s="172"/>
      <c r="D48" s="173"/>
      <c r="E48" s="174"/>
      <c r="F48" s="175"/>
      <c r="G48" s="147"/>
    </row>
    <row r="49" spans="1:7" ht="13" x14ac:dyDescent="0.3">
      <c r="A49" s="144"/>
      <c r="B49" s="177" t="s">
        <v>1057</v>
      </c>
      <c r="C49" s="172" t="s">
        <v>1</v>
      </c>
      <c r="D49" s="173">
        <v>3</v>
      </c>
      <c r="E49" s="174">
        <v>450</v>
      </c>
      <c r="F49" s="175">
        <f t="shared" si="10"/>
        <v>1350</v>
      </c>
      <c r="G49" s="147"/>
    </row>
    <row r="50" spans="1:7" ht="13" x14ac:dyDescent="0.3">
      <c r="A50" s="144"/>
      <c r="B50" s="177"/>
      <c r="C50" s="172"/>
      <c r="D50" s="173"/>
      <c r="E50" s="174"/>
      <c r="F50" s="175"/>
      <c r="G50" s="147"/>
    </row>
    <row r="51" spans="1:7" ht="13" x14ac:dyDescent="0.3">
      <c r="A51" s="144"/>
      <c r="B51" s="177" t="s">
        <v>1058</v>
      </c>
      <c r="C51" s="172" t="s">
        <v>1</v>
      </c>
      <c r="D51" s="173">
        <v>2</v>
      </c>
      <c r="E51" s="174">
        <v>2000</v>
      </c>
      <c r="F51" s="175">
        <f t="shared" si="10"/>
        <v>4000</v>
      </c>
      <c r="G51" s="147"/>
    </row>
    <row r="52" spans="1:7" ht="13" x14ac:dyDescent="0.3">
      <c r="A52" s="144"/>
      <c r="B52" s="177"/>
      <c r="C52" s="172"/>
      <c r="D52" s="173"/>
      <c r="E52" s="174"/>
      <c r="F52" s="175"/>
      <c r="G52" s="147"/>
    </row>
    <row r="53" spans="1:7" ht="13" x14ac:dyDescent="0.3">
      <c r="A53" s="144"/>
      <c r="B53" s="177" t="s">
        <v>1059</v>
      </c>
      <c r="C53" s="172" t="s">
        <v>4</v>
      </c>
      <c r="D53" s="173">
        <v>1</v>
      </c>
      <c r="E53" s="174">
        <v>2500</v>
      </c>
      <c r="F53" s="175">
        <f t="shared" si="10"/>
        <v>2500</v>
      </c>
      <c r="G53" s="147"/>
    </row>
    <row r="54" spans="1:7" ht="13" x14ac:dyDescent="0.3">
      <c r="A54" s="144"/>
      <c r="B54" s="159"/>
      <c r="C54" s="158"/>
      <c r="D54" s="157"/>
      <c r="E54" s="148"/>
      <c r="F54" s="148"/>
      <c r="G54" s="147"/>
    </row>
    <row r="55" spans="1:7" ht="13" x14ac:dyDescent="0.3">
      <c r="A55" s="144"/>
      <c r="B55" s="178" t="s">
        <v>1060</v>
      </c>
      <c r="C55" s="158"/>
      <c r="D55" s="157"/>
      <c r="E55" s="148"/>
      <c r="F55" s="148"/>
      <c r="G55" s="147"/>
    </row>
    <row r="56" spans="1:7" ht="13" x14ac:dyDescent="0.3">
      <c r="A56" s="144"/>
      <c r="B56" s="159"/>
      <c r="C56" s="158"/>
      <c r="D56" s="157"/>
      <c r="E56" s="148"/>
      <c r="F56" s="148"/>
      <c r="G56" s="147"/>
    </row>
    <row r="57" spans="1:7" ht="25" x14ac:dyDescent="0.3">
      <c r="A57" s="144"/>
      <c r="B57" s="177" t="s">
        <v>1061</v>
      </c>
      <c r="C57" s="172" t="s">
        <v>2</v>
      </c>
      <c r="D57" s="173">
        <v>1</v>
      </c>
      <c r="E57" s="174">
        <v>4500</v>
      </c>
      <c r="F57" s="175">
        <f t="shared" ref="F57" si="11">D57*E57</f>
        <v>4500</v>
      </c>
      <c r="G57" s="147"/>
    </row>
    <row r="58" spans="1:7" ht="13" x14ac:dyDescent="0.3">
      <c r="A58" s="144"/>
      <c r="B58" s="162"/>
      <c r="C58" s="158"/>
      <c r="D58" s="157"/>
      <c r="E58" s="148"/>
      <c r="F58" s="148"/>
      <c r="G58" s="147"/>
    </row>
    <row r="59" spans="1:7" ht="13" x14ac:dyDescent="0.3">
      <c r="A59" s="144"/>
      <c r="B59" s="178" t="s">
        <v>1062</v>
      </c>
      <c r="C59" s="158"/>
      <c r="D59" s="157"/>
      <c r="E59" s="148"/>
      <c r="F59" s="148"/>
      <c r="G59" s="147"/>
    </row>
    <row r="60" spans="1:7" ht="13" x14ac:dyDescent="0.3">
      <c r="A60" s="144"/>
      <c r="B60" s="162"/>
      <c r="C60" s="158"/>
      <c r="D60" s="157"/>
      <c r="E60" s="148"/>
      <c r="F60" s="148"/>
      <c r="G60" s="147"/>
    </row>
    <row r="61" spans="1:7" ht="37.5" x14ac:dyDescent="0.3">
      <c r="A61" s="144"/>
      <c r="B61" s="177" t="s">
        <v>1063</v>
      </c>
      <c r="C61" s="172" t="s">
        <v>2</v>
      </c>
      <c r="D61" s="173">
        <v>1</v>
      </c>
      <c r="E61" s="174">
        <v>60000</v>
      </c>
      <c r="F61" s="175">
        <f t="shared" ref="F61" si="12">D61*E61</f>
        <v>60000</v>
      </c>
      <c r="G61" s="147"/>
    </row>
    <row r="62" spans="1:7" ht="13" x14ac:dyDescent="0.3">
      <c r="A62" s="144"/>
      <c r="B62" s="159"/>
      <c r="C62" s="158"/>
      <c r="D62" s="157"/>
      <c r="E62" s="148"/>
      <c r="F62" s="148"/>
      <c r="G62" s="147"/>
    </row>
    <row r="63" spans="1:7" ht="13" x14ac:dyDescent="0.3">
      <c r="A63" s="144"/>
      <c r="B63" s="178" t="s">
        <v>1064</v>
      </c>
      <c r="C63" s="158"/>
      <c r="D63" s="157"/>
      <c r="E63" s="148"/>
      <c r="F63" s="148"/>
      <c r="G63" s="147"/>
    </row>
    <row r="64" spans="1:7" ht="13" x14ac:dyDescent="0.3">
      <c r="A64" s="144"/>
      <c r="B64" s="159"/>
      <c r="C64" s="158"/>
      <c r="D64" s="157"/>
      <c r="E64" s="148"/>
      <c r="F64" s="148"/>
      <c r="G64" s="147"/>
    </row>
    <row r="65" spans="1:7" ht="37.5" x14ac:dyDescent="0.3">
      <c r="A65" s="144"/>
      <c r="B65" s="177" t="s">
        <v>1065</v>
      </c>
      <c r="C65" s="172" t="s">
        <v>2</v>
      </c>
      <c r="D65" s="173">
        <v>1</v>
      </c>
      <c r="E65" s="174">
        <v>25000</v>
      </c>
      <c r="F65" s="175">
        <f t="shared" ref="F65" si="13">D65*E65</f>
        <v>25000</v>
      </c>
      <c r="G65" s="147"/>
    </row>
    <row r="66" spans="1:7" ht="13" x14ac:dyDescent="0.3">
      <c r="A66" s="144"/>
      <c r="B66" s="159"/>
      <c r="C66" s="158"/>
      <c r="D66" s="157"/>
      <c r="E66" s="148"/>
      <c r="F66" s="148"/>
      <c r="G66" s="147"/>
    </row>
    <row r="67" spans="1:7" ht="37.5" x14ac:dyDescent="0.3">
      <c r="A67" s="144"/>
      <c r="B67" s="177" t="s">
        <v>1066</v>
      </c>
      <c r="C67" s="172" t="s">
        <v>11</v>
      </c>
      <c r="D67" s="173">
        <v>300</v>
      </c>
      <c r="E67" s="174">
        <v>15</v>
      </c>
      <c r="F67" s="175">
        <f t="shared" ref="F67:F71" si="14">D67*E67</f>
        <v>4500</v>
      </c>
      <c r="G67" s="147"/>
    </row>
    <row r="68" spans="1:7" ht="13" x14ac:dyDescent="0.3">
      <c r="A68" s="144"/>
      <c r="B68" s="177"/>
      <c r="C68" s="172"/>
      <c r="D68" s="173"/>
      <c r="E68" s="174"/>
      <c r="F68" s="175"/>
      <c r="G68" s="147"/>
    </row>
    <row r="69" spans="1:7" ht="37.5" x14ac:dyDescent="0.3">
      <c r="A69" s="144"/>
      <c r="B69" s="177" t="s">
        <v>1067</v>
      </c>
      <c r="C69" s="172" t="s">
        <v>2</v>
      </c>
      <c r="D69" s="173">
        <v>1</v>
      </c>
      <c r="E69" s="174">
        <v>1500</v>
      </c>
      <c r="F69" s="175">
        <f t="shared" si="14"/>
        <v>1500</v>
      </c>
      <c r="G69" s="147"/>
    </row>
    <row r="70" spans="1:7" ht="13" x14ac:dyDescent="0.3">
      <c r="A70" s="144"/>
      <c r="B70" s="177"/>
      <c r="C70" s="172"/>
      <c r="D70" s="173"/>
      <c r="E70" s="174"/>
      <c r="F70" s="175"/>
      <c r="G70" s="147"/>
    </row>
    <row r="71" spans="1:7" ht="13" x14ac:dyDescent="0.3">
      <c r="A71" s="144"/>
      <c r="B71" s="177" t="s">
        <v>1068</v>
      </c>
      <c r="C71" s="172" t="s">
        <v>2</v>
      </c>
      <c r="D71" s="173">
        <v>1</v>
      </c>
      <c r="E71" s="174">
        <v>12000</v>
      </c>
      <c r="F71" s="175">
        <f t="shared" si="14"/>
        <v>12000</v>
      </c>
      <c r="G71" s="147"/>
    </row>
    <row r="72" spans="1:7" ht="13" x14ac:dyDescent="0.3">
      <c r="A72" s="144"/>
      <c r="B72" s="159"/>
      <c r="C72" s="158"/>
      <c r="D72" s="157"/>
      <c r="E72" s="148"/>
      <c r="F72" s="148"/>
      <c r="G72" s="147"/>
    </row>
    <row r="73" spans="1:7" ht="13" x14ac:dyDescent="0.3">
      <c r="A73" s="144"/>
      <c r="B73" s="178" t="s">
        <v>488</v>
      </c>
      <c r="C73" s="158"/>
      <c r="D73" s="157"/>
      <c r="E73" s="148"/>
      <c r="F73" s="148"/>
      <c r="G73" s="147"/>
    </row>
    <row r="74" spans="1:7" ht="13" x14ac:dyDescent="0.3">
      <c r="A74" s="144"/>
      <c r="B74" s="159"/>
      <c r="C74" s="158"/>
      <c r="D74" s="157"/>
      <c r="E74" s="148"/>
      <c r="F74" s="148"/>
      <c r="G74" s="147"/>
    </row>
    <row r="75" spans="1:7" ht="25" x14ac:dyDescent="0.3">
      <c r="A75" s="144"/>
      <c r="B75" s="177" t="s">
        <v>1069</v>
      </c>
      <c r="C75" s="172" t="s">
        <v>11</v>
      </c>
      <c r="D75" s="173">
        <v>100</v>
      </c>
      <c r="E75" s="174">
        <v>75</v>
      </c>
      <c r="F75" s="175">
        <f t="shared" ref="F75" si="15">D75*E75</f>
        <v>7500</v>
      </c>
      <c r="G75" s="147"/>
    </row>
    <row r="76" spans="1:7" ht="13" x14ac:dyDescent="0.3">
      <c r="A76" s="144"/>
      <c r="B76" s="159"/>
      <c r="C76" s="158"/>
      <c r="D76" s="157"/>
      <c r="E76" s="148"/>
      <c r="F76" s="148"/>
      <c r="G76" s="147"/>
    </row>
    <row r="77" spans="1:7" ht="13" x14ac:dyDescent="0.3">
      <c r="A77" s="144"/>
      <c r="B77" s="177" t="s">
        <v>1070</v>
      </c>
      <c r="C77" s="172" t="s">
        <v>1071</v>
      </c>
      <c r="D77" s="173">
        <v>1</v>
      </c>
      <c r="E77" s="174">
        <v>5500</v>
      </c>
      <c r="F77" s="175">
        <f t="shared" ref="F77" si="16">D77*E77</f>
        <v>5500</v>
      </c>
      <c r="G77" s="147"/>
    </row>
    <row r="78" spans="1:7" ht="13" x14ac:dyDescent="0.3">
      <c r="A78" s="144"/>
      <c r="B78" s="159"/>
      <c r="C78" s="158"/>
      <c r="D78" s="157"/>
      <c r="E78" s="148"/>
      <c r="F78" s="148"/>
      <c r="G78" s="147"/>
    </row>
    <row r="79" spans="1:7" ht="13" x14ac:dyDescent="0.3">
      <c r="A79" s="144"/>
      <c r="B79" s="178" t="s">
        <v>1072</v>
      </c>
      <c r="C79" s="158"/>
      <c r="D79" s="157"/>
      <c r="E79" s="148"/>
      <c r="F79" s="148"/>
      <c r="G79" s="147"/>
    </row>
    <row r="80" spans="1:7" ht="13" x14ac:dyDescent="0.3">
      <c r="A80" s="144"/>
      <c r="B80" s="159"/>
      <c r="C80" s="158"/>
      <c r="D80" s="157"/>
      <c r="E80" s="148"/>
      <c r="F80" s="148"/>
      <c r="G80" s="147"/>
    </row>
    <row r="81" spans="1:7" ht="13" x14ac:dyDescent="0.3">
      <c r="A81" s="144"/>
      <c r="B81" s="177" t="s">
        <v>1073</v>
      </c>
      <c r="C81" s="172" t="s">
        <v>1071</v>
      </c>
      <c r="D81" s="173">
        <v>1</v>
      </c>
      <c r="E81" s="174">
        <v>12000</v>
      </c>
      <c r="F81" s="175">
        <f t="shared" ref="F81" si="17">D81*E81</f>
        <v>12000</v>
      </c>
      <c r="G81" s="147"/>
    </row>
    <row r="82" spans="1:7" ht="13" x14ac:dyDescent="0.3">
      <c r="A82" s="144"/>
      <c r="B82" s="159"/>
      <c r="C82" s="158"/>
      <c r="D82" s="157"/>
      <c r="E82" s="148"/>
      <c r="F82" s="148"/>
      <c r="G82" s="147"/>
    </row>
    <row r="83" spans="1:7" ht="13" x14ac:dyDescent="0.3">
      <c r="A83" s="144"/>
      <c r="B83" s="178" t="s">
        <v>1074</v>
      </c>
      <c r="C83" s="158"/>
      <c r="D83" s="163"/>
      <c r="E83" s="148"/>
      <c r="F83" s="148"/>
      <c r="G83" s="147"/>
    </row>
    <row r="84" spans="1:7" ht="13" x14ac:dyDescent="0.3">
      <c r="A84" s="144"/>
      <c r="B84" s="159"/>
      <c r="C84" s="158"/>
      <c r="D84" s="157"/>
      <c r="E84" s="148"/>
      <c r="F84" s="148"/>
      <c r="G84" s="147"/>
    </row>
    <row r="85" spans="1:7" ht="13" x14ac:dyDescent="0.3">
      <c r="A85" s="144"/>
      <c r="B85" s="177" t="s">
        <v>1075</v>
      </c>
      <c r="C85" s="172" t="s">
        <v>2</v>
      </c>
      <c r="D85" s="173">
        <v>2</v>
      </c>
      <c r="E85" s="174">
        <v>3650</v>
      </c>
      <c r="F85" s="175">
        <f t="shared" ref="F85" si="18">D85*E85</f>
        <v>7300</v>
      </c>
      <c r="G85" s="147"/>
    </row>
    <row r="86" spans="1:7" ht="13" x14ac:dyDescent="0.3">
      <c r="A86" s="144"/>
      <c r="B86" s="159"/>
      <c r="C86" s="158"/>
      <c r="D86" s="157"/>
      <c r="E86" s="148"/>
      <c r="F86" s="148"/>
      <c r="G86" s="147"/>
    </row>
    <row r="87" spans="1:7" ht="13" x14ac:dyDescent="0.3">
      <c r="A87" s="144"/>
      <c r="B87" s="178" t="s">
        <v>1076</v>
      </c>
      <c r="C87" s="158"/>
      <c r="D87" s="163"/>
      <c r="E87" s="148"/>
      <c r="F87" s="148"/>
      <c r="G87" s="147"/>
    </row>
    <row r="88" spans="1:7" ht="13" x14ac:dyDescent="0.3">
      <c r="A88" s="144"/>
      <c r="B88" s="159"/>
      <c r="C88" s="158"/>
      <c r="D88" s="157"/>
      <c r="E88" s="148"/>
      <c r="F88" s="148"/>
      <c r="G88" s="147"/>
    </row>
    <row r="89" spans="1:7" ht="13" x14ac:dyDescent="0.3">
      <c r="A89" s="144"/>
      <c r="B89" s="177" t="s">
        <v>1077</v>
      </c>
      <c r="C89" s="172" t="s">
        <v>1078</v>
      </c>
      <c r="D89" s="173">
        <v>12</v>
      </c>
      <c r="E89" s="174">
        <v>480</v>
      </c>
      <c r="F89" s="175">
        <f t="shared" ref="F89" si="19">D89*E89</f>
        <v>5760</v>
      </c>
      <c r="G89" s="147"/>
    </row>
    <row r="90" spans="1:7" ht="13" x14ac:dyDescent="0.3">
      <c r="A90" s="144"/>
      <c r="B90" s="159"/>
      <c r="C90" s="158"/>
      <c r="D90" s="157"/>
      <c r="E90" s="148"/>
      <c r="F90" s="148"/>
      <c r="G90" s="147"/>
    </row>
    <row r="91" spans="1:7" ht="13" x14ac:dyDescent="0.3">
      <c r="A91" s="144"/>
      <c r="B91" s="178" t="s">
        <v>1055</v>
      </c>
      <c r="C91" s="158"/>
      <c r="D91" s="157"/>
      <c r="E91" s="148"/>
      <c r="F91" s="148"/>
      <c r="G91" s="147"/>
    </row>
    <row r="92" spans="1:7" ht="13" x14ac:dyDescent="0.3">
      <c r="A92" s="144"/>
      <c r="B92" s="159"/>
      <c r="C92" s="158"/>
      <c r="D92" s="157"/>
      <c r="E92" s="148"/>
      <c r="F92" s="148"/>
      <c r="G92" s="147"/>
    </row>
    <row r="93" spans="1:7" ht="13" x14ac:dyDescent="0.3">
      <c r="A93" s="144"/>
      <c r="B93" s="177" t="s">
        <v>1079</v>
      </c>
      <c r="C93" s="172" t="s">
        <v>4</v>
      </c>
      <c r="D93" s="173">
        <v>1</v>
      </c>
      <c r="E93" s="174">
        <v>2500</v>
      </c>
      <c r="F93" s="175">
        <f t="shared" ref="F93" si="20">D93*E93</f>
        <v>2500</v>
      </c>
      <c r="G93" s="147"/>
    </row>
    <row r="94" spans="1:7" ht="13" x14ac:dyDescent="0.3">
      <c r="A94" s="144"/>
      <c r="B94" s="159"/>
      <c r="C94" s="158"/>
      <c r="D94" s="157"/>
      <c r="E94" s="148"/>
      <c r="F94" s="148"/>
      <c r="G94" s="147"/>
    </row>
    <row r="95" spans="1:7" ht="13" x14ac:dyDescent="0.3">
      <c r="A95" s="144"/>
      <c r="B95" s="159"/>
      <c r="C95" s="158"/>
      <c r="D95" s="163"/>
      <c r="E95" s="148"/>
      <c r="F95" s="148"/>
      <c r="G95" s="147"/>
    </row>
    <row r="96" spans="1:7" ht="13" x14ac:dyDescent="0.3">
      <c r="A96" s="144"/>
      <c r="B96" s="159"/>
      <c r="C96" s="158"/>
      <c r="D96" s="157"/>
      <c r="E96" s="148"/>
      <c r="F96" s="148"/>
      <c r="G96" s="148"/>
    </row>
    <row r="97" spans="1:7" ht="13" x14ac:dyDescent="0.3">
      <c r="A97" s="164"/>
      <c r="B97" s="165" t="s">
        <v>283</v>
      </c>
      <c r="C97" s="166"/>
      <c r="D97" s="166"/>
      <c r="E97" s="167"/>
      <c r="F97" s="168">
        <f>SUM(F7:F96)</f>
        <v>253710</v>
      </c>
      <c r="G97" s="168">
        <f>SUM(G9:G96)</f>
        <v>0</v>
      </c>
    </row>
  </sheetData>
  <pageMargins left="0.7" right="0.7" top="0.75" bottom="0.75" header="0.3" footer="0.3"/>
  <pageSetup paperSize="9" scale="70" orientation="portrait" r:id="rId1"/>
  <rowBreaks count="1" manualBreakCount="1">
    <brk id="6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44"/>
  <sheetViews>
    <sheetView view="pageBreakPreview" zoomScale="150" zoomScaleNormal="98" zoomScaleSheetLayoutView="150" workbookViewId="0">
      <selection activeCell="C5" sqref="C5"/>
    </sheetView>
  </sheetViews>
  <sheetFormatPr defaultColWidth="9.1796875" defaultRowHeight="12.5" x14ac:dyDescent="0.25"/>
  <cols>
    <col min="1" max="1" width="5.453125" style="28" customWidth="1"/>
    <col min="2" max="2" width="66.453125" style="28" customWidth="1"/>
    <col min="3" max="3" width="5.81640625" style="28" customWidth="1"/>
    <col min="4" max="4" width="5.54296875" style="28" customWidth="1"/>
    <col min="5" max="5" width="13.81640625" style="52" customWidth="1"/>
    <col min="6" max="6" width="14.1796875" style="52" customWidth="1"/>
    <col min="7" max="7" width="12.26953125" style="28" bestFit="1" customWidth="1"/>
    <col min="8" max="8" width="11.453125" style="28" bestFit="1" customWidth="1"/>
    <col min="9" max="9" width="12" style="28" bestFit="1" customWidth="1"/>
    <col min="10" max="16384" width="9.1796875" style="28"/>
  </cols>
  <sheetData>
    <row r="1" spans="1:6" ht="13" x14ac:dyDescent="0.3">
      <c r="A1" s="112" t="s">
        <v>4</v>
      </c>
      <c r="B1" s="58" t="s">
        <v>294</v>
      </c>
      <c r="C1" s="58" t="s">
        <v>293</v>
      </c>
      <c r="D1" s="58" t="s">
        <v>292</v>
      </c>
      <c r="E1" s="59" t="s">
        <v>291</v>
      </c>
      <c r="F1" s="60" t="s">
        <v>622</v>
      </c>
    </row>
    <row r="2" spans="1:6" ht="13" x14ac:dyDescent="0.3">
      <c r="A2" s="136"/>
      <c r="B2" s="61"/>
      <c r="C2" s="61"/>
      <c r="D2" s="61"/>
      <c r="E2" s="62"/>
      <c r="F2" s="62"/>
    </row>
    <row r="3" spans="1:6" ht="13" x14ac:dyDescent="0.3">
      <c r="A3" s="138" t="s">
        <v>288</v>
      </c>
      <c r="B3" s="72" t="s">
        <v>639</v>
      </c>
      <c r="C3" s="138"/>
      <c r="D3" s="70"/>
      <c r="E3" s="137"/>
      <c r="F3" s="137"/>
    </row>
    <row r="4" spans="1:6" ht="13" x14ac:dyDescent="0.3">
      <c r="A4" s="138"/>
      <c r="B4" s="72"/>
      <c r="C4" s="138"/>
      <c r="D4" s="70"/>
      <c r="E4" s="137"/>
      <c r="F4" s="137"/>
    </row>
    <row r="5" spans="1:6" ht="13" x14ac:dyDescent="0.3">
      <c r="A5" s="138"/>
      <c r="B5" s="72" t="s">
        <v>640</v>
      </c>
      <c r="C5" s="138"/>
      <c r="D5" s="70"/>
      <c r="E5" s="137"/>
      <c r="F5" s="137"/>
    </row>
    <row r="6" spans="1:6" ht="13" x14ac:dyDescent="0.3">
      <c r="A6" s="138"/>
      <c r="B6" s="71"/>
      <c r="C6" s="138"/>
      <c r="D6" s="70"/>
      <c r="E6" s="137"/>
      <c r="F6" s="137"/>
    </row>
    <row r="7" spans="1:6" ht="13" x14ac:dyDescent="0.3">
      <c r="A7" s="138"/>
      <c r="B7" s="72" t="s">
        <v>641</v>
      </c>
      <c r="C7" s="138"/>
      <c r="D7" s="70"/>
      <c r="E7" s="137"/>
      <c r="F7" s="137"/>
    </row>
    <row r="8" spans="1:6" ht="13" x14ac:dyDescent="0.3">
      <c r="A8" s="138"/>
      <c r="B8" s="71" t="s">
        <v>642</v>
      </c>
      <c r="C8" s="138"/>
      <c r="D8" s="70"/>
      <c r="E8" s="137"/>
      <c r="F8" s="137"/>
    </row>
    <row r="9" spans="1:6" ht="13" x14ac:dyDescent="0.3">
      <c r="A9" s="138"/>
      <c r="B9" s="71" t="s">
        <v>643</v>
      </c>
      <c r="C9" s="138"/>
      <c r="D9" s="70"/>
      <c r="E9" s="137"/>
      <c r="F9" s="137"/>
    </row>
    <row r="10" spans="1:6" ht="13" x14ac:dyDescent="0.3">
      <c r="A10" s="138"/>
      <c r="B10" s="71" t="s">
        <v>644</v>
      </c>
      <c r="C10" s="138"/>
      <c r="D10" s="70"/>
      <c r="E10" s="137"/>
      <c r="F10" s="137"/>
    </row>
    <row r="11" spans="1:6" ht="13" x14ac:dyDescent="0.3">
      <c r="A11" s="138"/>
      <c r="B11" s="71" t="s">
        <v>645</v>
      </c>
      <c r="C11" s="138"/>
      <c r="D11" s="70"/>
      <c r="E11" s="137"/>
      <c r="F11" s="137"/>
    </row>
    <row r="12" spans="1:6" ht="13" x14ac:dyDescent="0.3">
      <c r="A12" s="138"/>
      <c r="B12" s="71" t="s">
        <v>646</v>
      </c>
      <c r="C12" s="138"/>
      <c r="D12" s="70"/>
      <c r="E12" s="137"/>
      <c r="F12" s="137"/>
    </row>
    <row r="13" spans="1:6" ht="13" x14ac:dyDescent="0.3">
      <c r="A13" s="138"/>
      <c r="B13" s="71" t="s">
        <v>647</v>
      </c>
      <c r="C13" s="138"/>
      <c r="D13" s="70"/>
      <c r="E13" s="137"/>
      <c r="F13" s="137"/>
    </row>
    <row r="14" spans="1:6" ht="13" x14ac:dyDescent="0.3">
      <c r="A14" s="138"/>
      <c r="B14" s="71" t="s">
        <v>648</v>
      </c>
      <c r="C14" s="138"/>
      <c r="D14" s="70"/>
      <c r="E14" s="137"/>
      <c r="F14" s="137"/>
    </row>
    <row r="15" spans="1:6" ht="13" x14ac:dyDescent="0.3">
      <c r="A15" s="138"/>
      <c r="B15" s="71" t="s">
        <v>649</v>
      </c>
      <c r="C15" s="138"/>
      <c r="D15" s="70"/>
      <c r="E15" s="137"/>
      <c r="F15" s="137"/>
    </row>
    <row r="16" spans="1:6" ht="13" x14ac:dyDescent="0.3">
      <c r="A16" s="138"/>
      <c r="B16" s="71" t="s">
        <v>650</v>
      </c>
      <c r="C16" s="138"/>
      <c r="D16" s="70"/>
      <c r="E16" s="137"/>
      <c r="F16" s="137"/>
    </row>
    <row r="17" spans="1:6" ht="13" x14ac:dyDescent="0.3">
      <c r="A17" s="138"/>
      <c r="B17" s="71" t="s">
        <v>651</v>
      </c>
      <c r="C17" s="138"/>
      <c r="D17" s="70"/>
      <c r="E17" s="137"/>
      <c r="F17" s="137"/>
    </row>
    <row r="18" spans="1:6" ht="13" x14ac:dyDescent="0.3">
      <c r="A18" s="138"/>
      <c r="B18" s="71"/>
      <c r="C18" s="138"/>
      <c r="D18" s="70"/>
      <c r="E18" s="137"/>
      <c r="F18" s="137"/>
    </row>
    <row r="19" spans="1:6" ht="13" x14ac:dyDescent="0.3">
      <c r="A19" s="138"/>
      <c r="B19" s="71" t="s">
        <v>652</v>
      </c>
      <c r="C19" s="138"/>
      <c r="D19" s="70"/>
      <c r="E19" s="137"/>
      <c r="F19" s="137"/>
    </row>
    <row r="20" spans="1:6" ht="13" x14ac:dyDescent="0.3">
      <c r="A20" s="138"/>
      <c r="B20" s="71" t="s">
        <v>653</v>
      </c>
      <c r="C20" s="138"/>
      <c r="D20" s="70"/>
      <c r="E20" s="137"/>
      <c r="F20" s="137"/>
    </row>
    <row r="21" spans="1:6" ht="13" x14ac:dyDescent="0.3">
      <c r="A21" s="138"/>
      <c r="B21" s="71" t="s">
        <v>654</v>
      </c>
      <c r="C21" s="138"/>
      <c r="D21" s="70"/>
      <c r="E21" s="137"/>
      <c r="F21" s="137"/>
    </row>
    <row r="22" spans="1:6" ht="13" x14ac:dyDescent="0.3">
      <c r="A22" s="138"/>
      <c r="B22" s="71" t="s">
        <v>655</v>
      </c>
      <c r="C22" s="138"/>
      <c r="D22" s="70"/>
      <c r="E22" s="137"/>
      <c r="F22" s="137"/>
    </row>
    <row r="23" spans="1:6" ht="13" x14ac:dyDescent="0.3">
      <c r="A23" s="138"/>
      <c r="B23" s="71" t="s">
        <v>656</v>
      </c>
      <c r="C23" s="138"/>
      <c r="D23" s="70"/>
      <c r="E23" s="137"/>
      <c r="F23" s="137"/>
    </row>
    <row r="24" spans="1:6" ht="13" x14ac:dyDescent="0.3">
      <c r="A24" s="138"/>
      <c r="B24" s="71" t="s">
        <v>657</v>
      </c>
      <c r="C24" s="138"/>
      <c r="D24" s="70"/>
      <c r="E24" s="137"/>
      <c r="F24" s="137"/>
    </row>
    <row r="25" spans="1:6" ht="13" x14ac:dyDescent="0.3">
      <c r="A25" s="138"/>
      <c r="B25" s="71" t="s">
        <v>658</v>
      </c>
      <c r="C25" s="138"/>
      <c r="D25" s="70"/>
      <c r="E25" s="137"/>
      <c r="F25" s="137"/>
    </row>
    <row r="26" spans="1:6" ht="13" x14ac:dyDescent="0.3">
      <c r="A26" s="138"/>
      <c r="B26" s="71" t="s">
        <v>659</v>
      </c>
      <c r="C26" s="138"/>
      <c r="D26" s="70"/>
      <c r="E26" s="137"/>
      <c r="F26" s="137"/>
    </row>
    <row r="27" spans="1:6" ht="13" x14ac:dyDescent="0.3">
      <c r="A27" s="138"/>
      <c r="B27" s="71" t="s">
        <v>660</v>
      </c>
      <c r="C27" s="138"/>
      <c r="D27" s="70"/>
      <c r="E27" s="137"/>
      <c r="F27" s="137"/>
    </row>
    <row r="28" spans="1:6" ht="13" x14ac:dyDescent="0.3">
      <c r="A28" s="138"/>
      <c r="B28" s="71" t="s">
        <v>537</v>
      </c>
      <c r="C28" s="138"/>
      <c r="D28" s="70"/>
      <c r="E28" s="137"/>
      <c r="F28" s="137"/>
    </row>
    <row r="29" spans="1:6" ht="13" x14ac:dyDescent="0.3">
      <c r="A29" s="138"/>
      <c r="B29" s="71"/>
      <c r="C29" s="138"/>
      <c r="D29" s="70"/>
      <c r="E29" s="137"/>
      <c r="F29" s="137"/>
    </row>
    <row r="30" spans="1:6" ht="13" x14ac:dyDescent="0.3">
      <c r="A30" s="138"/>
      <c r="B30" s="72" t="s">
        <v>661</v>
      </c>
      <c r="C30" s="138"/>
      <c r="D30" s="70"/>
      <c r="E30" s="137"/>
      <c r="F30" s="137"/>
    </row>
    <row r="31" spans="1:6" ht="13" x14ac:dyDescent="0.3">
      <c r="A31" s="138"/>
      <c r="B31" s="71"/>
      <c r="C31" s="138"/>
      <c r="D31" s="70"/>
      <c r="E31" s="137"/>
      <c r="F31" s="137"/>
    </row>
    <row r="32" spans="1:6" ht="13" x14ac:dyDescent="0.3">
      <c r="A32" s="138"/>
      <c r="B32" s="71" t="s">
        <v>662</v>
      </c>
      <c r="C32" s="138"/>
      <c r="D32" s="70"/>
      <c r="E32" s="137"/>
      <c r="F32" s="137"/>
    </row>
    <row r="33" spans="1:6" ht="13" x14ac:dyDescent="0.3">
      <c r="A33" s="138"/>
      <c r="B33" s="71" t="s">
        <v>663</v>
      </c>
      <c r="C33" s="138"/>
      <c r="D33" s="70"/>
      <c r="E33" s="137"/>
      <c r="F33" s="137"/>
    </row>
    <row r="34" spans="1:6" ht="13" x14ac:dyDescent="0.3">
      <c r="A34" s="138"/>
      <c r="B34" s="71" t="s">
        <v>664</v>
      </c>
      <c r="C34" s="138"/>
      <c r="D34" s="70"/>
      <c r="E34" s="137"/>
      <c r="F34" s="137"/>
    </row>
    <row r="35" spans="1:6" ht="13" x14ac:dyDescent="0.3">
      <c r="A35" s="138"/>
      <c r="B35" s="71" t="s">
        <v>665</v>
      </c>
      <c r="C35" s="138"/>
      <c r="D35" s="70"/>
      <c r="E35" s="137"/>
      <c r="F35" s="137"/>
    </row>
    <row r="36" spans="1:6" ht="13" x14ac:dyDescent="0.3">
      <c r="A36" s="138"/>
      <c r="B36" s="71" t="s">
        <v>666</v>
      </c>
      <c r="C36" s="138"/>
      <c r="D36" s="70"/>
      <c r="E36" s="137"/>
      <c r="F36" s="137"/>
    </row>
    <row r="37" spans="1:6" ht="13" x14ac:dyDescent="0.3">
      <c r="A37" s="138"/>
      <c r="B37" s="71" t="s">
        <v>667</v>
      </c>
      <c r="C37" s="138"/>
      <c r="D37" s="70"/>
      <c r="E37" s="137"/>
      <c r="F37" s="137"/>
    </row>
    <row r="38" spans="1:6" ht="13" x14ac:dyDescent="0.3">
      <c r="A38" s="138"/>
      <c r="B38" s="71" t="s">
        <v>668</v>
      </c>
      <c r="C38" s="138"/>
      <c r="D38" s="70"/>
      <c r="E38" s="137"/>
      <c r="F38" s="137"/>
    </row>
    <row r="39" spans="1:6" ht="13" x14ac:dyDescent="0.3">
      <c r="A39" s="138"/>
      <c r="B39" s="71" t="s">
        <v>669</v>
      </c>
      <c r="C39" s="138"/>
      <c r="D39" s="70"/>
      <c r="E39" s="137"/>
      <c r="F39" s="137"/>
    </row>
    <row r="40" spans="1:6" ht="13" x14ac:dyDescent="0.3">
      <c r="A40" s="138"/>
      <c r="B40" s="71" t="s">
        <v>670</v>
      </c>
      <c r="C40" s="138"/>
      <c r="D40" s="70"/>
      <c r="E40" s="137"/>
      <c r="F40" s="137"/>
    </row>
    <row r="41" spans="1:6" ht="13" x14ac:dyDescent="0.3">
      <c r="A41" s="138"/>
      <c r="B41" s="71" t="s">
        <v>671</v>
      </c>
      <c r="C41" s="138"/>
      <c r="D41" s="70"/>
      <c r="E41" s="137"/>
      <c r="F41" s="137"/>
    </row>
    <row r="42" spans="1:6" ht="13" x14ac:dyDescent="0.3">
      <c r="A42" s="138"/>
      <c r="B42" s="71" t="s">
        <v>672</v>
      </c>
      <c r="C42" s="138"/>
      <c r="D42" s="70"/>
      <c r="E42" s="137"/>
      <c r="F42" s="137"/>
    </row>
    <row r="43" spans="1:6" ht="13" x14ac:dyDescent="0.3">
      <c r="A43" s="138"/>
      <c r="B43" s="71" t="s">
        <v>673</v>
      </c>
      <c r="C43" s="138"/>
      <c r="D43" s="70"/>
      <c r="E43" s="137"/>
      <c r="F43" s="137"/>
    </row>
    <row r="44" spans="1:6" ht="13" x14ac:dyDescent="0.3">
      <c r="A44" s="138"/>
      <c r="B44" s="71" t="s">
        <v>674</v>
      </c>
      <c r="C44" s="138"/>
      <c r="D44" s="70"/>
      <c r="E44" s="137"/>
      <c r="F44" s="137"/>
    </row>
    <row r="45" spans="1:6" ht="13" x14ac:dyDescent="0.3">
      <c r="A45" s="138"/>
      <c r="B45" s="71"/>
      <c r="C45" s="138"/>
      <c r="D45" s="70"/>
      <c r="E45" s="137"/>
      <c r="F45" s="137"/>
    </row>
    <row r="46" spans="1:6" ht="13" x14ac:dyDescent="0.3">
      <c r="A46" s="139"/>
      <c r="B46" s="140" t="s">
        <v>675</v>
      </c>
      <c r="C46" s="141"/>
      <c r="D46" s="142"/>
      <c r="E46" s="143"/>
      <c r="F46" s="143"/>
    </row>
    <row r="47" spans="1:6" ht="13" x14ac:dyDescent="0.3">
      <c r="A47" s="139"/>
      <c r="B47" s="140" t="s">
        <v>676</v>
      </c>
      <c r="C47" s="141"/>
      <c r="D47" s="142"/>
      <c r="E47" s="143"/>
      <c r="F47" s="143"/>
    </row>
    <row r="48" spans="1:6" ht="13" x14ac:dyDescent="0.3">
      <c r="A48" s="138"/>
      <c r="B48" s="71"/>
      <c r="C48" s="138"/>
      <c r="D48" s="70"/>
      <c r="E48" s="137"/>
      <c r="F48" s="137"/>
    </row>
    <row r="49" spans="1:6" ht="13" x14ac:dyDescent="0.3">
      <c r="A49" s="138"/>
      <c r="B49" s="72" t="s">
        <v>677</v>
      </c>
      <c r="C49" s="138"/>
      <c r="D49" s="70"/>
      <c r="E49" s="137"/>
      <c r="F49" s="137"/>
    </row>
    <row r="50" spans="1:6" ht="13" x14ac:dyDescent="0.3">
      <c r="A50" s="138"/>
      <c r="B50" s="71"/>
      <c r="C50" s="138"/>
      <c r="D50" s="70"/>
      <c r="E50" s="137"/>
      <c r="F50" s="137"/>
    </row>
    <row r="51" spans="1:6" ht="13" x14ac:dyDescent="0.3">
      <c r="A51" s="138"/>
      <c r="B51" s="71" t="s">
        <v>678</v>
      </c>
      <c r="C51" s="138"/>
      <c r="D51" s="70"/>
      <c r="E51" s="137"/>
      <c r="F51" s="137"/>
    </row>
    <row r="52" spans="1:6" ht="13" x14ac:dyDescent="0.3">
      <c r="A52" s="138"/>
      <c r="B52" s="71" t="s">
        <v>679</v>
      </c>
      <c r="C52" s="138"/>
      <c r="D52" s="70"/>
      <c r="E52" s="137"/>
      <c r="F52" s="137"/>
    </row>
    <row r="53" spans="1:6" ht="13" x14ac:dyDescent="0.3">
      <c r="A53" s="138"/>
      <c r="B53" s="71" t="s">
        <v>680</v>
      </c>
      <c r="C53" s="138"/>
      <c r="D53" s="70"/>
      <c r="E53" s="137"/>
      <c r="F53" s="137"/>
    </row>
    <row r="54" spans="1:6" ht="13" x14ac:dyDescent="0.3">
      <c r="A54" s="138"/>
      <c r="B54" s="71" t="s">
        <v>681</v>
      </c>
      <c r="C54" s="138"/>
      <c r="D54" s="70"/>
      <c r="E54" s="137"/>
      <c r="F54" s="137"/>
    </row>
    <row r="55" spans="1:6" ht="13" x14ac:dyDescent="0.3">
      <c r="A55" s="138"/>
      <c r="B55" s="71" t="s">
        <v>682</v>
      </c>
      <c r="C55" s="138"/>
      <c r="D55" s="70"/>
      <c r="E55" s="137"/>
      <c r="F55" s="137"/>
    </row>
    <row r="56" spans="1:6" ht="13" x14ac:dyDescent="0.3">
      <c r="A56" s="138"/>
      <c r="B56" s="71" t="s">
        <v>683</v>
      </c>
      <c r="C56" s="138"/>
      <c r="D56" s="70"/>
      <c r="E56" s="137"/>
      <c r="F56" s="137"/>
    </row>
    <row r="57" spans="1:6" ht="13" x14ac:dyDescent="0.3">
      <c r="A57" s="138"/>
      <c r="B57" s="71" t="s">
        <v>684</v>
      </c>
      <c r="C57" s="138"/>
      <c r="D57" s="70"/>
      <c r="E57" s="137"/>
      <c r="F57" s="137"/>
    </row>
    <row r="58" spans="1:6" ht="13" x14ac:dyDescent="0.3">
      <c r="A58" s="138"/>
      <c r="B58" s="71" t="s">
        <v>685</v>
      </c>
      <c r="C58" s="138"/>
      <c r="D58" s="70"/>
      <c r="E58" s="137"/>
      <c r="F58" s="137"/>
    </row>
    <row r="59" spans="1:6" ht="13" x14ac:dyDescent="0.3">
      <c r="A59" s="138"/>
      <c r="B59" s="71"/>
      <c r="C59" s="138"/>
      <c r="D59" s="70"/>
      <c r="E59" s="137"/>
      <c r="F59" s="137"/>
    </row>
    <row r="60" spans="1:6" ht="13" x14ac:dyDescent="0.3">
      <c r="A60" s="138"/>
      <c r="B60" s="72" t="s">
        <v>686</v>
      </c>
      <c r="C60" s="138"/>
      <c r="D60" s="70"/>
      <c r="E60" s="137"/>
      <c r="F60" s="137"/>
    </row>
    <row r="61" spans="1:6" ht="13" x14ac:dyDescent="0.3">
      <c r="A61" s="138"/>
      <c r="B61" s="71"/>
      <c r="C61" s="138"/>
      <c r="D61" s="70"/>
      <c r="E61" s="137"/>
      <c r="F61" s="137"/>
    </row>
    <row r="62" spans="1:6" ht="13" x14ac:dyDescent="0.3">
      <c r="A62" s="138"/>
      <c r="B62" s="72" t="s">
        <v>687</v>
      </c>
      <c r="C62" s="138"/>
      <c r="D62" s="70"/>
      <c r="E62" s="137"/>
      <c r="F62" s="137"/>
    </row>
    <row r="63" spans="1:6" ht="13" x14ac:dyDescent="0.3">
      <c r="A63" s="138"/>
      <c r="B63" s="71"/>
      <c r="C63" s="138"/>
      <c r="D63" s="70"/>
      <c r="E63" s="137"/>
      <c r="F63" s="137"/>
    </row>
    <row r="64" spans="1:6" ht="13" x14ac:dyDescent="0.3">
      <c r="A64" s="138"/>
      <c r="B64" s="72" t="s">
        <v>688</v>
      </c>
      <c r="C64" s="138"/>
      <c r="D64" s="70"/>
      <c r="E64" s="137"/>
      <c r="F64" s="137"/>
    </row>
    <row r="65" spans="1:6" ht="13" x14ac:dyDescent="0.3">
      <c r="A65" s="138"/>
      <c r="B65" s="71"/>
      <c r="C65" s="138"/>
      <c r="D65" s="70"/>
      <c r="E65" s="137"/>
      <c r="F65" s="137"/>
    </row>
    <row r="66" spans="1:6" ht="13" x14ac:dyDescent="0.3">
      <c r="A66" s="138">
        <v>1</v>
      </c>
      <c r="B66" s="71" t="s">
        <v>689</v>
      </c>
      <c r="C66" s="138" t="s">
        <v>4</v>
      </c>
      <c r="D66" s="70">
        <v>1</v>
      </c>
      <c r="E66" s="137"/>
      <c r="F66" s="137"/>
    </row>
    <row r="67" spans="1:6" ht="13" x14ac:dyDescent="0.3">
      <c r="A67" s="138"/>
      <c r="B67" s="71"/>
      <c r="C67" s="138"/>
      <c r="D67" s="70"/>
      <c r="E67" s="137"/>
      <c r="F67" s="137"/>
    </row>
    <row r="68" spans="1:6" ht="13" x14ac:dyDescent="0.3">
      <c r="A68" s="138"/>
      <c r="B68" s="72" t="s">
        <v>690</v>
      </c>
      <c r="C68" s="138"/>
      <c r="D68" s="70"/>
      <c r="E68" s="137"/>
      <c r="F68" s="137"/>
    </row>
    <row r="69" spans="1:6" ht="13" x14ac:dyDescent="0.3">
      <c r="A69" s="138"/>
      <c r="B69" s="71"/>
      <c r="C69" s="138"/>
      <c r="D69" s="70"/>
      <c r="E69" s="137"/>
      <c r="F69" s="137"/>
    </row>
    <row r="70" spans="1:6" ht="13" x14ac:dyDescent="0.3">
      <c r="A70" s="138">
        <v>2</v>
      </c>
      <c r="B70" s="71" t="s">
        <v>691</v>
      </c>
      <c r="C70" s="138" t="s">
        <v>4</v>
      </c>
      <c r="D70" s="70">
        <v>1</v>
      </c>
      <c r="E70" s="137"/>
      <c r="F70" s="137"/>
    </row>
    <row r="71" spans="1:6" ht="13" x14ac:dyDescent="0.3">
      <c r="A71" s="138">
        <v>3</v>
      </c>
      <c r="B71" s="71" t="s">
        <v>692</v>
      </c>
      <c r="C71" s="138" t="s">
        <v>4</v>
      </c>
      <c r="D71" s="70">
        <v>1</v>
      </c>
      <c r="E71" s="137"/>
      <c r="F71" s="137"/>
    </row>
    <row r="72" spans="1:6" ht="13" x14ac:dyDescent="0.3">
      <c r="A72" s="138">
        <v>4</v>
      </c>
      <c r="B72" s="71" t="s">
        <v>693</v>
      </c>
      <c r="C72" s="138" t="s">
        <v>4</v>
      </c>
      <c r="D72" s="70">
        <v>1</v>
      </c>
      <c r="E72" s="137"/>
      <c r="F72" s="137"/>
    </row>
    <row r="73" spans="1:6" ht="13" x14ac:dyDescent="0.3">
      <c r="A73" s="138">
        <v>5</v>
      </c>
      <c r="B73" s="71" t="s">
        <v>694</v>
      </c>
      <c r="C73" s="138" t="s">
        <v>4</v>
      </c>
      <c r="D73" s="70">
        <v>1</v>
      </c>
      <c r="E73" s="137"/>
      <c r="F73" s="137"/>
    </row>
    <row r="74" spans="1:6" ht="13" x14ac:dyDescent="0.3">
      <c r="A74" s="138">
        <v>6</v>
      </c>
      <c r="B74" s="71" t="s">
        <v>695</v>
      </c>
      <c r="C74" s="138" t="s">
        <v>4</v>
      </c>
      <c r="D74" s="70">
        <v>1</v>
      </c>
      <c r="E74" s="137"/>
      <c r="F74" s="137"/>
    </row>
    <row r="75" spans="1:6" ht="13" x14ac:dyDescent="0.3">
      <c r="A75" s="138">
        <v>7</v>
      </c>
      <c r="B75" s="71" t="s">
        <v>696</v>
      </c>
      <c r="C75" s="138" t="s">
        <v>4</v>
      </c>
      <c r="D75" s="70">
        <v>1</v>
      </c>
      <c r="E75" s="137"/>
      <c r="F75" s="137"/>
    </row>
    <row r="76" spans="1:6" ht="13" x14ac:dyDescent="0.3">
      <c r="A76" s="138">
        <v>8</v>
      </c>
      <c r="B76" s="71" t="s">
        <v>697</v>
      </c>
      <c r="C76" s="138" t="s">
        <v>4</v>
      </c>
      <c r="D76" s="70">
        <v>1</v>
      </c>
      <c r="E76" s="137"/>
      <c r="F76" s="137"/>
    </row>
    <row r="77" spans="1:6" ht="13" x14ac:dyDescent="0.3">
      <c r="A77" s="138">
        <v>9</v>
      </c>
      <c r="B77" s="71" t="s">
        <v>698</v>
      </c>
      <c r="C77" s="138" t="s">
        <v>4</v>
      </c>
      <c r="D77" s="70">
        <v>1</v>
      </c>
      <c r="E77" s="137"/>
      <c r="F77" s="137"/>
    </row>
    <row r="78" spans="1:6" ht="13" x14ac:dyDescent="0.3">
      <c r="A78" s="138">
        <v>10</v>
      </c>
      <c r="B78" s="71" t="s">
        <v>699</v>
      </c>
      <c r="C78" s="138" t="s">
        <v>4</v>
      </c>
      <c r="D78" s="70">
        <v>1</v>
      </c>
      <c r="E78" s="137"/>
      <c r="F78" s="137"/>
    </row>
    <row r="79" spans="1:6" ht="13" x14ac:dyDescent="0.3">
      <c r="A79" s="138">
        <v>11</v>
      </c>
      <c r="B79" s="71" t="s">
        <v>700</v>
      </c>
      <c r="C79" s="138" t="s">
        <v>4</v>
      </c>
      <c r="D79" s="70">
        <v>1</v>
      </c>
      <c r="E79" s="137"/>
      <c r="F79" s="137"/>
    </row>
    <row r="80" spans="1:6" ht="13" x14ac:dyDescent="0.3">
      <c r="A80" s="138">
        <v>12</v>
      </c>
      <c r="B80" s="71" t="s">
        <v>701</v>
      </c>
      <c r="C80" s="138" t="s">
        <v>4</v>
      </c>
      <c r="D80" s="70">
        <v>1</v>
      </c>
      <c r="E80" s="137"/>
      <c r="F80" s="137"/>
    </row>
    <row r="81" spans="1:6" ht="13" x14ac:dyDescent="0.3">
      <c r="A81" s="138">
        <v>13</v>
      </c>
      <c r="B81" s="71" t="s">
        <v>702</v>
      </c>
      <c r="C81" s="138" t="s">
        <v>4</v>
      </c>
      <c r="D81" s="70">
        <v>1</v>
      </c>
      <c r="E81" s="137"/>
      <c r="F81" s="137"/>
    </row>
    <row r="82" spans="1:6" ht="13" x14ac:dyDescent="0.3">
      <c r="A82" s="138">
        <v>14</v>
      </c>
      <c r="B82" s="71" t="s">
        <v>703</v>
      </c>
      <c r="C82" s="138" t="s">
        <v>4</v>
      </c>
      <c r="D82" s="70">
        <v>1</v>
      </c>
      <c r="E82" s="137"/>
      <c r="F82" s="137"/>
    </row>
    <row r="83" spans="1:6" ht="13" x14ac:dyDescent="0.3">
      <c r="A83" s="138"/>
      <c r="B83" s="71"/>
      <c r="C83" s="138"/>
      <c r="D83" s="70"/>
      <c r="E83" s="137"/>
      <c r="F83" s="137"/>
    </row>
    <row r="84" spans="1:6" ht="13" x14ac:dyDescent="0.3">
      <c r="A84" s="138"/>
      <c r="B84" s="72" t="s">
        <v>704</v>
      </c>
      <c r="C84" s="138"/>
      <c r="D84" s="70"/>
      <c r="E84" s="137"/>
      <c r="F84" s="137"/>
    </row>
    <row r="85" spans="1:6" ht="13" x14ac:dyDescent="0.3">
      <c r="A85" s="138"/>
      <c r="B85" s="71"/>
      <c r="C85" s="138"/>
      <c r="D85" s="70"/>
      <c r="E85" s="137"/>
      <c r="F85" s="137"/>
    </row>
    <row r="86" spans="1:6" ht="13" x14ac:dyDescent="0.3">
      <c r="A86" s="138">
        <v>15</v>
      </c>
      <c r="B86" s="71" t="s">
        <v>705</v>
      </c>
      <c r="C86" s="138" t="s">
        <v>4</v>
      </c>
      <c r="D86" s="70">
        <v>1</v>
      </c>
      <c r="E86" s="137"/>
      <c r="F86" s="137"/>
    </row>
    <row r="87" spans="1:6" ht="13" x14ac:dyDescent="0.3">
      <c r="A87" s="138">
        <v>16</v>
      </c>
      <c r="B87" s="71" t="s">
        <v>706</v>
      </c>
      <c r="C87" s="138" t="s">
        <v>4</v>
      </c>
      <c r="D87" s="70">
        <v>1</v>
      </c>
      <c r="E87" s="137"/>
      <c r="F87" s="137"/>
    </row>
    <row r="88" spans="1:6" ht="13" x14ac:dyDescent="0.3">
      <c r="A88" s="138">
        <v>17</v>
      </c>
      <c r="B88" s="71" t="s">
        <v>707</v>
      </c>
      <c r="C88" s="138" t="s">
        <v>4</v>
      </c>
      <c r="D88" s="70">
        <v>1</v>
      </c>
      <c r="E88" s="137"/>
      <c r="F88" s="137"/>
    </row>
    <row r="89" spans="1:6" ht="13" x14ac:dyDescent="0.3">
      <c r="A89" s="138">
        <v>18</v>
      </c>
      <c r="B89" s="71" t="s">
        <v>708</v>
      </c>
      <c r="C89" s="138" t="s">
        <v>4</v>
      </c>
      <c r="D89" s="70">
        <v>1</v>
      </c>
      <c r="E89" s="137"/>
      <c r="F89" s="137"/>
    </row>
    <row r="90" spans="1:6" ht="13" x14ac:dyDescent="0.3">
      <c r="A90" s="138">
        <v>19</v>
      </c>
      <c r="B90" s="71" t="s">
        <v>709</v>
      </c>
      <c r="C90" s="138" t="s">
        <v>4</v>
      </c>
      <c r="D90" s="70">
        <v>1</v>
      </c>
      <c r="E90" s="137"/>
      <c r="F90" s="137"/>
    </row>
    <row r="91" spans="1:6" ht="13" x14ac:dyDescent="0.3">
      <c r="A91" s="139"/>
      <c r="B91" s="140" t="s">
        <v>675</v>
      </c>
      <c r="C91" s="141"/>
      <c r="D91" s="142"/>
      <c r="E91" s="143"/>
      <c r="F91" s="143"/>
    </row>
    <row r="92" spans="1:6" ht="13" x14ac:dyDescent="0.3">
      <c r="A92" s="139"/>
      <c r="B92" s="140" t="s">
        <v>676</v>
      </c>
      <c r="C92" s="141"/>
      <c r="D92" s="142"/>
      <c r="E92" s="143"/>
      <c r="F92" s="143"/>
    </row>
    <row r="93" spans="1:6" ht="13" x14ac:dyDescent="0.3">
      <c r="A93" s="138"/>
      <c r="B93" s="71"/>
      <c r="C93" s="138"/>
      <c r="D93" s="70"/>
      <c r="E93" s="137"/>
      <c r="F93" s="137"/>
    </row>
    <row r="94" spans="1:6" ht="13" x14ac:dyDescent="0.3">
      <c r="A94" s="138">
        <v>20</v>
      </c>
      <c r="B94" s="71" t="s">
        <v>710</v>
      </c>
      <c r="C94" s="138" t="s">
        <v>4</v>
      </c>
      <c r="D94" s="70">
        <v>1</v>
      </c>
      <c r="E94" s="137"/>
      <c r="F94" s="137"/>
    </row>
    <row r="95" spans="1:6" ht="13" x14ac:dyDescent="0.3">
      <c r="A95" s="138"/>
      <c r="B95" s="71"/>
      <c r="C95" s="138"/>
      <c r="D95" s="70"/>
      <c r="E95" s="137"/>
      <c r="F95" s="137"/>
    </row>
    <row r="96" spans="1:6" ht="13" x14ac:dyDescent="0.3">
      <c r="A96" s="138"/>
      <c r="B96" s="71" t="s">
        <v>711</v>
      </c>
      <c r="C96" s="138"/>
      <c r="D96" s="70"/>
      <c r="E96" s="137"/>
      <c r="F96" s="137"/>
    </row>
    <row r="97" spans="1:6" ht="13" x14ac:dyDescent="0.3">
      <c r="A97" s="138"/>
      <c r="B97" s="71" t="s">
        <v>712</v>
      </c>
      <c r="C97" s="138"/>
      <c r="D97" s="70"/>
      <c r="E97" s="137"/>
      <c r="F97" s="137"/>
    </row>
    <row r="98" spans="1:6" ht="13" x14ac:dyDescent="0.3">
      <c r="A98" s="138"/>
      <c r="B98" s="71" t="s">
        <v>713</v>
      </c>
      <c r="C98" s="138"/>
      <c r="D98" s="70"/>
      <c r="E98" s="137"/>
      <c r="F98" s="137"/>
    </row>
    <row r="99" spans="1:6" ht="13" x14ac:dyDescent="0.3">
      <c r="A99" s="138"/>
      <c r="B99" s="71" t="s">
        <v>714</v>
      </c>
      <c r="C99" s="138"/>
      <c r="D99" s="70"/>
      <c r="E99" s="137"/>
      <c r="F99" s="137"/>
    </row>
    <row r="100" spans="1:6" ht="13" x14ac:dyDescent="0.3">
      <c r="A100" s="138"/>
      <c r="B100" s="71" t="s">
        <v>715</v>
      </c>
      <c r="C100" s="138"/>
      <c r="D100" s="70"/>
      <c r="E100" s="137"/>
      <c r="F100" s="137"/>
    </row>
    <row r="101" spans="1:6" ht="13" x14ac:dyDescent="0.3">
      <c r="A101" s="138"/>
      <c r="B101" s="71"/>
      <c r="C101" s="138"/>
      <c r="D101" s="70"/>
      <c r="E101" s="137"/>
      <c r="F101" s="137"/>
    </row>
    <row r="102" spans="1:6" ht="13" x14ac:dyDescent="0.3">
      <c r="A102" s="138">
        <v>21</v>
      </c>
      <c r="B102" s="71" t="s">
        <v>716</v>
      </c>
      <c r="C102" s="138" t="s">
        <v>4</v>
      </c>
      <c r="D102" s="70">
        <v>1</v>
      </c>
      <c r="E102" s="137"/>
      <c r="F102" s="137"/>
    </row>
    <row r="103" spans="1:6" ht="13" x14ac:dyDescent="0.3">
      <c r="A103" s="138"/>
      <c r="B103" s="71"/>
      <c r="C103" s="138"/>
      <c r="D103" s="70"/>
      <c r="E103" s="137"/>
      <c r="F103" s="137"/>
    </row>
    <row r="104" spans="1:6" ht="13" x14ac:dyDescent="0.3">
      <c r="A104" s="138">
        <v>22</v>
      </c>
      <c r="B104" s="71" t="s">
        <v>717</v>
      </c>
      <c r="C104" s="138" t="s">
        <v>4</v>
      </c>
      <c r="D104" s="70">
        <v>1</v>
      </c>
      <c r="E104" s="137"/>
      <c r="F104" s="137"/>
    </row>
    <row r="105" spans="1:6" ht="13" x14ac:dyDescent="0.3">
      <c r="A105" s="138"/>
      <c r="B105" s="71"/>
      <c r="C105" s="138"/>
      <c r="D105" s="70"/>
      <c r="E105" s="137"/>
      <c r="F105" s="137"/>
    </row>
    <row r="106" spans="1:6" ht="13" x14ac:dyDescent="0.3">
      <c r="A106" s="138">
        <v>23</v>
      </c>
      <c r="B106" s="71" t="s">
        <v>718</v>
      </c>
      <c r="C106" s="138" t="s">
        <v>4</v>
      </c>
      <c r="D106" s="70">
        <v>1</v>
      </c>
      <c r="E106" s="137"/>
      <c r="F106" s="137"/>
    </row>
    <row r="107" spans="1:6" ht="13" x14ac:dyDescent="0.3">
      <c r="A107" s="138"/>
      <c r="B107" s="71"/>
      <c r="C107" s="138"/>
      <c r="D107" s="70"/>
      <c r="E107" s="137"/>
      <c r="F107" s="137"/>
    </row>
    <row r="108" spans="1:6" ht="13" x14ac:dyDescent="0.3">
      <c r="A108" s="138">
        <v>24</v>
      </c>
      <c r="B108" s="71" t="s">
        <v>719</v>
      </c>
      <c r="C108" s="138" t="s">
        <v>4</v>
      </c>
      <c r="D108" s="70">
        <v>1</v>
      </c>
      <c r="E108" s="137"/>
      <c r="F108" s="137"/>
    </row>
    <row r="109" spans="1:6" ht="13" x14ac:dyDescent="0.3">
      <c r="A109" s="138"/>
      <c r="B109" s="71"/>
      <c r="C109" s="138"/>
      <c r="D109" s="70"/>
      <c r="E109" s="137"/>
      <c r="F109" s="137"/>
    </row>
    <row r="110" spans="1:6" ht="13" x14ac:dyDescent="0.3">
      <c r="A110" s="138">
        <v>25</v>
      </c>
      <c r="B110" s="71" t="s">
        <v>720</v>
      </c>
      <c r="C110" s="138" t="s">
        <v>4</v>
      </c>
      <c r="D110" s="70">
        <v>1</v>
      </c>
      <c r="E110" s="137"/>
      <c r="F110" s="137"/>
    </row>
    <row r="111" spans="1:6" ht="13" x14ac:dyDescent="0.3">
      <c r="A111" s="138"/>
      <c r="B111" s="71"/>
      <c r="C111" s="138"/>
      <c r="D111" s="70"/>
      <c r="E111" s="137"/>
      <c r="F111" s="137"/>
    </row>
    <row r="112" spans="1:6" ht="13" x14ac:dyDescent="0.3">
      <c r="A112" s="138">
        <v>26</v>
      </c>
      <c r="B112" s="71" t="s">
        <v>721</v>
      </c>
      <c r="C112" s="138" t="s">
        <v>4</v>
      </c>
      <c r="D112" s="70">
        <v>1</v>
      </c>
      <c r="E112" s="137"/>
      <c r="F112" s="137"/>
    </row>
    <row r="113" spans="1:6" ht="13" x14ac:dyDescent="0.3">
      <c r="A113" s="138"/>
      <c r="B113" s="71"/>
      <c r="C113" s="138"/>
      <c r="D113" s="70"/>
      <c r="E113" s="137"/>
      <c r="F113" s="137"/>
    </row>
    <row r="114" spans="1:6" ht="13" x14ac:dyDescent="0.3">
      <c r="A114" s="138">
        <v>27</v>
      </c>
      <c r="B114" s="71" t="s">
        <v>722</v>
      </c>
      <c r="C114" s="138" t="s">
        <v>4</v>
      </c>
      <c r="D114" s="70">
        <v>1</v>
      </c>
      <c r="E114" s="137"/>
      <c r="F114" s="137"/>
    </row>
    <row r="115" spans="1:6" ht="13" x14ac:dyDescent="0.3">
      <c r="A115" s="138"/>
      <c r="B115" s="71"/>
      <c r="C115" s="138"/>
      <c r="D115" s="70"/>
      <c r="E115" s="137"/>
      <c r="F115" s="137"/>
    </row>
    <row r="116" spans="1:6" ht="13" x14ac:dyDescent="0.3">
      <c r="A116" s="138">
        <v>28</v>
      </c>
      <c r="B116" s="71" t="s">
        <v>723</v>
      </c>
      <c r="C116" s="138" t="s">
        <v>4</v>
      </c>
      <c r="D116" s="70">
        <v>1</v>
      </c>
      <c r="E116" s="137"/>
      <c r="F116" s="137"/>
    </row>
    <row r="117" spans="1:6" ht="13" x14ac:dyDescent="0.3">
      <c r="A117" s="138"/>
      <c r="B117" s="71"/>
      <c r="C117" s="138"/>
      <c r="D117" s="70"/>
      <c r="E117" s="137"/>
      <c r="F117" s="137"/>
    </row>
    <row r="118" spans="1:6" ht="13" x14ac:dyDescent="0.3">
      <c r="A118" s="138"/>
      <c r="B118" s="72" t="s">
        <v>724</v>
      </c>
      <c r="C118" s="138"/>
      <c r="D118" s="70"/>
      <c r="E118" s="137"/>
      <c r="F118" s="137"/>
    </row>
    <row r="119" spans="1:6" ht="13" x14ac:dyDescent="0.3">
      <c r="A119" s="138"/>
      <c r="B119" s="71"/>
      <c r="C119" s="138"/>
      <c r="D119" s="70"/>
      <c r="E119" s="137"/>
      <c r="F119" s="137"/>
    </row>
    <row r="120" spans="1:6" ht="13" x14ac:dyDescent="0.3">
      <c r="A120" s="138">
        <v>29</v>
      </c>
      <c r="B120" s="71" t="s">
        <v>725</v>
      </c>
      <c r="C120" s="138" t="s">
        <v>4</v>
      </c>
      <c r="D120" s="70">
        <v>1</v>
      </c>
      <c r="E120" s="137"/>
      <c r="F120" s="137"/>
    </row>
    <row r="121" spans="1:6" ht="13" x14ac:dyDescent="0.3">
      <c r="A121" s="138">
        <v>30</v>
      </c>
      <c r="B121" s="71" t="s">
        <v>726</v>
      </c>
      <c r="C121" s="138" t="s">
        <v>4</v>
      </c>
      <c r="D121" s="70">
        <v>1</v>
      </c>
      <c r="E121" s="137"/>
      <c r="F121" s="137"/>
    </row>
    <row r="122" spans="1:6" ht="13" x14ac:dyDescent="0.3">
      <c r="A122" s="138">
        <v>31</v>
      </c>
      <c r="B122" s="71" t="s">
        <v>727</v>
      </c>
      <c r="C122" s="138" t="s">
        <v>4</v>
      </c>
      <c r="D122" s="70">
        <v>1</v>
      </c>
      <c r="E122" s="137"/>
      <c r="F122" s="137"/>
    </row>
    <row r="123" spans="1:6" ht="13" x14ac:dyDescent="0.3">
      <c r="A123" s="138">
        <v>32</v>
      </c>
      <c r="B123" s="71" t="s">
        <v>728</v>
      </c>
      <c r="C123" s="138" t="s">
        <v>4</v>
      </c>
      <c r="D123" s="70">
        <v>1</v>
      </c>
      <c r="E123" s="137"/>
      <c r="F123" s="137"/>
    </row>
    <row r="124" spans="1:6" ht="13" x14ac:dyDescent="0.3">
      <c r="A124" s="138">
        <v>33</v>
      </c>
      <c r="B124" s="71" t="s">
        <v>729</v>
      </c>
      <c r="C124" s="138" t="s">
        <v>4</v>
      </c>
      <c r="D124" s="70">
        <v>1</v>
      </c>
      <c r="E124" s="137"/>
      <c r="F124" s="137"/>
    </row>
    <row r="125" spans="1:6" ht="13" x14ac:dyDescent="0.3">
      <c r="A125" s="138"/>
      <c r="B125" s="71"/>
      <c r="C125" s="138"/>
      <c r="D125" s="70"/>
      <c r="E125" s="137"/>
      <c r="F125" s="137"/>
    </row>
    <row r="126" spans="1:6" ht="13" x14ac:dyDescent="0.3">
      <c r="A126" s="138">
        <v>34</v>
      </c>
      <c r="B126" s="71" t="s">
        <v>730</v>
      </c>
      <c r="C126" s="138" t="s">
        <v>4</v>
      </c>
      <c r="D126" s="70">
        <v>1</v>
      </c>
      <c r="E126" s="137"/>
      <c r="F126" s="137"/>
    </row>
    <row r="127" spans="1:6" ht="13" x14ac:dyDescent="0.3">
      <c r="A127" s="138"/>
      <c r="B127" s="71" t="s">
        <v>731</v>
      </c>
      <c r="C127" s="138"/>
      <c r="D127" s="70"/>
      <c r="E127" s="137"/>
      <c r="F127" s="137"/>
    </row>
    <row r="128" spans="1:6" ht="13" x14ac:dyDescent="0.3">
      <c r="A128" s="138"/>
      <c r="B128" s="71" t="s">
        <v>732</v>
      </c>
      <c r="C128" s="138"/>
      <c r="D128" s="70"/>
      <c r="E128" s="137"/>
      <c r="F128" s="137"/>
    </row>
    <row r="129" spans="1:6" ht="13" x14ac:dyDescent="0.3">
      <c r="A129" s="138"/>
      <c r="B129" s="71" t="s">
        <v>733</v>
      </c>
      <c r="C129" s="138"/>
      <c r="D129" s="70"/>
      <c r="E129" s="137"/>
      <c r="F129" s="137"/>
    </row>
    <row r="130" spans="1:6" ht="13" x14ac:dyDescent="0.3">
      <c r="A130" s="138"/>
      <c r="B130" s="71" t="s">
        <v>734</v>
      </c>
      <c r="C130" s="138"/>
      <c r="D130" s="70"/>
      <c r="E130" s="137"/>
      <c r="F130" s="137"/>
    </row>
    <row r="131" spans="1:6" ht="13" x14ac:dyDescent="0.3">
      <c r="A131" s="138"/>
      <c r="B131" s="71"/>
      <c r="C131" s="138"/>
      <c r="D131" s="70"/>
      <c r="E131" s="137"/>
      <c r="F131" s="137"/>
    </row>
    <row r="132" spans="1:6" ht="13" x14ac:dyDescent="0.3">
      <c r="A132" s="138">
        <v>35</v>
      </c>
      <c r="B132" s="71" t="s">
        <v>735</v>
      </c>
      <c r="C132" s="138" t="s">
        <v>4</v>
      </c>
      <c r="D132" s="70">
        <v>1</v>
      </c>
      <c r="E132" s="137"/>
      <c r="F132" s="137"/>
    </row>
    <row r="133" spans="1:6" ht="13" x14ac:dyDescent="0.3">
      <c r="A133" s="138"/>
      <c r="B133" s="71"/>
      <c r="C133" s="138"/>
      <c r="D133" s="70"/>
      <c r="E133" s="137"/>
      <c r="F133" s="137"/>
    </row>
    <row r="134" spans="1:6" ht="13" x14ac:dyDescent="0.3">
      <c r="A134" s="138"/>
      <c r="B134" s="72" t="s">
        <v>736</v>
      </c>
      <c r="C134" s="138"/>
      <c r="D134" s="70"/>
      <c r="E134" s="137"/>
      <c r="F134" s="137"/>
    </row>
    <row r="135" spans="1:6" ht="13" x14ac:dyDescent="0.3">
      <c r="A135" s="138"/>
      <c r="B135" s="71"/>
      <c r="C135" s="138"/>
      <c r="D135" s="70"/>
      <c r="E135" s="137"/>
      <c r="F135" s="137"/>
    </row>
    <row r="136" spans="1:6" ht="13" x14ac:dyDescent="0.3">
      <c r="A136" s="138">
        <v>36</v>
      </c>
      <c r="B136" s="71" t="s">
        <v>737</v>
      </c>
      <c r="C136" s="138" t="s">
        <v>4</v>
      </c>
      <c r="D136" s="70">
        <v>1</v>
      </c>
      <c r="E136" s="137"/>
      <c r="F136" s="137"/>
    </row>
    <row r="137" spans="1:6" ht="13" x14ac:dyDescent="0.3">
      <c r="A137" s="138"/>
      <c r="B137" s="71" t="s">
        <v>738</v>
      </c>
      <c r="C137" s="138"/>
      <c r="D137" s="70"/>
      <c r="E137" s="137"/>
      <c r="F137" s="137"/>
    </row>
    <row r="138" spans="1:6" ht="13" x14ac:dyDescent="0.3">
      <c r="A138" s="138"/>
      <c r="B138" s="71" t="s">
        <v>739</v>
      </c>
      <c r="C138" s="138"/>
      <c r="D138" s="70"/>
      <c r="E138" s="137"/>
      <c r="F138" s="137"/>
    </row>
    <row r="139" spans="1:6" ht="13" x14ac:dyDescent="0.3">
      <c r="A139" s="138"/>
      <c r="B139" s="71" t="s">
        <v>740</v>
      </c>
      <c r="C139" s="138"/>
      <c r="D139" s="70"/>
      <c r="E139" s="137"/>
      <c r="F139" s="137"/>
    </row>
    <row r="140" spans="1:6" ht="13" x14ac:dyDescent="0.3">
      <c r="A140" s="138">
        <v>37</v>
      </c>
      <c r="B140" s="71" t="s">
        <v>741</v>
      </c>
      <c r="C140" s="138" t="s">
        <v>4</v>
      </c>
      <c r="D140" s="70">
        <v>1</v>
      </c>
      <c r="E140" s="137"/>
      <c r="F140" s="137"/>
    </row>
    <row r="141" spans="1:6" ht="13" x14ac:dyDescent="0.3">
      <c r="A141" s="138">
        <v>38</v>
      </c>
      <c r="B141" s="71" t="s">
        <v>742</v>
      </c>
      <c r="C141" s="138" t="s">
        <v>4</v>
      </c>
      <c r="D141" s="70">
        <v>1</v>
      </c>
      <c r="E141" s="137"/>
      <c r="F141" s="137"/>
    </row>
    <row r="142" spans="1:6" ht="13" x14ac:dyDescent="0.3">
      <c r="A142" s="138">
        <v>39</v>
      </c>
      <c r="B142" s="71" t="s">
        <v>743</v>
      </c>
      <c r="C142" s="138" t="s">
        <v>4</v>
      </c>
      <c r="D142" s="70">
        <v>1</v>
      </c>
      <c r="E142" s="137"/>
      <c r="F142" s="137"/>
    </row>
    <row r="143" spans="1:6" ht="13" x14ac:dyDescent="0.3">
      <c r="A143" s="138">
        <v>40</v>
      </c>
      <c r="B143" s="71" t="s">
        <v>744</v>
      </c>
      <c r="C143" s="138" t="s">
        <v>4</v>
      </c>
      <c r="D143" s="70">
        <v>1</v>
      </c>
      <c r="E143" s="137"/>
      <c r="F143" s="137"/>
    </row>
    <row r="144" spans="1:6" ht="13" x14ac:dyDescent="0.3">
      <c r="A144" s="139"/>
      <c r="B144" s="140" t="s">
        <v>675</v>
      </c>
      <c r="C144" s="141"/>
      <c r="D144" s="142"/>
      <c r="E144" s="143"/>
      <c r="F144" s="143"/>
    </row>
    <row r="145" spans="1:6" ht="13" x14ac:dyDescent="0.3">
      <c r="A145" s="139"/>
      <c r="B145" s="140" t="s">
        <v>676</v>
      </c>
      <c r="C145" s="141"/>
      <c r="D145" s="142"/>
      <c r="E145" s="143"/>
      <c r="F145" s="143"/>
    </row>
    <row r="146" spans="1:6" ht="13" x14ac:dyDescent="0.3">
      <c r="A146" s="138"/>
      <c r="B146" s="71"/>
      <c r="C146" s="138"/>
      <c r="D146" s="70"/>
      <c r="E146" s="137"/>
      <c r="F146" s="137"/>
    </row>
    <row r="147" spans="1:6" ht="13" x14ac:dyDescent="0.3">
      <c r="A147" s="138"/>
      <c r="B147" s="72" t="s">
        <v>745</v>
      </c>
      <c r="C147" s="138"/>
      <c r="D147" s="70"/>
      <c r="E147" s="137"/>
      <c r="F147" s="137"/>
    </row>
    <row r="148" spans="1:6" ht="13" x14ac:dyDescent="0.3">
      <c r="A148" s="138"/>
      <c r="B148" s="71"/>
      <c r="C148" s="138"/>
      <c r="D148" s="70"/>
      <c r="E148" s="137"/>
      <c r="F148" s="137"/>
    </row>
    <row r="149" spans="1:6" ht="13" x14ac:dyDescent="0.3">
      <c r="A149" s="138">
        <v>41</v>
      </c>
      <c r="B149" s="71" t="s">
        <v>746</v>
      </c>
      <c r="C149" s="138" t="s">
        <v>4</v>
      </c>
      <c r="D149" s="70">
        <v>1</v>
      </c>
      <c r="E149" s="137"/>
      <c r="F149" s="137"/>
    </row>
    <row r="150" spans="1:6" ht="13" x14ac:dyDescent="0.3">
      <c r="A150" s="138"/>
      <c r="B150" s="71"/>
      <c r="C150" s="138"/>
      <c r="D150" s="70"/>
      <c r="E150" s="137"/>
      <c r="F150" s="137"/>
    </row>
    <row r="151" spans="1:6" ht="13" x14ac:dyDescent="0.3">
      <c r="A151" s="138">
        <v>42</v>
      </c>
      <c r="B151" s="71" t="s">
        <v>747</v>
      </c>
      <c r="C151" s="138" t="s">
        <v>4</v>
      </c>
      <c r="D151" s="70">
        <v>1</v>
      </c>
      <c r="E151" s="137"/>
      <c r="F151" s="137"/>
    </row>
    <row r="152" spans="1:6" ht="13" x14ac:dyDescent="0.3">
      <c r="A152" s="138"/>
      <c r="B152" s="71"/>
      <c r="C152" s="138"/>
      <c r="D152" s="70"/>
      <c r="E152" s="137"/>
      <c r="F152" s="137"/>
    </row>
    <row r="153" spans="1:6" ht="13" x14ac:dyDescent="0.3">
      <c r="A153" s="138">
        <v>43</v>
      </c>
      <c r="B153" s="71" t="s">
        <v>748</v>
      </c>
      <c r="C153" s="138" t="s">
        <v>4</v>
      </c>
      <c r="D153" s="70">
        <v>1</v>
      </c>
      <c r="E153" s="137"/>
      <c r="F153" s="137"/>
    </row>
    <row r="154" spans="1:6" ht="13" x14ac:dyDescent="0.3">
      <c r="A154" s="138">
        <v>44</v>
      </c>
      <c r="B154" s="71" t="s">
        <v>749</v>
      </c>
      <c r="C154" s="138" t="s">
        <v>4</v>
      </c>
      <c r="D154" s="70">
        <v>1</v>
      </c>
      <c r="E154" s="137"/>
      <c r="F154" s="137"/>
    </row>
    <row r="155" spans="1:6" ht="13" x14ac:dyDescent="0.3">
      <c r="A155" s="138">
        <v>45</v>
      </c>
      <c r="B155" s="71" t="s">
        <v>750</v>
      </c>
      <c r="C155" s="138" t="s">
        <v>4</v>
      </c>
      <c r="D155" s="70">
        <v>1</v>
      </c>
      <c r="E155" s="137"/>
      <c r="F155" s="137"/>
    </row>
    <row r="156" spans="1:6" ht="13" x14ac:dyDescent="0.3">
      <c r="A156" s="138"/>
      <c r="B156" s="71"/>
      <c r="C156" s="138"/>
      <c r="D156" s="70"/>
      <c r="E156" s="137"/>
      <c r="F156" s="137"/>
    </row>
    <row r="157" spans="1:6" ht="13" x14ac:dyDescent="0.3">
      <c r="A157" s="138"/>
      <c r="B157" s="71" t="s">
        <v>751</v>
      </c>
      <c r="C157" s="138"/>
      <c r="D157" s="70"/>
      <c r="E157" s="137"/>
      <c r="F157" s="137"/>
    </row>
    <row r="158" spans="1:6" ht="13" x14ac:dyDescent="0.3">
      <c r="A158" s="138"/>
      <c r="B158" s="71" t="s">
        <v>752</v>
      </c>
      <c r="C158" s="138"/>
      <c r="D158" s="70"/>
      <c r="E158" s="137"/>
      <c r="F158" s="137"/>
    </row>
    <row r="159" spans="1:6" ht="13" x14ac:dyDescent="0.3">
      <c r="A159" s="138"/>
      <c r="B159" s="71"/>
      <c r="C159" s="138"/>
      <c r="D159" s="70"/>
      <c r="E159" s="137"/>
      <c r="F159" s="137"/>
    </row>
    <row r="160" spans="1:6" ht="13" x14ac:dyDescent="0.3">
      <c r="A160" s="138">
        <v>46</v>
      </c>
      <c r="B160" s="71" t="s">
        <v>753</v>
      </c>
      <c r="C160" s="138" t="s">
        <v>4</v>
      </c>
      <c r="D160" s="70">
        <v>1</v>
      </c>
      <c r="E160" s="137"/>
      <c r="F160" s="137"/>
    </row>
    <row r="161" spans="1:6" ht="13" x14ac:dyDescent="0.3">
      <c r="A161" s="138"/>
      <c r="B161" s="71"/>
      <c r="C161" s="138"/>
      <c r="D161" s="70"/>
      <c r="E161" s="137"/>
      <c r="F161" s="137"/>
    </row>
    <row r="162" spans="1:6" ht="13" x14ac:dyDescent="0.3">
      <c r="A162" s="138"/>
      <c r="B162" s="71" t="s">
        <v>754</v>
      </c>
      <c r="C162" s="138"/>
      <c r="D162" s="70"/>
      <c r="E162" s="137"/>
      <c r="F162" s="137"/>
    </row>
    <row r="163" spans="1:6" ht="13" x14ac:dyDescent="0.3">
      <c r="A163" s="138"/>
      <c r="B163" s="71" t="s">
        <v>755</v>
      </c>
      <c r="C163" s="138"/>
      <c r="D163" s="70"/>
      <c r="E163" s="137"/>
      <c r="F163" s="137"/>
    </row>
    <row r="164" spans="1:6" ht="13" x14ac:dyDescent="0.3">
      <c r="A164" s="138"/>
      <c r="B164" s="71" t="s">
        <v>756</v>
      </c>
      <c r="C164" s="138"/>
      <c r="D164" s="70"/>
      <c r="E164" s="137"/>
      <c r="F164" s="137"/>
    </row>
    <row r="165" spans="1:6" ht="13" x14ac:dyDescent="0.3">
      <c r="A165" s="138"/>
      <c r="B165" s="71" t="s">
        <v>757</v>
      </c>
      <c r="C165" s="138"/>
      <c r="D165" s="70"/>
      <c r="E165" s="137"/>
      <c r="F165" s="137"/>
    </row>
    <row r="166" spans="1:6" ht="13" x14ac:dyDescent="0.3">
      <c r="A166" s="138"/>
      <c r="B166" s="71"/>
      <c r="C166" s="138"/>
      <c r="D166" s="70"/>
      <c r="E166" s="137"/>
      <c r="F166" s="137"/>
    </row>
    <row r="167" spans="1:6" ht="13" x14ac:dyDescent="0.3">
      <c r="A167" s="138"/>
      <c r="B167" s="72" t="s">
        <v>758</v>
      </c>
      <c r="C167" s="138"/>
      <c r="D167" s="70"/>
      <c r="E167" s="137"/>
      <c r="F167" s="137"/>
    </row>
    <row r="168" spans="1:6" ht="13" x14ac:dyDescent="0.3">
      <c r="A168" s="138"/>
      <c r="B168" s="71"/>
      <c r="C168" s="138"/>
      <c r="D168" s="70"/>
      <c r="E168" s="137"/>
      <c r="F168" s="137"/>
    </row>
    <row r="169" spans="1:6" ht="13" x14ac:dyDescent="0.3">
      <c r="A169" s="138"/>
      <c r="B169" s="72" t="s">
        <v>759</v>
      </c>
      <c r="C169" s="138"/>
      <c r="D169" s="70"/>
      <c r="E169" s="137"/>
      <c r="F169" s="137"/>
    </row>
    <row r="170" spans="1:6" ht="13" x14ac:dyDescent="0.3">
      <c r="A170" s="138"/>
      <c r="B170" s="71"/>
      <c r="C170" s="138"/>
      <c r="D170" s="70"/>
      <c r="E170" s="137"/>
      <c r="F170" s="137"/>
    </row>
    <row r="171" spans="1:6" ht="13" x14ac:dyDescent="0.3">
      <c r="A171" s="138">
        <v>47</v>
      </c>
      <c r="B171" s="71" t="s">
        <v>689</v>
      </c>
      <c r="C171" s="138" t="s">
        <v>4</v>
      </c>
      <c r="D171" s="70">
        <v>1</v>
      </c>
      <c r="E171" s="137"/>
      <c r="F171" s="137"/>
    </row>
    <row r="172" spans="1:6" ht="13" x14ac:dyDescent="0.3">
      <c r="A172" s="138">
        <v>48</v>
      </c>
      <c r="B172" s="71" t="s">
        <v>760</v>
      </c>
      <c r="C172" s="138" t="s">
        <v>4</v>
      </c>
      <c r="D172" s="70">
        <v>1</v>
      </c>
      <c r="E172" s="137"/>
      <c r="F172" s="137"/>
    </row>
    <row r="173" spans="1:6" ht="13" x14ac:dyDescent="0.3">
      <c r="A173" s="138"/>
      <c r="B173" s="71"/>
      <c r="C173" s="138"/>
      <c r="D173" s="70"/>
      <c r="E173" s="137"/>
      <c r="F173" s="137"/>
    </row>
    <row r="174" spans="1:6" ht="13" x14ac:dyDescent="0.3">
      <c r="A174" s="138"/>
      <c r="B174" s="72" t="s">
        <v>761</v>
      </c>
      <c r="C174" s="138"/>
      <c r="D174" s="70"/>
      <c r="E174" s="137"/>
      <c r="F174" s="137"/>
    </row>
    <row r="175" spans="1:6" ht="13" x14ac:dyDescent="0.3">
      <c r="A175" s="138"/>
      <c r="B175" s="71"/>
      <c r="C175" s="138"/>
      <c r="D175" s="70"/>
      <c r="E175" s="137"/>
      <c r="F175" s="137"/>
    </row>
    <row r="176" spans="1:6" ht="13" x14ac:dyDescent="0.3">
      <c r="A176" s="138">
        <v>49</v>
      </c>
      <c r="B176" s="71" t="s">
        <v>762</v>
      </c>
      <c r="C176" s="138" t="s">
        <v>4</v>
      </c>
      <c r="D176" s="70">
        <v>1</v>
      </c>
      <c r="E176" s="137"/>
      <c r="F176" s="137"/>
    </row>
    <row r="177" spans="1:6" ht="13" x14ac:dyDescent="0.3">
      <c r="A177" s="138">
        <v>50</v>
      </c>
      <c r="B177" s="71" t="s">
        <v>763</v>
      </c>
      <c r="C177" s="138" t="s">
        <v>4</v>
      </c>
      <c r="D177" s="70">
        <v>1</v>
      </c>
      <c r="E177" s="137"/>
      <c r="F177" s="137"/>
    </row>
    <row r="178" spans="1:6" ht="13" x14ac:dyDescent="0.3">
      <c r="A178" s="138"/>
      <c r="B178" s="71"/>
      <c r="C178" s="138"/>
      <c r="D178" s="70"/>
      <c r="E178" s="137"/>
      <c r="F178" s="137"/>
    </row>
    <row r="179" spans="1:6" ht="13" x14ac:dyDescent="0.3">
      <c r="A179" s="138"/>
      <c r="B179" s="72" t="s">
        <v>764</v>
      </c>
      <c r="C179" s="138"/>
      <c r="D179" s="70"/>
      <c r="E179" s="137"/>
      <c r="F179" s="137"/>
    </row>
    <row r="180" spans="1:6" ht="13" x14ac:dyDescent="0.3">
      <c r="A180" s="138"/>
      <c r="B180" s="71"/>
      <c r="C180" s="138"/>
      <c r="D180" s="70"/>
      <c r="E180" s="137"/>
      <c r="F180" s="137"/>
    </row>
    <row r="181" spans="1:6" ht="13" x14ac:dyDescent="0.3">
      <c r="A181" s="138">
        <v>51</v>
      </c>
      <c r="B181" s="71" t="s">
        <v>765</v>
      </c>
      <c r="C181" s="138" t="s">
        <v>4</v>
      </c>
      <c r="D181" s="70">
        <v>1</v>
      </c>
      <c r="E181" s="137"/>
      <c r="F181" s="137"/>
    </row>
    <row r="182" spans="1:6" ht="13" x14ac:dyDescent="0.3">
      <c r="A182" s="138">
        <v>52</v>
      </c>
      <c r="B182" s="71" t="s">
        <v>766</v>
      </c>
      <c r="C182" s="138" t="s">
        <v>4</v>
      </c>
      <c r="D182" s="70">
        <v>1</v>
      </c>
      <c r="E182" s="137"/>
      <c r="F182" s="137"/>
    </row>
    <row r="183" spans="1:6" ht="13" x14ac:dyDescent="0.3">
      <c r="A183" s="138"/>
      <c r="B183" s="71"/>
      <c r="C183" s="138"/>
      <c r="D183" s="70"/>
      <c r="E183" s="137"/>
      <c r="F183" s="137"/>
    </row>
    <row r="184" spans="1:6" ht="13" x14ac:dyDescent="0.3">
      <c r="A184" s="138"/>
      <c r="B184" s="71" t="s">
        <v>767</v>
      </c>
      <c r="C184" s="138"/>
      <c r="D184" s="70"/>
      <c r="E184" s="137"/>
      <c r="F184" s="137"/>
    </row>
    <row r="185" spans="1:6" ht="13" x14ac:dyDescent="0.3">
      <c r="A185" s="138"/>
      <c r="B185" s="71" t="s">
        <v>768</v>
      </c>
      <c r="C185" s="138"/>
      <c r="D185" s="70"/>
      <c r="E185" s="137"/>
      <c r="F185" s="137"/>
    </row>
    <row r="186" spans="1:6" ht="13" x14ac:dyDescent="0.3">
      <c r="A186" s="138"/>
      <c r="B186" s="71" t="s">
        <v>769</v>
      </c>
      <c r="C186" s="138"/>
      <c r="D186" s="70"/>
      <c r="E186" s="137"/>
      <c r="F186" s="137"/>
    </row>
    <row r="187" spans="1:6" ht="13" x14ac:dyDescent="0.3">
      <c r="A187" s="138"/>
      <c r="B187" s="71" t="s">
        <v>770</v>
      </c>
      <c r="C187" s="138"/>
      <c r="D187" s="70"/>
      <c r="E187" s="137"/>
      <c r="F187" s="137"/>
    </row>
    <row r="188" spans="1:6" ht="13" x14ac:dyDescent="0.3">
      <c r="A188" s="138"/>
      <c r="B188" s="71"/>
      <c r="C188" s="138"/>
      <c r="D188" s="70"/>
      <c r="E188" s="137"/>
      <c r="F188" s="137"/>
    </row>
    <row r="189" spans="1:6" ht="13" x14ac:dyDescent="0.3">
      <c r="A189" s="138">
        <v>53</v>
      </c>
      <c r="B189" s="71" t="s">
        <v>771</v>
      </c>
      <c r="C189" s="138" t="s">
        <v>4</v>
      </c>
      <c r="D189" s="70">
        <v>1</v>
      </c>
      <c r="E189" s="137"/>
      <c r="F189" s="137"/>
    </row>
    <row r="190" spans="1:6" ht="13" x14ac:dyDescent="0.3">
      <c r="A190" s="138">
        <v>54</v>
      </c>
      <c r="B190" s="71" t="s">
        <v>772</v>
      </c>
      <c r="C190" s="138" t="s">
        <v>4</v>
      </c>
      <c r="D190" s="70">
        <v>1</v>
      </c>
      <c r="E190" s="137"/>
      <c r="F190" s="137"/>
    </row>
    <row r="191" spans="1:6" ht="13" x14ac:dyDescent="0.3">
      <c r="A191" s="138"/>
      <c r="B191" s="71"/>
      <c r="C191" s="138"/>
      <c r="D191" s="70"/>
      <c r="E191" s="137"/>
      <c r="F191" s="137"/>
    </row>
    <row r="192" spans="1:6" ht="13" x14ac:dyDescent="0.3">
      <c r="A192" s="138"/>
      <c r="B192" s="72" t="s">
        <v>773</v>
      </c>
      <c r="C192" s="138"/>
      <c r="D192" s="70"/>
      <c r="E192" s="137"/>
      <c r="F192" s="137"/>
    </row>
    <row r="193" spans="1:6" ht="13" x14ac:dyDescent="0.3">
      <c r="A193" s="138"/>
      <c r="B193" s="71"/>
      <c r="C193" s="138"/>
      <c r="D193" s="70"/>
      <c r="E193" s="137"/>
      <c r="F193" s="137"/>
    </row>
    <row r="194" spans="1:6" ht="13" x14ac:dyDescent="0.3">
      <c r="A194" s="138">
        <v>55</v>
      </c>
      <c r="B194" s="71" t="s">
        <v>774</v>
      </c>
      <c r="C194" s="138" t="s">
        <v>4</v>
      </c>
      <c r="D194" s="70">
        <v>1</v>
      </c>
      <c r="E194" s="137"/>
      <c r="F194" s="137"/>
    </row>
    <row r="195" spans="1:6" ht="13" x14ac:dyDescent="0.3">
      <c r="A195" s="138">
        <v>56</v>
      </c>
      <c r="B195" s="71" t="s">
        <v>775</v>
      </c>
      <c r="C195" s="138" t="s">
        <v>4</v>
      </c>
      <c r="D195" s="70">
        <v>1</v>
      </c>
      <c r="E195" s="137"/>
      <c r="F195" s="137"/>
    </row>
    <row r="196" spans="1:6" ht="13" x14ac:dyDescent="0.3">
      <c r="A196" s="138">
        <v>57</v>
      </c>
      <c r="B196" s="71" t="s">
        <v>776</v>
      </c>
      <c r="C196" s="138" t="s">
        <v>4</v>
      </c>
      <c r="D196" s="70">
        <v>1</v>
      </c>
      <c r="E196" s="137"/>
      <c r="F196" s="137"/>
    </row>
    <row r="197" spans="1:6" ht="13" x14ac:dyDescent="0.3">
      <c r="A197" s="138">
        <v>58</v>
      </c>
      <c r="B197" s="71" t="s">
        <v>777</v>
      </c>
      <c r="C197" s="138" t="s">
        <v>4</v>
      </c>
      <c r="D197" s="70">
        <v>1</v>
      </c>
      <c r="E197" s="137"/>
      <c r="F197" s="137"/>
    </row>
    <row r="198" spans="1:6" ht="13" x14ac:dyDescent="0.3">
      <c r="A198" s="139"/>
      <c r="B198" s="140" t="s">
        <v>675</v>
      </c>
      <c r="C198" s="141"/>
      <c r="D198" s="142"/>
      <c r="E198" s="143"/>
      <c r="F198" s="143"/>
    </row>
    <row r="199" spans="1:6" ht="13" x14ac:dyDescent="0.3">
      <c r="A199" s="139"/>
      <c r="B199" s="140" t="s">
        <v>676</v>
      </c>
      <c r="C199" s="141"/>
      <c r="D199" s="142"/>
      <c r="E199" s="143"/>
      <c r="F199" s="143"/>
    </row>
    <row r="200" spans="1:6" ht="13" x14ac:dyDescent="0.3">
      <c r="A200" s="138"/>
      <c r="B200" s="71"/>
      <c r="C200" s="138"/>
      <c r="D200" s="70"/>
      <c r="E200" s="137"/>
      <c r="F200" s="137"/>
    </row>
    <row r="201" spans="1:6" ht="13" x14ac:dyDescent="0.3">
      <c r="A201" s="138"/>
      <c r="B201" s="72" t="s">
        <v>778</v>
      </c>
      <c r="C201" s="138"/>
      <c r="D201" s="70"/>
      <c r="E201" s="137"/>
      <c r="F201" s="137"/>
    </row>
    <row r="202" spans="1:6" ht="13" x14ac:dyDescent="0.3">
      <c r="A202" s="138"/>
      <c r="B202" s="71"/>
      <c r="C202" s="138"/>
      <c r="D202" s="70"/>
      <c r="E202" s="137"/>
      <c r="F202" s="137"/>
    </row>
    <row r="203" spans="1:6" ht="13" x14ac:dyDescent="0.3">
      <c r="A203" s="138">
        <v>59</v>
      </c>
      <c r="B203" s="71" t="s">
        <v>779</v>
      </c>
      <c r="C203" s="138" t="s">
        <v>4</v>
      </c>
      <c r="D203" s="70">
        <v>1</v>
      </c>
      <c r="E203" s="137"/>
      <c r="F203" s="137"/>
    </row>
    <row r="204" spans="1:6" ht="13" x14ac:dyDescent="0.3">
      <c r="A204" s="138"/>
      <c r="B204" s="71"/>
      <c r="C204" s="138"/>
      <c r="D204" s="70"/>
      <c r="E204" s="137"/>
      <c r="F204" s="137"/>
    </row>
    <row r="205" spans="1:6" ht="13" x14ac:dyDescent="0.3">
      <c r="A205" s="138"/>
      <c r="B205" s="72" t="s">
        <v>780</v>
      </c>
      <c r="C205" s="138"/>
      <c r="D205" s="70"/>
      <c r="E205" s="137"/>
      <c r="F205" s="137"/>
    </row>
    <row r="206" spans="1:6" ht="13" x14ac:dyDescent="0.3">
      <c r="A206" s="138"/>
      <c r="B206" s="71"/>
      <c r="C206" s="138"/>
      <c r="D206" s="70"/>
      <c r="E206" s="137"/>
      <c r="F206" s="137"/>
    </row>
    <row r="207" spans="1:6" ht="13" x14ac:dyDescent="0.3">
      <c r="A207" s="138">
        <v>60</v>
      </c>
      <c r="B207" s="71" t="s">
        <v>781</v>
      </c>
      <c r="C207" s="138" t="s">
        <v>4</v>
      </c>
      <c r="D207" s="70">
        <v>1</v>
      </c>
      <c r="E207" s="137"/>
      <c r="F207" s="137"/>
    </row>
    <row r="208" spans="1:6" ht="13" x14ac:dyDescent="0.3">
      <c r="A208" s="138"/>
      <c r="B208" s="71"/>
      <c r="C208" s="138"/>
      <c r="D208" s="70"/>
      <c r="E208" s="137"/>
      <c r="F208" s="137"/>
    </row>
    <row r="209" spans="1:6" ht="13" x14ac:dyDescent="0.3">
      <c r="A209" s="138">
        <v>61</v>
      </c>
      <c r="B209" s="71" t="s">
        <v>782</v>
      </c>
      <c r="C209" s="138" t="s">
        <v>4</v>
      </c>
      <c r="D209" s="70">
        <v>1</v>
      </c>
      <c r="E209" s="137"/>
      <c r="F209" s="137"/>
    </row>
    <row r="210" spans="1:6" ht="13" x14ac:dyDescent="0.3">
      <c r="A210" s="138"/>
      <c r="B210" s="71"/>
      <c r="C210" s="138"/>
      <c r="D210" s="70"/>
      <c r="E210" s="137"/>
      <c r="F210" s="137"/>
    </row>
    <row r="211" spans="1:6" ht="13" x14ac:dyDescent="0.3">
      <c r="A211" s="138">
        <v>62</v>
      </c>
      <c r="B211" s="71" t="s">
        <v>783</v>
      </c>
      <c r="C211" s="138" t="s">
        <v>4</v>
      </c>
      <c r="D211" s="70">
        <v>1</v>
      </c>
      <c r="E211" s="137"/>
      <c r="F211" s="137"/>
    </row>
    <row r="212" spans="1:6" ht="13" x14ac:dyDescent="0.3">
      <c r="A212" s="138"/>
      <c r="B212" s="71"/>
      <c r="C212" s="138"/>
      <c r="D212" s="70"/>
      <c r="E212" s="137"/>
      <c r="F212" s="137"/>
    </row>
    <row r="213" spans="1:6" ht="13" x14ac:dyDescent="0.3">
      <c r="A213" s="138">
        <v>63</v>
      </c>
      <c r="B213" s="71" t="s">
        <v>784</v>
      </c>
      <c r="C213" s="138" t="s">
        <v>4</v>
      </c>
      <c r="D213" s="70">
        <v>1</v>
      </c>
      <c r="E213" s="137"/>
      <c r="F213" s="137"/>
    </row>
    <row r="214" spans="1:6" ht="13" x14ac:dyDescent="0.3">
      <c r="A214" s="138"/>
      <c r="B214" s="71"/>
      <c r="C214" s="138"/>
      <c r="D214" s="70"/>
      <c r="E214" s="137"/>
      <c r="F214" s="137"/>
    </row>
    <row r="215" spans="1:6" ht="13" x14ac:dyDescent="0.3">
      <c r="A215" s="138"/>
      <c r="B215" s="72" t="s">
        <v>785</v>
      </c>
      <c r="C215" s="138"/>
      <c r="D215" s="70"/>
      <c r="E215" s="137"/>
      <c r="F215" s="137"/>
    </row>
    <row r="216" spans="1:6" ht="13" x14ac:dyDescent="0.3">
      <c r="A216" s="138"/>
      <c r="B216" s="71"/>
      <c r="C216" s="138"/>
      <c r="D216" s="70"/>
      <c r="E216" s="137"/>
      <c r="F216" s="137"/>
    </row>
    <row r="217" spans="1:6" ht="13" x14ac:dyDescent="0.3">
      <c r="A217" s="138">
        <v>64</v>
      </c>
      <c r="B217" s="71" t="s">
        <v>786</v>
      </c>
      <c r="C217" s="138" t="s">
        <v>4</v>
      </c>
      <c r="D217" s="70">
        <v>1</v>
      </c>
      <c r="E217" s="137"/>
      <c r="F217" s="137"/>
    </row>
    <row r="218" spans="1:6" ht="13" x14ac:dyDescent="0.3">
      <c r="A218" s="138"/>
      <c r="B218" s="71"/>
      <c r="C218" s="138"/>
      <c r="D218" s="70"/>
      <c r="E218" s="137"/>
      <c r="F218" s="137"/>
    </row>
    <row r="219" spans="1:6" ht="13" x14ac:dyDescent="0.3">
      <c r="A219" s="138"/>
      <c r="B219" s="72" t="s">
        <v>787</v>
      </c>
      <c r="C219" s="138"/>
      <c r="D219" s="70"/>
      <c r="E219" s="137"/>
      <c r="F219" s="137"/>
    </row>
    <row r="220" spans="1:6" ht="13" x14ac:dyDescent="0.3">
      <c r="A220" s="138"/>
      <c r="B220" s="71"/>
      <c r="C220" s="138"/>
      <c r="D220" s="70"/>
      <c r="E220" s="137"/>
      <c r="F220" s="137"/>
    </row>
    <row r="221" spans="1:6" ht="13" x14ac:dyDescent="0.3">
      <c r="A221" s="138">
        <v>65</v>
      </c>
      <c r="B221" s="71" t="s">
        <v>788</v>
      </c>
      <c r="C221" s="138" t="s">
        <v>4</v>
      </c>
      <c r="D221" s="70">
        <v>1</v>
      </c>
      <c r="E221" s="137"/>
      <c r="F221" s="137"/>
    </row>
    <row r="222" spans="1:6" ht="13" x14ac:dyDescent="0.3">
      <c r="A222" s="138"/>
      <c r="B222" s="71"/>
      <c r="C222" s="138"/>
      <c r="D222" s="70"/>
      <c r="E222" s="137"/>
      <c r="F222" s="137"/>
    </row>
    <row r="223" spans="1:6" ht="13" x14ac:dyDescent="0.3">
      <c r="A223" s="138"/>
      <c r="B223" s="72" t="s">
        <v>789</v>
      </c>
      <c r="C223" s="138"/>
      <c r="D223" s="70"/>
      <c r="E223" s="137"/>
      <c r="F223" s="137"/>
    </row>
    <row r="224" spans="1:6" ht="13" x14ac:dyDescent="0.3">
      <c r="A224" s="138"/>
      <c r="B224" s="71"/>
      <c r="C224" s="138"/>
      <c r="D224" s="70"/>
      <c r="E224" s="137"/>
      <c r="F224" s="137"/>
    </row>
    <row r="225" spans="1:6" ht="13" x14ac:dyDescent="0.3">
      <c r="A225" s="138">
        <v>66</v>
      </c>
      <c r="B225" s="71" t="s">
        <v>790</v>
      </c>
      <c r="C225" s="138" t="s">
        <v>4</v>
      </c>
      <c r="D225" s="70">
        <v>1</v>
      </c>
      <c r="E225" s="137"/>
      <c r="F225" s="137"/>
    </row>
    <row r="226" spans="1:6" ht="13" x14ac:dyDescent="0.3">
      <c r="A226" s="138">
        <v>67</v>
      </c>
      <c r="B226" s="71" t="s">
        <v>791</v>
      </c>
      <c r="C226" s="138" t="s">
        <v>4</v>
      </c>
      <c r="D226" s="70">
        <v>1</v>
      </c>
      <c r="E226" s="137"/>
      <c r="F226" s="137"/>
    </row>
    <row r="227" spans="1:6" ht="13" x14ac:dyDescent="0.3">
      <c r="A227" s="138"/>
      <c r="B227" s="71" t="s">
        <v>792</v>
      </c>
      <c r="C227" s="138"/>
      <c r="D227" s="70"/>
      <c r="E227" s="137"/>
      <c r="F227" s="137"/>
    </row>
    <row r="228" spans="1:6" ht="13" x14ac:dyDescent="0.3">
      <c r="A228" s="138">
        <v>68</v>
      </c>
      <c r="B228" s="71" t="s">
        <v>793</v>
      </c>
      <c r="C228" s="138" t="s">
        <v>4</v>
      </c>
      <c r="D228" s="70">
        <v>1</v>
      </c>
      <c r="E228" s="137"/>
      <c r="F228" s="137"/>
    </row>
    <row r="229" spans="1:6" ht="13" x14ac:dyDescent="0.3">
      <c r="A229" s="138">
        <v>69</v>
      </c>
      <c r="B229" s="71" t="s">
        <v>794</v>
      </c>
      <c r="C229" s="138" t="s">
        <v>4</v>
      </c>
      <c r="D229" s="70">
        <v>1</v>
      </c>
      <c r="E229" s="137"/>
      <c r="F229" s="137"/>
    </row>
    <row r="230" spans="1:6" ht="13" x14ac:dyDescent="0.3">
      <c r="A230" s="138">
        <v>70</v>
      </c>
      <c r="B230" s="71" t="s">
        <v>795</v>
      </c>
      <c r="C230" s="138" t="s">
        <v>4</v>
      </c>
      <c r="D230" s="70">
        <v>1</v>
      </c>
      <c r="E230" s="137"/>
      <c r="F230" s="137"/>
    </row>
    <row r="231" spans="1:6" ht="13" x14ac:dyDescent="0.3">
      <c r="A231" s="138">
        <v>71</v>
      </c>
      <c r="B231" s="71" t="s">
        <v>796</v>
      </c>
      <c r="C231" s="138" t="s">
        <v>4</v>
      </c>
      <c r="D231" s="70">
        <v>1</v>
      </c>
      <c r="E231" s="137"/>
      <c r="F231" s="137"/>
    </row>
    <row r="232" spans="1:6" ht="13" x14ac:dyDescent="0.3">
      <c r="A232" s="138">
        <v>72</v>
      </c>
      <c r="B232" s="71" t="s">
        <v>797</v>
      </c>
      <c r="C232" s="138" t="s">
        <v>4</v>
      </c>
      <c r="D232" s="70">
        <v>1</v>
      </c>
      <c r="E232" s="137"/>
      <c r="F232" s="137"/>
    </row>
    <row r="233" spans="1:6" ht="13" x14ac:dyDescent="0.3">
      <c r="A233" s="138"/>
      <c r="B233" s="71" t="s">
        <v>798</v>
      </c>
      <c r="C233" s="138"/>
      <c r="D233" s="70"/>
      <c r="E233" s="137"/>
      <c r="F233" s="137"/>
    </row>
    <row r="234" spans="1:6" ht="13" x14ac:dyDescent="0.3">
      <c r="A234" s="138">
        <v>73</v>
      </c>
      <c r="B234" s="71" t="s">
        <v>799</v>
      </c>
      <c r="C234" s="138" t="s">
        <v>4</v>
      </c>
      <c r="D234" s="70">
        <v>1</v>
      </c>
      <c r="E234" s="137"/>
      <c r="F234" s="137"/>
    </row>
    <row r="235" spans="1:6" ht="13" x14ac:dyDescent="0.3">
      <c r="A235" s="138">
        <v>74</v>
      </c>
      <c r="B235" s="71" t="s">
        <v>800</v>
      </c>
      <c r="C235" s="138" t="s">
        <v>4</v>
      </c>
      <c r="D235" s="70">
        <v>1</v>
      </c>
      <c r="E235" s="137"/>
      <c r="F235" s="137"/>
    </row>
    <row r="236" spans="1:6" ht="13" x14ac:dyDescent="0.3">
      <c r="A236" s="138"/>
      <c r="B236" s="71"/>
      <c r="C236" s="138"/>
      <c r="D236" s="70"/>
      <c r="E236" s="137"/>
      <c r="F236" s="137"/>
    </row>
    <row r="237" spans="1:6" ht="13" x14ac:dyDescent="0.3">
      <c r="A237" s="138"/>
      <c r="B237" s="72" t="s">
        <v>801</v>
      </c>
      <c r="C237" s="138"/>
      <c r="D237" s="70"/>
      <c r="E237" s="137"/>
      <c r="F237" s="137"/>
    </row>
    <row r="238" spans="1:6" ht="13" x14ac:dyDescent="0.3">
      <c r="A238" s="138"/>
      <c r="B238" s="71"/>
      <c r="C238" s="138"/>
      <c r="D238" s="70"/>
      <c r="E238" s="137"/>
      <c r="F238" s="137"/>
    </row>
    <row r="239" spans="1:6" ht="13" x14ac:dyDescent="0.3">
      <c r="A239" s="138"/>
      <c r="B239" s="71" t="s">
        <v>802</v>
      </c>
      <c r="C239" s="138"/>
      <c r="D239" s="70"/>
      <c r="E239" s="137"/>
      <c r="F239" s="137"/>
    </row>
    <row r="240" spans="1:6" ht="13" x14ac:dyDescent="0.3">
      <c r="A240" s="138"/>
      <c r="B240" s="71" t="s">
        <v>803</v>
      </c>
      <c r="C240" s="138"/>
      <c r="D240" s="70"/>
      <c r="E240" s="137"/>
      <c r="F240" s="137"/>
    </row>
    <row r="241" spans="1:6" ht="13" x14ac:dyDescent="0.3">
      <c r="A241" s="138"/>
      <c r="B241" s="71" t="s">
        <v>804</v>
      </c>
      <c r="C241" s="138"/>
      <c r="D241" s="70"/>
      <c r="E241" s="137"/>
      <c r="F241" s="137"/>
    </row>
    <row r="242" spans="1:6" ht="13" x14ac:dyDescent="0.3">
      <c r="A242" s="138"/>
      <c r="B242" s="71" t="s">
        <v>805</v>
      </c>
      <c r="C242" s="138"/>
      <c r="D242" s="70"/>
      <c r="E242" s="137"/>
      <c r="F242" s="137"/>
    </row>
    <row r="243" spans="1:6" ht="13" x14ac:dyDescent="0.3">
      <c r="A243" s="138"/>
      <c r="B243" s="71" t="s">
        <v>806</v>
      </c>
      <c r="C243" s="138"/>
      <c r="D243" s="70"/>
      <c r="E243" s="137"/>
      <c r="F243" s="137"/>
    </row>
    <row r="244" spans="1:6" ht="13" x14ac:dyDescent="0.3">
      <c r="A244" s="138"/>
      <c r="B244" s="71"/>
      <c r="C244" s="138"/>
      <c r="D244" s="70"/>
      <c r="E244" s="137"/>
      <c r="F244" s="137"/>
    </row>
    <row r="245" spans="1:6" ht="13" x14ac:dyDescent="0.3">
      <c r="A245" s="138"/>
      <c r="B245" s="71" t="s">
        <v>807</v>
      </c>
      <c r="C245" s="138"/>
      <c r="D245" s="70"/>
      <c r="E245" s="137"/>
      <c r="F245" s="137"/>
    </row>
    <row r="246" spans="1:6" ht="13" x14ac:dyDescent="0.3">
      <c r="A246" s="138"/>
      <c r="B246" s="71" t="s">
        <v>808</v>
      </c>
      <c r="C246" s="138"/>
      <c r="D246" s="70"/>
      <c r="E246" s="137"/>
      <c r="F246" s="137"/>
    </row>
    <row r="247" spans="1:6" ht="13" x14ac:dyDescent="0.3">
      <c r="A247" s="138"/>
      <c r="B247" s="71"/>
      <c r="C247" s="138"/>
      <c r="D247" s="70"/>
      <c r="E247" s="137"/>
      <c r="F247" s="137"/>
    </row>
    <row r="248" spans="1:6" ht="13" x14ac:dyDescent="0.3">
      <c r="A248" s="138"/>
      <c r="B248" s="71" t="s">
        <v>809</v>
      </c>
      <c r="C248" s="138"/>
      <c r="D248" s="70"/>
      <c r="E248" s="137"/>
      <c r="F248" s="137"/>
    </row>
    <row r="249" spans="1:6" ht="13" x14ac:dyDescent="0.3">
      <c r="A249" s="138"/>
      <c r="B249" s="71" t="s">
        <v>810</v>
      </c>
      <c r="C249" s="138"/>
      <c r="D249" s="70"/>
      <c r="E249" s="137"/>
      <c r="F249" s="137"/>
    </row>
    <row r="250" spans="1:6" ht="13" x14ac:dyDescent="0.3">
      <c r="A250" s="138"/>
      <c r="B250" s="71"/>
      <c r="C250" s="138"/>
      <c r="D250" s="70"/>
      <c r="E250" s="137"/>
      <c r="F250" s="137"/>
    </row>
    <row r="251" spans="1:6" ht="13" x14ac:dyDescent="0.3">
      <c r="A251" s="138"/>
      <c r="B251" s="71" t="s">
        <v>811</v>
      </c>
      <c r="C251" s="138"/>
      <c r="D251" s="70"/>
      <c r="E251" s="137"/>
      <c r="F251" s="137"/>
    </row>
    <row r="252" spans="1:6" ht="13" x14ac:dyDescent="0.3">
      <c r="A252" s="139"/>
      <c r="B252" s="140" t="s">
        <v>675</v>
      </c>
      <c r="C252" s="141"/>
      <c r="D252" s="142"/>
      <c r="E252" s="143"/>
      <c r="F252" s="143"/>
    </row>
    <row r="253" spans="1:6" ht="13" x14ac:dyDescent="0.3">
      <c r="A253" s="139"/>
      <c r="B253" s="140" t="s">
        <v>676</v>
      </c>
      <c r="C253" s="141"/>
      <c r="D253" s="142"/>
      <c r="E253" s="143"/>
      <c r="F253" s="143"/>
    </row>
    <row r="254" spans="1:6" ht="13" x14ac:dyDescent="0.3">
      <c r="A254" s="138"/>
      <c r="B254" s="71"/>
      <c r="C254" s="138"/>
      <c r="D254" s="70"/>
      <c r="E254" s="137"/>
      <c r="F254" s="137"/>
    </row>
    <row r="255" spans="1:6" ht="13" x14ac:dyDescent="0.3">
      <c r="A255" s="138"/>
      <c r="B255" s="71" t="s">
        <v>812</v>
      </c>
      <c r="C255" s="138"/>
      <c r="D255" s="70"/>
      <c r="E255" s="137"/>
      <c r="F255" s="137"/>
    </row>
    <row r="256" spans="1:6" ht="13" x14ac:dyDescent="0.3">
      <c r="A256" s="138"/>
      <c r="B256" s="71" t="s">
        <v>813</v>
      </c>
      <c r="C256" s="138"/>
      <c r="D256" s="70"/>
      <c r="E256" s="137"/>
      <c r="F256" s="137"/>
    </row>
    <row r="257" spans="1:6" ht="13" x14ac:dyDescent="0.3">
      <c r="A257" s="138"/>
      <c r="B257" s="71" t="s">
        <v>814</v>
      </c>
      <c r="C257" s="138"/>
      <c r="D257" s="70"/>
      <c r="E257" s="137"/>
      <c r="F257" s="137"/>
    </row>
    <row r="258" spans="1:6" ht="13" x14ac:dyDescent="0.3">
      <c r="A258" s="138"/>
      <c r="B258" s="71"/>
      <c r="C258" s="138"/>
      <c r="D258" s="70"/>
      <c r="E258" s="137"/>
      <c r="F258" s="137"/>
    </row>
    <row r="259" spans="1:6" ht="13" x14ac:dyDescent="0.3">
      <c r="A259" s="138"/>
      <c r="B259" s="71" t="s">
        <v>815</v>
      </c>
      <c r="C259" s="138"/>
      <c r="D259" s="70"/>
      <c r="E259" s="137"/>
      <c r="F259" s="137"/>
    </row>
    <row r="260" spans="1:6" ht="13" x14ac:dyDescent="0.3">
      <c r="A260" s="138"/>
      <c r="B260" s="71" t="s">
        <v>816</v>
      </c>
      <c r="C260" s="138"/>
      <c r="D260" s="70"/>
      <c r="E260" s="137"/>
      <c r="F260" s="137"/>
    </row>
    <row r="261" spans="1:6" ht="13" x14ac:dyDescent="0.3">
      <c r="A261" s="138"/>
      <c r="B261" s="71" t="s">
        <v>817</v>
      </c>
      <c r="C261" s="138"/>
      <c r="D261" s="70"/>
      <c r="E261" s="137"/>
      <c r="F261" s="137"/>
    </row>
    <row r="262" spans="1:6" ht="13" x14ac:dyDescent="0.3">
      <c r="A262" s="138"/>
      <c r="B262" s="71"/>
      <c r="C262" s="138"/>
      <c r="D262" s="70"/>
      <c r="E262" s="137"/>
      <c r="F262" s="137"/>
    </row>
    <row r="263" spans="1:6" ht="13" x14ac:dyDescent="0.3">
      <c r="A263" s="138"/>
      <c r="B263" s="71" t="s">
        <v>818</v>
      </c>
      <c r="C263" s="138"/>
      <c r="D263" s="70"/>
      <c r="E263" s="137"/>
      <c r="F263" s="137"/>
    </row>
    <row r="264" spans="1:6" ht="13" x14ac:dyDescent="0.3">
      <c r="A264" s="138"/>
      <c r="B264" s="71"/>
      <c r="C264" s="138"/>
      <c r="D264" s="70"/>
      <c r="E264" s="137"/>
      <c r="F264" s="137"/>
    </row>
    <row r="265" spans="1:6" ht="13" x14ac:dyDescent="0.3">
      <c r="A265" s="138"/>
      <c r="B265" s="71" t="s">
        <v>819</v>
      </c>
      <c r="C265" s="138"/>
      <c r="D265" s="70"/>
      <c r="E265" s="137"/>
      <c r="F265" s="137"/>
    </row>
    <row r="266" spans="1:6" ht="13" x14ac:dyDescent="0.3">
      <c r="A266" s="138"/>
      <c r="B266" s="71" t="s">
        <v>816</v>
      </c>
      <c r="C266" s="138"/>
      <c r="D266" s="70"/>
      <c r="E266" s="137"/>
      <c r="F266" s="137"/>
    </row>
    <row r="267" spans="1:6" ht="13" x14ac:dyDescent="0.3">
      <c r="A267" s="138"/>
      <c r="B267" s="71" t="s">
        <v>817</v>
      </c>
      <c r="C267" s="138"/>
      <c r="D267" s="70"/>
      <c r="E267" s="137"/>
      <c r="F267" s="137"/>
    </row>
    <row r="268" spans="1:6" ht="13" x14ac:dyDescent="0.3">
      <c r="A268" s="138"/>
      <c r="B268" s="71"/>
      <c r="C268" s="138"/>
      <c r="D268" s="70"/>
      <c r="E268" s="137"/>
      <c r="F268" s="137"/>
    </row>
    <row r="269" spans="1:6" ht="13" x14ac:dyDescent="0.3">
      <c r="A269" s="138"/>
      <c r="B269" s="71" t="s">
        <v>820</v>
      </c>
      <c r="C269" s="138"/>
      <c r="D269" s="70"/>
      <c r="E269" s="137"/>
      <c r="F269" s="137"/>
    </row>
    <row r="270" spans="1:6" ht="13" x14ac:dyDescent="0.3">
      <c r="A270" s="138"/>
      <c r="B270" s="71" t="s">
        <v>821</v>
      </c>
      <c r="C270" s="138"/>
      <c r="D270" s="70"/>
      <c r="E270" s="137"/>
      <c r="F270" s="137"/>
    </row>
    <row r="271" spans="1:6" ht="13" x14ac:dyDescent="0.3">
      <c r="A271" s="138"/>
      <c r="B271" s="71" t="s">
        <v>822</v>
      </c>
      <c r="C271" s="138"/>
      <c r="D271" s="70"/>
      <c r="E271" s="137"/>
      <c r="F271" s="137"/>
    </row>
    <row r="272" spans="1:6" ht="13" x14ac:dyDescent="0.3">
      <c r="A272" s="138"/>
      <c r="B272" s="71" t="s">
        <v>823</v>
      </c>
      <c r="C272" s="138"/>
      <c r="D272" s="70"/>
      <c r="E272" s="137"/>
      <c r="F272" s="137"/>
    </row>
    <row r="273" spans="1:6" ht="13" x14ac:dyDescent="0.3">
      <c r="A273" s="138"/>
      <c r="B273" s="71"/>
      <c r="C273" s="138"/>
      <c r="D273" s="70"/>
      <c r="E273" s="137"/>
      <c r="F273" s="137"/>
    </row>
    <row r="274" spans="1:6" ht="13" x14ac:dyDescent="0.3">
      <c r="A274" s="138"/>
      <c r="B274" s="71" t="s">
        <v>824</v>
      </c>
      <c r="C274" s="138"/>
      <c r="D274" s="70"/>
      <c r="E274" s="137"/>
      <c r="F274" s="137"/>
    </row>
    <row r="275" spans="1:6" ht="13" x14ac:dyDescent="0.3">
      <c r="A275" s="138"/>
      <c r="B275" s="71" t="s">
        <v>815</v>
      </c>
      <c r="C275" s="138"/>
      <c r="D275" s="70"/>
      <c r="E275" s="137"/>
      <c r="F275" s="137"/>
    </row>
    <row r="276" spans="1:6" ht="13" x14ac:dyDescent="0.3">
      <c r="A276" s="138"/>
      <c r="B276" s="71" t="s">
        <v>825</v>
      </c>
      <c r="C276" s="138"/>
      <c r="D276" s="70"/>
      <c r="E276" s="137"/>
      <c r="F276" s="137"/>
    </row>
    <row r="277" spans="1:6" ht="13" x14ac:dyDescent="0.3">
      <c r="A277" s="138"/>
      <c r="B277" s="71" t="s">
        <v>826</v>
      </c>
      <c r="C277" s="138"/>
      <c r="D277" s="70"/>
      <c r="E277" s="137"/>
      <c r="F277" s="137"/>
    </row>
    <row r="278" spans="1:6" ht="13" x14ac:dyDescent="0.3">
      <c r="A278" s="138"/>
      <c r="B278" s="71" t="s">
        <v>827</v>
      </c>
      <c r="C278" s="138"/>
      <c r="D278" s="70"/>
      <c r="E278" s="137"/>
      <c r="F278" s="137"/>
    </row>
    <row r="279" spans="1:6" ht="13" x14ac:dyDescent="0.3">
      <c r="A279" s="138"/>
      <c r="B279" s="71" t="s">
        <v>828</v>
      </c>
      <c r="C279" s="138"/>
      <c r="D279" s="70"/>
      <c r="E279" s="137"/>
      <c r="F279" s="137"/>
    </row>
    <row r="280" spans="1:6" ht="13" x14ac:dyDescent="0.3">
      <c r="A280" s="138"/>
      <c r="B280" s="71" t="s">
        <v>829</v>
      </c>
      <c r="C280" s="138"/>
      <c r="D280" s="70"/>
      <c r="E280" s="137"/>
      <c r="F280" s="137"/>
    </row>
    <row r="281" spans="1:6" ht="13" x14ac:dyDescent="0.3">
      <c r="A281" s="138"/>
      <c r="B281" s="71" t="s">
        <v>830</v>
      </c>
      <c r="C281" s="138"/>
      <c r="D281" s="70"/>
      <c r="E281" s="137"/>
      <c r="F281" s="137"/>
    </row>
    <row r="282" spans="1:6" ht="13" x14ac:dyDescent="0.3">
      <c r="A282" s="138"/>
      <c r="B282" s="71" t="s">
        <v>831</v>
      </c>
      <c r="C282" s="138"/>
      <c r="D282" s="70"/>
      <c r="E282" s="137"/>
      <c r="F282" s="137"/>
    </row>
    <row r="283" spans="1:6" ht="13" x14ac:dyDescent="0.3">
      <c r="A283" s="138"/>
      <c r="B283" s="71"/>
      <c r="C283" s="138"/>
      <c r="D283" s="70"/>
      <c r="E283" s="137"/>
      <c r="F283" s="137"/>
    </row>
    <row r="284" spans="1:6" ht="13" x14ac:dyDescent="0.3">
      <c r="A284" s="138"/>
      <c r="B284" s="72" t="s">
        <v>832</v>
      </c>
      <c r="C284" s="138"/>
      <c r="D284" s="70"/>
      <c r="E284" s="137"/>
      <c r="F284" s="137"/>
    </row>
    <row r="285" spans="1:6" ht="13" x14ac:dyDescent="0.3">
      <c r="A285" s="138"/>
      <c r="B285" s="71"/>
      <c r="C285" s="138"/>
      <c r="D285" s="70"/>
      <c r="E285" s="137"/>
      <c r="F285" s="137"/>
    </row>
    <row r="286" spans="1:6" ht="13" x14ac:dyDescent="0.3">
      <c r="A286" s="138">
        <v>75</v>
      </c>
      <c r="B286" s="71" t="s">
        <v>833</v>
      </c>
      <c r="C286" s="138" t="s">
        <v>4</v>
      </c>
      <c r="D286" s="70">
        <v>1</v>
      </c>
      <c r="E286" s="137"/>
      <c r="F286" s="137"/>
    </row>
    <row r="287" spans="1:6" ht="13" x14ac:dyDescent="0.3">
      <c r="A287" s="138"/>
      <c r="B287" s="71"/>
      <c r="C287" s="138"/>
      <c r="D287" s="70"/>
      <c r="E287" s="137"/>
      <c r="F287" s="137"/>
    </row>
    <row r="288" spans="1:6" ht="13" x14ac:dyDescent="0.3">
      <c r="A288" s="138"/>
      <c r="B288" s="71" t="s">
        <v>834</v>
      </c>
      <c r="C288" s="138"/>
      <c r="D288" s="70"/>
      <c r="E288" s="137"/>
      <c r="F288" s="137"/>
    </row>
    <row r="289" spans="1:6" ht="13" x14ac:dyDescent="0.3">
      <c r="A289" s="138"/>
      <c r="B289" s="71" t="s">
        <v>835</v>
      </c>
      <c r="C289" s="138"/>
      <c r="D289" s="70"/>
      <c r="E289" s="137"/>
      <c r="F289" s="137"/>
    </row>
    <row r="290" spans="1:6" ht="13" x14ac:dyDescent="0.3">
      <c r="A290" s="138"/>
      <c r="B290" s="71" t="s">
        <v>343</v>
      </c>
      <c r="C290" s="138"/>
      <c r="D290" s="70"/>
      <c r="E290" s="137"/>
      <c r="F290" s="137"/>
    </row>
    <row r="291" spans="1:6" ht="13" x14ac:dyDescent="0.3">
      <c r="A291" s="138"/>
      <c r="B291" s="71"/>
      <c r="C291" s="138"/>
      <c r="D291" s="70"/>
      <c r="E291" s="137"/>
      <c r="F291" s="137"/>
    </row>
    <row r="292" spans="1:6" ht="13" x14ac:dyDescent="0.3">
      <c r="A292" s="138">
        <v>76</v>
      </c>
      <c r="B292" s="71" t="s">
        <v>836</v>
      </c>
      <c r="C292" s="138" t="s">
        <v>4</v>
      </c>
      <c r="D292" s="70">
        <v>1</v>
      </c>
      <c r="E292" s="137"/>
      <c r="F292" s="137"/>
    </row>
    <row r="293" spans="1:6" ht="13" x14ac:dyDescent="0.3">
      <c r="A293" s="138"/>
      <c r="B293" s="71" t="s">
        <v>837</v>
      </c>
      <c r="C293" s="138"/>
      <c r="D293" s="70"/>
      <c r="E293" s="137"/>
      <c r="F293" s="137"/>
    </row>
    <row r="294" spans="1:6" ht="13" x14ac:dyDescent="0.3">
      <c r="A294" s="138"/>
      <c r="B294" s="71" t="s">
        <v>838</v>
      </c>
      <c r="C294" s="138"/>
      <c r="D294" s="70"/>
      <c r="E294" s="137"/>
      <c r="F294" s="137"/>
    </row>
    <row r="295" spans="1:6" ht="13" x14ac:dyDescent="0.3">
      <c r="A295" s="138"/>
      <c r="B295" s="71" t="s">
        <v>839</v>
      </c>
      <c r="C295" s="138"/>
      <c r="D295" s="70"/>
      <c r="E295" s="137"/>
      <c r="F295" s="137"/>
    </row>
    <row r="296" spans="1:6" ht="13" x14ac:dyDescent="0.3">
      <c r="A296" s="138"/>
      <c r="B296" s="71" t="s">
        <v>840</v>
      </c>
      <c r="C296" s="138"/>
      <c r="D296" s="70"/>
      <c r="E296" s="137"/>
      <c r="F296" s="137"/>
    </row>
    <row r="297" spans="1:6" ht="13" x14ac:dyDescent="0.3">
      <c r="A297" s="138"/>
      <c r="B297" s="71" t="s">
        <v>841</v>
      </c>
      <c r="C297" s="138"/>
      <c r="D297" s="70"/>
      <c r="E297" s="137"/>
      <c r="F297" s="137"/>
    </row>
    <row r="298" spans="1:6" ht="13" x14ac:dyDescent="0.3">
      <c r="A298" s="138"/>
      <c r="B298" s="71" t="s">
        <v>842</v>
      </c>
      <c r="C298" s="138"/>
      <c r="D298" s="70"/>
      <c r="E298" s="137"/>
      <c r="F298" s="137"/>
    </row>
    <row r="299" spans="1:6" ht="13" x14ac:dyDescent="0.3">
      <c r="A299" s="138"/>
      <c r="B299" s="71" t="s">
        <v>843</v>
      </c>
      <c r="C299" s="138"/>
      <c r="D299" s="70"/>
      <c r="E299" s="137"/>
      <c r="F299" s="137"/>
    </row>
    <row r="300" spans="1:6" ht="13" x14ac:dyDescent="0.3">
      <c r="A300" s="138"/>
      <c r="B300" s="71" t="s">
        <v>844</v>
      </c>
      <c r="C300" s="138"/>
      <c r="D300" s="70"/>
      <c r="E300" s="137"/>
      <c r="F300" s="137"/>
    </row>
    <row r="301" spans="1:6" ht="13" x14ac:dyDescent="0.3">
      <c r="A301" s="138"/>
      <c r="B301" s="71" t="s">
        <v>845</v>
      </c>
      <c r="C301" s="138"/>
      <c r="D301" s="70"/>
      <c r="E301" s="137"/>
      <c r="F301" s="137"/>
    </row>
    <row r="302" spans="1:6" ht="13" x14ac:dyDescent="0.3">
      <c r="A302" s="138"/>
      <c r="B302" s="71" t="s">
        <v>846</v>
      </c>
      <c r="C302" s="138"/>
      <c r="D302" s="70"/>
      <c r="E302" s="137"/>
      <c r="F302" s="137"/>
    </row>
    <row r="303" spans="1:6" ht="13" x14ac:dyDescent="0.3">
      <c r="A303" s="138"/>
      <c r="B303" s="71" t="s">
        <v>847</v>
      </c>
      <c r="C303" s="138"/>
      <c r="D303" s="70"/>
      <c r="E303" s="137"/>
      <c r="F303" s="137"/>
    </row>
    <row r="304" spans="1:6" ht="13" x14ac:dyDescent="0.3">
      <c r="A304" s="138"/>
      <c r="B304" s="71" t="s">
        <v>848</v>
      </c>
      <c r="C304" s="138"/>
      <c r="D304" s="70"/>
      <c r="E304" s="137"/>
      <c r="F304" s="137"/>
    </row>
    <row r="305" spans="1:6" ht="13" x14ac:dyDescent="0.3">
      <c r="A305" s="138"/>
      <c r="B305" s="71" t="s">
        <v>849</v>
      </c>
      <c r="C305" s="138"/>
      <c r="D305" s="70"/>
      <c r="E305" s="137"/>
      <c r="F305" s="137"/>
    </row>
    <row r="306" spans="1:6" ht="13" x14ac:dyDescent="0.3">
      <c r="A306" s="138"/>
      <c r="B306" s="71" t="s">
        <v>343</v>
      </c>
      <c r="C306" s="138"/>
      <c r="D306" s="70"/>
      <c r="E306" s="137"/>
      <c r="F306" s="137"/>
    </row>
    <row r="307" spans="1:6" ht="13" x14ac:dyDescent="0.3">
      <c r="A307" s="139"/>
      <c r="B307" s="140" t="s">
        <v>675</v>
      </c>
      <c r="C307" s="141"/>
      <c r="D307" s="142"/>
      <c r="E307" s="143"/>
      <c r="F307" s="143"/>
    </row>
    <row r="308" spans="1:6" ht="13" x14ac:dyDescent="0.3">
      <c r="A308" s="139"/>
      <c r="B308" s="140" t="s">
        <v>676</v>
      </c>
      <c r="C308" s="141"/>
      <c r="D308" s="142"/>
      <c r="E308" s="143"/>
      <c r="F308" s="143"/>
    </row>
    <row r="309" spans="1:6" ht="13" x14ac:dyDescent="0.3">
      <c r="A309" s="138"/>
      <c r="B309" s="71"/>
      <c r="C309" s="138"/>
      <c r="D309" s="70"/>
      <c r="E309" s="137"/>
      <c r="F309" s="137"/>
    </row>
    <row r="310" spans="1:6" ht="13" x14ac:dyDescent="0.3">
      <c r="A310" s="138">
        <v>77</v>
      </c>
      <c r="B310" s="71" t="s">
        <v>850</v>
      </c>
      <c r="C310" s="138" t="s">
        <v>4</v>
      </c>
      <c r="D310" s="70">
        <v>1</v>
      </c>
      <c r="E310" s="137"/>
      <c r="F310" s="137"/>
    </row>
    <row r="311" spans="1:6" ht="13" x14ac:dyDescent="0.3">
      <c r="A311" s="138"/>
      <c r="B311" s="71"/>
      <c r="C311" s="138"/>
      <c r="D311" s="70"/>
      <c r="E311" s="137"/>
      <c r="F311" s="137"/>
    </row>
    <row r="312" spans="1:6" ht="13" x14ac:dyDescent="0.3">
      <c r="A312" s="138"/>
      <c r="B312" s="71" t="s">
        <v>851</v>
      </c>
      <c r="C312" s="138"/>
      <c r="D312" s="70"/>
      <c r="E312" s="137"/>
      <c r="F312" s="137"/>
    </row>
    <row r="313" spans="1:6" ht="13" x14ac:dyDescent="0.3">
      <c r="A313" s="138"/>
      <c r="B313" s="71" t="s">
        <v>852</v>
      </c>
      <c r="C313" s="138"/>
      <c r="D313" s="70"/>
      <c r="E313" s="137"/>
      <c r="F313" s="137"/>
    </row>
    <row r="314" spans="1:6" ht="13" x14ac:dyDescent="0.3">
      <c r="A314" s="138"/>
      <c r="B314" s="71" t="s">
        <v>853</v>
      </c>
      <c r="C314" s="138"/>
      <c r="D314" s="70"/>
      <c r="E314" s="137"/>
      <c r="F314" s="137"/>
    </row>
    <row r="315" spans="1:6" ht="13" x14ac:dyDescent="0.3">
      <c r="A315" s="138"/>
      <c r="B315" s="71" t="s">
        <v>854</v>
      </c>
      <c r="C315" s="138"/>
      <c r="D315" s="70"/>
      <c r="E315" s="137"/>
      <c r="F315" s="137"/>
    </row>
    <row r="316" spans="1:6" ht="13" x14ac:dyDescent="0.3">
      <c r="A316" s="138"/>
      <c r="B316" s="71" t="s">
        <v>855</v>
      </c>
      <c r="C316" s="138"/>
      <c r="D316" s="70"/>
      <c r="E316" s="137"/>
      <c r="F316" s="137"/>
    </row>
    <row r="317" spans="1:6" ht="13" x14ac:dyDescent="0.3">
      <c r="A317" s="138"/>
      <c r="B317" s="71" t="s">
        <v>856</v>
      </c>
      <c r="C317" s="138"/>
      <c r="D317" s="70"/>
      <c r="E317" s="137"/>
      <c r="F317" s="137"/>
    </row>
    <row r="318" spans="1:6" ht="13" x14ac:dyDescent="0.3">
      <c r="A318" s="138"/>
      <c r="B318" s="71" t="s">
        <v>857</v>
      </c>
      <c r="C318" s="138"/>
      <c r="D318" s="70"/>
      <c r="E318" s="137"/>
      <c r="F318" s="137"/>
    </row>
    <row r="319" spans="1:6" ht="13" x14ac:dyDescent="0.3">
      <c r="A319" s="138"/>
      <c r="B319" s="71" t="s">
        <v>858</v>
      </c>
      <c r="C319" s="138"/>
      <c r="D319" s="70"/>
      <c r="E319" s="137"/>
      <c r="F319" s="137"/>
    </row>
    <row r="320" spans="1:6" ht="13" x14ac:dyDescent="0.3">
      <c r="A320" s="138"/>
      <c r="B320" s="71" t="s">
        <v>859</v>
      </c>
      <c r="C320" s="138"/>
      <c r="D320" s="70"/>
      <c r="E320" s="137"/>
      <c r="F320" s="137"/>
    </row>
    <row r="321" spans="1:6" ht="13" x14ac:dyDescent="0.3">
      <c r="A321" s="138"/>
      <c r="B321" s="71" t="s">
        <v>860</v>
      </c>
      <c r="C321" s="138"/>
      <c r="D321" s="70"/>
      <c r="E321" s="137"/>
      <c r="F321" s="137"/>
    </row>
    <row r="322" spans="1:6" ht="13" x14ac:dyDescent="0.3">
      <c r="A322" s="138"/>
      <c r="B322" s="71" t="s">
        <v>861</v>
      </c>
      <c r="C322" s="138"/>
      <c r="D322" s="70"/>
      <c r="E322" s="137"/>
      <c r="F322" s="137"/>
    </row>
    <row r="323" spans="1:6" ht="13" x14ac:dyDescent="0.3">
      <c r="A323" s="138"/>
      <c r="B323" s="71"/>
      <c r="C323" s="138"/>
      <c r="D323" s="70"/>
      <c r="E323" s="137"/>
      <c r="F323" s="137"/>
    </row>
    <row r="324" spans="1:6" ht="13" x14ac:dyDescent="0.3">
      <c r="A324" s="138">
        <v>78</v>
      </c>
      <c r="B324" s="71" t="s">
        <v>862</v>
      </c>
      <c r="C324" s="138" t="s">
        <v>4</v>
      </c>
      <c r="D324" s="70">
        <v>1</v>
      </c>
      <c r="E324" s="137"/>
      <c r="F324" s="137"/>
    </row>
    <row r="325" spans="1:6" ht="13" x14ac:dyDescent="0.3">
      <c r="A325" s="138"/>
      <c r="B325" s="71"/>
      <c r="C325" s="138"/>
      <c r="D325" s="70"/>
      <c r="E325" s="137"/>
      <c r="F325" s="137"/>
    </row>
    <row r="326" spans="1:6" ht="13" x14ac:dyDescent="0.3">
      <c r="A326" s="138"/>
      <c r="B326" s="71" t="s">
        <v>863</v>
      </c>
      <c r="C326" s="138"/>
      <c r="D326" s="70"/>
      <c r="E326" s="137"/>
      <c r="F326" s="137"/>
    </row>
    <row r="327" spans="1:6" ht="13" x14ac:dyDescent="0.3">
      <c r="A327" s="138"/>
      <c r="B327" s="71" t="s">
        <v>864</v>
      </c>
      <c r="C327" s="138"/>
      <c r="D327" s="70"/>
      <c r="E327" s="137"/>
      <c r="F327" s="137"/>
    </row>
    <row r="328" spans="1:6" ht="13" x14ac:dyDescent="0.3">
      <c r="A328" s="138"/>
      <c r="B328" s="71" t="s">
        <v>865</v>
      </c>
      <c r="C328" s="138"/>
      <c r="D328" s="70"/>
      <c r="E328" s="137"/>
      <c r="F328" s="137"/>
    </row>
    <row r="329" spans="1:6" ht="13" x14ac:dyDescent="0.3">
      <c r="A329" s="138"/>
      <c r="B329" s="71" t="s">
        <v>866</v>
      </c>
      <c r="C329" s="138"/>
      <c r="D329" s="70"/>
      <c r="E329" s="137"/>
      <c r="F329" s="137"/>
    </row>
    <row r="330" spans="1:6" ht="13" x14ac:dyDescent="0.3">
      <c r="A330" s="138"/>
      <c r="B330" s="71" t="s">
        <v>867</v>
      </c>
      <c r="C330" s="138"/>
      <c r="D330" s="70"/>
      <c r="E330" s="137"/>
      <c r="F330" s="137"/>
    </row>
    <row r="331" spans="1:6" ht="13" x14ac:dyDescent="0.3">
      <c r="A331" s="138"/>
      <c r="B331" s="71" t="s">
        <v>868</v>
      </c>
      <c r="C331" s="138"/>
      <c r="D331" s="70"/>
      <c r="E331" s="137"/>
      <c r="F331" s="137"/>
    </row>
    <row r="332" spans="1:6" ht="13" x14ac:dyDescent="0.3">
      <c r="A332" s="138"/>
      <c r="B332" s="71" t="s">
        <v>869</v>
      </c>
      <c r="C332" s="138"/>
      <c r="D332" s="70"/>
      <c r="E332" s="137"/>
      <c r="F332" s="137"/>
    </row>
    <row r="333" spans="1:6" ht="13" x14ac:dyDescent="0.3">
      <c r="A333" s="138"/>
      <c r="B333" s="71"/>
      <c r="C333" s="138"/>
      <c r="D333" s="70"/>
      <c r="E333" s="137"/>
      <c r="F333" s="137"/>
    </row>
    <row r="334" spans="1:6" ht="13" x14ac:dyDescent="0.3">
      <c r="A334" s="138">
        <v>79</v>
      </c>
      <c r="B334" s="71" t="s">
        <v>870</v>
      </c>
      <c r="C334" s="138" t="s">
        <v>4</v>
      </c>
      <c r="D334" s="70">
        <v>1</v>
      </c>
      <c r="E334" s="137"/>
      <c r="F334" s="137"/>
    </row>
    <row r="335" spans="1:6" ht="13" x14ac:dyDescent="0.3">
      <c r="A335" s="138"/>
      <c r="B335" s="71"/>
      <c r="C335" s="138"/>
      <c r="D335" s="70"/>
      <c r="E335" s="137"/>
      <c r="F335" s="137"/>
    </row>
    <row r="336" spans="1:6" ht="13" x14ac:dyDescent="0.3">
      <c r="A336" s="138"/>
      <c r="B336" s="71" t="s">
        <v>871</v>
      </c>
      <c r="C336" s="138"/>
      <c r="D336" s="70"/>
      <c r="E336" s="137"/>
      <c r="F336" s="137"/>
    </row>
    <row r="337" spans="1:6" ht="13" x14ac:dyDescent="0.3">
      <c r="A337" s="138"/>
      <c r="B337" s="71" t="s">
        <v>872</v>
      </c>
      <c r="C337" s="138"/>
      <c r="D337" s="70"/>
      <c r="E337" s="137"/>
      <c r="F337" s="137"/>
    </row>
    <row r="338" spans="1:6" ht="13" x14ac:dyDescent="0.3">
      <c r="A338" s="138"/>
      <c r="B338" s="71" t="s">
        <v>873</v>
      </c>
      <c r="C338" s="138"/>
      <c r="D338" s="70"/>
      <c r="E338" s="137"/>
      <c r="F338" s="137"/>
    </row>
    <row r="339" spans="1:6" ht="13" x14ac:dyDescent="0.3">
      <c r="A339" s="138"/>
      <c r="B339" s="71" t="s">
        <v>874</v>
      </c>
      <c r="C339" s="138"/>
      <c r="D339" s="70"/>
      <c r="E339" s="137"/>
      <c r="F339" s="137"/>
    </row>
    <row r="340" spans="1:6" ht="13" x14ac:dyDescent="0.3">
      <c r="A340" s="138"/>
      <c r="B340" s="71" t="s">
        <v>875</v>
      </c>
      <c r="C340" s="138"/>
      <c r="D340" s="70"/>
      <c r="E340" s="137"/>
      <c r="F340" s="137"/>
    </row>
    <row r="341" spans="1:6" ht="13" x14ac:dyDescent="0.3">
      <c r="A341" s="138"/>
      <c r="B341" s="71"/>
      <c r="C341" s="138"/>
      <c r="D341" s="70"/>
      <c r="E341" s="137"/>
      <c r="F341" s="137"/>
    </row>
    <row r="342" spans="1:6" ht="13" x14ac:dyDescent="0.3">
      <c r="A342" s="138">
        <v>80</v>
      </c>
      <c r="B342" s="71" t="s">
        <v>876</v>
      </c>
      <c r="C342" s="138" t="s">
        <v>4</v>
      </c>
      <c r="D342" s="70">
        <v>1</v>
      </c>
      <c r="E342" s="137"/>
      <c r="F342" s="137"/>
    </row>
    <row r="343" spans="1:6" ht="13" x14ac:dyDescent="0.3">
      <c r="A343" s="138"/>
      <c r="B343" s="71"/>
      <c r="C343" s="138"/>
      <c r="D343" s="70"/>
      <c r="E343" s="137"/>
      <c r="F343" s="137"/>
    </row>
    <row r="344" spans="1:6" ht="13" x14ac:dyDescent="0.3">
      <c r="A344" s="138"/>
      <c r="B344" s="71" t="s">
        <v>877</v>
      </c>
      <c r="C344" s="138"/>
      <c r="D344" s="70"/>
      <c r="E344" s="137"/>
      <c r="F344" s="137"/>
    </row>
    <row r="345" spans="1:6" ht="13" x14ac:dyDescent="0.3">
      <c r="A345" s="138"/>
      <c r="B345" s="71" t="s">
        <v>878</v>
      </c>
      <c r="C345" s="138"/>
      <c r="D345" s="70"/>
      <c r="E345" s="137"/>
      <c r="F345" s="137"/>
    </row>
    <row r="346" spans="1:6" ht="13" x14ac:dyDescent="0.3">
      <c r="A346" s="138"/>
      <c r="B346" s="71" t="s">
        <v>879</v>
      </c>
      <c r="C346" s="138"/>
      <c r="D346" s="70"/>
      <c r="E346" s="137"/>
      <c r="F346" s="137"/>
    </row>
    <row r="347" spans="1:6" ht="13" x14ac:dyDescent="0.3">
      <c r="A347" s="138"/>
      <c r="B347" s="71" t="s">
        <v>880</v>
      </c>
      <c r="C347" s="138"/>
      <c r="D347" s="70"/>
      <c r="E347" s="137"/>
      <c r="F347" s="137"/>
    </row>
    <row r="348" spans="1:6" ht="13" x14ac:dyDescent="0.3">
      <c r="A348" s="138"/>
      <c r="B348" s="71" t="s">
        <v>881</v>
      </c>
      <c r="C348" s="138"/>
      <c r="D348" s="70"/>
      <c r="E348" s="137"/>
      <c r="F348" s="137"/>
    </row>
    <row r="349" spans="1:6" ht="13" x14ac:dyDescent="0.3">
      <c r="A349" s="138"/>
      <c r="B349" s="71" t="s">
        <v>882</v>
      </c>
      <c r="C349" s="138"/>
      <c r="D349" s="70"/>
      <c r="E349" s="137"/>
      <c r="F349" s="137"/>
    </row>
    <row r="350" spans="1:6" ht="13" x14ac:dyDescent="0.3">
      <c r="A350" s="138"/>
      <c r="B350" s="71"/>
      <c r="C350" s="138"/>
      <c r="D350" s="70"/>
      <c r="E350" s="137"/>
      <c r="F350" s="137"/>
    </row>
    <row r="351" spans="1:6" ht="13" x14ac:dyDescent="0.3">
      <c r="A351" s="138"/>
      <c r="B351" s="72" t="s">
        <v>883</v>
      </c>
      <c r="C351" s="138"/>
      <c r="D351" s="70"/>
      <c r="E351" s="137"/>
      <c r="F351" s="137"/>
    </row>
    <row r="352" spans="1:6" ht="13" x14ac:dyDescent="0.3">
      <c r="A352" s="138"/>
      <c r="B352" s="71"/>
      <c r="C352" s="138"/>
      <c r="D352" s="70"/>
      <c r="E352" s="137"/>
      <c r="F352" s="137"/>
    </row>
    <row r="353" spans="1:6" ht="13" x14ac:dyDescent="0.3">
      <c r="A353" s="138">
        <v>81</v>
      </c>
      <c r="B353" s="71" t="s">
        <v>884</v>
      </c>
      <c r="C353" s="138" t="s">
        <v>4</v>
      </c>
      <c r="D353" s="70">
        <v>1</v>
      </c>
      <c r="E353" s="137"/>
      <c r="F353" s="137"/>
    </row>
    <row r="354" spans="1:6" ht="13" x14ac:dyDescent="0.3">
      <c r="A354" s="138">
        <v>82</v>
      </c>
      <c r="B354" s="71" t="s">
        <v>885</v>
      </c>
      <c r="C354" s="138" t="s">
        <v>4</v>
      </c>
      <c r="D354" s="70">
        <v>1</v>
      </c>
      <c r="E354" s="137"/>
      <c r="F354" s="137"/>
    </row>
    <row r="355" spans="1:6" ht="13" x14ac:dyDescent="0.3">
      <c r="A355" s="138">
        <v>83</v>
      </c>
      <c r="B355" s="71" t="s">
        <v>886</v>
      </c>
      <c r="C355" s="138" t="s">
        <v>4</v>
      </c>
      <c r="D355" s="70">
        <v>1</v>
      </c>
      <c r="E355" s="137"/>
      <c r="F355" s="137"/>
    </row>
    <row r="356" spans="1:6" ht="13" x14ac:dyDescent="0.3">
      <c r="A356" s="138"/>
      <c r="B356" s="71"/>
      <c r="C356" s="138"/>
      <c r="D356" s="70"/>
      <c r="E356" s="137"/>
      <c r="F356" s="137"/>
    </row>
    <row r="357" spans="1:6" ht="13" x14ac:dyDescent="0.3">
      <c r="A357" s="138"/>
      <c r="B357" s="72" t="s">
        <v>887</v>
      </c>
      <c r="C357" s="138"/>
      <c r="D357" s="70"/>
      <c r="E357" s="137"/>
      <c r="F357" s="137"/>
    </row>
    <row r="358" spans="1:6" ht="13" x14ac:dyDescent="0.3">
      <c r="A358" s="138"/>
      <c r="B358" s="71"/>
      <c r="C358" s="138"/>
      <c r="D358" s="70"/>
      <c r="E358" s="137"/>
      <c r="F358" s="137"/>
    </row>
    <row r="359" spans="1:6" ht="13" x14ac:dyDescent="0.3">
      <c r="A359" s="138"/>
      <c r="B359" s="71" t="s">
        <v>888</v>
      </c>
      <c r="C359" s="138"/>
      <c r="D359" s="70"/>
      <c r="E359" s="137"/>
      <c r="F359" s="137"/>
    </row>
    <row r="360" spans="1:6" ht="13" x14ac:dyDescent="0.3">
      <c r="A360" s="138"/>
      <c r="B360" s="71" t="s">
        <v>889</v>
      </c>
      <c r="C360" s="138"/>
      <c r="D360" s="70"/>
      <c r="E360" s="137"/>
      <c r="F360" s="137"/>
    </row>
    <row r="361" spans="1:6" ht="13" x14ac:dyDescent="0.3">
      <c r="A361" s="138"/>
      <c r="B361" s="71" t="s">
        <v>890</v>
      </c>
      <c r="C361" s="138"/>
      <c r="D361" s="70"/>
      <c r="E361" s="137"/>
      <c r="F361" s="137"/>
    </row>
    <row r="362" spans="1:6" ht="13" x14ac:dyDescent="0.3">
      <c r="A362" s="139"/>
      <c r="B362" s="140" t="s">
        <v>675</v>
      </c>
      <c r="C362" s="141"/>
      <c r="D362" s="142"/>
      <c r="E362" s="143"/>
      <c r="F362" s="143"/>
    </row>
    <row r="363" spans="1:6" ht="13" x14ac:dyDescent="0.3">
      <c r="A363" s="139"/>
      <c r="B363" s="140" t="s">
        <v>676</v>
      </c>
      <c r="C363" s="141"/>
      <c r="D363" s="142"/>
      <c r="E363" s="143"/>
      <c r="F363" s="143"/>
    </row>
    <row r="364" spans="1:6" ht="13" x14ac:dyDescent="0.3">
      <c r="A364" s="138"/>
      <c r="B364" s="71"/>
      <c r="C364" s="138"/>
      <c r="D364" s="70"/>
      <c r="E364" s="137"/>
      <c r="F364" s="137"/>
    </row>
    <row r="365" spans="1:6" ht="13" x14ac:dyDescent="0.3">
      <c r="A365" s="138"/>
      <c r="B365" s="72" t="s">
        <v>891</v>
      </c>
      <c r="C365" s="138"/>
      <c r="D365" s="70"/>
      <c r="E365" s="137"/>
      <c r="F365" s="137"/>
    </row>
    <row r="366" spans="1:6" ht="13" x14ac:dyDescent="0.3">
      <c r="A366" s="138"/>
      <c r="B366" s="71"/>
      <c r="C366" s="138"/>
      <c r="D366" s="70"/>
      <c r="E366" s="137"/>
      <c r="F366" s="137"/>
    </row>
    <row r="367" spans="1:6" ht="13" x14ac:dyDescent="0.3">
      <c r="A367" s="138"/>
      <c r="B367" s="71" t="s">
        <v>892</v>
      </c>
      <c r="C367" s="138"/>
      <c r="D367" s="70"/>
      <c r="E367" s="137"/>
      <c r="F367" s="137"/>
    </row>
    <row r="368" spans="1:6" ht="13" x14ac:dyDescent="0.3">
      <c r="A368" s="138"/>
      <c r="B368" s="71" t="s">
        <v>893</v>
      </c>
      <c r="C368" s="138"/>
      <c r="D368" s="70"/>
      <c r="E368" s="137"/>
      <c r="F368" s="137"/>
    </row>
    <row r="369" spans="1:6" ht="13" x14ac:dyDescent="0.3">
      <c r="A369" s="138"/>
      <c r="B369" s="71" t="s">
        <v>894</v>
      </c>
      <c r="C369" s="138"/>
      <c r="D369" s="70"/>
      <c r="E369" s="137"/>
      <c r="F369" s="137"/>
    </row>
    <row r="370" spans="1:6" ht="13" x14ac:dyDescent="0.3">
      <c r="A370" s="138"/>
      <c r="B370" s="71" t="s">
        <v>895</v>
      </c>
      <c r="C370" s="138"/>
      <c r="D370" s="70"/>
      <c r="E370" s="137"/>
      <c r="F370" s="137"/>
    </row>
    <row r="371" spans="1:6" ht="13" x14ac:dyDescent="0.3">
      <c r="A371" s="138"/>
      <c r="B371" s="71" t="s">
        <v>896</v>
      </c>
      <c r="C371" s="138"/>
      <c r="D371" s="70"/>
      <c r="E371" s="137"/>
      <c r="F371" s="137"/>
    </row>
    <row r="372" spans="1:6" ht="13" x14ac:dyDescent="0.3">
      <c r="A372" s="138"/>
      <c r="B372" s="71"/>
      <c r="C372" s="138"/>
      <c r="D372" s="70"/>
      <c r="E372" s="137"/>
      <c r="F372" s="137"/>
    </row>
    <row r="373" spans="1:6" ht="13" x14ac:dyDescent="0.3">
      <c r="A373" s="138"/>
      <c r="B373" s="72" t="s">
        <v>897</v>
      </c>
      <c r="C373" s="138"/>
      <c r="D373" s="70"/>
      <c r="E373" s="137"/>
      <c r="F373" s="137"/>
    </row>
    <row r="374" spans="1:6" ht="13" x14ac:dyDescent="0.3">
      <c r="A374" s="138"/>
      <c r="B374" s="71"/>
      <c r="C374" s="138"/>
      <c r="D374" s="70"/>
      <c r="E374" s="137"/>
      <c r="F374" s="137"/>
    </row>
    <row r="375" spans="1:6" ht="13" x14ac:dyDescent="0.3">
      <c r="A375" s="138"/>
      <c r="B375" s="72" t="s">
        <v>898</v>
      </c>
      <c r="C375" s="138"/>
      <c r="D375" s="70"/>
      <c r="E375" s="137"/>
      <c r="F375" s="137"/>
    </row>
    <row r="376" spans="1:6" ht="13" x14ac:dyDescent="0.3">
      <c r="A376" s="138"/>
      <c r="B376" s="71" t="s">
        <v>899</v>
      </c>
      <c r="C376" s="138"/>
      <c r="D376" s="70"/>
      <c r="E376" s="137"/>
      <c r="F376" s="137"/>
    </row>
    <row r="377" spans="1:6" ht="13" x14ac:dyDescent="0.3">
      <c r="A377" s="138"/>
      <c r="B377" s="71" t="s">
        <v>900</v>
      </c>
      <c r="C377" s="138"/>
      <c r="D377" s="70"/>
      <c r="E377" s="137"/>
      <c r="F377" s="137"/>
    </row>
    <row r="378" spans="1:6" ht="13" x14ac:dyDescent="0.3">
      <c r="A378" s="138"/>
      <c r="B378" s="71" t="s">
        <v>901</v>
      </c>
      <c r="C378" s="138"/>
      <c r="D378" s="70"/>
      <c r="E378" s="137"/>
      <c r="F378" s="137"/>
    </row>
    <row r="379" spans="1:6" ht="13" x14ac:dyDescent="0.3">
      <c r="A379" s="138"/>
      <c r="B379" s="71"/>
      <c r="C379" s="138"/>
      <c r="D379" s="70"/>
      <c r="E379" s="137"/>
      <c r="F379" s="137"/>
    </row>
    <row r="380" spans="1:6" ht="13" x14ac:dyDescent="0.3">
      <c r="A380" s="138"/>
      <c r="B380" s="72" t="s">
        <v>902</v>
      </c>
      <c r="C380" s="138"/>
      <c r="D380" s="70"/>
      <c r="E380" s="137"/>
      <c r="F380" s="137"/>
    </row>
    <row r="381" spans="1:6" ht="13" x14ac:dyDescent="0.3">
      <c r="A381" s="138"/>
      <c r="B381" s="71" t="s">
        <v>903</v>
      </c>
      <c r="C381" s="138"/>
      <c r="D381" s="70"/>
      <c r="E381" s="137"/>
      <c r="F381" s="137"/>
    </row>
    <row r="382" spans="1:6" ht="13" x14ac:dyDescent="0.3">
      <c r="A382" s="138"/>
      <c r="B382" s="71" t="s">
        <v>904</v>
      </c>
      <c r="C382" s="138"/>
      <c r="D382" s="70"/>
      <c r="E382" s="137"/>
      <c r="F382" s="137"/>
    </row>
    <row r="383" spans="1:6" ht="13" x14ac:dyDescent="0.3">
      <c r="A383" s="138"/>
      <c r="B383" s="71" t="s">
        <v>905</v>
      </c>
      <c r="C383" s="138"/>
      <c r="D383" s="70"/>
      <c r="E383" s="137"/>
      <c r="F383" s="137"/>
    </row>
    <row r="384" spans="1:6" ht="13" x14ac:dyDescent="0.3">
      <c r="A384" s="138"/>
      <c r="B384" s="71" t="s">
        <v>906</v>
      </c>
      <c r="C384" s="138"/>
      <c r="D384" s="70"/>
      <c r="E384" s="137"/>
      <c r="F384" s="137"/>
    </row>
    <row r="385" spans="1:6" ht="13" x14ac:dyDescent="0.3">
      <c r="A385" s="138"/>
      <c r="B385" s="71" t="s">
        <v>907</v>
      </c>
      <c r="C385" s="138"/>
      <c r="D385" s="70"/>
      <c r="E385" s="137"/>
      <c r="F385" s="137"/>
    </row>
    <row r="386" spans="1:6" ht="13" x14ac:dyDescent="0.3">
      <c r="A386" s="138"/>
      <c r="B386" s="71" t="s">
        <v>908</v>
      </c>
      <c r="C386" s="138"/>
      <c r="D386" s="70"/>
      <c r="E386" s="137"/>
      <c r="F386" s="137"/>
    </row>
    <row r="387" spans="1:6" ht="13" x14ac:dyDescent="0.3">
      <c r="A387" s="138"/>
      <c r="B387" s="71" t="s">
        <v>909</v>
      </c>
      <c r="C387" s="138"/>
      <c r="D387" s="70"/>
      <c r="E387" s="137"/>
      <c r="F387" s="137"/>
    </row>
    <row r="388" spans="1:6" ht="13" x14ac:dyDescent="0.3">
      <c r="A388" s="138"/>
      <c r="B388" s="71"/>
      <c r="C388" s="138"/>
      <c r="D388" s="70"/>
      <c r="E388" s="137"/>
      <c r="F388" s="137"/>
    </row>
    <row r="389" spans="1:6" ht="13" x14ac:dyDescent="0.3">
      <c r="A389" s="138"/>
      <c r="B389" s="72" t="s">
        <v>910</v>
      </c>
      <c r="C389" s="138"/>
      <c r="D389" s="70"/>
      <c r="E389" s="137"/>
      <c r="F389" s="137"/>
    </row>
    <row r="390" spans="1:6" ht="13" x14ac:dyDescent="0.3">
      <c r="A390" s="138"/>
      <c r="B390" s="71" t="s">
        <v>911</v>
      </c>
      <c r="C390" s="138"/>
      <c r="D390" s="70"/>
      <c r="E390" s="137"/>
      <c r="F390" s="137"/>
    </row>
    <row r="391" spans="1:6" ht="13" x14ac:dyDescent="0.3">
      <c r="A391" s="138"/>
      <c r="B391" s="71" t="s">
        <v>912</v>
      </c>
      <c r="C391" s="138"/>
      <c r="D391" s="70"/>
      <c r="E391" s="137"/>
      <c r="F391" s="137"/>
    </row>
    <row r="392" spans="1:6" ht="13" x14ac:dyDescent="0.3">
      <c r="A392" s="138"/>
      <c r="B392" s="71"/>
      <c r="C392" s="138"/>
      <c r="D392" s="70"/>
      <c r="E392" s="137"/>
      <c r="F392" s="137"/>
    </row>
    <row r="393" spans="1:6" ht="13" x14ac:dyDescent="0.3">
      <c r="A393" s="138"/>
      <c r="B393" s="72" t="s">
        <v>913</v>
      </c>
      <c r="C393" s="138"/>
      <c r="D393" s="70"/>
      <c r="E393" s="137"/>
      <c r="F393" s="137"/>
    </row>
    <row r="394" spans="1:6" ht="13" x14ac:dyDescent="0.3">
      <c r="A394" s="138"/>
      <c r="B394" s="71" t="s">
        <v>914</v>
      </c>
      <c r="C394" s="138"/>
      <c r="D394" s="70"/>
      <c r="E394" s="137"/>
      <c r="F394" s="137"/>
    </row>
    <row r="395" spans="1:6" ht="13" x14ac:dyDescent="0.3">
      <c r="A395" s="138"/>
      <c r="B395" s="71" t="s">
        <v>915</v>
      </c>
      <c r="C395" s="138"/>
      <c r="D395" s="70"/>
      <c r="E395" s="137"/>
      <c r="F395" s="137"/>
    </row>
    <row r="396" spans="1:6" ht="13" x14ac:dyDescent="0.3">
      <c r="A396" s="138"/>
      <c r="B396" s="71" t="s">
        <v>916</v>
      </c>
      <c r="C396" s="138"/>
      <c r="D396" s="70"/>
      <c r="E396" s="137"/>
      <c r="F396" s="137"/>
    </row>
    <row r="397" spans="1:6" ht="13" x14ac:dyDescent="0.3">
      <c r="A397" s="138"/>
      <c r="B397" s="71" t="s">
        <v>917</v>
      </c>
      <c r="C397" s="138"/>
      <c r="D397" s="70"/>
      <c r="E397" s="137"/>
      <c r="F397" s="137"/>
    </row>
    <row r="398" spans="1:6" ht="13" x14ac:dyDescent="0.3">
      <c r="A398" s="138"/>
      <c r="B398" s="71" t="s">
        <v>918</v>
      </c>
      <c r="C398" s="138"/>
      <c r="D398" s="70"/>
      <c r="E398" s="137"/>
      <c r="F398" s="137"/>
    </row>
    <row r="399" spans="1:6" ht="13" x14ac:dyDescent="0.3">
      <c r="A399" s="138"/>
      <c r="B399" s="71" t="s">
        <v>919</v>
      </c>
      <c r="C399" s="138"/>
      <c r="D399" s="70"/>
      <c r="E399" s="137"/>
      <c r="F399" s="137"/>
    </row>
    <row r="400" spans="1:6" ht="13" x14ac:dyDescent="0.3">
      <c r="A400" s="138"/>
      <c r="B400" s="71" t="s">
        <v>920</v>
      </c>
      <c r="C400" s="138"/>
      <c r="D400" s="70"/>
      <c r="E400" s="137"/>
      <c r="F400" s="137"/>
    </row>
    <row r="401" spans="1:6" ht="13" x14ac:dyDescent="0.3">
      <c r="A401" s="138"/>
      <c r="B401" s="71"/>
      <c r="C401" s="138"/>
      <c r="D401" s="70"/>
      <c r="E401" s="137"/>
      <c r="F401" s="137"/>
    </row>
    <row r="402" spans="1:6" ht="13" x14ac:dyDescent="0.3">
      <c r="A402" s="138"/>
      <c r="B402" s="71" t="s">
        <v>921</v>
      </c>
      <c r="C402" s="138"/>
      <c r="D402" s="70"/>
      <c r="E402" s="137"/>
      <c r="F402" s="137"/>
    </row>
    <row r="403" spans="1:6" ht="13" x14ac:dyDescent="0.3">
      <c r="A403" s="138"/>
      <c r="B403" s="71" t="s">
        <v>922</v>
      </c>
      <c r="C403" s="138"/>
      <c r="D403" s="70"/>
      <c r="E403" s="137"/>
      <c r="F403" s="137"/>
    </row>
    <row r="404" spans="1:6" ht="13" x14ac:dyDescent="0.3">
      <c r="A404" s="138"/>
      <c r="B404" s="71" t="s">
        <v>923</v>
      </c>
      <c r="C404" s="138"/>
      <c r="D404" s="70"/>
      <c r="E404" s="137"/>
      <c r="F404" s="137"/>
    </row>
    <row r="405" spans="1:6" ht="13" x14ac:dyDescent="0.3">
      <c r="A405" s="138"/>
      <c r="B405" s="71" t="s">
        <v>924</v>
      </c>
      <c r="C405" s="138"/>
      <c r="D405" s="70"/>
      <c r="E405" s="137"/>
      <c r="F405" s="137"/>
    </row>
    <row r="406" spans="1:6" ht="13" x14ac:dyDescent="0.3">
      <c r="A406" s="138"/>
      <c r="B406" s="71" t="s">
        <v>925</v>
      </c>
      <c r="C406" s="138"/>
      <c r="D406" s="70"/>
      <c r="E406" s="137"/>
      <c r="F406" s="137"/>
    </row>
    <row r="407" spans="1:6" ht="13" x14ac:dyDescent="0.3">
      <c r="A407" s="138"/>
      <c r="B407" s="71"/>
      <c r="C407" s="138"/>
      <c r="D407" s="70"/>
      <c r="E407" s="137"/>
      <c r="F407" s="137"/>
    </row>
    <row r="408" spans="1:6" ht="13" x14ac:dyDescent="0.3">
      <c r="A408" s="138"/>
      <c r="B408" s="71" t="s">
        <v>926</v>
      </c>
      <c r="C408" s="138"/>
      <c r="D408" s="70"/>
      <c r="E408" s="137"/>
      <c r="F408" s="137"/>
    </row>
    <row r="409" spans="1:6" ht="13" x14ac:dyDescent="0.3">
      <c r="A409" s="138"/>
      <c r="B409" s="71" t="s">
        <v>927</v>
      </c>
      <c r="C409" s="138"/>
      <c r="D409" s="70"/>
      <c r="E409" s="137"/>
      <c r="F409" s="137"/>
    </row>
    <row r="410" spans="1:6" ht="13" x14ac:dyDescent="0.3">
      <c r="A410" s="138"/>
      <c r="B410" s="71" t="s">
        <v>928</v>
      </c>
      <c r="C410" s="138"/>
      <c r="D410" s="70"/>
      <c r="E410" s="137"/>
      <c r="F410" s="137"/>
    </row>
    <row r="411" spans="1:6" ht="13" x14ac:dyDescent="0.3">
      <c r="A411" s="138"/>
      <c r="B411" s="71" t="s">
        <v>929</v>
      </c>
      <c r="C411" s="138"/>
      <c r="D411" s="70"/>
      <c r="E411" s="137"/>
      <c r="F411" s="137"/>
    </row>
    <row r="412" spans="1:6" ht="13" x14ac:dyDescent="0.3">
      <c r="A412" s="138"/>
      <c r="B412" s="71" t="s">
        <v>930</v>
      </c>
      <c r="C412" s="138"/>
      <c r="D412" s="70"/>
      <c r="E412" s="137"/>
      <c r="F412" s="137"/>
    </row>
    <row r="413" spans="1:6" ht="13" x14ac:dyDescent="0.3">
      <c r="A413" s="138"/>
      <c r="B413" s="71" t="s">
        <v>931</v>
      </c>
      <c r="C413" s="138"/>
      <c r="D413" s="70"/>
      <c r="E413" s="137"/>
      <c r="F413" s="137"/>
    </row>
    <row r="414" spans="1:6" ht="13" x14ac:dyDescent="0.3">
      <c r="A414" s="138"/>
      <c r="B414" s="71" t="s">
        <v>932</v>
      </c>
      <c r="C414" s="138"/>
      <c r="D414" s="70"/>
      <c r="E414" s="137"/>
      <c r="F414" s="137"/>
    </row>
    <row r="415" spans="1:6" ht="13" x14ac:dyDescent="0.3">
      <c r="A415" s="138"/>
      <c r="B415" s="71" t="s">
        <v>933</v>
      </c>
      <c r="C415" s="138"/>
      <c r="D415" s="70"/>
      <c r="E415" s="137"/>
      <c r="F415" s="137"/>
    </row>
    <row r="416" spans="1:6" ht="13" x14ac:dyDescent="0.3">
      <c r="A416" s="138"/>
      <c r="B416" s="71" t="s">
        <v>934</v>
      </c>
      <c r="C416" s="138"/>
      <c r="D416" s="70"/>
      <c r="E416" s="137"/>
      <c r="F416" s="137"/>
    </row>
    <row r="417" spans="1:6" ht="13" x14ac:dyDescent="0.3">
      <c r="A417" s="139"/>
      <c r="B417" s="140" t="s">
        <v>675</v>
      </c>
      <c r="C417" s="141"/>
      <c r="D417" s="142"/>
      <c r="E417" s="143"/>
      <c r="F417" s="143"/>
    </row>
    <row r="418" spans="1:6" ht="13" x14ac:dyDescent="0.3">
      <c r="A418" s="139"/>
      <c r="B418" s="140" t="s">
        <v>676</v>
      </c>
      <c r="C418" s="141"/>
      <c r="D418" s="142"/>
      <c r="E418" s="143"/>
      <c r="F418" s="143"/>
    </row>
    <row r="419" spans="1:6" ht="13" x14ac:dyDescent="0.3">
      <c r="A419" s="138"/>
      <c r="B419" s="71"/>
      <c r="C419" s="138"/>
      <c r="D419" s="70"/>
      <c r="E419" s="137"/>
      <c r="F419" s="137"/>
    </row>
    <row r="420" spans="1:6" ht="13" x14ac:dyDescent="0.3">
      <c r="A420" s="138"/>
      <c r="B420" s="71" t="s">
        <v>935</v>
      </c>
      <c r="C420" s="138"/>
      <c r="D420" s="70"/>
      <c r="E420" s="137"/>
      <c r="F420" s="137"/>
    </row>
    <row r="421" spans="1:6" ht="13" x14ac:dyDescent="0.3">
      <c r="A421" s="138"/>
      <c r="B421" s="71" t="s">
        <v>936</v>
      </c>
      <c r="C421" s="138"/>
      <c r="D421" s="70"/>
      <c r="E421" s="137"/>
      <c r="F421" s="137"/>
    </row>
    <row r="422" spans="1:6" ht="13" x14ac:dyDescent="0.3">
      <c r="A422" s="138"/>
      <c r="B422" s="71" t="s">
        <v>937</v>
      </c>
      <c r="C422" s="138"/>
      <c r="D422" s="70"/>
      <c r="E422" s="137"/>
      <c r="F422" s="137"/>
    </row>
    <row r="423" spans="1:6" ht="13" x14ac:dyDescent="0.3">
      <c r="A423" s="138"/>
      <c r="B423" s="71" t="s">
        <v>938</v>
      </c>
      <c r="C423" s="138"/>
      <c r="D423" s="70"/>
      <c r="E423" s="137"/>
      <c r="F423" s="137"/>
    </row>
    <row r="424" spans="1:6" ht="13" x14ac:dyDescent="0.3">
      <c r="A424" s="138"/>
      <c r="B424" s="71"/>
      <c r="C424" s="138"/>
      <c r="D424" s="70"/>
      <c r="E424" s="137"/>
      <c r="F424" s="137"/>
    </row>
    <row r="425" spans="1:6" ht="13" x14ac:dyDescent="0.3">
      <c r="A425" s="138"/>
      <c r="B425" s="71" t="s">
        <v>939</v>
      </c>
      <c r="C425" s="138"/>
      <c r="D425" s="70"/>
      <c r="E425" s="137"/>
      <c r="F425" s="137"/>
    </row>
    <row r="426" spans="1:6" ht="13" x14ac:dyDescent="0.3">
      <c r="A426" s="138"/>
      <c r="B426" s="71" t="s">
        <v>940</v>
      </c>
      <c r="C426" s="138"/>
      <c r="D426" s="70"/>
      <c r="E426" s="137"/>
      <c r="F426" s="137"/>
    </row>
    <row r="427" spans="1:6" ht="13" x14ac:dyDescent="0.3">
      <c r="A427" s="138"/>
      <c r="B427" s="71" t="s">
        <v>941</v>
      </c>
      <c r="C427" s="138"/>
      <c r="D427" s="70"/>
      <c r="E427" s="137"/>
      <c r="F427" s="137"/>
    </row>
    <row r="428" spans="1:6" ht="13" x14ac:dyDescent="0.3">
      <c r="A428" s="138"/>
      <c r="B428" s="71"/>
      <c r="C428" s="138"/>
      <c r="D428" s="70"/>
      <c r="E428" s="137"/>
      <c r="F428" s="137"/>
    </row>
    <row r="429" spans="1:6" ht="13" x14ac:dyDescent="0.3">
      <c r="A429" s="138"/>
      <c r="B429" s="71" t="s">
        <v>942</v>
      </c>
      <c r="C429" s="138"/>
      <c r="D429" s="70"/>
      <c r="E429" s="137"/>
      <c r="F429" s="137"/>
    </row>
    <row r="430" spans="1:6" ht="13" x14ac:dyDescent="0.3">
      <c r="A430" s="138"/>
      <c r="B430" s="71" t="s">
        <v>943</v>
      </c>
      <c r="C430" s="138"/>
      <c r="D430" s="70"/>
      <c r="E430" s="137"/>
      <c r="F430" s="137"/>
    </row>
    <row r="431" spans="1:6" ht="13" x14ac:dyDescent="0.3">
      <c r="A431" s="138"/>
      <c r="B431" s="71" t="s">
        <v>944</v>
      </c>
      <c r="C431" s="138"/>
      <c r="D431" s="70"/>
      <c r="E431" s="137"/>
      <c r="F431" s="137"/>
    </row>
    <row r="432" spans="1:6" ht="13" x14ac:dyDescent="0.3">
      <c r="A432" s="138"/>
      <c r="B432" s="71"/>
      <c r="C432" s="138"/>
      <c r="D432" s="70"/>
      <c r="E432" s="137"/>
      <c r="F432" s="137"/>
    </row>
    <row r="433" spans="1:6" ht="13" x14ac:dyDescent="0.3">
      <c r="A433" s="138"/>
      <c r="B433" s="71" t="s">
        <v>945</v>
      </c>
      <c r="C433" s="138"/>
      <c r="D433" s="70"/>
      <c r="E433" s="137"/>
      <c r="F433" s="137"/>
    </row>
    <row r="434" spans="1:6" ht="13" x14ac:dyDescent="0.3">
      <c r="A434" s="138"/>
      <c r="B434" s="71" t="s">
        <v>946</v>
      </c>
      <c r="C434" s="138"/>
      <c r="D434" s="70"/>
      <c r="E434" s="137"/>
      <c r="F434" s="137"/>
    </row>
    <row r="435" spans="1:6" ht="13" x14ac:dyDescent="0.3">
      <c r="A435" s="138"/>
      <c r="B435" s="71" t="s">
        <v>947</v>
      </c>
      <c r="C435" s="138"/>
      <c r="D435" s="70"/>
      <c r="E435" s="137"/>
      <c r="F435" s="137"/>
    </row>
    <row r="436" spans="1:6" ht="13" x14ac:dyDescent="0.3">
      <c r="A436" s="138"/>
      <c r="B436" s="71" t="s">
        <v>948</v>
      </c>
      <c r="C436" s="138"/>
      <c r="D436" s="70"/>
      <c r="E436" s="137"/>
      <c r="F436" s="137"/>
    </row>
    <row r="437" spans="1:6" ht="13" x14ac:dyDescent="0.3">
      <c r="A437" s="138"/>
      <c r="B437" s="71"/>
      <c r="C437" s="138"/>
      <c r="D437" s="70"/>
      <c r="E437" s="137"/>
      <c r="F437" s="137"/>
    </row>
    <row r="438" spans="1:6" ht="13" x14ac:dyDescent="0.3">
      <c r="A438" s="138"/>
      <c r="B438" s="71" t="s">
        <v>949</v>
      </c>
      <c r="C438" s="138"/>
      <c r="D438" s="70"/>
      <c r="E438" s="137"/>
      <c r="F438" s="137"/>
    </row>
    <row r="439" spans="1:6" ht="13" x14ac:dyDescent="0.3">
      <c r="A439" s="138"/>
      <c r="B439" s="71" t="s">
        <v>950</v>
      </c>
      <c r="C439" s="138"/>
      <c r="D439" s="70"/>
      <c r="E439" s="137"/>
      <c r="F439" s="137"/>
    </row>
    <row r="440" spans="1:6" ht="13" x14ac:dyDescent="0.3">
      <c r="A440" s="138"/>
      <c r="B440" s="71" t="s">
        <v>951</v>
      </c>
      <c r="C440" s="138"/>
      <c r="D440" s="70"/>
      <c r="E440" s="137"/>
      <c r="F440" s="137"/>
    </row>
    <row r="441" spans="1:6" ht="13" x14ac:dyDescent="0.3">
      <c r="A441" s="138"/>
      <c r="B441" s="71" t="s">
        <v>952</v>
      </c>
      <c r="C441" s="138"/>
      <c r="D441" s="70"/>
      <c r="E441" s="137"/>
      <c r="F441" s="137"/>
    </row>
    <row r="442" spans="1:6" ht="13" x14ac:dyDescent="0.3">
      <c r="A442" s="138"/>
      <c r="B442" s="71"/>
      <c r="C442" s="138"/>
      <c r="D442" s="70"/>
      <c r="E442" s="137"/>
      <c r="F442" s="137"/>
    </row>
    <row r="443" spans="1:6" ht="13" x14ac:dyDescent="0.3">
      <c r="A443" s="138"/>
      <c r="B443" s="71" t="s">
        <v>953</v>
      </c>
      <c r="C443" s="138"/>
      <c r="D443" s="70"/>
      <c r="E443" s="137"/>
      <c r="F443" s="137"/>
    </row>
    <row r="444" spans="1:6" ht="13" x14ac:dyDescent="0.3">
      <c r="A444" s="138"/>
      <c r="B444" s="71" t="s">
        <v>954</v>
      </c>
      <c r="C444" s="138"/>
      <c r="D444" s="70"/>
      <c r="E444" s="137"/>
      <c r="F444" s="137"/>
    </row>
    <row r="445" spans="1:6" ht="13" x14ac:dyDescent="0.3">
      <c r="A445" s="138"/>
      <c r="B445" s="71"/>
      <c r="C445" s="138"/>
      <c r="D445" s="70"/>
      <c r="E445" s="137"/>
      <c r="F445" s="137"/>
    </row>
    <row r="446" spans="1:6" ht="13" x14ac:dyDescent="0.3">
      <c r="A446" s="138"/>
      <c r="B446" s="71" t="s">
        <v>955</v>
      </c>
      <c r="C446" s="138"/>
      <c r="D446" s="70"/>
      <c r="E446" s="137"/>
      <c r="F446" s="137"/>
    </row>
    <row r="447" spans="1:6" ht="13" x14ac:dyDescent="0.3">
      <c r="A447" s="138"/>
      <c r="B447" s="71" t="s">
        <v>956</v>
      </c>
      <c r="C447" s="138"/>
      <c r="D447" s="70"/>
      <c r="E447" s="137"/>
      <c r="F447" s="137"/>
    </row>
    <row r="448" spans="1:6" ht="13" x14ac:dyDescent="0.3">
      <c r="A448" s="138"/>
      <c r="B448" s="71" t="s">
        <v>957</v>
      </c>
      <c r="C448" s="138"/>
      <c r="D448" s="70"/>
      <c r="E448" s="137"/>
      <c r="F448" s="137"/>
    </row>
    <row r="449" spans="1:6" ht="13" x14ac:dyDescent="0.3">
      <c r="A449" s="138"/>
      <c r="B449" s="71"/>
      <c r="C449" s="138"/>
      <c r="D449" s="70"/>
      <c r="E449" s="137"/>
      <c r="F449" s="137"/>
    </row>
    <row r="450" spans="1:6" ht="13" x14ac:dyDescent="0.3">
      <c r="A450" s="138"/>
      <c r="B450" s="72" t="s">
        <v>958</v>
      </c>
      <c r="C450" s="138"/>
      <c r="D450" s="70"/>
      <c r="E450" s="137"/>
      <c r="F450" s="137"/>
    </row>
    <row r="451" spans="1:6" ht="13" x14ac:dyDescent="0.3">
      <c r="A451" s="138"/>
      <c r="B451" s="71" t="s">
        <v>959</v>
      </c>
      <c r="C451" s="138"/>
      <c r="D451" s="70"/>
      <c r="E451" s="137"/>
      <c r="F451" s="137"/>
    </row>
    <row r="452" spans="1:6" ht="13" x14ac:dyDescent="0.3">
      <c r="A452" s="138"/>
      <c r="B452" s="71" t="s">
        <v>960</v>
      </c>
      <c r="C452" s="138"/>
      <c r="D452" s="70"/>
      <c r="E452" s="137"/>
      <c r="F452" s="137"/>
    </row>
    <row r="453" spans="1:6" ht="13" x14ac:dyDescent="0.3">
      <c r="A453" s="138"/>
      <c r="B453" s="71" t="s">
        <v>961</v>
      </c>
      <c r="C453" s="138"/>
      <c r="D453" s="70"/>
      <c r="E453" s="137"/>
      <c r="F453" s="137"/>
    </row>
    <row r="454" spans="1:6" ht="13" x14ac:dyDescent="0.3">
      <c r="A454" s="138"/>
      <c r="B454" s="71" t="s">
        <v>962</v>
      </c>
      <c r="C454" s="138"/>
      <c r="D454" s="70"/>
      <c r="E454" s="137"/>
      <c r="F454" s="137"/>
    </row>
    <row r="455" spans="1:6" ht="13" x14ac:dyDescent="0.3">
      <c r="A455" s="138"/>
      <c r="B455" s="71"/>
      <c r="C455" s="138"/>
      <c r="D455" s="70"/>
      <c r="E455" s="137"/>
      <c r="F455" s="137"/>
    </row>
    <row r="456" spans="1:6" ht="13" x14ac:dyDescent="0.3">
      <c r="A456" s="138"/>
      <c r="B456" s="72" t="s">
        <v>963</v>
      </c>
      <c r="C456" s="138"/>
      <c r="D456" s="70"/>
      <c r="E456" s="137"/>
      <c r="F456" s="137"/>
    </row>
    <row r="457" spans="1:6" ht="13" x14ac:dyDescent="0.3">
      <c r="A457" s="138"/>
      <c r="B457" s="71" t="s">
        <v>964</v>
      </c>
      <c r="C457" s="138"/>
      <c r="D457" s="70"/>
      <c r="E457" s="137"/>
      <c r="F457" s="137"/>
    </row>
    <row r="458" spans="1:6" ht="13" x14ac:dyDescent="0.3">
      <c r="A458" s="138"/>
      <c r="B458" s="71" t="s">
        <v>965</v>
      </c>
      <c r="C458" s="138"/>
      <c r="D458" s="70"/>
      <c r="E458" s="137"/>
      <c r="F458" s="137"/>
    </row>
    <row r="459" spans="1:6" ht="13" x14ac:dyDescent="0.3">
      <c r="A459" s="138"/>
      <c r="B459" s="71"/>
      <c r="C459" s="138"/>
      <c r="D459" s="70"/>
      <c r="E459" s="137"/>
      <c r="F459" s="137"/>
    </row>
    <row r="460" spans="1:6" ht="13" x14ac:dyDescent="0.3">
      <c r="A460" s="138"/>
      <c r="B460" s="71" t="s">
        <v>966</v>
      </c>
      <c r="C460" s="138"/>
      <c r="D460" s="70"/>
      <c r="E460" s="137"/>
      <c r="F460" s="137"/>
    </row>
    <row r="461" spans="1:6" ht="13" x14ac:dyDescent="0.3">
      <c r="A461" s="138"/>
      <c r="B461" s="71" t="s">
        <v>967</v>
      </c>
      <c r="C461" s="138"/>
      <c r="D461" s="70"/>
      <c r="E461" s="137"/>
      <c r="F461" s="137"/>
    </row>
    <row r="462" spans="1:6" ht="13" x14ac:dyDescent="0.3">
      <c r="A462" s="138"/>
      <c r="B462" s="71" t="s">
        <v>968</v>
      </c>
      <c r="C462" s="138"/>
      <c r="D462" s="70"/>
      <c r="E462" s="137"/>
      <c r="F462" s="137"/>
    </row>
    <row r="463" spans="1:6" ht="13" x14ac:dyDescent="0.3">
      <c r="A463" s="138"/>
      <c r="B463" s="71" t="s">
        <v>969</v>
      </c>
      <c r="C463" s="138"/>
      <c r="D463" s="70"/>
      <c r="E463" s="137"/>
      <c r="F463" s="137"/>
    </row>
    <row r="464" spans="1:6" ht="13" x14ac:dyDescent="0.3">
      <c r="A464" s="138"/>
      <c r="B464" s="71" t="s">
        <v>970</v>
      </c>
      <c r="C464" s="138"/>
      <c r="D464" s="70"/>
      <c r="E464" s="137"/>
      <c r="F464" s="137"/>
    </row>
    <row r="465" spans="1:6" ht="13" x14ac:dyDescent="0.3">
      <c r="A465" s="138"/>
      <c r="B465" s="71" t="s">
        <v>971</v>
      </c>
      <c r="C465" s="138"/>
      <c r="D465" s="70"/>
      <c r="E465" s="137"/>
      <c r="F465" s="137"/>
    </row>
    <row r="466" spans="1:6" ht="13" x14ac:dyDescent="0.3">
      <c r="A466" s="138"/>
      <c r="B466" s="71"/>
      <c r="C466" s="138"/>
      <c r="D466" s="70"/>
      <c r="E466" s="137"/>
      <c r="F466" s="137"/>
    </row>
    <row r="467" spans="1:6" ht="13" x14ac:dyDescent="0.3">
      <c r="A467" s="138"/>
      <c r="B467" s="71" t="s">
        <v>972</v>
      </c>
      <c r="C467" s="138"/>
      <c r="D467" s="70"/>
      <c r="E467" s="137"/>
      <c r="F467" s="137"/>
    </row>
    <row r="468" spans="1:6" ht="13" x14ac:dyDescent="0.3">
      <c r="A468" s="138"/>
      <c r="B468" s="71" t="s">
        <v>973</v>
      </c>
      <c r="C468" s="138"/>
      <c r="D468" s="70"/>
      <c r="E468" s="137"/>
      <c r="F468" s="137"/>
    </row>
    <row r="469" spans="1:6" ht="13" x14ac:dyDescent="0.3">
      <c r="A469" s="138"/>
      <c r="B469" s="71" t="s">
        <v>974</v>
      </c>
      <c r="C469" s="138"/>
      <c r="D469" s="70"/>
      <c r="E469" s="137"/>
      <c r="F469" s="137"/>
    </row>
    <row r="470" spans="1:6" ht="13" x14ac:dyDescent="0.3">
      <c r="A470" s="138"/>
      <c r="B470" s="71" t="s">
        <v>975</v>
      </c>
      <c r="C470" s="138"/>
      <c r="D470" s="70"/>
      <c r="E470" s="137"/>
      <c r="F470" s="137"/>
    </row>
    <row r="471" spans="1:6" ht="13" x14ac:dyDescent="0.3">
      <c r="A471" s="138"/>
      <c r="B471" s="71" t="s">
        <v>976</v>
      </c>
      <c r="C471" s="138"/>
      <c r="D471" s="70"/>
      <c r="E471" s="137"/>
      <c r="F471" s="137"/>
    </row>
    <row r="472" spans="1:6" ht="13" x14ac:dyDescent="0.3">
      <c r="A472" s="139"/>
      <c r="B472" s="140" t="s">
        <v>675</v>
      </c>
      <c r="C472" s="141"/>
      <c r="D472" s="142"/>
      <c r="E472" s="143"/>
      <c r="F472" s="143"/>
    </row>
    <row r="473" spans="1:6" ht="13" x14ac:dyDescent="0.3">
      <c r="A473" s="139"/>
      <c r="B473" s="140" t="s">
        <v>676</v>
      </c>
      <c r="C473" s="141"/>
      <c r="D473" s="142"/>
      <c r="E473" s="143"/>
      <c r="F473" s="143"/>
    </row>
    <row r="474" spans="1:6" ht="13" x14ac:dyDescent="0.3">
      <c r="A474" s="138"/>
      <c r="B474" s="71"/>
      <c r="C474" s="138"/>
      <c r="D474" s="70"/>
      <c r="E474" s="137"/>
      <c r="F474" s="137"/>
    </row>
    <row r="475" spans="1:6" ht="13" x14ac:dyDescent="0.3">
      <c r="A475" s="138"/>
      <c r="B475" s="72" t="s">
        <v>977</v>
      </c>
      <c r="C475" s="138"/>
      <c r="D475" s="70"/>
      <c r="E475" s="137"/>
      <c r="F475" s="137"/>
    </row>
    <row r="476" spans="1:6" ht="13" x14ac:dyDescent="0.3">
      <c r="A476" s="138"/>
      <c r="B476" s="71"/>
      <c r="C476" s="138"/>
      <c r="D476" s="70"/>
      <c r="E476" s="137"/>
      <c r="F476" s="137"/>
    </row>
    <row r="477" spans="1:6" ht="13" x14ac:dyDescent="0.3">
      <c r="A477" s="138"/>
      <c r="B477" s="72" t="s">
        <v>978</v>
      </c>
      <c r="C477" s="138"/>
      <c r="D477" s="70"/>
      <c r="E477" s="137"/>
      <c r="F477" s="137"/>
    </row>
    <row r="478" spans="1:6" ht="13" x14ac:dyDescent="0.3">
      <c r="A478" s="138"/>
      <c r="B478" s="71" t="s">
        <v>979</v>
      </c>
      <c r="C478" s="138"/>
      <c r="D478" s="70"/>
      <c r="E478" s="137"/>
      <c r="F478" s="137"/>
    </row>
    <row r="479" spans="1:6" ht="13" x14ac:dyDescent="0.3">
      <c r="A479" s="138"/>
      <c r="B479" s="71" t="s">
        <v>980</v>
      </c>
      <c r="C479" s="138"/>
      <c r="D479" s="70"/>
      <c r="E479" s="137"/>
      <c r="F479" s="137"/>
    </row>
    <row r="480" spans="1:6" ht="13" x14ac:dyDescent="0.3">
      <c r="A480" s="138"/>
      <c r="B480" s="71"/>
      <c r="C480" s="138"/>
      <c r="D480" s="70"/>
      <c r="E480" s="137"/>
      <c r="F480" s="137"/>
    </row>
    <row r="481" spans="1:6" ht="13" x14ac:dyDescent="0.3">
      <c r="A481" s="138"/>
      <c r="B481" s="71" t="s">
        <v>981</v>
      </c>
      <c r="C481" s="138"/>
      <c r="D481" s="70"/>
      <c r="E481" s="137"/>
      <c r="F481" s="137"/>
    </row>
    <row r="482" spans="1:6" ht="13" x14ac:dyDescent="0.3">
      <c r="A482" s="138"/>
      <c r="B482" s="71" t="s">
        <v>982</v>
      </c>
      <c r="C482" s="138"/>
      <c r="D482" s="70"/>
      <c r="E482" s="137"/>
      <c r="F482" s="137"/>
    </row>
    <row r="483" spans="1:6" ht="13" x14ac:dyDescent="0.3">
      <c r="A483" s="138"/>
      <c r="B483" s="71" t="s">
        <v>983</v>
      </c>
      <c r="C483" s="138"/>
      <c r="D483" s="70"/>
      <c r="E483" s="137"/>
      <c r="F483" s="137"/>
    </row>
    <row r="484" spans="1:6" ht="13" x14ac:dyDescent="0.3">
      <c r="A484" s="138"/>
      <c r="B484" s="71" t="s">
        <v>984</v>
      </c>
      <c r="C484" s="138"/>
      <c r="D484" s="70"/>
      <c r="E484" s="137"/>
      <c r="F484" s="137"/>
    </row>
    <row r="485" spans="1:6" ht="13" x14ac:dyDescent="0.3">
      <c r="A485" s="138"/>
      <c r="B485" s="71" t="s">
        <v>985</v>
      </c>
      <c r="C485" s="138"/>
      <c r="D485" s="70"/>
      <c r="E485" s="137"/>
      <c r="F485" s="137"/>
    </row>
    <row r="486" spans="1:6" ht="13" x14ac:dyDescent="0.3">
      <c r="A486" s="138"/>
      <c r="B486" s="71" t="s">
        <v>986</v>
      </c>
      <c r="C486" s="138"/>
      <c r="D486" s="70"/>
      <c r="E486" s="137"/>
      <c r="F486" s="137"/>
    </row>
    <row r="487" spans="1:6" ht="13" x14ac:dyDescent="0.3">
      <c r="A487" s="138"/>
      <c r="B487" s="71" t="s">
        <v>987</v>
      </c>
      <c r="C487" s="138"/>
      <c r="D487" s="70"/>
      <c r="E487" s="137"/>
      <c r="F487" s="137"/>
    </row>
    <row r="488" spans="1:6" ht="13" x14ac:dyDescent="0.3">
      <c r="A488" s="138"/>
      <c r="B488" s="71" t="s">
        <v>988</v>
      </c>
      <c r="C488" s="138"/>
      <c r="D488" s="70"/>
      <c r="E488" s="137"/>
      <c r="F488" s="137"/>
    </row>
    <row r="489" spans="1:6" ht="13" x14ac:dyDescent="0.3">
      <c r="A489" s="138"/>
      <c r="B489" s="71"/>
      <c r="C489" s="138"/>
      <c r="D489" s="70"/>
      <c r="E489" s="137"/>
      <c r="F489" s="137"/>
    </row>
    <row r="490" spans="1:6" ht="13" x14ac:dyDescent="0.3">
      <c r="A490" s="138"/>
      <c r="B490" s="71" t="s">
        <v>989</v>
      </c>
      <c r="C490" s="138"/>
      <c r="D490" s="70"/>
      <c r="E490" s="137"/>
      <c r="F490" s="137"/>
    </row>
    <row r="491" spans="1:6" ht="13" x14ac:dyDescent="0.3">
      <c r="A491" s="138"/>
      <c r="B491" s="71" t="s">
        <v>990</v>
      </c>
      <c r="C491" s="138"/>
      <c r="D491" s="70"/>
      <c r="E491" s="137"/>
      <c r="F491" s="137"/>
    </row>
    <row r="492" spans="1:6" ht="13" x14ac:dyDescent="0.3">
      <c r="A492" s="138"/>
      <c r="B492" s="71" t="s">
        <v>991</v>
      </c>
      <c r="C492" s="138"/>
      <c r="D492" s="70"/>
      <c r="E492" s="137"/>
      <c r="F492" s="137"/>
    </row>
    <row r="493" spans="1:6" ht="13" x14ac:dyDescent="0.3">
      <c r="A493" s="138"/>
      <c r="B493" s="71" t="s">
        <v>992</v>
      </c>
      <c r="C493" s="138"/>
      <c r="D493" s="70"/>
      <c r="E493" s="137"/>
      <c r="F493" s="137"/>
    </row>
    <row r="494" spans="1:6" ht="13" x14ac:dyDescent="0.3">
      <c r="A494" s="138"/>
      <c r="B494" s="71" t="s">
        <v>993</v>
      </c>
      <c r="C494" s="138"/>
      <c r="D494" s="70"/>
      <c r="E494" s="137"/>
      <c r="F494" s="137"/>
    </row>
    <row r="495" spans="1:6" ht="13" x14ac:dyDescent="0.3">
      <c r="A495" s="138"/>
      <c r="B495" s="71" t="s">
        <v>994</v>
      </c>
      <c r="C495" s="138"/>
      <c r="D495" s="70"/>
      <c r="E495" s="137"/>
      <c r="F495" s="137"/>
    </row>
    <row r="496" spans="1:6" ht="13" x14ac:dyDescent="0.3">
      <c r="A496" s="138"/>
      <c r="B496" s="71"/>
      <c r="C496" s="138"/>
      <c r="D496" s="70"/>
      <c r="E496" s="137"/>
      <c r="F496" s="137"/>
    </row>
    <row r="497" spans="1:6" ht="13" x14ac:dyDescent="0.3">
      <c r="A497" s="138"/>
      <c r="B497" s="71" t="s">
        <v>995</v>
      </c>
      <c r="C497" s="138"/>
      <c r="D497" s="70"/>
      <c r="E497" s="137"/>
      <c r="F497" s="137"/>
    </row>
    <row r="498" spans="1:6" ht="13" x14ac:dyDescent="0.3">
      <c r="A498" s="138"/>
      <c r="B498" s="71" t="s">
        <v>996</v>
      </c>
      <c r="C498" s="138"/>
      <c r="D498" s="70"/>
      <c r="E498" s="137"/>
      <c r="F498" s="137"/>
    </row>
    <row r="499" spans="1:6" ht="13" x14ac:dyDescent="0.3">
      <c r="A499" s="138"/>
      <c r="B499" s="71" t="s">
        <v>997</v>
      </c>
      <c r="C499" s="138"/>
      <c r="D499" s="70"/>
      <c r="E499" s="137"/>
      <c r="F499" s="137"/>
    </row>
    <row r="500" spans="1:6" ht="13" x14ac:dyDescent="0.3">
      <c r="A500" s="138"/>
      <c r="B500" s="71" t="s">
        <v>998</v>
      </c>
      <c r="C500" s="138"/>
      <c r="D500" s="70"/>
      <c r="E500" s="137"/>
      <c r="F500" s="137"/>
    </row>
    <row r="501" spans="1:6" ht="13" x14ac:dyDescent="0.3">
      <c r="A501" s="138"/>
      <c r="B501" s="71" t="s">
        <v>999</v>
      </c>
      <c r="C501" s="138"/>
      <c r="D501" s="70"/>
      <c r="E501" s="137"/>
      <c r="F501" s="137"/>
    </row>
    <row r="502" spans="1:6" ht="13" x14ac:dyDescent="0.3">
      <c r="A502" s="138"/>
      <c r="B502" s="71" t="s">
        <v>1000</v>
      </c>
      <c r="C502" s="138"/>
      <c r="D502" s="70"/>
      <c r="E502" s="137"/>
      <c r="F502" s="137"/>
    </row>
    <row r="503" spans="1:6" ht="13" x14ac:dyDescent="0.3">
      <c r="A503" s="138"/>
      <c r="B503" s="71" t="s">
        <v>1001</v>
      </c>
      <c r="C503" s="138"/>
      <c r="D503" s="70"/>
      <c r="E503" s="137"/>
      <c r="F503" s="137"/>
    </row>
    <row r="504" spans="1:6" ht="13" x14ac:dyDescent="0.3">
      <c r="A504" s="138"/>
      <c r="B504" s="71"/>
      <c r="C504" s="138"/>
      <c r="D504" s="70"/>
      <c r="E504" s="137"/>
      <c r="F504" s="137"/>
    </row>
    <row r="505" spans="1:6" ht="13" x14ac:dyDescent="0.3">
      <c r="A505" s="138"/>
      <c r="B505" s="72" t="s">
        <v>1002</v>
      </c>
      <c r="C505" s="138"/>
      <c r="D505" s="70"/>
      <c r="E505" s="137"/>
      <c r="F505" s="137"/>
    </row>
    <row r="506" spans="1:6" ht="13" x14ac:dyDescent="0.3">
      <c r="A506" s="138"/>
      <c r="B506" s="71"/>
      <c r="C506" s="138"/>
      <c r="D506" s="70"/>
      <c r="E506" s="137"/>
      <c r="F506" s="137"/>
    </row>
    <row r="507" spans="1:6" ht="13" x14ac:dyDescent="0.3">
      <c r="A507" s="138"/>
      <c r="B507" s="72" t="s">
        <v>1003</v>
      </c>
      <c r="C507" s="138"/>
      <c r="D507" s="70"/>
      <c r="E507" s="137"/>
      <c r="F507" s="137"/>
    </row>
    <row r="508" spans="1:6" ht="13" x14ac:dyDescent="0.3">
      <c r="A508" s="138">
        <v>1</v>
      </c>
      <c r="B508" s="71" t="s">
        <v>1004</v>
      </c>
      <c r="C508" s="138" t="s">
        <v>4</v>
      </c>
      <c r="D508" s="70">
        <v>1</v>
      </c>
      <c r="E508" s="137"/>
      <c r="F508" s="137"/>
    </row>
    <row r="509" spans="1:6" ht="13" x14ac:dyDescent="0.3">
      <c r="A509" s="138"/>
      <c r="B509" s="71" t="s">
        <v>1005</v>
      </c>
      <c r="C509" s="138"/>
      <c r="D509" s="70"/>
      <c r="E509" s="137"/>
      <c r="F509" s="137"/>
    </row>
    <row r="510" spans="1:6" ht="13" x14ac:dyDescent="0.3">
      <c r="A510" s="138"/>
      <c r="B510" s="71" t="s">
        <v>1006</v>
      </c>
      <c r="C510" s="138"/>
      <c r="D510" s="70"/>
      <c r="E510" s="137"/>
      <c r="F510" s="137"/>
    </row>
    <row r="511" spans="1:6" ht="13" x14ac:dyDescent="0.3">
      <c r="A511" s="138"/>
      <c r="B511" s="71" t="s">
        <v>1007</v>
      </c>
      <c r="C511" s="138"/>
      <c r="D511" s="70"/>
      <c r="E511" s="137"/>
      <c r="F511" s="137"/>
    </row>
    <row r="512" spans="1:6" ht="13" x14ac:dyDescent="0.3">
      <c r="A512" s="138"/>
      <c r="B512" s="71" t="s">
        <v>1008</v>
      </c>
      <c r="C512" s="138"/>
      <c r="D512" s="70"/>
      <c r="E512" s="137"/>
      <c r="F512" s="137"/>
    </row>
    <row r="513" spans="1:6" ht="13" x14ac:dyDescent="0.3">
      <c r="A513" s="138"/>
      <c r="B513" s="71" t="s">
        <v>1009</v>
      </c>
      <c r="C513" s="138"/>
      <c r="D513" s="70"/>
      <c r="E513" s="137"/>
      <c r="F513" s="137"/>
    </row>
    <row r="514" spans="1:6" ht="13" x14ac:dyDescent="0.3">
      <c r="A514" s="138"/>
      <c r="B514" s="71"/>
      <c r="C514" s="138"/>
      <c r="D514" s="70"/>
      <c r="E514" s="137"/>
      <c r="F514" s="137"/>
    </row>
    <row r="515" spans="1:6" ht="13" x14ac:dyDescent="0.3">
      <c r="A515" s="138"/>
      <c r="B515" s="72" t="s">
        <v>361</v>
      </c>
      <c r="C515" s="138"/>
      <c r="D515" s="70"/>
      <c r="E515" s="137"/>
      <c r="F515" s="137"/>
    </row>
    <row r="516" spans="1:6" ht="13" x14ac:dyDescent="0.3">
      <c r="A516" s="138">
        <v>2</v>
      </c>
      <c r="B516" s="71" t="s">
        <v>1010</v>
      </c>
      <c r="C516" s="138" t="s">
        <v>4</v>
      </c>
      <c r="D516" s="70">
        <v>1</v>
      </c>
      <c r="E516" s="137"/>
      <c r="F516" s="137"/>
    </row>
    <row r="517" spans="1:6" ht="13" x14ac:dyDescent="0.3">
      <c r="A517" s="138"/>
      <c r="B517" s="71" t="s">
        <v>1011</v>
      </c>
      <c r="C517" s="138"/>
      <c r="D517" s="70"/>
      <c r="E517" s="137"/>
      <c r="F517" s="137"/>
    </row>
    <row r="518" spans="1:6" ht="13" x14ac:dyDescent="0.3">
      <c r="A518" s="138"/>
      <c r="B518" s="71"/>
      <c r="C518" s="138"/>
      <c r="D518" s="70"/>
      <c r="E518" s="137"/>
      <c r="F518" s="137"/>
    </row>
    <row r="519" spans="1:6" ht="13" x14ac:dyDescent="0.3">
      <c r="A519" s="138">
        <v>3</v>
      </c>
      <c r="B519" s="71" t="s">
        <v>1012</v>
      </c>
      <c r="C519" s="138" t="s">
        <v>4</v>
      </c>
      <c r="D519" s="70">
        <v>1</v>
      </c>
      <c r="E519" s="137"/>
      <c r="F519" s="137"/>
    </row>
    <row r="520" spans="1:6" ht="13" x14ac:dyDescent="0.3">
      <c r="A520" s="138"/>
      <c r="B520" s="71" t="s">
        <v>1013</v>
      </c>
      <c r="C520" s="138"/>
      <c r="D520" s="70"/>
      <c r="E520" s="137"/>
      <c r="F520" s="137"/>
    </row>
    <row r="521" spans="1:6" ht="13" x14ac:dyDescent="0.3">
      <c r="A521" s="138"/>
      <c r="B521" s="71"/>
      <c r="C521" s="138"/>
      <c r="D521" s="70"/>
      <c r="E521" s="137"/>
      <c r="F521" s="137"/>
    </row>
    <row r="522" spans="1:6" ht="13" x14ac:dyDescent="0.3">
      <c r="A522" s="138"/>
      <c r="B522" s="72" t="s">
        <v>1014</v>
      </c>
      <c r="C522" s="138"/>
      <c r="D522" s="70"/>
      <c r="E522" s="137"/>
      <c r="F522" s="137"/>
    </row>
    <row r="523" spans="1:6" ht="13" x14ac:dyDescent="0.3">
      <c r="A523" s="138">
        <v>4</v>
      </c>
      <c r="B523" s="71" t="s">
        <v>1015</v>
      </c>
      <c r="C523" s="138" t="s">
        <v>4</v>
      </c>
      <c r="D523" s="70">
        <v>1</v>
      </c>
      <c r="E523" s="137"/>
      <c r="F523" s="137"/>
    </row>
    <row r="524" spans="1:6" ht="13" x14ac:dyDescent="0.3">
      <c r="A524" s="138"/>
      <c r="B524" s="71" t="s">
        <v>1016</v>
      </c>
      <c r="C524" s="138"/>
      <c r="D524" s="70"/>
      <c r="E524" s="137"/>
      <c r="F524" s="137"/>
    </row>
    <row r="525" spans="1:6" ht="13" x14ac:dyDescent="0.3">
      <c r="A525" s="138"/>
      <c r="B525" s="71" t="s">
        <v>1017</v>
      </c>
      <c r="C525" s="138"/>
      <c r="D525" s="70"/>
      <c r="E525" s="137"/>
      <c r="F525" s="137"/>
    </row>
    <row r="526" spans="1:6" ht="13" x14ac:dyDescent="0.3">
      <c r="A526" s="138"/>
      <c r="B526" s="71" t="s">
        <v>1018</v>
      </c>
      <c r="C526" s="138"/>
      <c r="D526" s="70"/>
      <c r="E526" s="137"/>
      <c r="F526" s="137"/>
    </row>
    <row r="527" spans="1:6" ht="13" x14ac:dyDescent="0.3">
      <c r="A527" s="139"/>
      <c r="B527" s="140" t="s">
        <v>1019</v>
      </c>
      <c r="C527" s="141"/>
      <c r="D527" s="142"/>
      <c r="E527" s="143"/>
      <c r="F527" s="143"/>
    </row>
    <row r="528" spans="1:6" ht="13" x14ac:dyDescent="0.3">
      <c r="A528" s="68"/>
      <c r="B528" s="64"/>
      <c r="C528" s="64"/>
      <c r="D528" s="64"/>
      <c r="E528" s="137"/>
      <c r="F528" s="137"/>
    </row>
    <row r="529" spans="1:6" ht="13" x14ac:dyDescent="0.3">
      <c r="A529" s="68">
        <v>1</v>
      </c>
      <c r="B529" s="67" t="s">
        <v>467</v>
      </c>
      <c r="C529" s="68"/>
      <c r="D529" s="68"/>
      <c r="E529" s="66"/>
      <c r="F529" s="66"/>
    </row>
    <row r="530" spans="1:6" ht="13" x14ac:dyDescent="0.3">
      <c r="A530" s="68"/>
      <c r="B530" s="67"/>
      <c r="C530" s="68"/>
      <c r="D530" s="68"/>
      <c r="E530" s="66"/>
      <c r="F530" s="66"/>
    </row>
    <row r="531" spans="1:6" ht="13" x14ac:dyDescent="0.3">
      <c r="A531" s="68"/>
      <c r="B531" s="69" t="s">
        <v>382</v>
      </c>
      <c r="C531" s="70"/>
      <c r="D531" s="68"/>
      <c r="E531" s="66"/>
      <c r="F531" s="66"/>
    </row>
    <row r="532" spans="1:6" x14ac:dyDescent="0.25">
      <c r="A532" s="68"/>
      <c r="B532" s="71"/>
      <c r="C532" s="70"/>
      <c r="D532" s="68"/>
      <c r="E532" s="66"/>
      <c r="F532" s="66"/>
    </row>
    <row r="533" spans="1:6" x14ac:dyDescent="0.25">
      <c r="A533" s="68">
        <v>1.1000000000000001</v>
      </c>
      <c r="B533" s="71" t="s">
        <v>362</v>
      </c>
      <c r="C533" s="70" t="s">
        <v>11</v>
      </c>
      <c r="D533" s="68">
        <v>32</v>
      </c>
      <c r="E533" s="66">
        <v>80</v>
      </c>
      <c r="F533" s="66">
        <f>E533*D533</f>
        <v>2560</v>
      </c>
    </row>
    <row r="534" spans="1:6" x14ac:dyDescent="0.25">
      <c r="A534" s="68"/>
      <c r="B534" s="71"/>
      <c r="C534" s="70"/>
      <c r="D534" s="68"/>
      <c r="E534" s="66"/>
      <c r="F534" s="66"/>
    </row>
    <row r="535" spans="1:6" x14ac:dyDescent="0.25">
      <c r="A535" s="68">
        <v>1.2</v>
      </c>
      <c r="B535" s="71" t="s">
        <v>363</v>
      </c>
      <c r="C535" s="70" t="s">
        <v>11</v>
      </c>
      <c r="D535" s="68">
        <v>32</v>
      </c>
      <c r="E535" s="66">
        <v>150</v>
      </c>
      <c r="F535" s="66">
        <f>E535*D535</f>
        <v>4800</v>
      </c>
    </row>
    <row r="536" spans="1:6" x14ac:dyDescent="0.25">
      <c r="A536" s="68"/>
      <c r="B536" s="71" t="s">
        <v>364</v>
      </c>
      <c r="C536" s="70"/>
      <c r="D536" s="68"/>
      <c r="E536" s="66"/>
      <c r="F536" s="66"/>
    </row>
    <row r="537" spans="1:6" x14ac:dyDescent="0.25">
      <c r="A537" s="68"/>
      <c r="B537" s="71" t="s">
        <v>365</v>
      </c>
      <c r="C537" s="70"/>
      <c r="D537" s="68"/>
      <c r="E537" s="66"/>
      <c r="F537" s="66"/>
    </row>
    <row r="538" spans="1:6" x14ac:dyDescent="0.25">
      <c r="A538" s="68"/>
      <c r="B538" s="71"/>
      <c r="C538" s="70"/>
      <c r="D538" s="68"/>
      <c r="E538" s="66"/>
      <c r="F538" s="66"/>
    </row>
    <row r="539" spans="1:6" x14ac:dyDescent="0.25">
      <c r="A539" s="68">
        <v>1.3</v>
      </c>
      <c r="B539" s="71" t="s">
        <v>366</v>
      </c>
      <c r="C539" s="70" t="s">
        <v>2</v>
      </c>
      <c r="D539" s="68">
        <v>1</v>
      </c>
      <c r="E539" s="66">
        <v>1600</v>
      </c>
      <c r="F539" s="66">
        <f>E539*D539</f>
        <v>1600</v>
      </c>
    </row>
    <row r="540" spans="1:6" x14ac:dyDescent="0.25">
      <c r="A540" s="68"/>
      <c r="B540" s="71" t="s">
        <v>625</v>
      </c>
      <c r="C540" s="70"/>
      <c r="D540" s="68"/>
      <c r="E540" s="66"/>
      <c r="F540" s="66"/>
    </row>
    <row r="541" spans="1:6" x14ac:dyDescent="0.25">
      <c r="A541" s="68"/>
      <c r="B541" s="71" t="s">
        <v>626</v>
      </c>
      <c r="C541" s="70"/>
      <c r="D541" s="68"/>
      <c r="E541" s="66"/>
      <c r="F541" s="66"/>
    </row>
    <row r="542" spans="1:6" x14ac:dyDescent="0.25">
      <c r="A542" s="68"/>
      <c r="B542" s="71" t="s">
        <v>627</v>
      </c>
      <c r="C542" s="70"/>
      <c r="D542" s="68"/>
      <c r="E542" s="66"/>
      <c r="F542" s="66"/>
    </row>
    <row r="543" spans="1:6" x14ac:dyDescent="0.25">
      <c r="A543" s="68"/>
      <c r="B543" s="71"/>
      <c r="C543" s="70"/>
      <c r="D543" s="68"/>
      <c r="E543" s="66"/>
      <c r="F543" s="66"/>
    </row>
    <row r="544" spans="1:6" x14ac:dyDescent="0.25">
      <c r="A544" s="68">
        <v>1.4</v>
      </c>
      <c r="B544" s="71" t="s">
        <v>545</v>
      </c>
      <c r="C544" s="70" t="s">
        <v>619</v>
      </c>
      <c r="D544" s="68">
        <v>20</v>
      </c>
      <c r="E544" s="66">
        <v>380</v>
      </c>
      <c r="F544" s="66">
        <f>E544*D544</f>
        <v>7600</v>
      </c>
    </row>
    <row r="545" spans="1:7" x14ac:dyDescent="0.25">
      <c r="A545" s="68"/>
      <c r="B545" s="71"/>
      <c r="C545" s="70"/>
      <c r="D545" s="68"/>
      <c r="E545" s="66"/>
      <c r="F545" s="66"/>
    </row>
    <row r="546" spans="1:7" x14ac:dyDescent="0.25">
      <c r="A546" s="68">
        <v>1.5</v>
      </c>
      <c r="B546" s="71" t="s">
        <v>492</v>
      </c>
      <c r="C546" s="70" t="s">
        <v>619</v>
      </c>
      <c r="D546" s="68">
        <v>62</v>
      </c>
      <c r="E546" s="66">
        <v>380</v>
      </c>
      <c r="F546" s="66">
        <f>E546*D546</f>
        <v>23560</v>
      </c>
    </row>
    <row r="547" spans="1:7" x14ac:dyDescent="0.25">
      <c r="A547" s="68"/>
      <c r="B547" s="71"/>
      <c r="C547" s="70"/>
      <c r="D547" s="68"/>
      <c r="E547" s="66"/>
      <c r="F547" s="66"/>
    </row>
    <row r="548" spans="1:7" ht="25" x14ac:dyDescent="0.25">
      <c r="A548" s="68">
        <v>1.6</v>
      </c>
      <c r="B548" s="53" t="s">
        <v>638</v>
      </c>
      <c r="C548" s="70" t="s">
        <v>2</v>
      </c>
      <c r="D548" s="68">
        <v>64</v>
      </c>
      <c r="E548" s="66">
        <v>100</v>
      </c>
      <c r="F548" s="66">
        <f>E548*D548</f>
        <v>6400</v>
      </c>
      <c r="G548" s="28">
        <f>D548+24</f>
        <v>88</v>
      </c>
    </row>
    <row r="549" spans="1:7" x14ac:dyDescent="0.25">
      <c r="A549" s="68"/>
      <c r="B549" s="71"/>
      <c r="C549" s="70"/>
      <c r="D549" s="68"/>
      <c r="E549" s="66"/>
      <c r="F549" s="66"/>
    </row>
    <row r="550" spans="1:7" ht="25" x14ac:dyDescent="0.25">
      <c r="A550" s="68">
        <v>1.7</v>
      </c>
      <c r="B550" s="135" t="s">
        <v>521</v>
      </c>
      <c r="C550" s="70" t="s">
        <v>619</v>
      </c>
      <c r="D550" s="68">
        <v>268</v>
      </c>
      <c r="E550" s="66">
        <v>120</v>
      </c>
      <c r="F550" s="66">
        <f>E550*D550</f>
        <v>32160</v>
      </c>
      <c r="G550" s="28">
        <f>D550+67</f>
        <v>335</v>
      </c>
    </row>
    <row r="551" spans="1:7" x14ac:dyDescent="0.25">
      <c r="A551" s="68"/>
      <c r="B551" s="71"/>
      <c r="C551" s="70"/>
      <c r="D551" s="68"/>
      <c r="E551" s="66"/>
      <c r="F551" s="66"/>
    </row>
    <row r="552" spans="1:7" x14ac:dyDescent="0.25">
      <c r="A552" s="68">
        <v>1.8</v>
      </c>
      <c r="B552" s="71" t="s">
        <v>601</v>
      </c>
      <c r="C552" s="70" t="s">
        <v>619</v>
      </c>
      <c r="D552" s="68">
        <f>4.5*6*3</f>
        <v>81</v>
      </c>
      <c r="E552" s="66">
        <v>120</v>
      </c>
      <c r="F552" s="66">
        <f>E552*D552</f>
        <v>9720</v>
      </c>
    </row>
    <row r="553" spans="1:7" x14ac:dyDescent="0.25">
      <c r="A553" s="68"/>
      <c r="B553" s="71"/>
      <c r="C553" s="70"/>
      <c r="D553" s="68"/>
      <c r="E553" s="66"/>
      <c r="F553" s="66"/>
    </row>
    <row r="554" spans="1:7" x14ac:dyDescent="0.25">
      <c r="A554" s="68">
        <v>1.9</v>
      </c>
      <c r="B554" s="71" t="s">
        <v>582</v>
      </c>
      <c r="C554" s="70" t="s">
        <v>2</v>
      </c>
      <c r="D554" s="68">
        <v>2</v>
      </c>
      <c r="E554" s="66">
        <v>3000</v>
      </c>
      <c r="F554" s="66">
        <f>E554*D554</f>
        <v>6000</v>
      </c>
    </row>
    <row r="555" spans="1:7" x14ac:dyDescent="0.25">
      <c r="A555" s="68"/>
      <c r="B555" s="71"/>
      <c r="C555" s="70"/>
      <c r="D555" s="68"/>
      <c r="E555" s="66"/>
      <c r="F555" s="66"/>
    </row>
    <row r="556" spans="1:7" x14ac:dyDescent="0.25">
      <c r="A556" s="68">
        <v>1.1000000000000001</v>
      </c>
      <c r="B556" s="71" t="s">
        <v>536</v>
      </c>
      <c r="C556" s="74" t="s">
        <v>0</v>
      </c>
      <c r="D556" s="74">
        <v>1024</v>
      </c>
      <c r="E556" s="66">
        <v>85</v>
      </c>
      <c r="F556" s="66">
        <f>E556*D556</f>
        <v>87040</v>
      </c>
      <c r="G556" s="130">
        <f>D556+68</f>
        <v>1092</v>
      </c>
    </row>
    <row r="557" spans="1:7" x14ac:dyDescent="0.25">
      <c r="A557" s="68"/>
      <c r="B557" s="71" t="s">
        <v>624</v>
      </c>
      <c r="C557" s="70"/>
      <c r="D557" s="68"/>
      <c r="E557" s="66"/>
      <c r="F557" s="66"/>
    </row>
    <row r="558" spans="1:7" x14ac:dyDescent="0.25">
      <c r="A558" s="68"/>
      <c r="B558" s="71"/>
      <c r="C558" s="70"/>
      <c r="D558" s="68"/>
      <c r="E558" s="66"/>
      <c r="F558" s="66"/>
    </row>
    <row r="559" spans="1:7" x14ac:dyDescent="0.25">
      <c r="A559" s="68">
        <v>1.1100000000000001</v>
      </c>
      <c r="B559" s="71" t="s">
        <v>547</v>
      </c>
      <c r="C559" s="74" t="s">
        <v>0</v>
      </c>
      <c r="D559" s="74">
        <v>626</v>
      </c>
      <c r="E559" s="66">
        <v>50</v>
      </c>
      <c r="F559" s="66">
        <f>E559*D559</f>
        <v>31300</v>
      </c>
      <c r="G559" s="130">
        <f>D559+81</f>
        <v>707</v>
      </c>
    </row>
    <row r="560" spans="1:7" x14ac:dyDescent="0.25">
      <c r="A560" s="68"/>
      <c r="B560" s="71"/>
      <c r="C560" s="74"/>
      <c r="D560" s="74"/>
      <c r="E560" s="66"/>
      <c r="F560" s="66"/>
      <c r="G560" s="130"/>
    </row>
    <row r="561" spans="1:10" x14ac:dyDescent="0.25">
      <c r="A561" s="68">
        <v>1.1200000000000001</v>
      </c>
      <c r="B561" s="71" t="s">
        <v>516</v>
      </c>
      <c r="C561" s="70" t="s">
        <v>2</v>
      </c>
      <c r="D561" s="68">
        <v>21</v>
      </c>
      <c r="E561" s="66">
        <v>50</v>
      </c>
      <c r="F561" s="66">
        <f>E561*D561</f>
        <v>1050</v>
      </c>
    </row>
    <row r="562" spans="1:10" x14ac:dyDescent="0.25">
      <c r="A562" s="68"/>
      <c r="B562" s="71"/>
      <c r="C562" s="70"/>
      <c r="D562" s="68"/>
      <c r="E562" s="66"/>
      <c r="F562" s="66"/>
    </row>
    <row r="563" spans="1:10" x14ac:dyDescent="0.25">
      <c r="A563" s="68">
        <v>1.1299999999999999</v>
      </c>
      <c r="B563" s="71" t="s">
        <v>514</v>
      </c>
      <c r="C563" s="70" t="s">
        <v>2</v>
      </c>
      <c r="D563" s="68">
        <v>16</v>
      </c>
      <c r="E563" s="66">
        <v>50</v>
      </c>
      <c r="F563" s="66">
        <f>E563*D563</f>
        <v>800</v>
      </c>
    </row>
    <row r="564" spans="1:10" x14ac:dyDescent="0.25">
      <c r="A564" s="68"/>
      <c r="B564" s="71" t="s">
        <v>515</v>
      </c>
      <c r="C564" s="70"/>
      <c r="D564" s="68"/>
      <c r="E564" s="66"/>
      <c r="F564" s="66"/>
    </row>
    <row r="565" spans="1:10" x14ac:dyDescent="0.25">
      <c r="A565" s="68"/>
      <c r="B565" s="71"/>
      <c r="C565" s="70"/>
      <c r="D565" s="68"/>
      <c r="E565" s="66"/>
      <c r="F565" s="66"/>
    </row>
    <row r="566" spans="1:10" x14ac:dyDescent="0.25">
      <c r="A566" s="68">
        <v>1.1399999999999999</v>
      </c>
      <c r="B566" s="71" t="s">
        <v>497</v>
      </c>
      <c r="C566" s="70" t="s">
        <v>2</v>
      </c>
      <c r="D566" s="68">
        <v>9</v>
      </c>
      <c r="E566" s="66">
        <v>50</v>
      </c>
      <c r="F566" s="66">
        <f>E566*D566</f>
        <v>450</v>
      </c>
    </row>
    <row r="567" spans="1:10" x14ac:dyDescent="0.25">
      <c r="A567" s="68"/>
      <c r="B567" s="71"/>
      <c r="C567" s="70"/>
      <c r="D567" s="68"/>
      <c r="E567" s="66"/>
      <c r="F567" s="66"/>
    </row>
    <row r="568" spans="1:10" x14ac:dyDescent="0.25">
      <c r="A568" s="68">
        <v>1.1499999999999999</v>
      </c>
      <c r="B568" s="71" t="s">
        <v>468</v>
      </c>
      <c r="C568" s="70" t="s">
        <v>2</v>
      </c>
      <c r="D568" s="68">
        <v>60</v>
      </c>
      <c r="E568" s="66">
        <v>50</v>
      </c>
      <c r="F568" s="66">
        <f>E568*D568</f>
        <v>3000</v>
      </c>
      <c r="J568" s="28">
        <f>30/1.2</f>
        <v>25</v>
      </c>
    </row>
    <row r="569" spans="1:10" x14ac:dyDescent="0.25">
      <c r="A569" s="68"/>
      <c r="B569" s="71"/>
      <c r="C569" s="70"/>
      <c r="D569" s="68"/>
      <c r="E569" s="66"/>
      <c r="F569" s="66"/>
    </row>
    <row r="570" spans="1:10" x14ac:dyDescent="0.25">
      <c r="A570" s="68">
        <v>1.1599999999999999</v>
      </c>
      <c r="B570" s="71" t="s">
        <v>286</v>
      </c>
      <c r="C570" s="70" t="s">
        <v>11</v>
      </c>
      <c r="D570" s="68">
        <v>333</v>
      </c>
      <c r="E570" s="66">
        <v>10</v>
      </c>
      <c r="F570" s="66">
        <f>E570*D570</f>
        <v>3330</v>
      </c>
      <c r="G570" s="28">
        <f>D570+36</f>
        <v>369</v>
      </c>
    </row>
    <row r="571" spans="1:10" x14ac:dyDescent="0.25">
      <c r="A571" s="68"/>
      <c r="B571" s="71"/>
      <c r="C571" s="70"/>
      <c r="D571" s="68"/>
      <c r="E571" s="66"/>
      <c r="F571" s="66"/>
    </row>
    <row r="572" spans="1:10" x14ac:dyDescent="0.25">
      <c r="A572" s="68">
        <v>1.17</v>
      </c>
      <c r="B572" s="71" t="s">
        <v>469</v>
      </c>
      <c r="C572" s="70" t="s">
        <v>11</v>
      </c>
      <c r="D572" s="68">
        <v>319</v>
      </c>
      <c r="E572" s="66">
        <v>10</v>
      </c>
      <c r="F572" s="66">
        <f>E572*D572</f>
        <v>3190</v>
      </c>
      <c r="G572" s="28">
        <f>D572+36</f>
        <v>355</v>
      </c>
    </row>
    <row r="573" spans="1:10" x14ac:dyDescent="0.25">
      <c r="A573" s="68"/>
      <c r="B573" s="71"/>
      <c r="C573" s="70"/>
      <c r="D573" s="68"/>
      <c r="E573" s="66"/>
      <c r="F573" s="66"/>
    </row>
    <row r="574" spans="1:10" x14ac:dyDescent="0.25">
      <c r="A574" s="68">
        <v>1.18</v>
      </c>
      <c r="B574" s="71" t="s">
        <v>470</v>
      </c>
      <c r="C574" s="70" t="s">
        <v>11</v>
      </c>
      <c r="D574" s="68">
        <v>151</v>
      </c>
      <c r="E574" s="66">
        <v>10</v>
      </c>
      <c r="F574" s="66">
        <f>E574*D574</f>
        <v>1510</v>
      </c>
      <c r="G574" s="28">
        <f>D574+25</f>
        <v>176</v>
      </c>
    </row>
    <row r="575" spans="1:10" x14ac:dyDescent="0.25">
      <c r="A575" s="68"/>
      <c r="B575" s="71"/>
      <c r="C575" s="70"/>
      <c r="D575" s="68"/>
      <c r="E575" s="66"/>
      <c r="F575" s="66"/>
    </row>
    <row r="576" spans="1:10" x14ac:dyDescent="0.25">
      <c r="A576" s="68">
        <v>1.19</v>
      </c>
      <c r="B576" s="71" t="s">
        <v>405</v>
      </c>
      <c r="C576" s="70" t="s">
        <v>2</v>
      </c>
      <c r="D576" s="68">
        <v>19</v>
      </c>
      <c r="E576" s="66">
        <v>50</v>
      </c>
      <c r="F576" s="66">
        <f>E576*D576</f>
        <v>950</v>
      </c>
    </row>
    <row r="577" spans="1:7" x14ac:dyDescent="0.25">
      <c r="A577" s="68"/>
      <c r="B577" s="71"/>
      <c r="C577" s="70"/>
      <c r="D577" s="68"/>
      <c r="E577" s="66"/>
      <c r="F577" s="66"/>
    </row>
    <row r="578" spans="1:7" x14ac:dyDescent="0.25">
      <c r="A578" s="68">
        <v>1.2</v>
      </c>
      <c r="B578" s="71" t="s">
        <v>523</v>
      </c>
      <c r="C578" s="70" t="s">
        <v>2</v>
      </c>
      <c r="D578" s="68">
        <v>63</v>
      </c>
      <c r="E578" s="66">
        <v>50</v>
      </c>
      <c r="F578" s="66">
        <f>E578*D578</f>
        <v>3150</v>
      </c>
      <c r="G578" s="28">
        <f>D578+25</f>
        <v>88</v>
      </c>
    </row>
    <row r="579" spans="1:7" x14ac:dyDescent="0.25">
      <c r="A579" s="68"/>
      <c r="B579" s="71"/>
      <c r="C579" s="70"/>
      <c r="D579" s="68"/>
      <c r="E579" s="66"/>
      <c r="F579" s="66"/>
    </row>
    <row r="580" spans="1:7" ht="13" x14ac:dyDescent="0.3">
      <c r="A580" s="68"/>
      <c r="B580" s="69" t="s">
        <v>420</v>
      </c>
      <c r="C580" s="70"/>
      <c r="D580" s="68"/>
      <c r="E580" s="66"/>
      <c r="F580" s="66"/>
    </row>
    <row r="581" spans="1:7" x14ac:dyDescent="0.25">
      <c r="A581" s="68"/>
      <c r="B581" s="71"/>
      <c r="C581" s="70"/>
      <c r="D581" s="68"/>
      <c r="E581" s="66"/>
      <c r="F581" s="66"/>
    </row>
    <row r="582" spans="1:7" x14ac:dyDescent="0.25">
      <c r="A582" s="68">
        <v>1.21</v>
      </c>
      <c r="B582" s="71" t="s">
        <v>422</v>
      </c>
      <c r="C582" s="70" t="s">
        <v>619</v>
      </c>
      <c r="D582" s="74">
        <v>1013</v>
      </c>
      <c r="E582" s="66">
        <v>25</v>
      </c>
      <c r="F582" s="66">
        <f>E582*D582</f>
        <v>25325</v>
      </c>
      <c r="G582" s="130">
        <f>D582+20</f>
        <v>1033</v>
      </c>
    </row>
    <row r="583" spans="1:7" x14ac:dyDescent="0.25">
      <c r="A583" s="68"/>
      <c r="B583" s="71"/>
      <c r="C583" s="70"/>
      <c r="D583" s="68"/>
      <c r="E583" s="66"/>
      <c r="F583" s="66"/>
    </row>
    <row r="584" spans="1:7" x14ac:dyDescent="0.25">
      <c r="A584" s="68">
        <v>1.22</v>
      </c>
      <c r="B584" s="71" t="s">
        <v>423</v>
      </c>
      <c r="C584" s="70" t="s">
        <v>619</v>
      </c>
      <c r="D584" s="74">
        <v>3588</v>
      </c>
      <c r="E584" s="66">
        <v>10</v>
      </c>
      <c r="F584" s="66">
        <f>E584*D584</f>
        <v>35880</v>
      </c>
      <c r="G584" s="130">
        <f>D584+614</f>
        <v>4202</v>
      </c>
    </row>
    <row r="585" spans="1:7" x14ac:dyDescent="0.25">
      <c r="A585" s="68"/>
      <c r="B585" s="71"/>
      <c r="C585" s="70"/>
      <c r="D585" s="68"/>
      <c r="E585" s="66"/>
      <c r="F585" s="66"/>
    </row>
    <row r="586" spans="1:7" x14ac:dyDescent="0.25">
      <c r="A586" s="68">
        <v>1.23</v>
      </c>
      <c r="B586" s="71" t="s">
        <v>524</v>
      </c>
      <c r="C586" s="70" t="s">
        <v>619</v>
      </c>
      <c r="D586" s="74">
        <v>66</v>
      </c>
      <c r="E586" s="66">
        <v>20</v>
      </c>
      <c r="F586" s="66">
        <f>E586*D586</f>
        <v>1320</v>
      </c>
    </row>
    <row r="587" spans="1:7" x14ac:dyDescent="0.25">
      <c r="A587" s="68"/>
      <c r="B587" s="71"/>
      <c r="C587" s="70"/>
      <c r="D587" s="68"/>
      <c r="E587" s="66"/>
      <c r="F587" s="66"/>
    </row>
    <row r="588" spans="1:7" ht="13" x14ac:dyDescent="0.3">
      <c r="A588" s="112"/>
      <c r="B588" s="111" t="s">
        <v>283</v>
      </c>
      <c r="C588" s="112"/>
      <c r="D588" s="112"/>
      <c r="E588" s="113"/>
      <c r="F588" s="114">
        <f>SUM(F533:F587)</f>
        <v>292695</v>
      </c>
    </row>
    <row r="589" spans="1:7" x14ac:dyDescent="0.25">
      <c r="A589" s="68"/>
      <c r="B589" s="49"/>
      <c r="C589" s="68"/>
      <c r="D589" s="68"/>
      <c r="E589" s="66"/>
      <c r="F589" s="66"/>
    </row>
    <row r="590" spans="1:7" ht="13" x14ac:dyDescent="0.3">
      <c r="A590" s="49">
        <v>2</v>
      </c>
      <c r="B590" s="91" t="s">
        <v>358</v>
      </c>
      <c r="C590" s="49"/>
      <c r="D590" s="49"/>
      <c r="E590" s="66"/>
      <c r="F590" s="66"/>
    </row>
    <row r="591" spans="1:7" x14ac:dyDescent="0.25">
      <c r="A591" s="49"/>
      <c r="B591" s="49"/>
      <c r="C591" s="49"/>
      <c r="D591" s="49"/>
      <c r="E591" s="66"/>
      <c r="F591" s="66"/>
    </row>
    <row r="592" spans="1:7" ht="13" x14ac:dyDescent="0.3">
      <c r="A592" s="49"/>
      <c r="B592" s="67" t="s">
        <v>276</v>
      </c>
      <c r="C592" s="68"/>
      <c r="D592" s="68"/>
      <c r="E592" s="77"/>
      <c r="F592" s="66"/>
    </row>
    <row r="593" spans="1:7" ht="13" x14ac:dyDescent="0.3">
      <c r="A593" s="49"/>
      <c r="B593" s="67"/>
      <c r="C593" s="68"/>
      <c r="D593" s="68"/>
      <c r="E593" s="77"/>
      <c r="F593" s="66"/>
    </row>
    <row r="594" spans="1:7" ht="13" x14ac:dyDescent="0.3">
      <c r="A594" s="49"/>
      <c r="B594" s="67" t="s">
        <v>274</v>
      </c>
      <c r="C594" s="68"/>
      <c r="D594" s="68"/>
      <c r="E594" s="77"/>
      <c r="F594" s="66"/>
    </row>
    <row r="595" spans="1:7" x14ac:dyDescent="0.25">
      <c r="A595" s="49">
        <v>2.1</v>
      </c>
      <c r="B595" s="49" t="s">
        <v>548</v>
      </c>
      <c r="C595" s="68" t="s">
        <v>1</v>
      </c>
      <c r="D595" s="68">
        <f>32*1.8*0.9*2*2+(0.6)</f>
        <v>207.96</v>
      </c>
      <c r="E595" s="77">
        <v>50</v>
      </c>
      <c r="F595" s="66">
        <f t="shared" ref="F595:F605" si="0">E595*D595</f>
        <v>10398</v>
      </c>
      <c r="G595" s="28">
        <f>D595+31</f>
        <v>238.96</v>
      </c>
    </row>
    <row r="596" spans="1:7" x14ac:dyDescent="0.25">
      <c r="A596" s="49"/>
      <c r="B596" s="49"/>
      <c r="C596" s="68"/>
      <c r="D596" s="68"/>
      <c r="E596" s="77"/>
      <c r="F596" s="66"/>
    </row>
    <row r="597" spans="1:7" ht="13" x14ac:dyDescent="0.3">
      <c r="A597" s="49"/>
      <c r="B597" s="67" t="s">
        <v>273</v>
      </c>
      <c r="C597" s="68"/>
      <c r="D597" s="68"/>
      <c r="E597" s="77"/>
      <c r="F597" s="66"/>
    </row>
    <row r="598" spans="1:7" ht="13" x14ac:dyDescent="0.3">
      <c r="A598" s="49"/>
      <c r="B598" s="67" t="s">
        <v>272</v>
      </c>
      <c r="C598" s="68"/>
      <c r="D598" s="68"/>
      <c r="E598" s="77"/>
      <c r="F598" s="66"/>
    </row>
    <row r="599" spans="1:7" x14ac:dyDescent="0.25">
      <c r="A599" s="49">
        <v>2.2000000000000002</v>
      </c>
      <c r="B599" s="49" t="s">
        <v>271</v>
      </c>
      <c r="C599" s="68" t="s">
        <v>1</v>
      </c>
      <c r="D599" s="68">
        <v>8</v>
      </c>
      <c r="E599" s="77">
        <v>150</v>
      </c>
      <c r="F599" s="66">
        <f t="shared" si="0"/>
        <v>1200</v>
      </c>
    </row>
    <row r="600" spans="1:7" x14ac:dyDescent="0.25">
      <c r="A600" s="49"/>
      <c r="B600" s="49"/>
      <c r="C600" s="68"/>
      <c r="D600" s="68"/>
      <c r="E600" s="77"/>
      <c r="F600" s="66"/>
    </row>
    <row r="601" spans="1:7" x14ac:dyDescent="0.25">
      <c r="A601" s="49">
        <v>2.2999999999999998</v>
      </c>
      <c r="B601" s="49" t="s">
        <v>270</v>
      </c>
      <c r="C601" s="68" t="s">
        <v>1</v>
      </c>
      <c r="D601" s="68">
        <v>3</v>
      </c>
      <c r="E601" s="77">
        <v>250</v>
      </c>
      <c r="F601" s="66">
        <f t="shared" si="0"/>
        <v>750</v>
      </c>
    </row>
    <row r="602" spans="1:7" x14ac:dyDescent="0.25">
      <c r="A602" s="49"/>
      <c r="B602" s="49"/>
      <c r="C602" s="68"/>
      <c r="D602" s="68"/>
      <c r="E602" s="77"/>
      <c r="F602" s="66"/>
    </row>
    <row r="603" spans="1:7" ht="13" x14ac:dyDescent="0.3">
      <c r="A603" s="49"/>
      <c r="B603" s="67" t="s">
        <v>269</v>
      </c>
      <c r="C603" s="68"/>
      <c r="D603" s="68"/>
      <c r="E603" s="77"/>
      <c r="F603" s="66"/>
    </row>
    <row r="604" spans="1:7" x14ac:dyDescent="0.25">
      <c r="A604" s="49">
        <v>2.4</v>
      </c>
      <c r="B604" s="49" t="s">
        <v>268</v>
      </c>
      <c r="C604" s="68"/>
      <c r="D604" s="68"/>
      <c r="E604" s="77"/>
      <c r="F604" s="66"/>
    </row>
    <row r="605" spans="1:7" x14ac:dyDescent="0.25">
      <c r="A605" s="49"/>
      <c r="B605" s="49" t="s">
        <v>267</v>
      </c>
      <c r="C605" s="68" t="s">
        <v>1</v>
      </c>
      <c r="D605" s="68">
        <v>208</v>
      </c>
      <c r="E605" s="77">
        <v>50</v>
      </c>
      <c r="F605" s="66">
        <f t="shared" si="0"/>
        <v>10400</v>
      </c>
    </row>
    <row r="606" spans="1:7" x14ac:dyDescent="0.25">
      <c r="A606" s="49"/>
      <c r="B606" s="49"/>
      <c r="C606" s="68"/>
      <c r="D606" s="68"/>
      <c r="E606" s="77"/>
      <c r="F606" s="66"/>
    </row>
    <row r="607" spans="1:7" ht="13" x14ac:dyDescent="0.3">
      <c r="A607" s="49"/>
      <c r="B607" s="67" t="s">
        <v>266</v>
      </c>
      <c r="C607" s="68"/>
      <c r="D607" s="68"/>
      <c r="E607" s="77"/>
      <c r="F607" s="66"/>
    </row>
    <row r="608" spans="1:7" x14ac:dyDescent="0.25">
      <c r="A608" s="49">
        <v>2.5</v>
      </c>
      <c r="B608" s="49" t="s">
        <v>5</v>
      </c>
      <c r="C608" s="68" t="s">
        <v>0</v>
      </c>
      <c r="D608" s="68">
        <v>100</v>
      </c>
      <c r="E608" s="77">
        <v>45</v>
      </c>
      <c r="F608" s="66">
        <f t="shared" ref="F608:F664" si="1">E608*D608</f>
        <v>4500</v>
      </c>
    </row>
    <row r="609" spans="1:6" x14ac:dyDescent="0.25">
      <c r="A609" s="49"/>
      <c r="B609" s="49"/>
      <c r="C609" s="68"/>
      <c r="D609" s="68"/>
      <c r="E609" s="77"/>
      <c r="F609" s="66"/>
    </row>
    <row r="610" spans="1:6" x14ac:dyDescent="0.25">
      <c r="A610" s="49">
        <v>2.6</v>
      </c>
      <c r="B610" s="49" t="s">
        <v>265</v>
      </c>
      <c r="C610" s="68"/>
      <c r="D610" s="68"/>
      <c r="E610" s="77"/>
      <c r="F610" s="66"/>
    </row>
    <row r="611" spans="1:6" x14ac:dyDescent="0.25">
      <c r="A611" s="49"/>
      <c r="B611" s="49" t="s">
        <v>264</v>
      </c>
      <c r="C611" s="68" t="s">
        <v>4</v>
      </c>
      <c r="D611" s="68">
        <v>1</v>
      </c>
      <c r="E611" s="77">
        <v>600</v>
      </c>
      <c r="F611" s="66">
        <f t="shared" si="1"/>
        <v>600</v>
      </c>
    </row>
    <row r="612" spans="1:6" x14ac:dyDescent="0.25">
      <c r="A612" s="49"/>
      <c r="B612" s="49"/>
      <c r="C612" s="68"/>
      <c r="D612" s="68"/>
      <c r="E612" s="77"/>
      <c r="F612" s="66"/>
    </row>
    <row r="613" spans="1:6" ht="13" x14ac:dyDescent="0.3">
      <c r="A613" s="49"/>
      <c r="B613" s="67" t="s">
        <v>359</v>
      </c>
      <c r="C613" s="68"/>
      <c r="D613" s="68"/>
      <c r="E613" s="77"/>
      <c r="F613" s="66"/>
    </row>
    <row r="614" spans="1:6" ht="13" x14ac:dyDescent="0.3">
      <c r="A614" s="49"/>
      <c r="B614" s="67"/>
      <c r="C614" s="68"/>
      <c r="D614" s="68"/>
      <c r="E614" s="77"/>
      <c r="F614" s="66"/>
    </row>
    <row r="615" spans="1:6" ht="13" x14ac:dyDescent="0.3">
      <c r="A615" s="49"/>
      <c r="B615" s="67" t="s">
        <v>263</v>
      </c>
      <c r="C615" s="68"/>
      <c r="D615" s="68"/>
      <c r="E615" s="77"/>
      <c r="F615" s="66"/>
    </row>
    <row r="616" spans="1:6" ht="13" x14ac:dyDescent="0.3">
      <c r="A616" s="49"/>
      <c r="B616" s="67" t="s">
        <v>262</v>
      </c>
      <c r="C616" s="68"/>
      <c r="D616" s="68"/>
      <c r="E616" s="77"/>
      <c r="F616" s="66"/>
    </row>
    <row r="617" spans="1:6" x14ac:dyDescent="0.25">
      <c r="A617" s="49"/>
      <c r="B617" s="49"/>
      <c r="C617" s="68"/>
      <c r="D617" s="68"/>
      <c r="E617" s="77"/>
      <c r="F617" s="66"/>
    </row>
    <row r="618" spans="1:6" x14ac:dyDescent="0.25">
      <c r="A618" s="49">
        <v>2.7</v>
      </c>
      <c r="B618" s="49" t="s">
        <v>261</v>
      </c>
      <c r="C618" s="68" t="s">
        <v>1</v>
      </c>
      <c r="D618" s="68">
        <v>208</v>
      </c>
      <c r="E618" s="77">
        <v>350</v>
      </c>
      <c r="F618" s="66">
        <f t="shared" si="1"/>
        <v>72800</v>
      </c>
    </row>
    <row r="619" spans="1:6" x14ac:dyDescent="0.25">
      <c r="A619" s="49"/>
      <c r="B619" s="49"/>
      <c r="C619" s="68"/>
      <c r="D619" s="68"/>
      <c r="E619" s="77"/>
      <c r="F619" s="66"/>
    </row>
    <row r="620" spans="1:6" x14ac:dyDescent="0.25">
      <c r="A620" s="49">
        <v>2.8</v>
      </c>
      <c r="B620" s="49" t="s">
        <v>6</v>
      </c>
      <c r="C620" s="68" t="s">
        <v>1</v>
      </c>
      <c r="D620" s="68">
        <v>8</v>
      </c>
      <c r="E620" s="77">
        <v>350</v>
      </c>
      <c r="F620" s="66">
        <f t="shared" si="1"/>
        <v>2800</v>
      </c>
    </row>
    <row r="621" spans="1:6" x14ac:dyDescent="0.25">
      <c r="A621" s="49"/>
      <c r="B621" s="49"/>
      <c r="C621" s="68"/>
      <c r="D621" s="68"/>
      <c r="E621" s="77"/>
      <c r="F621" s="66"/>
    </row>
    <row r="622" spans="1:6" ht="13" x14ac:dyDescent="0.3">
      <c r="A622" s="49"/>
      <c r="B622" s="67" t="s">
        <v>260</v>
      </c>
      <c r="C622" s="68"/>
      <c r="D622" s="68"/>
      <c r="E622" s="77"/>
      <c r="F622" s="66"/>
    </row>
    <row r="623" spans="1:6" ht="13" x14ac:dyDescent="0.3">
      <c r="A623" s="49"/>
      <c r="B623" s="67" t="s">
        <v>259</v>
      </c>
      <c r="C623" s="68"/>
      <c r="D623" s="68"/>
      <c r="E623" s="77"/>
      <c r="F623" s="66"/>
    </row>
    <row r="624" spans="1:6" x14ac:dyDescent="0.25">
      <c r="A624" s="49">
        <v>2.9</v>
      </c>
      <c r="B624" s="49" t="s">
        <v>258</v>
      </c>
      <c r="C624" s="68" t="s">
        <v>1</v>
      </c>
      <c r="D624" s="68">
        <v>72</v>
      </c>
      <c r="E624" s="77">
        <v>350</v>
      </c>
      <c r="F624" s="66">
        <f t="shared" si="1"/>
        <v>25200</v>
      </c>
    </row>
    <row r="625" spans="1:6" x14ac:dyDescent="0.25">
      <c r="A625" s="49"/>
      <c r="B625" s="49"/>
      <c r="C625" s="68"/>
      <c r="D625" s="68"/>
      <c r="E625" s="77"/>
      <c r="F625" s="66"/>
    </row>
    <row r="626" spans="1:6" ht="13" x14ac:dyDescent="0.3">
      <c r="A626" s="49"/>
      <c r="B626" s="67" t="s">
        <v>257</v>
      </c>
      <c r="C626" s="68"/>
      <c r="D626" s="68"/>
      <c r="E626" s="77"/>
      <c r="F626" s="66"/>
    </row>
    <row r="627" spans="1:6" x14ac:dyDescent="0.25">
      <c r="A627" s="49">
        <v>2.1</v>
      </c>
      <c r="B627" s="49" t="s">
        <v>256</v>
      </c>
      <c r="C627" s="68"/>
      <c r="D627" s="68"/>
      <c r="E627" s="77"/>
      <c r="F627" s="66"/>
    </row>
    <row r="628" spans="1:6" x14ac:dyDescent="0.25">
      <c r="A628" s="49"/>
      <c r="B628" s="49" t="s">
        <v>255</v>
      </c>
      <c r="C628" s="68"/>
      <c r="D628" s="68"/>
      <c r="E628" s="77"/>
      <c r="F628" s="66"/>
    </row>
    <row r="629" spans="1:6" x14ac:dyDescent="0.25">
      <c r="A629" s="49"/>
      <c r="B629" s="49" t="s">
        <v>254</v>
      </c>
      <c r="C629" s="68"/>
      <c r="D629" s="68"/>
      <c r="E629" s="77"/>
      <c r="F629" s="66"/>
    </row>
    <row r="630" spans="1:6" x14ac:dyDescent="0.25">
      <c r="A630" s="49"/>
      <c r="B630" s="49" t="s">
        <v>253</v>
      </c>
      <c r="C630" s="68" t="s">
        <v>0</v>
      </c>
      <c r="D630" s="68">
        <f>(32*2*2)+(7.3*2)+0.4</f>
        <v>143</v>
      </c>
      <c r="E630" s="77">
        <v>45</v>
      </c>
      <c r="F630" s="66">
        <f t="shared" si="1"/>
        <v>6435</v>
      </c>
    </row>
    <row r="631" spans="1:6" x14ac:dyDescent="0.25">
      <c r="A631" s="49"/>
      <c r="B631" s="49"/>
      <c r="C631" s="68"/>
      <c r="D631" s="68"/>
      <c r="E631" s="77"/>
      <c r="F631" s="66"/>
    </row>
    <row r="632" spans="1:6" ht="13" x14ac:dyDescent="0.3">
      <c r="A632" s="49"/>
      <c r="B632" s="67" t="s">
        <v>252</v>
      </c>
      <c r="C632" s="68"/>
      <c r="D632" s="68"/>
      <c r="E632" s="77"/>
      <c r="F632" s="66"/>
    </row>
    <row r="633" spans="1:6" ht="13" x14ac:dyDescent="0.3">
      <c r="A633" s="49"/>
      <c r="B633" s="67" t="s">
        <v>251</v>
      </c>
      <c r="C633" s="68"/>
      <c r="D633" s="68"/>
      <c r="E633" s="77"/>
      <c r="F633" s="66"/>
    </row>
    <row r="634" spans="1:6" x14ac:dyDescent="0.25">
      <c r="A634" s="49"/>
      <c r="B634" s="49"/>
      <c r="C634" s="68"/>
      <c r="D634" s="68"/>
      <c r="E634" s="77"/>
      <c r="F634" s="66"/>
    </row>
    <row r="635" spans="1:6" x14ac:dyDescent="0.25">
      <c r="A635" s="49"/>
      <c r="B635" s="49" t="s">
        <v>250</v>
      </c>
      <c r="C635" s="68"/>
      <c r="D635" s="68"/>
      <c r="E635" s="77"/>
      <c r="F635" s="66"/>
    </row>
    <row r="636" spans="1:6" x14ac:dyDescent="0.25">
      <c r="A636" s="49"/>
      <c r="B636" s="49" t="s">
        <v>249</v>
      </c>
      <c r="C636" s="68"/>
      <c r="D636" s="68"/>
      <c r="E636" s="77"/>
      <c r="F636" s="66"/>
    </row>
    <row r="637" spans="1:6" x14ac:dyDescent="0.25">
      <c r="A637" s="49"/>
      <c r="B637" s="49" t="s">
        <v>248</v>
      </c>
      <c r="C637" s="68"/>
      <c r="D637" s="68"/>
      <c r="E637" s="77"/>
      <c r="F637" s="66"/>
    </row>
    <row r="638" spans="1:6" x14ac:dyDescent="0.25">
      <c r="A638" s="49"/>
      <c r="B638" s="49"/>
      <c r="C638" s="68"/>
      <c r="D638" s="68"/>
      <c r="E638" s="77"/>
      <c r="F638" s="66"/>
    </row>
    <row r="639" spans="1:6" x14ac:dyDescent="0.25">
      <c r="A639" s="49">
        <v>2.11</v>
      </c>
      <c r="B639" s="49" t="s">
        <v>247</v>
      </c>
      <c r="C639" s="68" t="s">
        <v>0</v>
      </c>
      <c r="D639" s="68">
        <v>143</v>
      </c>
      <c r="E639" s="77">
        <v>20</v>
      </c>
      <c r="F639" s="66">
        <f t="shared" si="1"/>
        <v>2860</v>
      </c>
    </row>
    <row r="640" spans="1:6" x14ac:dyDescent="0.25">
      <c r="A640" s="49"/>
      <c r="B640" s="49"/>
      <c r="C640" s="68"/>
      <c r="D640" s="68"/>
      <c r="E640" s="77"/>
      <c r="F640" s="66"/>
    </row>
    <row r="641" spans="1:6" ht="13" x14ac:dyDescent="0.3">
      <c r="A641" s="115"/>
      <c r="B641" s="111" t="s">
        <v>283</v>
      </c>
      <c r="C641" s="112"/>
      <c r="D641" s="112"/>
      <c r="E641" s="113"/>
      <c r="F641" s="114">
        <f>SUM(F592:F640)</f>
        <v>137943</v>
      </c>
    </row>
    <row r="642" spans="1:6" x14ac:dyDescent="0.25">
      <c r="A642" s="49"/>
      <c r="B642" s="49"/>
      <c r="C642" s="68"/>
      <c r="D642" s="68"/>
      <c r="E642" s="77"/>
      <c r="F642" s="66"/>
    </row>
    <row r="643" spans="1:6" ht="13" x14ac:dyDescent="0.3">
      <c r="A643" s="49">
        <v>3</v>
      </c>
      <c r="B643" s="91" t="s">
        <v>637</v>
      </c>
      <c r="C643" s="68"/>
      <c r="D643" s="68"/>
      <c r="E643" s="77"/>
      <c r="F643" s="66"/>
    </row>
    <row r="644" spans="1:6" x14ac:dyDescent="0.25">
      <c r="A644" s="49"/>
      <c r="B644" s="49"/>
      <c r="C644" s="68"/>
      <c r="D644" s="68"/>
      <c r="E644" s="77"/>
      <c r="F644" s="66"/>
    </row>
    <row r="645" spans="1:6" ht="13" x14ac:dyDescent="0.3">
      <c r="A645" s="49"/>
      <c r="B645" s="67" t="s">
        <v>244</v>
      </c>
      <c r="C645" s="80"/>
      <c r="D645" s="80"/>
      <c r="E645" s="81"/>
      <c r="F645" s="66"/>
    </row>
    <row r="646" spans="1:6" x14ac:dyDescent="0.25">
      <c r="A646" s="49"/>
      <c r="B646" s="82"/>
      <c r="C646" s="80"/>
      <c r="D646" s="80"/>
      <c r="E646" s="81"/>
      <c r="F646" s="66"/>
    </row>
    <row r="647" spans="1:6" x14ac:dyDescent="0.25">
      <c r="A647" s="49">
        <v>3.1</v>
      </c>
      <c r="B647" s="49" t="s">
        <v>549</v>
      </c>
      <c r="C647" s="68"/>
      <c r="D647" s="68"/>
      <c r="E647" s="77"/>
      <c r="F647" s="66"/>
    </row>
    <row r="648" spans="1:6" x14ac:dyDescent="0.25">
      <c r="A648" s="49"/>
      <c r="B648" s="49" t="s">
        <v>242</v>
      </c>
      <c r="C648" s="68" t="s">
        <v>1</v>
      </c>
      <c r="D648" s="68">
        <v>20</v>
      </c>
      <c r="E648" s="77">
        <v>1800</v>
      </c>
      <c r="F648" s="66">
        <f t="shared" si="1"/>
        <v>36000</v>
      </c>
    </row>
    <row r="649" spans="1:6" x14ac:dyDescent="0.25">
      <c r="A649" s="49"/>
      <c r="B649" s="49"/>
      <c r="C649" s="68"/>
      <c r="D649" s="68"/>
      <c r="E649" s="77"/>
      <c r="F649" s="66"/>
    </row>
    <row r="650" spans="1:6" x14ac:dyDescent="0.25">
      <c r="A650" s="49">
        <v>3.2</v>
      </c>
      <c r="B650" s="49" t="s">
        <v>241</v>
      </c>
      <c r="C650" s="68"/>
      <c r="D650" s="68"/>
      <c r="E650" s="77"/>
      <c r="F650" s="66"/>
    </row>
    <row r="651" spans="1:6" x14ac:dyDescent="0.25">
      <c r="A651" s="49"/>
      <c r="B651" s="49" t="s">
        <v>240</v>
      </c>
      <c r="C651" s="68" t="s">
        <v>1</v>
      </c>
      <c r="D651" s="68">
        <v>10</v>
      </c>
      <c r="E651" s="77">
        <v>1800</v>
      </c>
      <c r="F651" s="66">
        <f t="shared" si="1"/>
        <v>18000</v>
      </c>
    </row>
    <row r="652" spans="1:6" x14ac:dyDescent="0.25">
      <c r="A652" s="49"/>
      <c r="B652" s="49"/>
      <c r="C652" s="68"/>
      <c r="D652" s="68"/>
      <c r="E652" s="77"/>
      <c r="F652" s="66"/>
    </row>
    <row r="653" spans="1:6" ht="13" x14ac:dyDescent="0.3">
      <c r="A653" s="49"/>
      <c r="B653" s="67" t="s">
        <v>239</v>
      </c>
      <c r="C653" s="68"/>
      <c r="D653" s="68"/>
      <c r="E653" s="77"/>
      <c r="F653" s="66"/>
    </row>
    <row r="654" spans="1:6" ht="13" x14ac:dyDescent="0.3">
      <c r="A654" s="49"/>
      <c r="B654" s="67" t="s">
        <v>238</v>
      </c>
      <c r="C654" s="68"/>
      <c r="D654" s="68"/>
      <c r="E654" s="77"/>
      <c r="F654" s="66"/>
    </row>
    <row r="655" spans="1:6" x14ac:dyDescent="0.25">
      <c r="A655" s="49"/>
      <c r="B655" s="49"/>
      <c r="C655" s="68"/>
      <c r="D655" s="68"/>
      <c r="E655" s="77"/>
      <c r="F655" s="66"/>
    </row>
    <row r="656" spans="1:6" ht="13" x14ac:dyDescent="0.3">
      <c r="A656" s="49"/>
      <c r="B656" s="67" t="s">
        <v>237</v>
      </c>
      <c r="C656" s="68"/>
      <c r="D656" s="68"/>
      <c r="E656" s="77"/>
      <c r="F656" s="66"/>
    </row>
    <row r="657" spans="1:6" x14ac:dyDescent="0.25">
      <c r="A657" s="49"/>
      <c r="B657" s="49"/>
      <c r="C657" s="68"/>
      <c r="D657" s="68"/>
      <c r="E657" s="77"/>
      <c r="F657" s="66"/>
    </row>
    <row r="658" spans="1:6" x14ac:dyDescent="0.25">
      <c r="A658" s="49">
        <v>3.3</v>
      </c>
      <c r="B658" s="49" t="s">
        <v>236</v>
      </c>
      <c r="C658" s="68" t="s">
        <v>1</v>
      </c>
      <c r="D658" s="68">
        <v>4</v>
      </c>
      <c r="E658" s="77">
        <v>1800</v>
      </c>
      <c r="F658" s="66">
        <f t="shared" si="1"/>
        <v>7200</v>
      </c>
    </row>
    <row r="659" spans="1:6" x14ac:dyDescent="0.25">
      <c r="A659" s="49"/>
      <c r="B659" s="49"/>
      <c r="C659" s="68"/>
      <c r="D659" s="68"/>
      <c r="E659" s="77"/>
      <c r="F659" s="66"/>
    </row>
    <row r="660" spans="1:6" x14ac:dyDescent="0.25">
      <c r="A660" s="49">
        <v>3.4</v>
      </c>
      <c r="B660" s="49" t="s">
        <v>579</v>
      </c>
      <c r="C660" s="68" t="s">
        <v>1</v>
      </c>
      <c r="D660" s="68">
        <v>70</v>
      </c>
      <c r="E660" s="77">
        <v>1800</v>
      </c>
      <c r="F660" s="66">
        <f t="shared" ref="F660" si="2">E660*D660</f>
        <v>126000</v>
      </c>
    </row>
    <row r="661" spans="1:6" x14ac:dyDescent="0.25">
      <c r="A661" s="49"/>
      <c r="B661" s="49"/>
      <c r="C661" s="68"/>
      <c r="D661" s="68"/>
      <c r="E661" s="77"/>
      <c r="F661" s="66"/>
    </row>
    <row r="662" spans="1:6" ht="13" x14ac:dyDescent="0.3">
      <c r="A662" s="49"/>
      <c r="B662" s="67" t="s">
        <v>234</v>
      </c>
      <c r="C662" s="68"/>
      <c r="D662" s="68"/>
      <c r="E662" s="77"/>
      <c r="F662" s="66"/>
    </row>
    <row r="663" spans="1:6" x14ac:dyDescent="0.25">
      <c r="A663" s="49">
        <v>3.5</v>
      </c>
      <c r="B663" s="49" t="s">
        <v>233</v>
      </c>
      <c r="C663" s="68"/>
      <c r="D663" s="68"/>
      <c r="E663" s="77"/>
      <c r="F663" s="66"/>
    </row>
    <row r="664" spans="1:6" x14ac:dyDescent="0.25">
      <c r="A664" s="49"/>
      <c r="B664" s="49" t="s">
        <v>232</v>
      </c>
      <c r="C664" s="68" t="s">
        <v>2</v>
      </c>
      <c r="D664" s="68">
        <v>8</v>
      </c>
      <c r="E664" s="77">
        <v>150</v>
      </c>
      <c r="F664" s="66">
        <f t="shared" si="1"/>
        <v>1200</v>
      </c>
    </row>
    <row r="665" spans="1:6" x14ac:dyDescent="0.25">
      <c r="A665" s="49"/>
      <c r="B665" s="49"/>
      <c r="C665" s="68"/>
      <c r="D665" s="68"/>
      <c r="E665" s="77"/>
      <c r="F665" s="66"/>
    </row>
    <row r="666" spans="1:6" ht="13" x14ac:dyDescent="0.3">
      <c r="A666" s="49"/>
      <c r="B666" s="67" t="s">
        <v>231</v>
      </c>
      <c r="C666" s="68"/>
      <c r="D666" s="68"/>
      <c r="E666" s="77"/>
      <c r="F666" s="66"/>
    </row>
    <row r="667" spans="1:6" x14ac:dyDescent="0.25">
      <c r="A667" s="49"/>
      <c r="B667" s="49"/>
      <c r="C667" s="68"/>
      <c r="D667" s="68"/>
      <c r="E667" s="77"/>
      <c r="F667" s="66"/>
    </row>
    <row r="668" spans="1:6" ht="13" x14ac:dyDescent="0.3">
      <c r="A668" s="49"/>
      <c r="B668" s="67" t="s">
        <v>230</v>
      </c>
      <c r="C668" s="68"/>
      <c r="D668" s="68"/>
      <c r="E668" s="77"/>
      <c r="F668" s="66"/>
    </row>
    <row r="669" spans="1:6" ht="13" x14ac:dyDescent="0.3">
      <c r="A669" s="49"/>
      <c r="B669" s="67" t="s">
        <v>229</v>
      </c>
      <c r="C669" s="68"/>
      <c r="D669" s="68"/>
      <c r="E669" s="77"/>
      <c r="F669" s="66"/>
    </row>
    <row r="670" spans="1:6" x14ac:dyDescent="0.25">
      <c r="A670" s="49"/>
      <c r="B670" s="49"/>
      <c r="C670" s="68"/>
      <c r="D670" s="68"/>
      <c r="E670" s="77"/>
      <c r="F670" s="66"/>
    </row>
    <row r="671" spans="1:6" x14ac:dyDescent="0.25">
      <c r="A671" s="49">
        <v>3.6</v>
      </c>
      <c r="B671" s="49" t="s">
        <v>228</v>
      </c>
      <c r="C671" s="68" t="s">
        <v>0</v>
      </c>
      <c r="D671" s="68">
        <v>128</v>
      </c>
      <c r="E671" s="77">
        <v>45</v>
      </c>
      <c r="F671" s="66">
        <f t="shared" ref="F671:F694" si="3">E671*D671</f>
        <v>5760</v>
      </c>
    </row>
    <row r="672" spans="1:6" x14ac:dyDescent="0.25">
      <c r="A672" s="49"/>
      <c r="B672" s="49"/>
      <c r="C672" s="68"/>
      <c r="D672" s="68"/>
      <c r="E672" s="77"/>
      <c r="F672" s="66"/>
    </row>
    <row r="673" spans="1:6" ht="13" x14ac:dyDescent="0.3">
      <c r="A673" s="49"/>
      <c r="B673" s="67" t="s">
        <v>227</v>
      </c>
      <c r="C673" s="68"/>
      <c r="D673" s="68"/>
      <c r="E673" s="77"/>
      <c r="F673" s="66"/>
    </row>
    <row r="674" spans="1:6" x14ac:dyDescent="0.25">
      <c r="A674" s="49"/>
      <c r="B674" s="49"/>
      <c r="C674" s="68"/>
      <c r="D674" s="68"/>
      <c r="E674" s="77"/>
      <c r="F674" s="66"/>
    </row>
    <row r="675" spans="1:6" x14ac:dyDescent="0.25">
      <c r="A675" s="49">
        <v>3.7</v>
      </c>
      <c r="B675" s="49" t="s">
        <v>550</v>
      </c>
      <c r="C675" s="68" t="s">
        <v>0</v>
      </c>
      <c r="D675" s="68">
        <v>128</v>
      </c>
      <c r="E675" s="77">
        <v>65</v>
      </c>
      <c r="F675" s="66">
        <f t="shared" si="3"/>
        <v>8320</v>
      </c>
    </row>
    <row r="676" spans="1:6" x14ac:dyDescent="0.25">
      <c r="A676" s="49"/>
      <c r="B676" s="49"/>
      <c r="C676" s="68"/>
      <c r="D676" s="68"/>
      <c r="E676" s="77"/>
      <c r="F676" s="66"/>
    </row>
    <row r="677" spans="1:6" ht="13" x14ac:dyDescent="0.3">
      <c r="A677" s="49"/>
      <c r="B677" s="67" t="s">
        <v>224</v>
      </c>
      <c r="C677" s="68"/>
      <c r="D677" s="68"/>
      <c r="E677" s="77"/>
      <c r="F677" s="66"/>
    </row>
    <row r="678" spans="1:6" x14ac:dyDescent="0.25">
      <c r="A678" s="49"/>
      <c r="B678" s="49"/>
      <c r="C678" s="68"/>
      <c r="D678" s="68"/>
      <c r="E678" s="77"/>
      <c r="F678" s="66"/>
    </row>
    <row r="679" spans="1:6" ht="13" x14ac:dyDescent="0.3">
      <c r="A679" s="49"/>
      <c r="B679" s="67" t="s">
        <v>223</v>
      </c>
      <c r="C679" s="68"/>
      <c r="D679" s="68"/>
      <c r="E679" s="77"/>
      <c r="F679" s="66"/>
    </row>
    <row r="680" spans="1:6" ht="13" x14ac:dyDescent="0.3">
      <c r="A680" s="49"/>
      <c r="B680" s="67" t="s">
        <v>222</v>
      </c>
      <c r="C680" s="68"/>
      <c r="D680" s="68"/>
      <c r="E680" s="77"/>
      <c r="F680" s="66"/>
    </row>
    <row r="681" spans="1:6" x14ac:dyDescent="0.25">
      <c r="A681" s="49"/>
      <c r="B681" s="49"/>
      <c r="C681" s="68"/>
      <c r="D681" s="68"/>
      <c r="E681" s="77"/>
      <c r="F681" s="66"/>
    </row>
    <row r="682" spans="1:6" x14ac:dyDescent="0.25">
      <c r="A682" s="49">
        <v>3.8</v>
      </c>
      <c r="B682" s="49" t="s">
        <v>221</v>
      </c>
      <c r="C682" s="68" t="s">
        <v>11</v>
      </c>
      <c r="D682" s="68">
        <v>24</v>
      </c>
      <c r="E682" s="77">
        <v>15</v>
      </c>
      <c r="F682" s="66">
        <f t="shared" si="3"/>
        <v>360</v>
      </c>
    </row>
    <row r="683" spans="1:6" x14ac:dyDescent="0.25">
      <c r="A683" s="49"/>
      <c r="B683" s="49"/>
      <c r="C683" s="68"/>
      <c r="D683" s="68"/>
      <c r="E683" s="77"/>
      <c r="F683" s="66"/>
    </row>
    <row r="684" spans="1:6" ht="13" x14ac:dyDescent="0.3">
      <c r="A684" s="49"/>
      <c r="B684" s="67" t="s">
        <v>220</v>
      </c>
      <c r="C684" s="68"/>
      <c r="D684" s="68"/>
      <c r="E684" s="77"/>
      <c r="F684" s="66"/>
    </row>
    <row r="685" spans="1:6" ht="13" x14ac:dyDescent="0.3">
      <c r="A685" s="49"/>
      <c r="B685" s="67" t="s">
        <v>219</v>
      </c>
      <c r="C685" s="68"/>
      <c r="D685" s="68"/>
      <c r="E685" s="77"/>
      <c r="F685" s="66"/>
    </row>
    <row r="686" spans="1:6" x14ac:dyDescent="0.25">
      <c r="A686" s="49"/>
      <c r="B686" s="49"/>
      <c r="C686" s="68"/>
      <c r="D686" s="68"/>
      <c r="E686" s="77"/>
      <c r="F686" s="66"/>
    </row>
    <row r="687" spans="1:6" x14ac:dyDescent="0.25">
      <c r="A687" s="49">
        <v>3.9</v>
      </c>
      <c r="B687" s="49" t="s">
        <v>218</v>
      </c>
      <c r="C687" s="68" t="s">
        <v>11</v>
      </c>
      <c r="D687" s="68">
        <v>24</v>
      </c>
      <c r="E687" s="77">
        <v>15</v>
      </c>
      <c r="F687" s="66">
        <f t="shared" si="3"/>
        <v>360</v>
      </c>
    </row>
    <row r="688" spans="1:6" x14ac:dyDescent="0.25">
      <c r="A688" s="49"/>
      <c r="B688" s="49"/>
      <c r="C688" s="68"/>
      <c r="D688" s="68"/>
      <c r="E688" s="77"/>
      <c r="F688" s="66"/>
    </row>
    <row r="689" spans="1:6" ht="13" x14ac:dyDescent="0.3">
      <c r="A689" s="49"/>
      <c r="B689" s="67" t="s">
        <v>217</v>
      </c>
      <c r="C689" s="68"/>
      <c r="D689" s="68"/>
      <c r="E689" s="77"/>
      <c r="F689" s="66"/>
    </row>
    <row r="690" spans="1:6" x14ac:dyDescent="0.25">
      <c r="A690" s="49">
        <v>3.1</v>
      </c>
      <c r="B690" s="49" t="s">
        <v>216</v>
      </c>
      <c r="C690" s="68" t="s">
        <v>11</v>
      </c>
      <c r="D690" s="68">
        <v>24</v>
      </c>
      <c r="E690" s="77">
        <v>15</v>
      </c>
      <c r="F690" s="66">
        <f t="shared" si="3"/>
        <v>360</v>
      </c>
    </row>
    <row r="691" spans="1:6" x14ac:dyDescent="0.25">
      <c r="A691" s="49"/>
      <c r="B691" s="49"/>
      <c r="C691" s="68"/>
      <c r="D691" s="68"/>
      <c r="E691" s="77"/>
      <c r="F691" s="66"/>
    </row>
    <row r="692" spans="1:6" ht="13" x14ac:dyDescent="0.3">
      <c r="A692" s="49"/>
      <c r="B692" s="67" t="s">
        <v>209</v>
      </c>
      <c r="C692" s="68"/>
      <c r="D692" s="68"/>
      <c r="E692" s="77"/>
      <c r="F692" s="66"/>
    </row>
    <row r="693" spans="1:6" x14ac:dyDescent="0.25">
      <c r="A693" s="49"/>
      <c r="B693" s="49"/>
      <c r="C693" s="68"/>
      <c r="D693" s="68"/>
      <c r="E693" s="77"/>
      <c r="F693" s="66"/>
    </row>
    <row r="694" spans="1:6" x14ac:dyDescent="0.25">
      <c r="A694" s="49">
        <v>3.11</v>
      </c>
      <c r="B694" s="49" t="s">
        <v>208</v>
      </c>
      <c r="C694" s="68" t="s">
        <v>0</v>
      </c>
      <c r="D694" s="68">
        <v>128</v>
      </c>
      <c r="E694" s="77">
        <v>145</v>
      </c>
      <c r="F694" s="66">
        <f t="shared" si="3"/>
        <v>18560</v>
      </c>
    </row>
    <row r="695" spans="1:6" x14ac:dyDescent="0.25">
      <c r="A695" s="49"/>
      <c r="B695" s="49" t="s">
        <v>207</v>
      </c>
      <c r="C695" s="68"/>
      <c r="D695" s="68"/>
      <c r="E695" s="77"/>
      <c r="F695" s="66"/>
    </row>
    <row r="696" spans="1:6" ht="13" x14ac:dyDescent="0.3">
      <c r="A696" s="115"/>
      <c r="B696" s="111" t="s">
        <v>283</v>
      </c>
      <c r="C696" s="112"/>
      <c r="D696" s="112"/>
      <c r="E696" s="113"/>
      <c r="F696" s="114">
        <f>SUM(F647:F695)</f>
        <v>222120</v>
      </c>
    </row>
    <row r="697" spans="1:6" x14ac:dyDescent="0.25">
      <c r="A697" s="49"/>
      <c r="B697" s="49"/>
      <c r="C697" s="68"/>
      <c r="D697" s="68"/>
      <c r="E697" s="77"/>
      <c r="F697" s="66"/>
    </row>
    <row r="698" spans="1:6" ht="13" x14ac:dyDescent="0.3">
      <c r="A698" s="49">
        <v>4</v>
      </c>
      <c r="B698" s="91" t="s">
        <v>200</v>
      </c>
      <c r="C698" s="68"/>
      <c r="D698" s="68"/>
      <c r="E698" s="77"/>
      <c r="F698" s="66"/>
    </row>
    <row r="699" spans="1:6" x14ac:dyDescent="0.25">
      <c r="A699" s="49"/>
      <c r="B699" s="49"/>
      <c r="C699" s="68"/>
      <c r="D699" s="68"/>
      <c r="E699" s="77"/>
      <c r="F699" s="66"/>
    </row>
    <row r="700" spans="1:6" ht="13" x14ac:dyDescent="0.3">
      <c r="A700" s="49"/>
      <c r="B700" s="67" t="s">
        <v>195</v>
      </c>
      <c r="C700" s="68"/>
      <c r="D700" s="68"/>
      <c r="E700" s="77"/>
      <c r="F700" s="66"/>
    </row>
    <row r="701" spans="1:6" x14ac:dyDescent="0.25">
      <c r="A701" s="49"/>
      <c r="B701" s="49"/>
      <c r="C701" s="68"/>
      <c r="D701" s="68"/>
      <c r="E701" s="77"/>
      <c r="F701" s="66"/>
    </row>
    <row r="702" spans="1:6" ht="13" x14ac:dyDescent="0.3">
      <c r="A702" s="49"/>
      <c r="B702" s="67" t="s">
        <v>194</v>
      </c>
      <c r="C702" s="68"/>
      <c r="D702" s="68"/>
      <c r="E702" s="77"/>
      <c r="F702" s="66"/>
    </row>
    <row r="703" spans="1:6" ht="15" x14ac:dyDescent="0.3">
      <c r="A703" s="49"/>
      <c r="B703" s="67" t="s">
        <v>620</v>
      </c>
      <c r="C703" s="68"/>
      <c r="D703" s="68"/>
      <c r="E703" s="77"/>
      <c r="F703" s="66"/>
    </row>
    <row r="704" spans="1:6" x14ac:dyDescent="0.25">
      <c r="A704" s="49"/>
      <c r="B704" s="49"/>
      <c r="C704" s="68"/>
      <c r="D704" s="68"/>
      <c r="E704" s="77"/>
      <c r="F704" s="66"/>
    </row>
    <row r="705" spans="1:7" ht="14.5" x14ac:dyDescent="0.25">
      <c r="A705" s="49">
        <v>4.0999999999999996</v>
      </c>
      <c r="B705" s="49" t="s">
        <v>192</v>
      </c>
      <c r="C705" s="68" t="s">
        <v>621</v>
      </c>
      <c r="D705" s="68">
        <v>124</v>
      </c>
      <c r="E705" s="77">
        <v>380</v>
      </c>
      <c r="F705" s="66">
        <f>E705*D705</f>
        <v>47120</v>
      </c>
      <c r="G705" s="28">
        <f>D705+31</f>
        <v>155</v>
      </c>
    </row>
    <row r="706" spans="1:7" x14ac:dyDescent="0.25">
      <c r="A706" s="49"/>
      <c r="B706" s="49"/>
      <c r="C706" s="68"/>
      <c r="D706" s="68"/>
      <c r="E706" s="77"/>
      <c r="F706" s="66"/>
    </row>
    <row r="707" spans="1:7" ht="14.5" x14ac:dyDescent="0.25">
      <c r="A707" s="49">
        <v>4.2</v>
      </c>
      <c r="B707" s="49" t="s">
        <v>191</v>
      </c>
      <c r="C707" s="68" t="s">
        <v>621</v>
      </c>
      <c r="D707" s="68">
        <v>104</v>
      </c>
      <c r="E707" s="77">
        <v>480</v>
      </c>
      <c r="F707" s="66">
        <f>E707*D707</f>
        <v>49920</v>
      </c>
      <c r="G707" s="28">
        <f>D707+26</f>
        <v>130</v>
      </c>
    </row>
    <row r="708" spans="1:7" x14ac:dyDescent="0.25">
      <c r="A708" s="49"/>
      <c r="B708" s="49"/>
      <c r="C708" s="68"/>
      <c r="D708" s="68"/>
      <c r="E708" s="77"/>
      <c r="F708" s="66"/>
    </row>
    <row r="709" spans="1:7" ht="13" x14ac:dyDescent="0.3">
      <c r="A709" s="49"/>
      <c r="B709" s="67" t="s">
        <v>190</v>
      </c>
      <c r="C709" s="68"/>
      <c r="D709" s="68"/>
      <c r="E709" s="77"/>
      <c r="F709" s="66"/>
    </row>
    <row r="710" spans="1:7" x14ac:dyDescent="0.25">
      <c r="A710" s="49"/>
      <c r="B710" s="49"/>
      <c r="C710" s="68"/>
      <c r="D710" s="68"/>
      <c r="E710" s="77"/>
      <c r="F710" s="66"/>
    </row>
    <row r="711" spans="1:7" ht="13" x14ac:dyDescent="0.3">
      <c r="A711" s="49"/>
      <c r="B711" s="67" t="s">
        <v>189</v>
      </c>
      <c r="C711" s="68"/>
      <c r="D711" s="68"/>
      <c r="E711" s="77"/>
      <c r="F711" s="66"/>
    </row>
    <row r="712" spans="1:7" x14ac:dyDescent="0.25">
      <c r="A712" s="49"/>
      <c r="B712" s="49"/>
      <c r="C712" s="68"/>
      <c r="D712" s="68"/>
      <c r="E712" s="77"/>
      <c r="F712" s="66"/>
    </row>
    <row r="713" spans="1:7" x14ac:dyDescent="0.25">
      <c r="A713" s="49">
        <v>4.3</v>
      </c>
      <c r="B713" s="49" t="s">
        <v>495</v>
      </c>
      <c r="C713" s="68" t="s">
        <v>11</v>
      </c>
      <c r="D713" s="68">
        <v>768</v>
      </c>
      <c r="E713" s="77">
        <v>45</v>
      </c>
      <c r="F713" s="66">
        <f>E713*D713</f>
        <v>34560</v>
      </c>
      <c r="G713" s="28">
        <f>D713+192</f>
        <v>960</v>
      </c>
    </row>
    <row r="714" spans="1:7" x14ac:dyDescent="0.25">
      <c r="A714" s="49"/>
      <c r="B714" s="49"/>
      <c r="C714" s="68"/>
      <c r="D714" s="68"/>
      <c r="E714" s="77"/>
      <c r="F714" s="66"/>
    </row>
    <row r="715" spans="1:7" x14ac:dyDescent="0.25">
      <c r="A715" s="49">
        <v>4.4000000000000004</v>
      </c>
      <c r="B715" s="49" t="s">
        <v>13</v>
      </c>
      <c r="C715" s="68" t="s">
        <v>11</v>
      </c>
      <c r="D715" s="68">
        <v>176</v>
      </c>
      <c r="E715" s="77">
        <v>45</v>
      </c>
      <c r="F715" s="66">
        <f>E715*D715</f>
        <v>7920</v>
      </c>
      <c r="G715" s="28">
        <f>D715+44</f>
        <v>220</v>
      </c>
    </row>
    <row r="716" spans="1:7" x14ac:dyDescent="0.25">
      <c r="A716" s="49"/>
      <c r="B716" s="49"/>
      <c r="C716" s="68"/>
      <c r="D716" s="68"/>
      <c r="E716" s="77"/>
      <c r="F716" s="66"/>
    </row>
    <row r="717" spans="1:7" ht="13" x14ac:dyDescent="0.3">
      <c r="A717" s="49"/>
      <c r="B717" s="67" t="s">
        <v>184</v>
      </c>
      <c r="C717" s="68"/>
      <c r="D717" s="68"/>
      <c r="E717" s="77"/>
      <c r="F717" s="66"/>
    </row>
    <row r="718" spans="1:7" x14ac:dyDescent="0.25">
      <c r="A718" s="49">
        <v>4.5</v>
      </c>
      <c r="B718" s="49" t="s">
        <v>183</v>
      </c>
      <c r="C718" s="68"/>
      <c r="D718" s="68"/>
      <c r="E718" s="77"/>
      <c r="F718" s="66"/>
    </row>
    <row r="719" spans="1:7" x14ac:dyDescent="0.25">
      <c r="A719" s="49"/>
      <c r="B719" s="49" t="s">
        <v>182</v>
      </c>
      <c r="C719" s="68" t="s">
        <v>2</v>
      </c>
      <c r="D719" s="68">
        <v>32</v>
      </c>
      <c r="E719" s="77">
        <v>150</v>
      </c>
      <c r="F719" s="66">
        <f>E719*D719</f>
        <v>4800</v>
      </c>
    </row>
    <row r="720" spans="1:7" x14ac:dyDescent="0.25">
      <c r="A720" s="49"/>
      <c r="B720" s="49"/>
      <c r="C720" s="68"/>
      <c r="D720" s="68"/>
      <c r="E720" s="77"/>
      <c r="F720" s="66"/>
    </row>
    <row r="721" spans="1:6" ht="13" x14ac:dyDescent="0.3">
      <c r="A721" s="49"/>
      <c r="B721" s="67" t="s">
        <v>181</v>
      </c>
      <c r="C721" s="68"/>
      <c r="D721" s="68"/>
      <c r="E721" s="77"/>
      <c r="F721" s="66"/>
    </row>
    <row r="722" spans="1:6" x14ac:dyDescent="0.25">
      <c r="A722" s="49">
        <v>4.5999999999999996</v>
      </c>
      <c r="B722" s="49" t="s">
        <v>498</v>
      </c>
      <c r="C722" s="68" t="s">
        <v>2</v>
      </c>
      <c r="D722" s="68">
        <v>64</v>
      </c>
      <c r="E722" s="77">
        <v>150</v>
      </c>
      <c r="F722" s="66">
        <f>E722*D722</f>
        <v>9600</v>
      </c>
    </row>
    <row r="723" spans="1:6" x14ac:dyDescent="0.25">
      <c r="A723" s="49"/>
      <c r="B723" s="49"/>
      <c r="C723" s="68"/>
      <c r="D723" s="68"/>
      <c r="E723" s="77"/>
      <c r="F723" s="66"/>
    </row>
    <row r="724" spans="1:6" ht="13" x14ac:dyDescent="0.3">
      <c r="A724" s="115"/>
      <c r="B724" s="111" t="s">
        <v>283</v>
      </c>
      <c r="C724" s="112"/>
      <c r="D724" s="112"/>
      <c r="E724" s="113"/>
      <c r="F724" s="114">
        <f>SUM(F705:F723)</f>
        <v>153920</v>
      </c>
    </row>
    <row r="725" spans="1:6" x14ac:dyDescent="0.25">
      <c r="A725" s="49"/>
      <c r="B725" s="49"/>
      <c r="C725" s="68"/>
      <c r="D725" s="68"/>
      <c r="E725" s="77"/>
      <c r="F725" s="66"/>
    </row>
    <row r="726" spans="1:6" ht="13" x14ac:dyDescent="0.3">
      <c r="A726" s="49">
        <v>5</v>
      </c>
      <c r="B726" s="91" t="s">
        <v>153</v>
      </c>
      <c r="C726" s="68"/>
      <c r="D726" s="68"/>
      <c r="E726" s="77"/>
      <c r="F726" s="66"/>
    </row>
    <row r="727" spans="1:6" x14ac:dyDescent="0.25">
      <c r="A727" s="49"/>
      <c r="B727" s="49"/>
      <c r="C727" s="68"/>
      <c r="D727" s="68"/>
      <c r="E727" s="77"/>
      <c r="F727" s="66"/>
    </row>
    <row r="728" spans="1:6" ht="13" x14ac:dyDescent="0.3">
      <c r="A728" s="49"/>
      <c r="B728" s="67" t="s">
        <v>152</v>
      </c>
      <c r="C728" s="68"/>
      <c r="D728" s="68"/>
      <c r="E728" s="77"/>
      <c r="F728" s="66"/>
    </row>
    <row r="729" spans="1:6" x14ac:dyDescent="0.25">
      <c r="A729" s="49"/>
      <c r="B729" s="49"/>
      <c r="C729" s="68"/>
      <c r="D729" s="68"/>
      <c r="E729" s="77"/>
      <c r="F729" s="66"/>
    </row>
    <row r="730" spans="1:6" ht="13" x14ac:dyDescent="0.3">
      <c r="A730" s="49"/>
      <c r="B730" s="67" t="s">
        <v>151</v>
      </c>
      <c r="C730" s="68"/>
      <c r="D730" s="68"/>
      <c r="E730" s="77"/>
      <c r="F730" s="66"/>
    </row>
    <row r="731" spans="1:6" ht="13" x14ac:dyDescent="0.3">
      <c r="A731" s="49"/>
      <c r="B731" s="67" t="s">
        <v>150</v>
      </c>
      <c r="C731" s="68"/>
      <c r="D731" s="68"/>
      <c r="E731" s="77"/>
      <c r="F731" s="66"/>
    </row>
    <row r="732" spans="1:6" ht="13" x14ac:dyDescent="0.3">
      <c r="A732" s="49"/>
      <c r="B732" s="67" t="s">
        <v>149</v>
      </c>
      <c r="C732" s="68"/>
      <c r="D732" s="68"/>
      <c r="E732" s="77"/>
      <c r="F732" s="66"/>
    </row>
    <row r="733" spans="1:6" ht="13" x14ac:dyDescent="0.3">
      <c r="A733" s="49"/>
      <c r="B733" s="67" t="s">
        <v>148</v>
      </c>
      <c r="C733" s="68"/>
      <c r="D733" s="68"/>
      <c r="E733" s="77"/>
      <c r="F733" s="66"/>
    </row>
    <row r="734" spans="1:6" ht="13" x14ac:dyDescent="0.3">
      <c r="A734" s="49"/>
      <c r="B734" s="67" t="s">
        <v>147</v>
      </c>
      <c r="C734" s="68"/>
      <c r="D734" s="68"/>
      <c r="E734" s="77"/>
      <c r="F734" s="66"/>
    </row>
    <row r="735" spans="1:6" ht="13" x14ac:dyDescent="0.3">
      <c r="A735" s="49"/>
      <c r="B735" s="67" t="s">
        <v>146</v>
      </c>
      <c r="C735" s="68"/>
      <c r="D735" s="68"/>
      <c r="E735" s="77"/>
      <c r="F735" s="66"/>
    </row>
    <row r="736" spans="1:6" x14ac:dyDescent="0.25">
      <c r="A736" s="49"/>
      <c r="B736" s="49"/>
      <c r="C736" s="68"/>
      <c r="D736" s="68"/>
      <c r="E736" s="77"/>
      <c r="F736" s="66"/>
    </row>
    <row r="737" spans="1:7" x14ac:dyDescent="0.25">
      <c r="A737" s="49">
        <v>5.0999999999999996</v>
      </c>
      <c r="B737" s="49" t="s">
        <v>145</v>
      </c>
      <c r="C737" s="68"/>
      <c r="D737" s="68"/>
      <c r="E737" s="77"/>
      <c r="F737" s="66"/>
    </row>
    <row r="738" spans="1:7" ht="14.5" x14ac:dyDescent="0.25">
      <c r="A738" s="49"/>
      <c r="B738" s="49" t="s">
        <v>144</v>
      </c>
      <c r="C738" s="68" t="s">
        <v>621</v>
      </c>
      <c r="D738" s="68">
        <v>1169</v>
      </c>
      <c r="E738" s="77">
        <v>280</v>
      </c>
      <c r="F738" s="66">
        <f>E738*D738</f>
        <v>327320</v>
      </c>
      <c r="G738" s="28">
        <f>D738+23</f>
        <v>1192</v>
      </c>
    </row>
    <row r="739" spans="1:7" x14ac:dyDescent="0.25">
      <c r="A739" s="49"/>
      <c r="B739" s="49"/>
      <c r="C739" s="68"/>
      <c r="D739" s="68"/>
      <c r="E739" s="77"/>
      <c r="F739" s="66"/>
    </row>
    <row r="740" spans="1:7" x14ac:dyDescent="0.25">
      <c r="A740" s="49">
        <v>5.2</v>
      </c>
      <c r="B740" s="49" t="s">
        <v>143</v>
      </c>
      <c r="C740" s="68"/>
      <c r="D740" s="68"/>
      <c r="E740" s="77"/>
      <c r="F740" s="66"/>
    </row>
    <row r="741" spans="1:7" x14ac:dyDescent="0.25">
      <c r="A741" s="49"/>
      <c r="B741" s="49" t="s">
        <v>142</v>
      </c>
      <c r="C741" s="68" t="s">
        <v>11</v>
      </c>
      <c r="D741" s="68">
        <v>142</v>
      </c>
      <c r="E741" s="77">
        <v>65</v>
      </c>
      <c r="F741" s="66">
        <f>E741*D741</f>
        <v>9230</v>
      </c>
      <c r="G741" s="28">
        <f>D741+9</f>
        <v>151</v>
      </c>
    </row>
    <row r="742" spans="1:7" x14ac:dyDescent="0.25">
      <c r="A742" s="49"/>
      <c r="B742" s="49"/>
      <c r="C742" s="68"/>
      <c r="D742" s="68"/>
      <c r="E742" s="77"/>
      <c r="F742" s="66"/>
    </row>
    <row r="743" spans="1:7" x14ac:dyDescent="0.25">
      <c r="A743" s="49">
        <v>5.3</v>
      </c>
      <c r="B743" s="49" t="s">
        <v>141</v>
      </c>
      <c r="C743" s="68" t="s">
        <v>11</v>
      </c>
      <c r="D743" s="68">
        <v>142</v>
      </c>
      <c r="E743" s="77">
        <v>65</v>
      </c>
      <c r="F743" s="66">
        <f>E743*D743</f>
        <v>9230</v>
      </c>
    </row>
    <row r="744" spans="1:7" x14ac:dyDescent="0.25">
      <c r="A744" s="49"/>
      <c r="B744" s="49"/>
      <c r="C744" s="68"/>
      <c r="D744" s="68"/>
      <c r="E744" s="77"/>
      <c r="F744" s="66"/>
    </row>
    <row r="745" spans="1:7" x14ac:dyDescent="0.25">
      <c r="A745" s="49">
        <v>5.4</v>
      </c>
      <c r="B745" s="49" t="s">
        <v>140</v>
      </c>
      <c r="C745" s="68" t="s">
        <v>11</v>
      </c>
      <c r="D745" s="68">
        <v>142</v>
      </c>
      <c r="E745" s="77">
        <v>65</v>
      </c>
      <c r="F745" s="66">
        <f>E745*D745</f>
        <v>9230</v>
      </c>
    </row>
    <row r="746" spans="1:7" x14ac:dyDescent="0.25">
      <c r="A746" s="49"/>
      <c r="B746" s="49"/>
      <c r="C746" s="68"/>
      <c r="D746" s="68"/>
      <c r="E746" s="77"/>
      <c r="F746" s="66"/>
    </row>
    <row r="747" spans="1:7" ht="13" x14ac:dyDescent="0.3">
      <c r="A747" s="49"/>
      <c r="B747" s="67" t="s">
        <v>139</v>
      </c>
      <c r="C747" s="68"/>
      <c r="D747" s="68"/>
      <c r="E747" s="77"/>
      <c r="F747" s="66"/>
    </row>
    <row r="748" spans="1:7" x14ac:dyDescent="0.25">
      <c r="A748" s="49"/>
      <c r="B748" s="49"/>
      <c r="C748" s="68"/>
      <c r="D748" s="68"/>
      <c r="E748" s="77"/>
      <c r="F748" s="66"/>
    </row>
    <row r="749" spans="1:7" ht="13" x14ac:dyDescent="0.3">
      <c r="A749" s="49"/>
      <c r="B749" s="67" t="s">
        <v>138</v>
      </c>
      <c r="C749" s="68"/>
      <c r="D749" s="68"/>
      <c r="E749" s="77"/>
      <c r="F749" s="66"/>
    </row>
    <row r="750" spans="1:7" ht="13" x14ac:dyDescent="0.3">
      <c r="A750" s="49"/>
      <c r="B750" s="67" t="s">
        <v>137</v>
      </c>
      <c r="C750" s="68"/>
      <c r="D750" s="68"/>
      <c r="E750" s="77"/>
      <c r="F750" s="66"/>
    </row>
    <row r="751" spans="1:7" x14ac:dyDescent="0.25">
      <c r="A751" s="49"/>
      <c r="B751" s="49"/>
      <c r="C751" s="68"/>
      <c r="D751" s="68"/>
      <c r="E751" s="77"/>
      <c r="F751" s="66"/>
    </row>
    <row r="752" spans="1:7" x14ac:dyDescent="0.25">
      <c r="A752" s="49">
        <v>5.5</v>
      </c>
      <c r="B752" s="49" t="s">
        <v>136</v>
      </c>
      <c r="C752" s="68"/>
      <c r="D752" s="68"/>
      <c r="E752" s="77"/>
      <c r="F752" s="66"/>
    </row>
    <row r="753" spans="1:7" x14ac:dyDescent="0.25">
      <c r="A753" s="49"/>
      <c r="B753" s="49" t="s">
        <v>135</v>
      </c>
      <c r="C753" s="68"/>
      <c r="D753" s="68"/>
      <c r="E753" s="77"/>
      <c r="F753" s="66"/>
    </row>
    <row r="754" spans="1:7" ht="14.5" x14ac:dyDescent="0.25">
      <c r="A754" s="49"/>
      <c r="B754" s="49" t="s">
        <v>134</v>
      </c>
      <c r="C754" s="68" t="s">
        <v>621</v>
      </c>
      <c r="D754" s="68">
        <v>1166</v>
      </c>
      <c r="E754" s="77">
        <v>25</v>
      </c>
      <c r="F754" s="66">
        <f>E754*D754</f>
        <v>29150</v>
      </c>
      <c r="G754" s="28">
        <f>D754+270</f>
        <v>1436</v>
      </c>
    </row>
    <row r="755" spans="1:7" x14ac:dyDescent="0.25">
      <c r="A755" s="49"/>
      <c r="B755" s="49"/>
      <c r="C755" s="68"/>
      <c r="D755" s="68"/>
      <c r="E755" s="77"/>
      <c r="F755" s="66"/>
    </row>
    <row r="756" spans="1:7" ht="13" x14ac:dyDescent="0.3">
      <c r="A756" s="115"/>
      <c r="B756" s="111" t="s">
        <v>283</v>
      </c>
      <c r="C756" s="112"/>
      <c r="D756" s="112"/>
      <c r="E756" s="113"/>
      <c r="F756" s="114">
        <f>SUM(F729:F755)</f>
        <v>384160</v>
      </c>
    </row>
    <row r="757" spans="1:7" ht="13.5" customHeight="1" x14ac:dyDescent="0.25">
      <c r="A757" s="49"/>
      <c r="B757" s="49"/>
      <c r="C757" s="68"/>
      <c r="D757" s="68"/>
      <c r="E757" s="77"/>
      <c r="F757" s="66"/>
    </row>
    <row r="758" spans="1:7" ht="13" x14ac:dyDescent="0.3">
      <c r="A758" s="49">
        <v>6</v>
      </c>
      <c r="B758" s="91" t="s">
        <v>133</v>
      </c>
      <c r="C758" s="68"/>
      <c r="D758" s="68"/>
      <c r="E758" s="77"/>
      <c r="F758" s="66"/>
    </row>
    <row r="759" spans="1:7" x14ac:dyDescent="0.25">
      <c r="A759" s="49"/>
      <c r="B759" s="49"/>
      <c r="C759" s="68"/>
      <c r="D759" s="68"/>
      <c r="E759" s="77"/>
      <c r="F759" s="66"/>
    </row>
    <row r="760" spans="1:7" ht="13" x14ac:dyDescent="0.3">
      <c r="A760" s="49"/>
      <c r="B760" s="67" t="s">
        <v>132</v>
      </c>
      <c r="C760" s="68"/>
      <c r="D760" s="68"/>
      <c r="E760" s="77"/>
      <c r="F760" s="66"/>
    </row>
    <row r="761" spans="1:7" x14ac:dyDescent="0.25">
      <c r="A761" s="49">
        <v>6.1</v>
      </c>
      <c r="B761" s="49" t="s">
        <v>131</v>
      </c>
      <c r="C761" s="68" t="s">
        <v>11</v>
      </c>
      <c r="D761" s="68">
        <v>256</v>
      </c>
      <c r="E761" s="77">
        <v>65</v>
      </c>
      <c r="F761" s="66">
        <f>E761*D761</f>
        <v>16640</v>
      </c>
      <c r="G761" s="28">
        <f>D761+64</f>
        <v>320</v>
      </c>
    </row>
    <row r="762" spans="1:7" x14ac:dyDescent="0.25">
      <c r="A762" s="49"/>
      <c r="B762" s="49"/>
      <c r="C762" s="68"/>
      <c r="D762" s="68"/>
      <c r="E762" s="77"/>
      <c r="F762" s="66"/>
    </row>
    <row r="763" spans="1:7" x14ac:dyDescent="0.25">
      <c r="A763" s="49">
        <v>6.2</v>
      </c>
      <c r="B763" s="49" t="s">
        <v>499</v>
      </c>
      <c r="C763" s="68"/>
      <c r="D763" s="68"/>
      <c r="E763" s="77"/>
      <c r="F763" s="66"/>
    </row>
    <row r="764" spans="1:7" x14ac:dyDescent="0.25">
      <c r="A764" s="49"/>
      <c r="B764" s="49" t="s">
        <v>129</v>
      </c>
      <c r="C764" s="68" t="s">
        <v>11</v>
      </c>
      <c r="D764" s="68">
        <v>1280</v>
      </c>
      <c r="E764" s="77">
        <v>85</v>
      </c>
      <c r="F764" s="66">
        <f>E764*D764</f>
        <v>108800</v>
      </c>
      <c r="G764" s="28">
        <f>D764+320</f>
        <v>1600</v>
      </c>
    </row>
    <row r="765" spans="1:7" x14ac:dyDescent="0.25">
      <c r="A765" s="49"/>
      <c r="B765" s="49"/>
      <c r="C765" s="68"/>
      <c r="D765" s="68"/>
      <c r="E765" s="77"/>
      <c r="F765" s="66"/>
    </row>
    <row r="766" spans="1:7" ht="13" x14ac:dyDescent="0.3">
      <c r="A766" s="49"/>
      <c r="B766" s="67" t="s">
        <v>128</v>
      </c>
      <c r="C766" s="68"/>
      <c r="D766" s="68"/>
      <c r="E766" s="77"/>
      <c r="F766" s="66"/>
    </row>
    <row r="767" spans="1:7" ht="14.5" x14ac:dyDescent="0.25">
      <c r="A767" s="49">
        <v>6.3</v>
      </c>
      <c r="B767" s="49" t="s">
        <v>127</v>
      </c>
      <c r="C767" s="68" t="s">
        <v>621</v>
      </c>
      <c r="D767" s="68">
        <v>308</v>
      </c>
      <c r="E767" s="77">
        <v>150</v>
      </c>
      <c r="F767" s="66">
        <f>E767*D767</f>
        <v>46200</v>
      </c>
      <c r="G767" s="28">
        <f>D767+77</f>
        <v>385</v>
      </c>
    </row>
    <row r="768" spans="1:7" x14ac:dyDescent="0.25">
      <c r="A768" s="49"/>
      <c r="B768" s="49"/>
      <c r="C768" s="68"/>
      <c r="D768" s="68"/>
      <c r="E768" s="77"/>
      <c r="F768" s="66"/>
    </row>
    <row r="769" spans="1:7" x14ac:dyDescent="0.25">
      <c r="A769" s="49">
        <v>6.4</v>
      </c>
      <c r="B769" s="49" t="s">
        <v>126</v>
      </c>
      <c r="C769" s="68"/>
      <c r="D769" s="68"/>
      <c r="E769" s="77"/>
      <c r="F769" s="66"/>
    </row>
    <row r="770" spans="1:7" x14ac:dyDescent="0.25">
      <c r="A770" s="49"/>
      <c r="B770" s="49" t="s">
        <v>125</v>
      </c>
      <c r="C770" s="68"/>
      <c r="D770" s="68"/>
      <c r="E770" s="77"/>
      <c r="F770" s="66"/>
    </row>
    <row r="771" spans="1:7" x14ac:dyDescent="0.25">
      <c r="A771" s="49"/>
      <c r="B771" s="49" t="s">
        <v>124</v>
      </c>
      <c r="C771" s="68" t="s">
        <v>2</v>
      </c>
      <c r="D771" s="68">
        <v>320</v>
      </c>
      <c r="E771" s="77">
        <v>25</v>
      </c>
      <c r="F771" s="66">
        <f>E771*D771</f>
        <v>8000</v>
      </c>
      <c r="G771" s="28">
        <f>D771+80</f>
        <v>400</v>
      </c>
    </row>
    <row r="772" spans="1:7" x14ac:dyDescent="0.25">
      <c r="A772" s="49"/>
      <c r="B772" s="49"/>
      <c r="C772" s="68"/>
      <c r="D772" s="68"/>
      <c r="E772" s="77"/>
      <c r="F772" s="66"/>
    </row>
    <row r="773" spans="1:7" ht="13" x14ac:dyDescent="0.3">
      <c r="A773" s="49"/>
      <c r="B773" s="67" t="s">
        <v>123</v>
      </c>
      <c r="C773" s="68"/>
      <c r="D773" s="68"/>
      <c r="E773" s="77"/>
      <c r="F773" s="66"/>
    </row>
    <row r="774" spans="1:7" x14ac:dyDescent="0.25">
      <c r="A774" s="49"/>
      <c r="B774" s="49"/>
      <c r="C774" s="68"/>
      <c r="D774" s="68"/>
      <c r="E774" s="77"/>
      <c r="F774" s="66"/>
    </row>
    <row r="775" spans="1:7" x14ac:dyDescent="0.25">
      <c r="A775" s="49">
        <v>6.5</v>
      </c>
      <c r="B775" s="49" t="s">
        <v>463</v>
      </c>
      <c r="C775" s="68"/>
      <c r="D775" s="68"/>
      <c r="E775" s="77"/>
      <c r="F775" s="66"/>
    </row>
    <row r="776" spans="1:7" x14ac:dyDescent="0.25">
      <c r="A776" s="49"/>
      <c r="B776" s="49" t="s">
        <v>493</v>
      </c>
      <c r="C776" s="68"/>
      <c r="D776" s="68"/>
      <c r="E776" s="77"/>
      <c r="F776" s="66"/>
    </row>
    <row r="777" spans="1:7" x14ac:dyDescent="0.25">
      <c r="A777" s="49"/>
      <c r="B777" s="49" t="s">
        <v>121</v>
      </c>
      <c r="C777" s="68"/>
      <c r="D777" s="68"/>
      <c r="E777" s="77"/>
      <c r="F777" s="66"/>
    </row>
    <row r="778" spans="1:7" x14ac:dyDescent="0.25">
      <c r="A778" s="49"/>
      <c r="B778" s="49" t="s">
        <v>120</v>
      </c>
      <c r="C778" s="68" t="s">
        <v>2</v>
      </c>
      <c r="D778" s="68">
        <v>36</v>
      </c>
      <c r="E778" s="77">
        <v>2500</v>
      </c>
      <c r="F778" s="66">
        <f>E778*D778</f>
        <v>90000</v>
      </c>
    </row>
    <row r="779" spans="1:7" x14ac:dyDescent="0.25">
      <c r="A779" s="49"/>
      <c r="B779" s="49" t="s">
        <v>119</v>
      </c>
      <c r="C779" s="68"/>
      <c r="D779" s="68"/>
      <c r="E779" s="77"/>
      <c r="F779" s="66"/>
    </row>
    <row r="780" spans="1:7" x14ac:dyDescent="0.25">
      <c r="A780" s="49"/>
      <c r="B780" s="49"/>
      <c r="C780" s="68"/>
      <c r="D780" s="68"/>
      <c r="E780" s="77"/>
      <c r="F780" s="66"/>
    </row>
    <row r="781" spans="1:7" ht="13" x14ac:dyDescent="0.3">
      <c r="A781" s="49"/>
      <c r="B781" s="67" t="s">
        <v>114</v>
      </c>
      <c r="C781" s="68"/>
      <c r="D781" s="68"/>
      <c r="E781" s="77"/>
      <c r="F781" s="66"/>
    </row>
    <row r="782" spans="1:7" x14ac:dyDescent="0.25">
      <c r="A782" s="49"/>
      <c r="B782" s="49"/>
      <c r="C782" s="68"/>
      <c r="D782" s="68"/>
      <c r="E782" s="77"/>
      <c r="F782" s="66"/>
    </row>
    <row r="783" spans="1:7" ht="13" x14ac:dyDescent="0.3">
      <c r="A783" s="49"/>
      <c r="B783" s="67" t="s">
        <v>113</v>
      </c>
      <c r="C783" s="68"/>
      <c r="D783" s="68"/>
      <c r="E783" s="77"/>
      <c r="F783" s="66"/>
    </row>
    <row r="784" spans="1:7" x14ac:dyDescent="0.25">
      <c r="A784" s="49"/>
      <c r="B784" s="49"/>
      <c r="C784" s="68"/>
      <c r="D784" s="68"/>
      <c r="E784" s="77"/>
      <c r="F784" s="66"/>
    </row>
    <row r="785" spans="1:7" x14ac:dyDescent="0.25">
      <c r="A785" s="49">
        <v>6.6</v>
      </c>
      <c r="B785" s="49" t="s">
        <v>112</v>
      </c>
      <c r="C785" s="68"/>
      <c r="D785" s="68"/>
      <c r="E785" s="77"/>
      <c r="F785" s="66"/>
    </row>
    <row r="786" spans="1:7" x14ac:dyDescent="0.25">
      <c r="A786" s="49"/>
      <c r="B786" s="49" t="s">
        <v>111</v>
      </c>
      <c r="C786" s="68"/>
      <c r="D786" s="68"/>
      <c r="E786" s="77"/>
      <c r="F786" s="66"/>
    </row>
    <row r="787" spans="1:7" x14ac:dyDescent="0.25">
      <c r="A787" s="49"/>
      <c r="B787" s="49" t="s">
        <v>110</v>
      </c>
      <c r="C787" s="68" t="s">
        <v>11</v>
      </c>
      <c r="D787" s="68">
        <v>319</v>
      </c>
      <c r="E787" s="77">
        <v>110</v>
      </c>
      <c r="F787" s="66">
        <f>E787*D787</f>
        <v>35090</v>
      </c>
      <c r="G787" s="28">
        <f>D787+36</f>
        <v>355</v>
      </c>
    </row>
    <row r="788" spans="1:7" x14ac:dyDescent="0.25">
      <c r="A788" s="49"/>
      <c r="B788" s="49" t="s">
        <v>109</v>
      </c>
      <c r="C788" s="68"/>
      <c r="D788" s="68"/>
      <c r="E788" s="77"/>
      <c r="F788" s="66"/>
    </row>
    <row r="789" spans="1:7" x14ac:dyDescent="0.25">
      <c r="A789" s="49"/>
      <c r="B789" s="49"/>
      <c r="C789" s="68"/>
      <c r="D789" s="68"/>
      <c r="E789" s="77"/>
      <c r="F789" s="66"/>
    </row>
    <row r="790" spans="1:7" x14ac:dyDescent="0.25">
      <c r="A790" s="49">
        <v>6.7</v>
      </c>
      <c r="B790" s="49" t="s">
        <v>108</v>
      </c>
      <c r="C790" s="68"/>
      <c r="D790" s="68"/>
      <c r="E790" s="77"/>
      <c r="F790" s="66"/>
    </row>
    <row r="791" spans="1:7" x14ac:dyDescent="0.25">
      <c r="A791" s="49"/>
      <c r="B791" s="49" t="s">
        <v>107</v>
      </c>
      <c r="C791" s="68"/>
      <c r="D791" s="68"/>
      <c r="E791" s="77"/>
      <c r="F791" s="66"/>
    </row>
    <row r="792" spans="1:7" x14ac:dyDescent="0.25">
      <c r="A792" s="49"/>
      <c r="B792" s="49" t="s">
        <v>106</v>
      </c>
      <c r="C792" s="68"/>
      <c r="D792" s="68"/>
      <c r="E792" s="77"/>
      <c r="F792" s="66"/>
    </row>
    <row r="793" spans="1:7" x14ac:dyDescent="0.25">
      <c r="A793" s="49"/>
      <c r="B793" s="49" t="s">
        <v>105</v>
      </c>
      <c r="C793" s="68" t="s">
        <v>11</v>
      </c>
      <c r="D793" s="68">
        <v>114</v>
      </c>
      <c r="E793" s="77">
        <v>100</v>
      </c>
      <c r="F793" s="66">
        <f>E793*D793</f>
        <v>11400</v>
      </c>
      <c r="G793" s="28">
        <f>D793+18</f>
        <v>132</v>
      </c>
    </row>
    <row r="794" spans="1:7" x14ac:dyDescent="0.25">
      <c r="A794" s="49"/>
      <c r="B794" s="49"/>
      <c r="C794" s="68"/>
      <c r="D794" s="68"/>
      <c r="E794" s="77"/>
      <c r="F794" s="66"/>
    </row>
    <row r="795" spans="1:7" ht="13" x14ac:dyDescent="0.3">
      <c r="A795" s="49"/>
      <c r="B795" s="67" t="s">
        <v>104</v>
      </c>
      <c r="C795" s="68"/>
      <c r="D795" s="68"/>
      <c r="E795" s="77"/>
      <c r="F795" s="66"/>
    </row>
    <row r="796" spans="1:7" ht="13" x14ac:dyDescent="0.3">
      <c r="A796" s="49"/>
      <c r="B796" s="67" t="s">
        <v>103</v>
      </c>
      <c r="C796" s="68"/>
      <c r="D796" s="68"/>
      <c r="E796" s="77"/>
      <c r="F796" s="66"/>
    </row>
    <row r="797" spans="1:7" x14ac:dyDescent="0.25">
      <c r="A797" s="49">
        <v>6.8</v>
      </c>
      <c r="B797" s="49" t="s">
        <v>102</v>
      </c>
      <c r="C797" s="68" t="s">
        <v>11</v>
      </c>
      <c r="D797" s="68">
        <v>772</v>
      </c>
      <c r="E797" s="77">
        <v>45</v>
      </c>
      <c r="F797" s="66">
        <f>E797*D797</f>
        <v>34740</v>
      </c>
      <c r="G797" s="28">
        <f>D797+131</f>
        <v>903</v>
      </c>
    </row>
    <row r="798" spans="1:7" x14ac:dyDescent="0.25">
      <c r="A798" s="49"/>
      <c r="B798" s="49"/>
      <c r="C798" s="68"/>
      <c r="D798" s="68"/>
      <c r="E798" s="77"/>
      <c r="F798" s="66"/>
    </row>
    <row r="799" spans="1:7" ht="13" x14ac:dyDescent="0.3">
      <c r="A799" s="49"/>
      <c r="B799" s="67" t="s">
        <v>101</v>
      </c>
      <c r="C799" s="68"/>
      <c r="D799" s="68"/>
      <c r="E799" s="77"/>
      <c r="F799" s="66"/>
    </row>
    <row r="800" spans="1:7" ht="13" x14ac:dyDescent="0.3">
      <c r="A800" s="49"/>
      <c r="B800" s="67" t="s">
        <v>100</v>
      </c>
      <c r="C800" s="68"/>
      <c r="D800" s="68"/>
      <c r="E800" s="77"/>
      <c r="F800" s="66"/>
    </row>
    <row r="801" spans="1:6" x14ac:dyDescent="0.25">
      <c r="A801" s="49"/>
      <c r="B801" s="49"/>
      <c r="C801" s="68"/>
      <c r="D801" s="68"/>
      <c r="E801" s="77"/>
      <c r="F801" s="66"/>
    </row>
    <row r="802" spans="1:6" x14ac:dyDescent="0.25">
      <c r="A802" s="49">
        <v>6.9</v>
      </c>
      <c r="B802" s="49" t="s">
        <v>623</v>
      </c>
      <c r="C802" s="68"/>
      <c r="D802" s="68"/>
      <c r="E802" s="77"/>
      <c r="F802" s="66"/>
    </row>
    <row r="803" spans="1:6" x14ac:dyDescent="0.25">
      <c r="A803" s="49"/>
      <c r="B803" s="49" t="s">
        <v>98</v>
      </c>
      <c r="C803" s="68" t="s">
        <v>2</v>
      </c>
      <c r="D803" s="68">
        <v>21</v>
      </c>
      <c r="E803" s="77">
        <v>2000</v>
      </c>
      <c r="F803" s="66">
        <f>E803*D803</f>
        <v>42000</v>
      </c>
    </row>
    <row r="804" spans="1:6" x14ac:dyDescent="0.25">
      <c r="A804" s="49"/>
      <c r="B804" s="49"/>
      <c r="C804" s="68"/>
      <c r="D804" s="68"/>
      <c r="E804" s="77"/>
      <c r="F804" s="66"/>
    </row>
    <row r="805" spans="1:6" ht="13" x14ac:dyDescent="0.3">
      <c r="A805" s="49"/>
      <c r="B805" s="67" t="s">
        <v>92</v>
      </c>
      <c r="C805" s="68"/>
      <c r="D805" s="68"/>
      <c r="E805" s="77"/>
      <c r="F805" s="66"/>
    </row>
    <row r="806" spans="1:6" ht="13" x14ac:dyDescent="0.3">
      <c r="A806" s="49"/>
      <c r="B806" s="67" t="s">
        <v>91</v>
      </c>
      <c r="C806" s="68"/>
      <c r="D806" s="68"/>
      <c r="E806" s="77"/>
      <c r="F806" s="66"/>
    </row>
    <row r="807" spans="1:6" x14ac:dyDescent="0.25">
      <c r="A807" s="49"/>
      <c r="B807" s="49"/>
      <c r="C807" s="68"/>
      <c r="D807" s="68"/>
      <c r="E807" s="77"/>
      <c r="F807" s="66"/>
    </row>
    <row r="808" spans="1:6" x14ac:dyDescent="0.25">
      <c r="A808" s="49">
        <v>6.1</v>
      </c>
      <c r="B808" s="49" t="s">
        <v>494</v>
      </c>
      <c r="C808" s="68" t="s">
        <v>2</v>
      </c>
      <c r="D808" s="68">
        <v>14</v>
      </c>
      <c r="E808" s="77">
        <v>4500</v>
      </c>
      <c r="F808" s="66">
        <f>E808*D808</f>
        <v>63000</v>
      </c>
    </row>
    <row r="809" spans="1:6" x14ac:dyDescent="0.25">
      <c r="A809" s="49"/>
      <c r="B809" s="49"/>
      <c r="C809" s="68"/>
      <c r="D809" s="68"/>
      <c r="E809" s="77"/>
      <c r="F809" s="66"/>
    </row>
    <row r="810" spans="1:6" ht="13" x14ac:dyDescent="0.3">
      <c r="A810" s="49"/>
      <c r="B810" s="67" t="s">
        <v>500</v>
      </c>
      <c r="C810" s="68"/>
      <c r="D810" s="68"/>
      <c r="E810" s="77"/>
      <c r="F810" s="66"/>
    </row>
    <row r="811" spans="1:6" ht="13" x14ac:dyDescent="0.3">
      <c r="A811" s="49"/>
      <c r="B811" s="85" t="s">
        <v>501</v>
      </c>
      <c r="C811" s="68"/>
      <c r="D811" s="68"/>
      <c r="E811" s="77"/>
      <c r="F811" s="66"/>
    </row>
    <row r="812" spans="1:6" ht="13" x14ac:dyDescent="0.3">
      <c r="A812" s="49"/>
      <c r="B812" s="67" t="s">
        <v>502</v>
      </c>
      <c r="C812" s="68"/>
      <c r="D812" s="68"/>
      <c r="E812" s="77"/>
      <c r="F812" s="66"/>
    </row>
    <row r="813" spans="1:6" ht="13" x14ac:dyDescent="0.3">
      <c r="A813" s="49"/>
      <c r="B813" s="67" t="s">
        <v>503</v>
      </c>
      <c r="C813" s="68"/>
      <c r="D813" s="68"/>
      <c r="E813" s="77"/>
      <c r="F813" s="66"/>
    </row>
    <row r="814" spans="1:6" x14ac:dyDescent="0.25">
      <c r="A814" s="49"/>
      <c r="B814" s="49"/>
      <c r="C814" s="68"/>
      <c r="D814" s="68"/>
      <c r="E814" s="77"/>
      <c r="F814" s="66"/>
    </row>
    <row r="815" spans="1:6" x14ac:dyDescent="0.25">
      <c r="A815" s="49">
        <v>6.11</v>
      </c>
      <c r="B815" s="71" t="s">
        <v>504</v>
      </c>
      <c r="C815" s="68" t="s">
        <v>2</v>
      </c>
      <c r="D815" s="68">
        <v>9</v>
      </c>
      <c r="E815" s="77">
        <v>4500</v>
      </c>
      <c r="F815" s="66">
        <f>E815*D815</f>
        <v>40500</v>
      </c>
    </row>
    <row r="816" spans="1:6" x14ac:dyDescent="0.25">
      <c r="A816" s="49"/>
      <c r="B816" s="49" t="s">
        <v>505</v>
      </c>
      <c r="C816" s="68"/>
      <c r="D816" s="68"/>
      <c r="E816" s="77"/>
      <c r="F816" s="66"/>
    </row>
    <row r="817" spans="1:7" x14ac:dyDescent="0.25">
      <c r="A817" s="49"/>
      <c r="B817" s="49" t="s">
        <v>628</v>
      </c>
      <c r="C817" s="68"/>
      <c r="D817" s="68"/>
      <c r="E817" s="77"/>
      <c r="F817" s="66"/>
    </row>
    <row r="818" spans="1:7" x14ac:dyDescent="0.25">
      <c r="A818" s="49"/>
      <c r="B818" s="49"/>
      <c r="C818" s="68"/>
      <c r="D818" s="68"/>
      <c r="E818" s="77"/>
      <c r="F818" s="66"/>
    </row>
    <row r="819" spans="1:7" x14ac:dyDescent="0.25">
      <c r="A819" s="49"/>
      <c r="B819" s="49"/>
      <c r="C819" s="68"/>
      <c r="D819" s="68"/>
      <c r="E819" s="77"/>
      <c r="F819" s="66"/>
    </row>
    <row r="820" spans="1:7" ht="13" x14ac:dyDescent="0.3">
      <c r="A820" s="115"/>
      <c r="B820" s="111" t="s">
        <v>283</v>
      </c>
      <c r="C820" s="112"/>
      <c r="D820" s="112"/>
      <c r="E820" s="113"/>
      <c r="F820" s="114">
        <f>SUM(F760:F819)</f>
        <v>496370</v>
      </c>
    </row>
    <row r="821" spans="1:7" x14ac:dyDescent="0.25">
      <c r="A821" s="49"/>
      <c r="B821" s="49"/>
      <c r="C821" s="68"/>
      <c r="D821" s="68"/>
      <c r="E821" s="77"/>
      <c r="F821" s="66"/>
    </row>
    <row r="822" spans="1:7" ht="13" x14ac:dyDescent="0.3">
      <c r="A822" s="49">
        <v>7</v>
      </c>
      <c r="B822" s="91" t="s">
        <v>539</v>
      </c>
      <c r="C822" s="68"/>
      <c r="D822" s="68"/>
      <c r="E822" s="77"/>
      <c r="F822" s="66"/>
    </row>
    <row r="823" spans="1:7" x14ac:dyDescent="0.25">
      <c r="A823" s="49"/>
      <c r="B823" s="49"/>
      <c r="C823" s="68"/>
      <c r="D823" s="68"/>
      <c r="E823" s="77"/>
      <c r="F823" s="66"/>
    </row>
    <row r="824" spans="1:7" ht="13" x14ac:dyDescent="0.3">
      <c r="A824" s="49"/>
      <c r="B824" s="67" t="s">
        <v>79</v>
      </c>
      <c r="C824" s="68"/>
      <c r="D824" s="68"/>
      <c r="E824" s="77"/>
      <c r="F824" s="66"/>
    </row>
    <row r="825" spans="1:7" x14ac:dyDescent="0.25">
      <c r="A825" s="49"/>
      <c r="B825" s="49"/>
      <c r="C825" s="68"/>
      <c r="D825" s="68"/>
      <c r="E825" s="77"/>
      <c r="F825" s="66"/>
    </row>
    <row r="826" spans="1:7" ht="13" x14ac:dyDescent="0.3">
      <c r="A826" s="49"/>
      <c r="B826" s="67" t="s">
        <v>78</v>
      </c>
      <c r="C826" s="68"/>
      <c r="D826" s="68"/>
      <c r="E826" s="77"/>
      <c r="F826" s="66"/>
    </row>
    <row r="827" spans="1:7" ht="13" x14ac:dyDescent="0.3">
      <c r="A827" s="49"/>
      <c r="B827" s="67" t="s">
        <v>77</v>
      </c>
      <c r="C827" s="68"/>
      <c r="D827" s="68"/>
      <c r="E827" s="77"/>
      <c r="F827" s="66"/>
    </row>
    <row r="828" spans="1:7" x14ac:dyDescent="0.25">
      <c r="A828" s="49">
        <v>7.1</v>
      </c>
      <c r="B828" s="49" t="s">
        <v>76</v>
      </c>
      <c r="C828" s="68"/>
      <c r="D828" s="68"/>
      <c r="E828" s="77"/>
      <c r="F828" s="66"/>
    </row>
    <row r="829" spans="1:7" x14ac:dyDescent="0.25">
      <c r="A829" s="49"/>
      <c r="B829" s="49" t="s">
        <v>75</v>
      </c>
      <c r="C829" s="68"/>
      <c r="D829" s="68"/>
      <c r="E829" s="77"/>
      <c r="F829" s="66"/>
    </row>
    <row r="830" spans="1:7" ht="14.5" x14ac:dyDescent="0.25">
      <c r="A830" s="49"/>
      <c r="B830" s="49" t="s">
        <v>74</v>
      </c>
      <c r="C830" s="68" t="s">
        <v>621</v>
      </c>
      <c r="D830" s="68">
        <v>1095</v>
      </c>
      <c r="E830" s="77">
        <v>250</v>
      </c>
      <c r="F830" s="66">
        <f>E830*D830</f>
        <v>273750</v>
      </c>
      <c r="G830" s="28">
        <f>D830+81</f>
        <v>1176</v>
      </c>
    </row>
    <row r="831" spans="1:7" x14ac:dyDescent="0.25">
      <c r="A831" s="49"/>
      <c r="B831" s="49"/>
      <c r="C831" s="68"/>
      <c r="D831" s="68"/>
      <c r="E831" s="77"/>
      <c r="F831" s="66"/>
    </row>
    <row r="832" spans="1:7" x14ac:dyDescent="0.25">
      <c r="A832" s="49">
        <v>7.2</v>
      </c>
      <c r="B832" s="49" t="s">
        <v>541</v>
      </c>
      <c r="C832" s="68"/>
      <c r="D832" s="68"/>
      <c r="E832" s="77"/>
      <c r="F832" s="66"/>
    </row>
    <row r="833" spans="1:7" x14ac:dyDescent="0.25">
      <c r="A833" s="49"/>
      <c r="B833" s="49" t="s">
        <v>72</v>
      </c>
      <c r="C833" s="68"/>
      <c r="D833" s="68"/>
      <c r="E833" s="77"/>
      <c r="F833" s="66"/>
    </row>
    <row r="834" spans="1:7" x14ac:dyDescent="0.25">
      <c r="A834" s="49"/>
      <c r="B834" s="49" t="s">
        <v>71</v>
      </c>
      <c r="C834" s="68"/>
      <c r="D834" s="68"/>
      <c r="E834" s="77"/>
      <c r="F834" s="66"/>
    </row>
    <row r="835" spans="1:7" x14ac:dyDescent="0.25">
      <c r="A835" s="49"/>
      <c r="B835" s="49" t="s">
        <v>70</v>
      </c>
      <c r="C835" s="68" t="s">
        <v>2</v>
      </c>
      <c r="D835" s="68">
        <v>22</v>
      </c>
      <c r="E835" s="77">
        <v>650</v>
      </c>
      <c r="F835" s="66">
        <f>E835*D835</f>
        <v>14300</v>
      </c>
    </row>
    <row r="836" spans="1:7" x14ac:dyDescent="0.25">
      <c r="A836" s="49"/>
      <c r="B836" s="49"/>
      <c r="C836" s="68"/>
      <c r="D836" s="68"/>
      <c r="E836" s="77"/>
      <c r="F836" s="66"/>
    </row>
    <row r="837" spans="1:7" ht="13" x14ac:dyDescent="0.3">
      <c r="A837" s="49"/>
      <c r="B837" s="67" t="s">
        <v>69</v>
      </c>
      <c r="C837" s="68"/>
      <c r="D837" s="68"/>
      <c r="E837" s="77"/>
      <c r="F837" s="66"/>
    </row>
    <row r="838" spans="1:7" x14ac:dyDescent="0.25">
      <c r="A838" s="49"/>
      <c r="B838" s="49"/>
      <c r="C838" s="68"/>
      <c r="D838" s="68"/>
      <c r="E838" s="77"/>
      <c r="F838" s="66"/>
    </row>
    <row r="839" spans="1:7" x14ac:dyDescent="0.25">
      <c r="A839" s="49">
        <v>7.3</v>
      </c>
      <c r="B839" s="49" t="s">
        <v>68</v>
      </c>
      <c r="C839" s="68" t="s">
        <v>11</v>
      </c>
      <c r="D839" s="68">
        <v>689</v>
      </c>
      <c r="E839" s="77">
        <v>65</v>
      </c>
      <c r="F839" s="66">
        <f>E839*D839</f>
        <v>44785</v>
      </c>
      <c r="G839" s="28">
        <f>D839+123</f>
        <v>812</v>
      </c>
    </row>
    <row r="840" spans="1:7" x14ac:dyDescent="0.25">
      <c r="A840" s="49"/>
      <c r="B840" s="49"/>
      <c r="C840" s="68"/>
      <c r="D840" s="68"/>
      <c r="E840" s="77"/>
      <c r="F840" s="66"/>
    </row>
    <row r="841" spans="1:7" ht="13" x14ac:dyDescent="0.3">
      <c r="A841" s="115"/>
      <c r="B841" s="111" t="s">
        <v>283</v>
      </c>
      <c r="C841" s="112"/>
      <c r="D841" s="112"/>
      <c r="E841" s="113"/>
      <c r="F841" s="114">
        <f>SUM(F824:F840)</f>
        <v>332835</v>
      </c>
    </row>
    <row r="842" spans="1:7" x14ac:dyDescent="0.25">
      <c r="A842" s="49"/>
      <c r="B842" s="49"/>
      <c r="C842" s="68"/>
      <c r="D842" s="68"/>
      <c r="E842" s="77"/>
      <c r="F842" s="66"/>
    </row>
    <row r="843" spans="1:7" ht="13" x14ac:dyDescent="0.3">
      <c r="A843" s="49">
        <v>8</v>
      </c>
      <c r="B843" s="91" t="s">
        <v>67</v>
      </c>
      <c r="C843" s="68"/>
      <c r="D843" s="68"/>
      <c r="E843" s="77"/>
      <c r="F843" s="66"/>
    </row>
    <row r="844" spans="1:7" x14ac:dyDescent="0.25">
      <c r="A844" s="49"/>
      <c r="B844" s="49"/>
      <c r="C844" s="68"/>
      <c r="D844" s="68"/>
      <c r="E844" s="77"/>
      <c r="F844" s="66"/>
    </row>
    <row r="845" spans="1:7" ht="13" x14ac:dyDescent="0.3">
      <c r="A845" s="49"/>
      <c r="B845" s="67" t="s">
        <v>66</v>
      </c>
      <c r="C845" s="68"/>
      <c r="D845" s="68"/>
      <c r="E845" s="77"/>
      <c r="F845" s="66"/>
    </row>
    <row r="846" spans="1:7" x14ac:dyDescent="0.25">
      <c r="A846" s="49"/>
      <c r="B846" s="49"/>
      <c r="C846" s="68"/>
      <c r="D846" s="68"/>
      <c r="E846" s="77"/>
      <c r="F846" s="66"/>
    </row>
    <row r="847" spans="1:7" s="50" customFormat="1" ht="13" x14ac:dyDescent="0.3">
      <c r="A847" s="70"/>
      <c r="B847" s="87" t="s">
        <v>510</v>
      </c>
      <c r="C847" s="70"/>
      <c r="D847" s="70"/>
      <c r="E847" s="88"/>
      <c r="F847" s="88"/>
    </row>
    <row r="848" spans="1:7" s="50" customFormat="1" ht="14.5" x14ac:dyDescent="0.25">
      <c r="A848" s="70">
        <v>8.1</v>
      </c>
      <c r="B848" s="71" t="s">
        <v>511</v>
      </c>
      <c r="C848" s="89" t="s">
        <v>621</v>
      </c>
      <c r="D848" s="89">
        <v>936</v>
      </c>
      <c r="E848" s="77">
        <v>250</v>
      </c>
      <c r="F848" s="88">
        <f>D848*E848</f>
        <v>234000</v>
      </c>
      <c r="G848" s="132">
        <f>D848+234</f>
        <v>1170</v>
      </c>
    </row>
    <row r="849" spans="1:6" s="50" customFormat="1" x14ac:dyDescent="0.25">
      <c r="A849" s="70"/>
      <c r="B849" s="71"/>
      <c r="C849" s="89"/>
      <c r="D849" s="89"/>
      <c r="E849" s="77"/>
      <c r="F849" s="88"/>
    </row>
    <row r="850" spans="1:6" s="50" customFormat="1" ht="14.5" x14ac:dyDescent="0.25">
      <c r="A850" s="70">
        <v>8.1999999999999993</v>
      </c>
      <c r="B850" s="71" t="s">
        <v>512</v>
      </c>
      <c r="C850" s="89" t="s">
        <v>621</v>
      </c>
      <c r="D850" s="89">
        <f>D848</f>
        <v>936</v>
      </c>
      <c r="E850" s="77">
        <v>15</v>
      </c>
      <c r="F850" s="88">
        <f>D850*E850</f>
        <v>14040</v>
      </c>
    </row>
    <row r="851" spans="1:6" s="50" customFormat="1" x14ac:dyDescent="0.25">
      <c r="A851" s="70"/>
      <c r="B851" s="71"/>
      <c r="C851" s="89"/>
      <c r="D851" s="89"/>
      <c r="E851" s="77"/>
      <c r="F851" s="88"/>
    </row>
    <row r="852" spans="1:6" s="50" customFormat="1" ht="13" x14ac:dyDescent="0.3">
      <c r="A852" s="70"/>
      <c r="B852" s="87" t="s">
        <v>630</v>
      </c>
      <c r="C852" s="70"/>
      <c r="D852" s="70"/>
      <c r="E852" s="88"/>
      <c r="F852" s="88"/>
    </row>
    <row r="853" spans="1:6" s="50" customFormat="1" ht="14.5" x14ac:dyDescent="0.25">
      <c r="A853" s="70">
        <v>8.3000000000000007</v>
      </c>
      <c r="B853" s="71" t="s">
        <v>599</v>
      </c>
      <c r="C853" s="89" t="s">
        <v>621</v>
      </c>
      <c r="D853" s="89">
        <v>78</v>
      </c>
      <c r="E853" s="77">
        <v>90</v>
      </c>
      <c r="F853" s="88">
        <f>D853*E853</f>
        <v>7020</v>
      </c>
    </row>
    <row r="854" spans="1:6" s="50" customFormat="1" x14ac:dyDescent="0.25">
      <c r="A854" s="70"/>
      <c r="B854" s="71"/>
      <c r="C854" s="89"/>
      <c r="D854" s="89"/>
      <c r="E854" s="77"/>
      <c r="F854" s="88"/>
    </row>
    <row r="855" spans="1:6" s="50" customFormat="1" ht="14.5" x14ac:dyDescent="0.25">
      <c r="A855" s="70">
        <v>8.4</v>
      </c>
      <c r="B855" s="71" t="s">
        <v>629</v>
      </c>
      <c r="C855" s="89" t="s">
        <v>621</v>
      </c>
      <c r="D855" s="89">
        <v>81</v>
      </c>
      <c r="E855" s="77">
        <v>280</v>
      </c>
      <c r="F855" s="88">
        <f>D855*E855</f>
        <v>22680</v>
      </c>
    </row>
    <row r="856" spans="1:6" s="50" customFormat="1" x14ac:dyDescent="0.25">
      <c r="A856" s="70"/>
      <c r="B856" s="71"/>
      <c r="C856" s="89"/>
      <c r="D856" s="89"/>
      <c r="E856" s="77"/>
      <c r="F856" s="88"/>
    </row>
    <row r="857" spans="1:6" x14ac:dyDescent="0.25">
      <c r="A857" s="49"/>
      <c r="B857" s="49"/>
      <c r="C857" s="68"/>
      <c r="D857" s="68"/>
      <c r="E857" s="77"/>
      <c r="F857" s="66"/>
    </row>
    <row r="858" spans="1:6" ht="13" x14ac:dyDescent="0.3">
      <c r="A858" s="115"/>
      <c r="B858" s="111" t="s">
        <v>283</v>
      </c>
      <c r="C858" s="112"/>
      <c r="D858" s="112"/>
      <c r="E858" s="113"/>
      <c r="F858" s="114">
        <f>SUM(F845:F857)</f>
        <v>277740</v>
      </c>
    </row>
    <row r="859" spans="1:6" x14ac:dyDescent="0.25">
      <c r="A859" s="49"/>
      <c r="B859" s="49"/>
      <c r="C859" s="68"/>
      <c r="D859" s="68"/>
      <c r="E859" s="77"/>
      <c r="F859" s="66"/>
    </row>
    <row r="860" spans="1:6" ht="13" x14ac:dyDescent="0.3">
      <c r="A860" s="49">
        <v>9</v>
      </c>
      <c r="B860" s="91" t="s">
        <v>63</v>
      </c>
      <c r="C860" s="68"/>
      <c r="D860" s="68"/>
      <c r="E860" s="77"/>
      <c r="F860" s="66"/>
    </row>
    <row r="861" spans="1:6" x14ac:dyDescent="0.25">
      <c r="A861" s="49"/>
      <c r="B861" s="49"/>
      <c r="C861" s="68"/>
      <c r="D861" s="68"/>
      <c r="E861" s="77"/>
      <c r="F861" s="66"/>
    </row>
    <row r="862" spans="1:6" ht="13" x14ac:dyDescent="0.3">
      <c r="A862" s="49"/>
      <c r="B862" s="67" t="s">
        <v>62</v>
      </c>
      <c r="C862" s="68"/>
      <c r="D862" s="68"/>
      <c r="E862" s="77"/>
      <c r="F862" s="66"/>
    </row>
    <row r="863" spans="1:6" x14ac:dyDescent="0.25">
      <c r="A863" s="49"/>
      <c r="B863" s="49"/>
      <c r="C863" s="68"/>
      <c r="D863" s="68"/>
      <c r="E863" s="77"/>
      <c r="F863" s="66"/>
    </row>
    <row r="864" spans="1:6" x14ac:dyDescent="0.25">
      <c r="A864" s="49">
        <v>9.1</v>
      </c>
      <c r="B864" s="49" t="s">
        <v>59</v>
      </c>
      <c r="C864" s="68"/>
      <c r="D864" s="68"/>
      <c r="E864" s="77"/>
      <c r="F864" s="66"/>
    </row>
    <row r="865" spans="1:6" x14ac:dyDescent="0.25">
      <c r="A865" s="49"/>
      <c r="B865" s="49" t="s">
        <v>56</v>
      </c>
      <c r="C865" s="68" t="s">
        <v>2</v>
      </c>
      <c r="D865" s="68">
        <v>25</v>
      </c>
      <c r="E865" s="131">
        <v>450</v>
      </c>
      <c r="F865" s="66">
        <f>E865*D865</f>
        <v>11250</v>
      </c>
    </row>
    <row r="866" spans="1:6" x14ac:dyDescent="0.25">
      <c r="A866" s="49"/>
      <c r="B866" s="49"/>
      <c r="C866" s="68"/>
      <c r="D866" s="68"/>
      <c r="E866" s="77"/>
      <c r="F866" s="66"/>
    </row>
    <row r="867" spans="1:6" s="50" customFormat="1" x14ac:dyDescent="0.25">
      <c r="A867" s="70">
        <v>9.1999999999999993</v>
      </c>
      <c r="B867" s="71" t="s">
        <v>519</v>
      </c>
      <c r="C867" s="70">
        <v>1</v>
      </c>
      <c r="D867" s="89" t="s">
        <v>518</v>
      </c>
      <c r="E867" s="88">
        <v>50000</v>
      </c>
      <c r="F867" s="88">
        <f>C867*E867</f>
        <v>50000</v>
      </c>
    </row>
    <row r="868" spans="1:6" s="50" customFormat="1" x14ac:dyDescent="0.25">
      <c r="A868" s="70"/>
      <c r="B868" s="71"/>
      <c r="C868" s="70"/>
      <c r="D868" s="89"/>
      <c r="E868" s="88"/>
      <c r="F868" s="88"/>
    </row>
    <row r="869" spans="1:6" ht="13" x14ac:dyDescent="0.3">
      <c r="A869" s="49"/>
      <c r="B869" s="67" t="s">
        <v>55</v>
      </c>
      <c r="C869" s="68"/>
      <c r="D869" s="68"/>
      <c r="E869" s="77"/>
      <c r="F869" s="66"/>
    </row>
    <row r="870" spans="1:6" x14ac:dyDescent="0.25">
      <c r="A870" s="49"/>
      <c r="B870" s="49"/>
      <c r="C870" s="68"/>
      <c r="D870" s="68"/>
      <c r="E870" s="77"/>
      <c r="F870" s="66"/>
    </row>
    <row r="871" spans="1:6" ht="13" x14ac:dyDescent="0.3">
      <c r="A871" s="49"/>
      <c r="B871" s="67" t="s">
        <v>52</v>
      </c>
      <c r="C871" s="68"/>
      <c r="D871" s="68"/>
      <c r="E871" s="77"/>
      <c r="F871" s="66"/>
    </row>
    <row r="872" spans="1:6" ht="13" x14ac:dyDescent="0.3">
      <c r="A872" s="49"/>
      <c r="B872" s="67" t="s">
        <v>51</v>
      </c>
      <c r="C872" s="68"/>
      <c r="D872" s="68"/>
      <c r="E872" s="77"/>
      <c r="F872" s="66"/>
    </row>
    <row r="873" spans="1:6" ht="13" x14ac:dyDescent="0.3">
      <c r="A873" s="49"/>
      <c r="B873" s="67" t="s">
        <v>50</v>
      </c>
      <c r="C873" s="68"/>
      <c r="D873" s="68"/>
      <c r="E873" s="77"/>
      <c r="F873" s="66"/>
    </row>
    <row r="874" spans="1:6" x14ac:dyDescent="0.25">
      <c r="A874" s="49"/>
      <c r="B874" s="49"/>
      <c r="C874" s="68"/>
      <c r="D874" s="68"/>
      <c r="E874" s="77"/>
      <c r="F874" s="66"/>
    </row>
    <row r="875" spans="1:6" x14ac:dyDescent="0.25">
      <c r="A875" s="49">
        <v>9.3000000000000007</v>
      </c>
      <c r="B875" s="49" t="s">
        <v>49</v>
      </c>
      <c r="C875" s="68" t="s">
        <v>2</v>
      </c>
      <c r="D875" s="68">
        <v>24</v>
      </c>
      <c r="E875" s="77">
        <v>150</v>
      </c>
      <c r="F875" s="66">
        <f>E875*D875</f>
        <v>3600</v>
      </c>
    </row>
    <row r="876" spans="1:6" x14ac:dyDescent="0.25">
      <c r="A876" s="49"/>
      <c r="B876" s="49"/>
      <c r="C876" s="68"/>
      <c r="D876" s="68"/>
      <c r="E876" s="77"/>
      <c r="F876" s="66"/>
    </row>
    <row r="877" spans="1:6" x14ac:dyDescent="0.25">
      <c r="A877" s="49">
        <v>9.4</v>
      </c>
      <c r="B877" s="49" t="s">
        <v>48</v>
      </c>
      <c r="C877" s="68"/>
      <c r="D877" s="68"/>
      <c r="E877" s="77"/>
      <c r="F877" s="66"/>
    </row>
    <row r="878" spans="1:6" x14ac:dyDescent="0.25">
      <c r="A878" s="49"/>
      <c r="B878" s="49" t="s">
        <v>47</v>
      </c>
      <c r="C878" s="68" t="s">
        <v>2</v>
      </c>
      <c r="D878" s="68">
        <v>24</v>
      </c>
      <c r="E878" s="77">
        <v>45</v>
      </c>
      <c r="F878" s="66">
        <f>E878*D878</f>
        <v>1080</v>
      </c>
    </row>
    <row r="879" spans="1:6" x14ac:dyDescent="0.25">
      <c r="A879" s="49"/>
      <c r="B879" s="49"/>
      <c r="C879" s="68"/>
      <c r="D879" s="68"/>
      <c r="E879" s="77"/>
      <c r="F879" s="66"/>
    </row>
    <row r="880" spans="1:6" ht="13" x14ac:dyDescent="0.3">
      <c r="A880" s="115"/>
      <c r="B880" s="111" t="s">
        <v>283</v>
      </c>
      <c r="C880" s="112"/>
      <c r="D880" s="112"/>
      <c r="E880" s="113"/>
      <c r="F880" s="114">
        <f>SUM(F859:F879)</f>
        <v>65930</v>
      </c>
    </row>
    <row r="881" spans="1:7" x14ac:dyDescent="0.25">
      <c r="A881" s="49"/>
      <c r="B881" s="49"/>
      <c r="C881" s="68"/>
      <c r="D881" s="68"/>
      <c r="E881" s="77"/>
      <c r="F881" s="66"/>
    </row>
    <row r="882" spans="1:7" ht="13" x14ac:dyDescent="0.3">
      <c r="A882" s="49">
        <v>10</v>
      </c>
      <c r="B882" s="91" t="s">
        <v>46</v>
      </c>
      <c r="C882" s="68"/>
      <c r="D882" s="68"/>
      <c r="E882" s="77"/>
      <c r="F882" s="66"/>
      <c r="G882" s="66"/>
    </row>
    <row r="883" spans="1:7" x14ac:dyDescent="0.25">
      <c r="A883" s="49"/>
      <c r="B883" s="49"/>
      <c r="C883" s="68"/>
      <c r="D883" s="68"/>
      <c r="E883" s="77"/>
      <c r="F883" s="66"/>
      <c r="G883" s="66"/>
    </row>
    <row r="884" spans="1:7" ht="13" x14ac:dyDescent="0.3">
      <c r="A884" s="49"/>
      <c r="B884" s="67" t="s">
        <v>27</v>
      </c>
      <c r="C884" s="68"/>
      <c r="D884" s="68"/>
      <c r="E884" s="77"/>
      <c r="F884" s="66"/>
      <c r="G884" s="66"/>
    </row>
    <row r="885" spans="1:7" x14ac:dyDescent="0.25">
      <c r="A885" s="49"/>
      <c r="B885" s="49"/>
      <c r="C885" s="68"/>
      <c r="D885" s="68"/>
      <c r="E885" s="77"/>
      <c r="F885" s="66"/>
      <c r="G885" s="66"/>
    </row>
    <row r="886" spans="1:7" ht="13" x14ac:dyDescent="0.3">
      <c r="A886" s="49"/>
      <c r="B886" s="67" t="s">
        <v>26</v>
      </c>
      <c r="C886" s="68"/>
      <c r="D886" s="68"/>
      <c r="E886" s="77"/>
      <c r="F886" s="66"/>
      <c r="G886" s="66"/>
    </row>
    <row r="887" spans="1:7" ht="13" x14ac:dyDescent="0.3">
      <c r="A887" s="49"/>
      <c r="B887" s="67" t="s">
        <v>25</v>
      </c>
      <c r="C887" s="68"/>
      <c r="D887" s="68"/>
      <c r="E887" s="77"/>
      <c r="F887" s="66"/>
      <c r="G887" s="66"/>
    </row>
    <row r="888" spans="1:7" ht="13" x14ac:dyDescent="0.3">
      <c r="A888" s="49"/>
      <c r="B888" s="67" t="s">
        <v>24</v>
      </c>
      <c r="C888" s="68"/>
      <c r="D888" s="68"/>
      <c r="E888" s="77"/>
      <c r="F888" s="66"/>
      <c r="G888" s="66"/>
    </row>
    <row r="889" spans="1:7" x14ac:dyDescent="0.25">
      <c r="A889" s="49"/>
      <c r="B889" s="49"/>
      <c r="C889" s="68"/>
      <c r="D889" s="68"/>
      <c r="E889" s="77"/>
      <c r="F889" s="66"/>
      <c r="G889" s="96"/>
    </row>
    <row r="890" spans="1:7" x14ac:dyDescent="0.25">
      <c r="A890" s="49">
        <v>10.1</v>
      </c>
      <c r="B890" s="49" t="s">
        <v>23</v>
      </c>
      <c r="C890" s="68"/>
      <c r="D890" s="68"/>
      <c r="E890" s="77"/>
      <c r="F890" s="66"/>
      <c r="G890" s="96"/>
    </row>
    <row r="891" spans="1:7" x14ac:dyDescent="0.25">
      <c r="A891" s="49"/>
      <c r="B891" s="49" t="s">
        <v>22</v>
      </c>
      <c r="C891" s="68" t="s">
        <v>2</v>
      </c>
      <c r="D891" s="68">
        <v>1</v>
      </c>
      <c r="E891" s="77">
        <v>35000</v>
      </c>
      <c r="F891" s="66">
        <f t="shared" ref="F891:F893" si="4">E891*D891</f>
        <v>35000</v>
      </c>
      <c r="G891" s="66"/>
    </row>
    <row r="892" spans="1:7" x14ac:dyDescent="0.25">
      <c r="A892" s="49"/>
      <c r="B892" s="49"/>
      <c r="C892" s="68"/>
      <c r="D892" s="68"/>
      <c r="E892" s="77"/>
      <c r="F892" s="66"/>
      <c r="G892" s="66"/>
    </row>
    <row r="893" spans="1:7" x14ac:dyDescent="0.25">
      <c r="A893" s="49">
        <v>10.199999999999999</v>
      </c>
      <c r="B893" s="49" t="s">
        <v>21</v>
      </c>
      <c r="C893" s="68" t="s">
        <v>2</v>
      </c>
      <c r="D893" s="68">
        <v>1</v>
      </c>
      <c r="E893" s="77">
        <v>1500</v>
      </c>
      <c r="F893" s="66">
        <f t="shared" si="4"/>
        <v>1500</v>
      </c>
      <c r="G893" s="66"/>
    </row>
    <row r="894" spans="1:7" x14ac:dyDescent="0.25">
      <c r="A894" s="49"/>
      <c r="B894" s="49"/>
      <c r="C894" s="68"/>
      <c r="D894" s="68"/>
      <c r="E894" s="77"/>
      <c r="F894" s="66"/>
      <c r="G894" s="96"/>
    </row>
    <row r="895" spans="1:7" ht="13" x14ac:dyDescent="0.3">
      <c r="A895" s="49"/>
      <c r="B895" s="111" t="s">
        <v>283</v>
      </c>
      <c r="C895" s="112"/>
      <c r="D895" s="112"/>
      <c r="E895" s="113"/>
      <c r="F895" s="114">
        <f>SUM(F891:F894)</f>
        <v>36500</v>
      </c>
      <c r="G895" s="114">
        <f>SUM(G890:G893)</f>
        <v>0</v>
      </c>
    </row>
    <row r="896" spans="1:7" x14ac:dyDescent="0.25">
      <c r="A896" s="49"/>
      <c r="B896" s="49"/>
      <c r="C896" s="68"/>
      <c r="D896" s="68"/>
      <c r="E896" s="77"/>
      <c r="F896" s="66"/>
    </row>
    <row r="897" spans="1:7" ht="13" x14ac:dyDescent="0.3">
      <c r="A897" s="49">
        <v>11</v>
      </c>
      <c r="B897" s="91" t="s">
        <v>20</v>
      </c>
      <c r="C897" s="68"/>
      <c r="D897" s="68"/>
      <c r="E897" s="77"/>
      <c r="F897" s="66"/>
    </row>
    <row r="898" spans="1:7" x14ac:dyDescent="0.25">
      <c r="A898" s="49"/>
      <c r="B898" s="49"/>
      <c r="C898" s="68"/>
      <c r="D898" s="68"/>
      <c r="E898" s="77"/>
      <c r="F898" s="66"/>
    </row>
    <row r="899" spans="1:7" ht="13" x14ac:dyDescent="0.3">
      <c r="A899" s="49"/>
      <c r="B899" s="67" t="s">
        <v>19</v>
      </c>
      <c r="C899" s="68"/>
      <c r="D899" s="68"/>
      <c r="E899" s="77"/>
      <c r="F899" s="66"/>
    </row>
    <row r="900" spans="1:7" x14ac:dyDescent="0.25">
      <c r="A900" s="49"/>
      <c r="B900" s="49"/>
      <c r="C900" s="68"/>
      <c r="D900" s="68"/>
      <c r="E900" s="77"/>
      <c r="F900" s="66"/>
    </row>
    <row r="901" spans="1:7" ht="13" x14ac:dyDescent="0.3">
      <c r="A901" s="49"/>
      <c r="B901" s="67" t="s">
        <v>18</v>
      </c>
      <c r="C901" s="68"/>
      <c r="D901" s="68"/>
      <c r="E901" s="77"/>
      <c r="F901" s="66"/>
    </row>
    <row r="902" spans="1:7" x14ac:dyDescent="0.25">
      <c r="A902" s="49"/>
      <c r="B902" s="49"/>
      <c r="C902" s="68"/>
      <c r="D902" s="68"/>
      <c r="E902" s="77"/>
      <c r="F902" s="66"/>
    </row>
    <row r="903" spans="1:7" ht="14.5" x14ac:dyDescent="0.25">
      <c r="A903" s="49">
        <v>11.1</v>
      </c>
      <c r="B903" s="49" t="s">
        <v>465</v>
      </c>
      <c r="C903" s="68" t="s">
        <v>621</v>
      </c>
      <c r="D903" s="90">
        <v>1251</v>
      </c>
      <c r="E903" s="77">
        <v>75</v>
      </c>
      <c r="F903" s="66">
        <f>E903*D903</f>
        <v>93825</v>
      </c>
      <c r="G903" s="130">
        <f>D903+81</f>
        <v>1332</v>
      </c>
    </row>
    <row r="904" spans="1:7" x14ac:dyDescent="0.25">
      <c r="A904" s="49"/>
      <c r="B904" s="49"/>
      <c r="C904" s="68"/>
      <c r="D904" s="68"/>
      <c r="E904" s="77"/>
      <c r="F904" s="66"/>
    </row>
    <row r="905" spans="1:7" ht="14.5" x14ac:dyDescent="0.25">
      <c r="A905" s="49">
        <v>11.2</v>
      </c>
      <c r="B905" s="49" t="s">
        <v>522</v>
      </c>
      <c r="C905" s="68" t="s">
        <v>621</v>
      </c>
      <c r="D905" s="90">
        <v>335</v>
      </c>
      <c r="E905" s="77">
        <v>75</v>
      </c>
      <c r="F905" s="66">
        <f>E905*D905</f>
        <v>25125</v>
      </c>
      <c r="G905" s="130">
        <f>D905+67</f>
        <v>402</v>
      </c>
    </row>
    <row r="906" spans="1:7" x14ac:dyDescent="0.25">
      <c r="A906" s="49"/>
      <c r="B906" s="49"/>
      <c r="C906" s="68"/>
      <c r="D906" s="68"/>
      <c r="E906" s="77"/>
      <c r="F906" s="66"/>
    </row>
    <row r="907" spans="1:7" ht="13" x14ac:dyDescent="0.3">
      <c r="A907" s="49"/>
      <c r="B907" s="67" t="s">
        <v>17</v>
      </c>
      <c r="C907" s="68"/>
      <c r="D907" s="68"/>
      <c r="E907" s="77"/>
      <c r="F907" s="66"/>
    </row>
    <row r="908" spans="1:7" x14ac:dyDescent="0.25">
      <c r="A908" s="49"/>
      <c r="B908" s="49"/>
      <c r="C908" s="68"/>
      <c r="D908" s="68"/>
      <c r="E908" s="77"/>
      <c r="F908" s="66"/>
    </row>
    <row r="909" spans="1:7" ht="13" x14ac:dyDescent="0.3">
      <c r="A909" s="49"/>
      <c r="B909" s="67" t="s">
        <v>16</v>
      </c>
      <c r="C909" s="68"/>
      <c r="D909" s="68"/>
      <c r="E909" s="77"/>
      <c r="F909" s="66"/>
    </row>
    <row r="910" spans="1:7" x14ac:dyDescent="0.25">
      <c r="A910" s="49"/>
      <c r="B910" s="49"/>
      <c r="C910" s="68"/>
      <c r="D910" s="68"/>
      <c r="E910" s="77"/>
      <c r="F910" s="66"/>
    </row>
    <row r="911" spans="1:7" ht="14.5" x14ac:dyDescent="0.25">
      <c r="A911" s="49">
        <v>11.3</v>
      </c>
      <c r="B911" s="49" t="s">
        <v>525</v>
      </c>
      <c r="C911" s="68" t="s">
        <v>621</v>
      </c>
      <c r="D911" s="68">
        <v>569</v>
      </c>
      <c r="E911" s="77">
        <v>75</v>
      </c>
      <c r="F911" s="66">
        <f>E911*D911</f>
        <v>42675</v>
      </c>
      <c r="G911" s="28">
        <f>D911+199</f>
        <v>768</v>
      </c>
    </row>
    <row r="912" spans="1:7" x14ac:dyDescent="0.25">
      <c r="A912" s="49"/>
      <c r="B912" s="49"/>
      <c r="C912" s="68"/>
      <c r="D912" s="68"/>
      <c r="E912" s="77"/>
      <c r="F912" s="66"/>
    </row>
    <row r="913" spans="1:7" ht="14.5" x14ac:dyDescent="0.25">
      <c r="A913" s="49">
        <v>11.4</v>
      </c>
      <c r="B913" s="49" t="s">
        <v>295</v>
      </c>
      <c r="C913" s="68" t="s">
        <v>621</v>
      </c>
      <c r="D913" s="68">
        <v>21</v>
      </c>
      <c r="E913" s="77">
        <v>75</v>
      </c>
      <c r="F913" s="66">
        <f>E913*D913</f>
        <v>1575</v>
      </c>
    </row>
    <row r="914" spans="1:7" x14ac:dyDescent="0.25">
      <c r="A914" s="49"/>
      <c r="B914" s="49"/>
      <c r="C914" s="68"/>
      <c r="D914" s="68"/>
      <c r="E914" s="77"/>
      <c r="F914" s="66"/>
    </row>
    <row r="915" spans="1:7" ht="13" x14ac:dyDescent="0.3">
      <c r="A915" s="115"/>
      <c r="B915" s="111" t="s">
        <v>283</v>
      </c>
      <c r="C915" s="112"/>
      <c r="D915" s="112"/>
      <c r="E915" s="113"/>
      <c r="F915" s="114">
        <f>SUM(F903:F914)</f>
        <v>163200</v>
      </c>
    </row>
    <row r="916" spans="1:7" x14ac:dyDescent="0.25">
      <c r="A916" s="49"/>
      <c r="B916" s="49"/>
      <c r="C916" s="68"/>
      <c r="D916" s="68"/>
      <c r="E916" s="77"/>
      <c r="F916" s="66"/>
    </row>
    <row r="917" spans="1:7" ht="13" x14ac:dyDescent="0.3">
      <c r="A917" s="49">
        <v>12</v>
      </c>
      <c r="B917" s="91" t="s">
        <v>296</v>
      </c>
      <c r="C917" s="68"/>
      <c r="D917" s="68"/>
      <c r="E917" s="77"/>
      <c r="F917" s="66"/>
    </row>
    <row r="918" spans="1:7" x14ac:dyDescent="0.25">
      <c r="A918" s="49"/>
      <c r="B918" s="49"/>
      <c r="C918" s="68"/>
      <c r="D918" s="68"/>
      <c r="E918" s="77"/>
      <c r="F918" s="66"/>
    </row>
    <row r="919" spans="1:7" ht="13" x14ac:dyDescent="0.3">
      <c r="A919" s="49"/>
      <c r="B919" s="67" t="s">
        <v>297</v>
      </c>
      <c r="C919" s="68"/>
      <c r="D919" s="68"/>
      <c r="E919" s="77"/>
      <c r="F919" s="66"/>
    </row>
    <row r="920" spans="1:7" x14ac:dyDescent="0.25">
      <c r="A920" s="49"/>
      <c r="B920" s="49"/>
      <c r="C920" s="68"/>
      <c r="D920" s="68"/>
      <c r="E920" s="77"/>
      <c r="F920" s="66"/>
    </row>
    <row r="921" spans="1:7" ht="13" x14ac:dyDescent="0.3">
      <c r="A921" s="49"/>
      <c r="B921" s="67" t="s">
        <v>298</v>
      </c>
      <c r="C921" s="68"/>
      <c r="D921" s="68"/>
      <c r="E921" s="77"/>
      <c r="F921" s="66"/>
    </row>
    <row r="922" spans="1:7" x14ac:dyDescent="0.25">
      <c r="A922" s="49"/>
      <c r="B922" s="49"/>
      <c r="C922" s="68"/>
      <c r="D922" s="68"/>
      <c r="E922" s="77"/>
      <c r="F922" s="66"/>
    </row>
    <row r="923" spans="1:7" x14ac:dyDescent="0.25">
      <c r="A923" s="49">
        <v>12.1</v>
      </c>
      <c r="B923" s="49" t="s">
        <v>299</v>
      </c>
      <c r="C923" s="68"/>
      <c r="D923" s="68"/>
      <c r="E923" s="77"/>
      <c r="F923" s="66"/>
    </row>
    <row r="924" spans="1:7" x14ac:dyDescent="0.25">
      <c r="A924" s="49"/>
      <c r="B924" s="49" t="s">
        <v>300</v>
      </c>
      <c r="C924" s="68" t="s">
        <v>11</v>
      </c>
      <c r="D924" s="68">
        <v>319</v>
      </c>
      <c r="E924" s="77">
        <v>110</v>
      </c>
      <c r="F924" s="66">
        <f>E924*D924</f>
        <v>35090</v>
      </c>
      <c r="G924" s="28">
        <f>D924+36</f>
        <v>355</v>
      </c>
    </row>
    <row r="925" spans="1:7" x14ac:dyDescent="0.25">
      <c r="A925" s="49"/>
      <c r="B925" s="49"/>
      <c r="C925" s="68"/>
      <c r="D925" s="68"/>
      <c r="E925" s="77"/>
      <c r="F925" s="66"/>
    </row>
    <row r="926" spans="1:7" x14ac:dyDescent="0.25">
      <c r="A926" s="49">
        <v>12.2</v>
      </c>
      <c r="B926" s="49" t="s">
        <v>301</v>
      </c>
      <c r="C926" s="68"/>
      <c r="D926" s="68"/>
      <c r="E926" s="77"/>
      <c r="F926" s="66"/>
    </row>
    <row r="927" spans="1:7" x14ac:dyDescent="0.25">
      <c r="A927" s="49"/>
      <c r="B927" s="49" t="s">
        <v>302</v>
      </c>
      <c r="C927" s="68" t="s">
        <v>11</v>
      </c>
      <c r="D927" s="68">
        <v>118</v>
      </c>
      <c r="E927" s="77">
        <v>100</v>
      </c>
      <c r="F927" s="66">
        <f>E927*D927</f>
        <v>11800</v>
      </c>
      <c r="G927" s="28">
        <f>D927+38</f>
        <v>156</v>
      </c>
    </row>
    <row r="928" spans="1:7" x14ac:dyDescent="0.25">
      <c r="A928" s="49"/>
      <c r="B928" s="49"/>
      <c r="C928" s="68"/>
      <c r="D928" s="68"/>
      <c r="E928" s="77"/>
      <c r="F928" s="66"/>
    </row>
    <row r="929" spans="1:6" x14ac:dyDescent="0.25">
      <c r="A929" s="49">
        <v>12.3</v>
      </c>
      <c r="B929" s="49" t="s">
        <v>303</v>
      </c>
      <c r="C929" s="68" t="s">
        <v>2</v>
      </c>
      <c r="D929" s="68">
        <v>38</v>
      </c>
      <c r="E929" s="77">
        <v>250</v>
      </c>
      <c r="F929" s="66">
        <f>E929*D929</f>
        <v>9500</v>
      </c>
    </row>
    <row r="930" spans="1:6" x14ac:dyDescent="0.25">
      <c r="A930" s="49"/>
      <c r="B930" s="49"/>
      <c r="C930" s="68"/>
      <c r="D930" s="68"/>
      <c r="E930" s="77"/>
      <c r="F930" s="66"/>
    </row>
    <row r="931" spans="1:6" x14ac:dyDescent="0.25">
      <c r="A931" s="49">
        <v>12.4</v>
      </c>
      <c r="B931" s="49" t="s">
        <v>304</v>
      </c>
      <c r="C931" s="68" t="s">
        <v>2</v>
      </c>
      <c r="D931" s="68">
        <v>38</v>
      </c>
      <c r="E931" s="77">
        <v>250</v>
      </c>
      <c r="F931" s="66">
        <f>E931*D931</f>
        <v>9500</v>
      </c>
    </row>
    <row r="932" spans="1:6" x14ac:dyDescent="0.25">
      <c r="A932" s="49"/>
      <c r="B932" s="49"/>
      <c r="C932" s="68"/>
      <c r="D932" s="68"/>
      <c r="E932" s="77"/>
      <c r="F932" s="66"/>
    </row>
    <row r="933" spans="1:6" x14ac:dyDescent="0.25">
      <c r="A933" s="49">
        <v>12.5</v>
      </c>
      <c r="B933" s="49" t="s">
        <v>305</v>
      </c>
      <c r="C933" s="68" t="s">
        <v>2</v>
      </c>
      <c r="D933" s="68">
        <v>38</v>
      </c>
      <c r="E933" s="77">
        <v>250</v>
      </c>
      <c r="F933" s="66">
        <f>E933*D933</f>
        <v>9500</v>
      </c>
    </row>
    <row r="934" spans="1:6" x14ac:dyDescent="0.25">
      <c r="A934" s="49"/>
      <c r="B934" s="49"/>
      <c r="C934" s="68"/>
      <c r="D934" s="68"/>
      <c r="E934" s="77"/>
      <c r="F934" s="66"/>
    </row>
    <row r="935" spans="1:6" x14ac:dyDescent="0.25">
      <c r="A935" s="49">
        <v>12.6</v>
      </c>
      <c r="B935" s="49" t="s">
        <v>306</v>
      </c>
      <c r="C935" s="68" t="s">
        <v>2</v>
      </c>
      <c r="D935" s="68">
        <v>38</v>
      </c>
      <c r="E935" s="77">
        <v>250</v>
      </c>
      <c r="F935" s="66">
        <f>E935*D935</f>
        <v>9500</v>
      </c>
    </row>
    <row r="936" spans="1:6" x14ac:dyDescent="0.25">
      <c r="A936" s="49"/>
      <c r="B936" s="49"/>
      <c r="C936" s="68"/>
      <c r="D936" s="68"/>
      <c r="E936" s="77"/>
      <c r="F936" s="66"/>
    </row>
    <row r="937" spans="1:6" ht="13" x14ac:dyDescent="0.3">
      <c r="A937" s="49"/>
      <c r="B937" s="67" t="s">
        <v>312</v>
      </c>
      <c r="C937" s="68"/>
      <c r="D937" s="68"/>
      <c r="E937" s="77"/>
      <c r="F937" s="66"/>
    </row>
    <row r="938" spans="1:6" ht="13" x14ac:dyDescent="0.3">
      <c r="A938" s="49"/>
      <c r="B938" s="67" t="s">
        <v>313</v>
      </c>
      <c r="C938" s="68"/>
      <c r="D938" s="68"/>
      <c r="E938" s="77"/>
      <c r="F938" s="66"/>
    </row>
    <row r="939" spans="1:6" x14ac:dyDescent="0.25">
      <c r="A939" s="49">
        <v>12.7</v>
      </c>
      <c r="B939" s="49" t="s">
        <v>314</v>
      </c>
      <c r="C939" s="68"/>
      <c r="D939" s="68"/>
      <c r="E939" s="77"/>
      <c r="F939" s="66"/>
    </row>
    <row r="940" spans="1:6" x14ac:dyDescent="0.25">
      <c r="A940" s="49"/>
      <c r="B940" s="49" t="s">
        <v>315</v>
      </c>
      <c r="C940" s="68"/>
      <c r="D940" s="68"/>
      <c r="E940" s="77"/>
      <c r="F940" s="66"/>
    </row>
    <row r="941" spans="1:6" x14ac:dyDescent="0.25">
      <c r="A941" s="49"/>
      <c r="B941" s="49" t="s">
        <v>316</v>
      </c>
      <c r="C941" s="68"/>
      <c r="D941" s="68"/>
      <c r="E941" s="77"/>
      <c r="F941" s="66"/>
    </row>
    <row r="942" spans="1:6" x14ac:dyDescent="0.25">
      <c r="A942" s="49"/>
      <c r="B942" s="49" t="s">
        <v>317</v>
      </c>
      <c r="C942" s="68"/>
      <c r="D942" s="68"/>
      <c r="E942" s="77"/>
      <c r="F942" s="66"/>
    </row>
    <row r="943" spans="1:6" x14ac:dyDescent="0.25">
      <c r="A943" s="49"/>
      <c r="B943" s="49" t="s">
        <v>318</v>
      </c>
      <c r="C943" s="68"/>
      <c r="D943" s="68"/>
      <c r="E943" s="77"/>
      <c r="F943" s="66"/>
    </row>
    <row r="944" spans="1:6" x14ac:dyDescent="0.25">
      <c r="A944" s="49"/>
      <c r="B944" s="49" t="s">
        <v>466</v>
      </c>
      <c r="C944" s="68"/>
      <c r="D944" s="68"/>
      <c r="E944" s="77"/>
      <c r="F944" s="66"/>
    </row>
    <row r="945" spans="1:6" x14ac:dyDescent="0.25">
      <c r="A945" s="49"/>
      <c r="B945" s="49" t="s">
        <v>319</v>
      </c>
      <c r="C945" s="68" t="s">
        <v>2</v>
      </c>
      <c r="D945" s="68">
        <v>5</v>
      </c>
      <c r="E945" s="77">
        <v>10000</v>
      </c>
      <c r="F945" s="66">
        <f>E945*D945</f>
        <v>50000</v>
      </c>
    </row>
    <row r="946" spans="1:6" x14ac:dyDescent="0.25">
      <c r="A946" s="49"/>
      <c r="B946" s="49"/>
      <c r="C946" s="68"/>
      <c r="D946" s="68"/>
      <c r="E946" s="77"/>
      <c r="F946" s="66"/>
    </row>
    <row r="947" spans="1:6" ht="13" x14ac:dyDescent="0.3">
      <c r="A947" s="115"/>
      <c r="B947" s="111" t="s">
        <v>283</v>
      </c>
      <c r="C947" s="112"/>
      <c r="D947" s="112"/>
      <c r="E947" s="113"/>
      <c r="F947" s="114">
        <f>SUM(F919:F946)</f>
        <v>134890</v>
      </c>
    </row>
    <row r="948" spans="1:6" x14ac:dyDescent="0.25">
      <c r="A948" s="49"/>
      <c r="B948" s="49"/>
      <c r="C948" s="68"/>
      <c r="D948" s="68"/>
      <c r="E948" s="77"/>
      <c r="F948" s="66"/>
    </row>
    <row r="949" spans="1:6" ht="13" x14ac:dyDescent="0.3">
      <c r="A949" s="49">
        <v>13</v>
      </c>
      <c r="B949" s="91" t="s">
        <v>320</v>
      </c>
      <c r="C949" s="68"/>
      <c r="D949" s="68"/>
      <c r="E949" s="77"/>
      <c r="F949" s="66"/>
    </row>
    <row r="950" spans="1:6" ht="13" x14ac:dyDescent="0.3">
      <c r="A950" s="49"/>
      <c r="B950" s="91"/>
      <c r="C950" s="92"/>
      <c r="D950" s="68"/>
      <c r="E950" s="77"/>
      <c r="F950" s="66"/>
    </row>
    <row r="951" spans="1:6" ht="13" x14ac:dyDescent="0.3">
      <c r="A951" s="49"/>
      <c r="B951" s="67" t="s">
        <v>321</v>
      </c>
      <c r="C951" s="68"/>
      <c r="D951" s="68"/>
      <c r="E951" s="77"/>
      <c r="F951" s="66"/>
    </row>
    <row r="952" spans="1:6" ht="13" x14ac:dyDescent="0.3">
      <c r="A952" s="49"/>
      <c r="B952" s="67" t="s">
        <v>322</v>
      </c>
      <c r="C952" s="68"/>
      <c r="D952" s="68"/>
      <c r="E952" s="77"/>
      <c r="F952" s="66"/>
    </row>
    <row r="953" spans="1:6" ht="14.5" x14ac:dyDescent="0.25">
      <c r="A953" s="49">
        <v>13.1</v>
      </c>
      <c r="B953" s="49" t="s">
        <v>323</v>
      </c>
      <c r="C953" s="68" t="s">
        <v>621</v>
      </c>
      <c r="D953" s="68">
        <v>70</v>
      </c>
      <c r="E953" s="77">
        <v>400</v>
      </c>
      <c r="F953" s="66">
        <f>E953*D953</f>
        <v>28000</v>
      </c>
    </row>
    <row r="954" spans="1:6" x14ac:dyDescent="0.25">
      <c r="A954" s="49"/>
      <c r="B954" s="49"/>
      <c r="C954" s="68"/>
      <c r="D954" s="68"/>
      <c r="E954" s="77"/>
      <c r="F954" s="66"/>
    </row>
    <row r="955" spans="1:6" ht="13" x14ac:dyDescent="0.3">
      <c r="A955" s="115"/>
      <c r="B955" s="111" t="s">
        <v>283</v>
      </c>
      <c r="C955" s="112"/>
      <c r="D955" s="112"/>
      <c r="E955" s="113"/>
      <c r="F955" s="114">
        <f>SUM(F950:F954)</f>
        <v>28000</v>
      </c>
    </row>
    <row r="956" spans="1:6" x14ac:dyDescent="0.25">
      <c r="A956" s="49"/>
      <c r="B956" s="49"/>
      <c r="C956" s="68"/>
      <c r="D956" s="68"/>
      <c r="E956" s="77"/>
      <c r="F956" s="66"/>
    </row>
    <row r="957" spans="1:6" ht="13" x14ac:dyDescent="0.3">
      <c r="A957" s="49">
        <v>14</v>
      </c>
      <c r="B957" s="91" t="s">
        <v>324</v>
      </c>
      <c r="C957" s="68"/>
      <c r="D957" s="68"/>
      <c r="E957" s="77"/>
      <c r="F957" s="66"/>
    </row>
    <row r="958" spans="1:6" x14ac:dyDescent="0.25">
      <c r="A958" s="49"/>
      <c r="B958" s="49"/>
      <c r="C958" s="68"/>
      <c r="D958" s="68"/>
      <c r="E958" s="77"/>
      <c r="F958" s="66"/>
    </row>
    <row r="959" spans="1:6" ht="13" x14ac:dyDescent="0.3">
      <c r="A959" s="49"/>
      <c r="B959" s="67" t="s">
        <v>325</v>
      </c>
      <c r="C959" s="68"/>
      <c r="D959" s="68"/>
      <c r="E959" s="77"/>
      <c r="F959" s="66"/>
    </row>
    <row r="960" spans="1:6" ht="13" x14ac:dyDescent="0.3">
      <c r="A960" s="49"/>
      <c r="B960" s="67" t="s">
        <v>326</v>
      </c>
      <c r="C960" s="68"/>
      <c r="D960" s="68"/>
      <c r="E960" s="77"/>
      <c r="F960" s="66"/>
    </row>
    <row r="961" spans="1:7" ht="13" x14ac:dyDescent="0.3">
      <c r="A961" s="49"/>
      <c r="B961" s="67" t="s">
        <v>528</v>
      </c>
      <c r="C961" s="68"/>
      <c r="D961" s="68"/>
      <c r="E961" s="77"/>
      <c r="F961" s="66"/>
    </row>
    <row r="962" spans="1:7" x14ac:dyDescent="0.25">
      <c r="A962" s="49"/>
      <c r="B962" s="49"/>
      <c r="C962" s="68"/>
      <c r="D962" s="68"/>
      <c r="E962" s="77"/>
      <c r="F962" s="66"/>
    </row>
    <row r="963" spans="1:7" ht="14.5" x14ac:dyDescent="0.25">
      <c r="A963" s="49">
        <v>14.1</v>
      </c>
      <c r="B963" s="49" t="s">
        <v>526</v>
      </c>
      <c r="C963" s="68" t="s">
        <v>621</v>
      </c>
      <c r="D963" s="74">
        <v>2144</v>
      </c>
      <c r="E963" s="77">
        <v>70</v>
      </c>
      <c r="F963" s="66">
        <f>E963*D963</f>
        <v>150080</v>
      </c>
      <c r="G963" s="130">
        <f>D963+335</f>
        <v>2479</v>
      </c>
    </row>
    <row r="964" spans="1:7" x14ac:dyDescent="0.25">
      <c r="A964" s="49"/>
      <c r="B964" s="49"/>
      <c r="C964" s="68"/>
      <c r="D964" s="68"/>
      <c r="E964" s="77"/>
      <c r="F964" s="66"/>
    </row>
    <row r="965" spans="1:7" ht="14.5" x14ac:dyDescent="0.25">
      <c r="A965" s="49">
        <v>14.2</v>
      </c>
      <c r="B965" s="49" t="s">
        <v>527</v>
      </c>
      <c r="C965" s="68" t="s">
        <v>621</v>
      </c>
      <c r="D965" s="74">
        <v>1129</v>
      </c>
      <c r="E965" s="77">
        <v>70</v>
      </c>
      <c r="F965" s="66">
        <f>E965*D965</f>
        <v>79030</v>
      </c>
      <c r="G965" s="130">
        <f>D965+56</f>
        <v>1185</v>
      </c>
    </row>
    <row r="966" spans="1:7" x14ac:dyDescent="0.25">
      <c r="A966" s="49"/>
      <c r="B966" s="49"/>
      <c r="C966" s="68"/>
      <c r="D966" s="74"/>
      <c r="E966" s="77"/>
      <c r="F966" s="66"/>
    </row>
    <row r="967" spans="1:7" ht="13" x14ac:dyDescent="0.3">
      <c r="A967" s="49"/>
      <c r="B967" s="67" t="s">
        <v>329</v>
      </c>
      <c r="C967" s="68"/>
      <c r="D967" s="68"/>
      <c r="E967" s="77"/>
      <c r="F967" s="66"/>
    </row>
    <row r="968" spans="1:7" ht="13" x14ac:dyDescent="0.3">
      <c r="A968" s="49"/>
      <c r="B968" s="67" t="s">
        <v>330</v>
      </c>
      <c r="C968" s="68"/>
      <c r="D968" s="68"/>
      <c r="E968" s="77"/>
      <c r="F968" s="66"/>
    </row>
    <row r="969" spans="1:7" ht="13" x14ac:dyDescent="0.3">
      <c r="A969" s="49"/>
      <c r="B969" s="67" t="s">
        <v>529</v>
      </c>
      <c r="C969" s="68"/>
      <c r="D969" s="68"/>
      <c r="E969" s="77"/>
      <c r="F969" s="66"/>
    </row>
    <row r="970" spans="1:7" x14ac:dyDescent="0.25">
      <c r="A970" s="49">
        <v>14.3</v>
      </c>
      <c r="B970" s="49" t="s">
        <v>531</v>
      </c>
      <c r="C970" s="68" t="s">
        <v>11</v>
      </c>
      <c r="D970" s="68">
        <v>246</v>
      </c>
      <c r="E970" s="77">
        <v>20</v>
      </c>
      <c r="F970" s="66">
        <f>E970*D970</f>
        <v>4920</v>
      </c>
      <c r="G970" s="28">
        <f>D970+123</f>
        <v>369</v>
      </c>
    </row>
    <row r="971" spans="1:7" x14ac:dyDescent="0.25">
      <c r="A971" s="49">
        <v>14.4</v>
      </c>
      <c r="B971" s="49" t="s">
        <v>332</v>
      </c>
      <c r="C971" s="68" t="s">
        <v>11</v>
      </c>
      <c r="D971" s="68">
        <v>515</v>
      </c>
      <c r="E971" s="77">
        <v>20</v>
      </c>
      <c r="F971" s="66">
        <f>E971*D971</f>
        <v>10300</v>
      </c>
      <c r="G971" s="28">
        <f>D971+54</f>
        <v>569</v>
      </c>
    </row>
    <row r="972" spans="1:7" ht="14.5" x14ac:dyDescent="0.25">
      <c r="A972" s="49">
        <v>14.5</v>
      </c>
      <c r="B972" s="49" t="s">
        <v>593</v>
      </c>
      <c r="C972" s="68" t="s">
        <v>621</v>
      </c>
      <c r="D972" s="74">
        <v>1329</v>
      </c>
      <c r="E972" s="77">
        <v>70</v>
      </c>
      <c r="F972" s="66">
        <f>E972*D972</f>
        <v>93030</v>
      </c>
      <c r="G972" s="130">
        <f>D972+81</f>
        <v>1410</v>
      </c>
    </row>
    <row r="973" spans="1:7" ht="13" x14ac:dyDescent="0.3">
      <c r="A973" s="49"/>
      <c r="B973" s="67" t="s">
        <v>530</v>
      </c>
      <c r="C973" s="68"/>
      <c r="D973" s="68"/>
      <c r="E973" s="77"/>
      <c r="F973" s="66"/>
    </row>
    <row r="974" spans="1:7" ht="13" x14ac:dyDescent="0.3">
      <c r="A974" s="49"/>
      <c r="B974" s="67" t="s">
        <v>334</v>
      </c>
      <c r="C974" s="68"/>
      <c r="D974" s="68"/>
      <c r="E974" s="77"/>
      <c r="F974" s="66"/>
    </row>
    <row r="975" spans="1:7" ht="13" x14ac:dyDescent="0.3">
      <c r="A975" s="49"/>
      <c r="B975" s="67" t="s">
        <v>335</v>
      </c>
      <c r="C975" s="68"/>
      <c r="D975" s="68"/>
      <c r="E975" s="77"/>
      <c r="F975" s="66"/>
    </row>
    <row r="976" spans="1:7" x14ac:dyDescent="0.25">
      <c r="A976" s="49"/>
      <c r="B976" s="49"/>
      <c r="C976" s="68"/>
      <c r="D976" s="68"/>
      <c r="E976" s="77"/>
      <c r="F976" s="66"/>
    </row>
    <row r="977" spans="1:7" ht="14.5" x14ac:dyDescent="0.25">
      <c r="A977" s="49">
        <v>14.6</v>
      </c>
      <c r="B977" s="49" t="s">
        <v>336</v>
      </c>
      <c r="C977" s="68" t="s">
        <v>621</v>
      </c>
      <c r="D977" s="68">
        <v>119</v>
      </c>
      <c r="E977" s="77">
        <v>70</v>
      </c>
      <c r="F977" s="66">
        <f>E977*D977</f>
        <v>8330</v>
      </c>
      <c r="G977" s="28">
        <f>D977+45</f>
        <v>164</v>
      </c>
    </row>
    <row r="978" spans="1:7" ht="14.5" x14ac:dyDescent="0.25">
      <c r="A978" s="49">
        <v>14.7</v>
      </c>
      <c r="B978" s="49" t="s">
        <v>287</v>
      </c>
      <c r="C978" s="68" t="s">
        <v>621</v>
      </c>
      <c r="D978" s="68">
        <v>494</v>
      </c>
      <c r="E978" s="77">
        <v>70</v>
      </c>
      <c r="F978" s="66">
        <f>E978*D978</f>
        <v>34580</v>
      </c>
      <c r="G978" s="28">
        <f>D978+87</f>
        <v>581</v>
      </c>
    </row>
    <row r="979" spans="1:7" x14ac:dyDescent="0.25">
      <c r="A979" s="49"/>
      <c r="B979" s="49"/>
      <c r="C979" s="68"/>
      <c r="D979" s="68"/>
      <c r="E979" s="77"/>
      <c r="F979" s="66"/>
    </row>
    <row r="980" spans="1:7" ht="13" x14ac:dyDescent="0.3">
      <c r="A980" s="49"/>
      <c r="B980" s="67" t="s">
        <v>337</v>
      </c>
      <c r="C980" s="68"/>
      <c r="D980" s="68"/>
      <c r="E980" s="77"/>
      <c r="F980" s="66"/>
    </row>
    <row r="981" spans="1:7" ht="13" x14ac:dyDescent="0.3">
      <c r="A981" s="49"/>
      <c r="B981" s="67" t="s">
        <v>338</v>
      </c>
      <c r="C981" s="68"/>
      <c r="D981" s="68"/>
      <c r="E981" s="77"/>
      <c r="F981" s="66"/>
    </row>
    <row r="982" spans="1:7" x14ac:dyDescent="0.25">
      <c r="A982" s="49"/>
      <c r="B982" s="49"/>
      <c r="C982" s="68"/>
      <c r="D982" s="68"/>
      <c r="E982" s="77"/>
      <c r="F982" s="66"/>
    </row>
    <row r="983" spans="1:7" ht="14.5" x14ac:dyDescent="0.25">
      <c r="A983" s="49">
        <v>14.8</v>
      </c>
      <c r="B983" s="49" t="s">
        <v>285</v>
      </c>
      <c r="C983" s="68" t="s">
        <v>621</v>
      </c>
      <c r="D983" s="68">
        <v>110</v>
      </c>
      <c r="E983" s="77">
        <v>70</v>
      </c>
      <c r="F983" s="66">
        <f>E983*D983</f>
        <v>7700</v>
      </c>
      <c r="G983" s="28">
        <f>D983+14</f>
        <v>124</v>
      </c>
    </row>
    <row r="984" spans="1:7" ht="13" x14ac:dyDescent="0.3">
      <c r="A984" s="49"/>
      <c r="B984" s="67"/>
      <c r="C984" s="68"/>
      <c r="D984" s="68"/>
      <c r="E984" s="77"/>
      <c r="F984" s="66"/>
    </row>
    <row r="985" spans="1:7" ht="13" x14ac:dyDescent="0.3">
      <c r="A985" s="49"/>
      <c r="B985" s="67" t="s">
        <v>339</v>
      </c>
      <c r="C985" s="68"/>
      <c r="D985" s="68"/>
      <c r="E985" s="77"/>
      <c r="F985" s="66"/>
    </row>
    <row r="986" spans="1:7" ht="13" x14ac:dyDescent="0.3">
      <c r="A986" s="49"/>
      <c r="B986" s="67" t="s">
        <v>532</v>
      </c>
      <c r="C986" s="68"/>
      <c r="D986" s="68"/>
      <c r="E986" s="77"/>
      <c r="F986" s="66"/>
    </row>
    <row r="987" spans="1:7" x14ac:dyDescent="0.25">
      <c r="A987" s="49"/>
      <c r="B987" s="49"/>
      <c r="C987" s="68"/>
      <c r="D987" s="68"/>
      <c r="E987" s="77"/>
      <c r="F987" s="66"/>
    </row>
    <row r="988" spans="1:7" x14ac:dyDescent="0.25">
      <c r="A988" s="49">
        <v>14.9</v>
      </c>
      <c r="B988" s="49" t="s">
        <v>341</v>
      </c>
      <c r="C988" s="68" t="s">
        <v>11</v>
      </c>
      <c r="D988" s="68">
        <v>828</v>
      </c>
      <c r="E988" s="77">
        <v>20</v>
      </c>
      <c r="F988" s="66">
        <f>E988*D988</f>
        <v>16560</v>
      </c>
      <c r="G988" s="28">
        <f>D988+56</f>
        <v>884</v>
      </c>
    </row>
    <row r="989" spans="1:7" x14ac:dyDescent="0.25">
      <c r="A989" s="49"/>
      <c r="B989" s="49"/>
      <c r="C989" s="68"/>
      <c r="D989" s="68"/>
      <c r="E989" s="77"/>
      <c r="F989" s="66"/>
    </row>
    <row r="990" spans="1:7" ht="13" x14ac:dyDescent="0.3">
      <c r="A990" s="115"/>
      <c r="B990" s="111" t="s">
        <v>283</v>
      </c>
      <c r="C990" s="112"/>
      <c r="D990" s="112"/>
      <c r="E990" s="113"/>
      <c r="F990" s="114">
        <f>SUM(F963:F989)</f>
        <v>404530</v>
      </c>
    </row>
    <row r="991" spans="1:7" x14ac:dyDescent="0.25">
      <c r="A991" s="49"/>
      <c r="B991" s="49"/>
      <c r="C991" s="68"/>
      <c r="D991" s="68"/>
      <c r="E991" s="77"/>
      <c r="F991" s="66"/>
    </row>
    <row r="992" spans="1:7" ht="13" x14ac:dyDescent="0.3">
      <c r="A992" s="49">
        <v>15</v>
      </c>
      <c r="B992" s="133" t="s">
        <v>342</v>
      </c>
      <c r="C992" s="68"/>
      <c r="D992" s="68"/>
      <c r="E992" s="103"/>
      <c r="F992" s="88">
        <f>E992*D992</f>
        <v>0</v>
      </c>
    </row>
    <row r="993" spans="1:6" x14ac:dyDescent="0.25">
      <c r="A993" s="49"/>
      <c r="B993" s="53"/>
      <c r="C993" s="68"/>
      <c r="D993" s="68"/>
      <c r="E993" s="103"/>
      <c r="F993" s="88"/>
    </row>
    <row r="994" spans="1:6" ht="13" x14ac:dyDescent="0.3">
      <c r="A994" s="49"/>
      <c r="B994" s="47" t="s">
        <v>488</v>
      </c>
      <c r="C994" s="68"/>
      <c r="D994" s="68"/>
      <c r="E994" s="103"/>
      <c r="F994" s="88"/>
    </row>
    <row r="995" spans="1:6" x14ac:dyDescent="0.25">
      <c r="A995" s="49">
        <v>15.1</v>
      </c>
      <c r="B995" s="53" t="s">
        <v>485</v>
      </c>
      <c r="C995" s="68" t="s">
        <v>360</v>
      </c>
      <c r="D995" s="68">
        <v>1</v>
      </c>
      <c r="E995" s="103">
        <v>350000</v>
      </c>
      <c r="F995" s="88">
        <f>E995*D995</f>
        <v>350000</v>
      </c>
    </row>
    <row r="996" spans="1:6" x14ac:dyDescent="0.25">
      <c r="A996" s="49"/>
      <c r="B996" s="53" t="s">
        <v>343</v>
      </c>
      <c r="C996" s="68"/>
      <c r="D996" s="68"/>
      <c r="E996" s="103"/>
      <c r="F996" s="88"/>
    </row>
    <row r="997" spans="1:6" x14ac:dyDescent="0.25">
      <c r="A997" s="49"/>
      <c r="B997" s="53"/>
      <c r="C997" s="68"/>
      <c r="D997" s="68"/>
      <c r="E997" s="103"/>
      <c r="F997" s="88"/>
    </row>
    <row r="998" spans="1:6" x14ac:dyDescent="0.25">
      <c r="A998" s="49">
        <v>15.2</v>
      </c>
      <c r="B998" s="53" t="s">
        <v>344</v>
      </c>
      <c r="C998" s="68"/>
      <c r="D998" s="68">
        <v>0.1</v>
      </c>
      <c r="E998" s="103">
        <v>350000</v>
      </c>
      <c r="F998" s="88">
        <f>E998*D998</f>
        <v>35000</v>
      </c>
    </row>
    <row r="999" spans="1:6" x14ac:dyDescent="0.25">
      <c r="A999" s="49"/>
      <c r="B999" s="53"/>
      <c r="C999" s="68"/>
      <c r="D999" s="68"/>
      <c r="E999" s="103"/>
      <c r="F999" s="88"/>
    </row>
    <row r="1000" spans="1:6" ht="13" x14ac:dyDescent="0.3">
      <c r="A1000" s="49"/>
      <c r="B1000" s="47" t="s">
        <v>487</v>
      </c>
      <c r="C1000" s="68"/>
      <c r="D1000" s="68"/>
      <c r="E1000" s="88"/>
      <c r="F1000" s="88"/>
    </row>
    <row r="1001" spans="1:6" x14ac:dyDescent="0.25">
      <c r="A1001" s="49">
        <v>15.3</v>
      </c>
      <c r="B1001" s="53" t="s">
        <v>634</v>
      </c>
      <c r="C1001" s="68" t="s">
        <v>360</v>
      </c>
      <c r="D1001" s="68">
        <v>1</v>
      </c>
      <c r="E1001" s="103">
        <f>(88+62)*2*650+50000</f>
        <v>245000</v>
      </c>
      <c r="F1001" s="88">
        <f>E1001*D1001</f>
        <v>245000</v>
      </c>
    </row>
    <row r="1002" spans="1:6" x14ac:dyDescent="0.25">
      <c r="A1002" s="49"/>
      <c r="B1002" s="53"/>
      <c r="C1002" s="68"/>
      <c r="D1002" s="68"/>
      <c r="E1002" s="103"/>
      <c r="F1002" s="88"/>
    </row>
    <row r="1003" spans="1:6" x14ac:dyDescent="0.25">
      <c r="A1003" s="49">
        <v>15.4</v>
      </c>
      <c r="B1003" s="53" t="s">
        <v>344</v>
      </c>
      <c r="C1003" s="68"/>
      <c r="D1003" s="68">
        <v>0.1</v>
      </c>
      <c r="E1003" s="103">
        <f>E1001</f>
        <v>245000</v>
      </c>
      <c r="F1003" s="88">
        <f>E1003*D1003</f>
        <v>24500</v>
      </c>
    </row>
    <row r="1004" spans="1:6" x14ac:dyDescent="0.25">
      <c r="A1004" s="49"/>
      <c r="B1004" s="53"/>
      <c r="C1004" s="68"/>
      <c r="D1004" s="68"/>
      <c r="E1004" s="103"/>
      <c r="F1004" s="88"/>
    </row>
    <row r="1005" spans="1:6" ht="13" x14ac:dyDescent="0.3">
      <c r="A1005" s="49"/>
      <c r="B1005" s="47" t="s">
        <v>617</v>
      </c>
      <c r="C1005" s="68"/>
      <c r="D1005" s="68"/>
      <c r="E1005" s="88"/>
      <c r="F1005" s="88"/>
    </row>
    <row r="1006" spans="1:6" x14ac:dyDescent="0.25">
      <c r="A1006" s="49">
        <v>15.5</v>
      </c>
      <c r="B1006" s="53" t="s">
        <v>631</v>
      </c>
      <c r="C1006" s="68" t="s">
        <v>360</v>
      </c>
      <c r="D1006" s="68">
        <v>1</v>
      </c>
      <c r="E1006" s="103">
        <v>100000</v>
      </c>
      <c r="F1006" s="88">
        <f>E1006*D1006</f>
        <v>100000</v>
      </c>
    </row>
    <row r="1007" spans="1:6" x14ac:dyDescent="0.25">
      <c r="A1007" s="49"/>
      <c r="B1007" s="53"/>
      <c r="C1007" s="68"/>
      <c r="D1007" s="68"/>
      <c r="E1007" s="103"/>
      <c r="F1007" s="88"/>
    </row>
    <row r="1008" spans="1:6" x14ac:dyDescent="0.25">
      <c r="A1008" s="49">
        <v>15.6</v>
      </c>
      <c r="B1008" s="53" t="s">
        <v>344</v>
      </c>
      <c r="C1008" s="68"/>
      <c r="D1008" s="68">
        <v>0.1</v>
      </c>
      <c r="E1008" s="103">
        <f>E1006</f>
        <v>100000</v>
      </c>
      <c r="F1008" s="88">
        <f>E1008*D1008</f>
        <v>10000</v>
      </c>
    </row>
    <row r="1009" spans="1:6" x14ac:dyDescent="0.25">
      <c r="A1009" s="49"/>
      <c r="B1009" s="53"/>
      <c r="C1009" s="68"/>
      <c r="D1009" s="68"/>
      <c r="E1009" s="103"/>
      <c r="F1009" s="88"/>
    </row>
    <row r="1010" spans="1:6" ht="13" x14ac:dyDescent="0.3">
      <c r="A1010" s="49"/>
      <c r="B1010" s="47" t="s">
        <v>632</v>
      </c>
      <c r="C1010" s="68"/>
      <c r="D1010" s="68"/>
      <c r="E1010" s="88"/>
      <c r="F1010" s="88"/>
    </row>
    <row r="1011" spans="1:6" x14ac:dyDescent="0.25">
      <c r="A1011" s="49">
        <v>15.7</v>
      </c>
      <c r="B1011" s="53" t="s">
        <v>633</v>
      </c>
      <c r="C1011" s="68" t="s">
        <v>360</v>
      </c>
      <c r="D1011" s="68">
        <v>1</v>
      </c>
      <c r="E1011" s="103">
        <v>40000</v>
      </c>
      <c r="F1011" s="88">
        <f>E1011*D1011</f>
        <v>40000</v>
      </c>
    </row>
    <row r="1012" spans="1:6" x14ac:dyDescent="0.25">
      <c r="A1012" s="49"/>
      <c r="B1012" s="53"/>
      <c r="C1012" s="68"/>
      <c r="D1012" s="68"/>
      <c r="E1012" s="103"/>
      <c r="F1012" s="88"/>
    </row>
    <row r="1013" spans="1:6" x14ac:dyDescent="0.25">
      <c r="A1013" s="49">
        <v>15.8</v>
      </c>
      <c r="B1013" s="53" t="s">
        <v>344</v>
      </c>
      <c r="C1013" s="68"/>
      <c r="D1013" s="68">
        <v>0.1</v>
      </c>
      <c r="E1013" s="103">
        <f>E1011</f>
        <v>40000</v>
      </c>
      <c r="F1013" s="88">
        <f>E1013*D1013</f>
        <v>4000</v>
      </c>
    </row>
    <row r="1014" spans="1:6" x14ac:dyDescent="0.25">
      <c r="A1014" s="49"/>
      <c r="B1014" s="53"/>
      <c r="C1014" s="68"/>
      <c r="D1014" s="68"/>
      <c r="E1014" s="88"/>
      <c r="F1014" s="88"/>
    </row>
    <row r="1015" spans="1:6" ht="13" x14ac:dyDescent="0.3">
      <c r="A1015" s="115"/>
      <c r="B1015" s="120" t="s">
        <v>489</v>
      </c>
      <c r="C1015" s="112"/>
      <c r="D1015" s="112"/>
      <c r="E1015" s="121"/>
      <c r="F1015" s="122">
        <f>SUM(F995:F1014)</f>
        <v>808500</v>
      </c>
    </row>
    <row r="1016" spans="1:6" x14ac:dyDescent="0.25">
      <c r="A1016" s="49"/>
      <c r="B1016" s="49"/>
      <c r="C1016" s="68"/>
      <c r="D1016" s="68"/>
      <c r="E1016" s="77"/>
      <c r="F1016" s="66"/>
    </row>
    <row r="1017" spans="1:6" ht="13" x14ac:dyDescent="0.3">
      <c r="A1017" s="115"/>
      <c r="B1017" s="58" t="s">
        <v>635</v>
      </c>
      <c r="C1017" s="115"/>
      <c r="D1017" s="115"/>
      <c r="E1017" s="116"/>
      <c r="F1017" s="116"/>
    </row>
    <row r="1018" spans="1:6" x14ac:dyDescent="0.25">
      <c r="A1018" s="49" t="s">
        <v>288</v>
      </c>
      <c r="B1018" s="134" t="s">
        <v>3</v>
      </c>
      <c r="C1018" s="49"/>
      <c r="D1018" s="49"/>
      <c r="E1018" s="48"/>
      <c r="F1018" s="48">
        <v>473000</v>
      </c>
    </row>
    <row r="1019" spans="1:6" x14ac:dyDescent="0.25">
      <c r="A1019" s="49">
        <v>1</v>
      </c>
      <c r="B1019" s="134" t="s">
        <v>467</v>
      </c>
      <c r="C1019" s="49"/>
      <c r="D1019" s="49"/>
      <c r="E1019" s="48"/>
      <c r="F1019" s="48">
        <f>F588</f>
        <v>292695</v>
      </c>
    </row>
    <row r="1020" spans="1:6" x14ac:dyDescent="0.25">
      <c r="A1020" s="49">
        <f>A1019+1</f>
        <v>2</v>
      </c>
      <c r="B1020" s="134" t="s">
        <v>358</v>
      </c>
      <c r="C1020" s="49"/>
      <c r="D1020" s="49"/>
      <c r="E1020" s="48"/>
      <c r="F1020" s="48">
        <f>F641</f>
        <v>137943</v>
      </c>
    </row>
    <row r="1021" spans="1:6" x14ac:dyDescent="0.25">
      <c r="A1021" s="49">
        <f t="shared" ref="A1021:A1033" si="5">A1020+1</f>
        <v>3</v>
      </c>
      <c r="B1021" s="134" t="s">
        <v>200</v>
      </c>
      <c r="C1021" s="49"/>
      <c r="D1021" s="49"/>
      <c r="E1021" s="48"/>
      <c r="F1021" s="48">
        <f>F724</f>
        <v>153920</v>
      </c>
    </row>
    <row r="1022" spans="1:6" x14ac:dyDescent="0.25">
      <c r="A1022" s="49">
        <f t="shared" si="5"/>
        <v>4</v>
      </c>
      <c r="B1022" s="134" t="s">
        <v>583</v>
      </c>
      <c r="C1022" s="49"/>
      <c r="D1022" s="49"/>
      <c r="E1022" s="48"/>
      <c r="F1022" s="48">
        <f>F696</f>
        <v>222120</v>
      </c>
    </row>
    <row r="1023" spans="1:6" x14ac:dyDescent="0.25">
      <c r="A1023" s="49">
        <f t="shared" si="5"/>
        <v>5</v>
      </c>
      <c r="B1023" s="134" t="s">
        <v>347</v>
      </c>
      <c r="C1023" s="49"/>
      <c r="D1023" s="49"/>
      <c r="E1023" s="48"/>
      <c r="F1023" s="48">
        <f>F756</f>
        <v>384160</v>
      </c>
    </row>
    <row r="1024" spans="1:6" x14ac:dyDescent="0.25">
      <c r="A1024" s="49">
        <f t="shared" si="5"/>
        <v>6</v>
      </c>
      <c r="B1024" s="134" t="s">
        <v>133</v>
      </c>
      <c r="C1024" s="49"/>
      <c r="D1024" s="49"/>
      <c r="E1024" s="48"/>
      <c r="F1024" s="48">
        <f>F820</f>
        <v>496370</v>
      </c>
    </row>
    <row r="1025" spans="1:7" x14ac:dyDescent="0.25">
      <c r="A1025" s="49">
        <f t="shared" si="5"/>
        <v>7</v>
      </c>
      <c r="B1025" s="134" t="s">
        <v>348</v>
      </c>
      <c r="C1025" s="49"/>
      <c r="D1025" s="49"/>
      <c r="E1025" s="48"/>
      <c r="F1025" s="48">
        <f>F841</f>
        <v>332835</v>
      </c>
    </row>
    <row r="1026" spans="1:7" x14ac:dyDescent="0.25">
      <c r="A1026" s="49">
        <f t="shared" si="5"/>
        <v>8</v>
      </c>
      <c r="B1026" s="134" t="s">
        <v>349</v>
      </c>
      <c r="C1026" s="49"/>
      <c r="D1026" s="49"/>
      <c r="E1026" s="48"/>
      <c r="F1026" s="48">
        <f>F858</f>
        <v>277740</v>
      </c>
    </row>
    <row r="1027" spans="1:7" x14ac:dyDescent="0.25">
      <c r="A1027" s="49">
        <f t="shared" si="5"/>
        <v>9</v>
      </c>
      <c r="B1027" s="134" t="s">
        <v>63</v>
      </c>
      <c r="C1027" s="49"/>
      <c r="D1027" s="49"/>
      <c r="E1027" s="48"/>
      <c r="F1027" s="48">
        <f>F880</f>
        <v>65930</v>
      </c>
    </row>
    <row r="1028" spans="1:7" x14ac:dyDescent="0.25">
      <c r="A1028" s="49">
        <f t="shared" si="5"/>
        <v>10</v>
      </c>
      <c r="B1028" s="134" t="str">
        <f>B882</f>
        <v>METALWORK</v>
      </c>
      <c r="C1028" s="49"/>
      <c r="D1028" s="49"/>
      <c r="E1028" s="48"/>
      <c r="F1028" s="48">
        <f>F895</f>
        <v>36500</v>
      </c>
    </row>
    <row r="1029" spans="1:7" x14ac:dyDescent="0.25">
      <c r="A1029" s="49">
        <f t="shared" si="5"/>
        <v>11</v>
      </c>
      <c r="B1029" s="134" t="s">
        <v>20</v>
      </c>
      <c r="C1029" s="49"/>
      <c r="D1029" s="49"/>
      <c r="E1029" s="48"/>
      <c r="F1029" s="48">
        <f>F915</f>
        <v>163200</v>
      </c>
    </row>
    <row r="1030" spans="1:7" x14ac:dyDescent="0.25">
      <c r="A1030" s="49">
        <f t="shared" si="5"/>
        <v>12</v>
      </c>
      <c r="B1030" s="134" t="s">
        <v>296</v>
      </c>
      <c r="C1030" s="49"/>
      <c r="D1030" s="49"/>
      <c r="E1030" s="48"/>
      <c r="F1030" s="48">
        <f>F947</f>
        <v>134890</v>
      </c>
    </row>
    <row r="1031" spans="1:7" x14ac:dyDescent="0.25">
      <c r="A1031" s="49">
        <f t="shared" si="5"/>
        <v>13</v>
      </c>
      <c r="B1031" s="134" t="s">
        <v>320</v>
      </c>
      <c r="C1031" s="49"/>
      <c r="D1031" s="49"/>
      <c r="E1031" s="48"/>
      <c r="F1031" s="48">
        <f>F955</f>
        <v>28000</v>
      </c>
    </row>
    <row r="1032" spans="1:7" x14ac:dyDescent="0.25">
      <c r="A1032" s="49">
        <f t="shared" si="5"/>
        <v>14</v>
      </c>
      <c r="B1032" s="134" t="s">
        <v>352</v>
      </c>
      <c r="C1032" s="49"/>
      <c r="D1032" s="49"/>
      <c r="E1032" s="48"/>
      <c r="F1032" s="48">
        <f>F990</f>
        <v>404530</v>
      </c>
    </row>
    <row r="1033" spans="1:7" x14ac:dyDescent="0.25">
      <c r="A1033" s="49">
        <f t="shared" si="5"/>
        <v>15</v>
      </c>
      <c r="B1033" s="134" t="str">
        <f>B992</f>
        <v>PROVISIONAL SUMS</v>
      </c>
      <c r="C1033" s="49"/>
      <c r="D1033" s="49"/>
      <c r="E1033" s="48"/>
      <c r="F1033" s="48">
        <f>F1015</f>
        <v>808500</v>
      </c>
    </row>
    <row r="1034" spans="1:7" ht="13" x14ac:dyDescent="0.3">
      <c r="A1034" s="115"/>
      <c r="B1034" s="58" t="s">
        <v>636</v>
      </c>
      <c r="C1034" s="115"/>
      <c r="D1034" s="115"/>
      <c r="E1034" s="116"/>
      <c r="F1034" s="117">
        <f>SUM(F1018:F1033)</f>
        <v>4412333</v>
      </c>
      <c r="G1034" s="52">
        <f>F1034*12%</f>
        <v>529479.96</v>
      </c>
    </row>
    <row r="1035" spans="1:7" x14ac:dyDescent="0.25">
      <c r="A1035" s="51"/>
      <c r="B1035" s="51"/>
      <c r="C1035" s="51"/>
      <c r="D1035" s="51"/>
      <c r="E1035" s="95"/>
      <c r="F1035" s="95"/>
    </row>
    <row r="1036" spans="1:7" x14ac:dyDescent="0.25">
      <c r="A1036" s="49"/>
      <c r="B1036" s="105" t="s">
        <v>354</v>
      </c>
      <c r="C1036" s="49"/>
      <c r="D1036" s="49"/>
      <c r="E1036" s="49"/>
      <c r="F1036" s="88">
        <f>F1034*10%</f>
        <v>441233.30000000005</v>
      </c>
    </row>
    <row r="1037" spans="1:7" x14ac:dyDescent="0.25">
      <c r="A1037" s="51"/>
      <c r="B1037" s="127"/>
      <c r="C1037" s="51"/>
      <c r="D1037" s="51"/>
      <c r="E1037" s="51"/>
      <c r="F1037" s="128"/>
    </row>
    <row r="1038" spans="1:7" ht="13" x14ac:dyDescent="0.3">
      <c r="A1038" s="123"/>
      <c r="B1038" s="124" t="s">
        <v>282</v>
      </c>
      <c r="C1038" s="123"/>
      <c r="D1038" s="123"/>
      <c r="E1038" s="123"/>
      <c r="F1038" s="125">
        <f>F1036+F1034</f>
        <v>4853566.3</v>
      </c>
    </row>
    <row r="1039" spans="1:7" ht="13" x14ac:dyDescent="0.3">
      <c r="A1039" s="49"/>
      <c r="B1039" s="106"/>
      <c r="C1039" s="49"/>
      <c r="D1039" s="49"/>
      <c r="E1039" s="49"/>
      <c r="F1039" s="88"/>
    </row>
    <row r="1040" spans="1:7" x14ac:dyDescent="0.25">
      <c r="A1040" s="49"/>
      <c r="B1040" s="105" t="s">
        <v>1020</v>
      </c>
      <c r="C1040" s="49"/>
      <c r="D1040" s="49"/>
      <c r="E1040" s="49"/>
      <c r="F1040" s="88">
        <f>F1038*15%</f>
        <v>728034.94499999995</v>
      </c>
    </row>
    <row r="1041" spans="1:6" x14ac:dyDescent="0.25">
      <c r="A1041" s="51"/>
      <c r="B1041" s="127"/>
      <c r="C1041" s="51"/>
      <c r="D1041" s="51"/>
      <c r="E1041" s="51"/>
      <c r="F1041" s="128"/>
    </row>
    <row r="1042" spans="1:6" ht="13" x14ac:dyDescent="0.3">
      <c r="A1042" s="51"/>
      <c r="B1042" s="108" t="s">
        <v>490</v>
      </c>
      <c r="C1042" s="51"/>
      <c r="D1042" s="51"/>
      <c r="E1042" s="51"/>
      <c r="F1042" s="109">
        <f>F1040+F1038</f>
        <v>5581601.2450000001</v>
      </c>
    </row>
    <row r="1043" spans="1:6" ht="13" thickBot="1" x14ac:dyDescent="0.3">
      <c r="A1043" s="50"/>
      <c r="B1043" s="56"/>
      <c r="C1043" s="50"/>
      <c r="D1043" s="50"/>
      <c r="E1043" s="50"/>
      <c r="F1043" s="57"/>
    </row>
    <row r="1044" spans="1:6" ht="18.5" thickBot="1" x14ac:dyDescent="0.45">
      <c r="A1044" s="29"/>
      <c r="B1044" s="129" t="s">
        <v>355</v>
      </c>
      <c r="C1044" s="30"/>
      <c r="D1044" s="30"/>
      <c r="E1044" s="366">
        <f>F1042</f>
        <v>5581601.2450000001</v>
      </c>
      <c r="F1044" s="366"/>
    </row>
  </sheetData>
  <mergeCells count="1">
    <mergeCell ref="E1044:F1044"/>
  </mergeCells>
  <pageMargins left="0.23622047244094491" right="0.15748031496062992" top="1.1417322834645669" bottom="0.59055118110236227" header="0.15748031496062992" footer="0.15748031496062992"/>
  <pageSetup orientation="landscape" r:id="rId1"/>
  <headerFooter alignWithMargins="0">
    <oddHeader>&amp;R 
STORM DAMAGED REPAIR AND RENOVATIONS
IMPLEMENTING AGENT: DBSA
CLIENT: KZN DEPARTMENT OF EDUCATION
QALAKANCANE PRIMARY SCHOOL</oddHeader>
  </headerFooter>
  <rowBreaks count="14" manualBreakCount="14">
    <brk id="555" max="6" man="1"/>
    <brk id="583" max="6" man="1"/>
    <brk id="612" max="6" man="1"/>
    <brk id="641" max="6" man="1"/>
    <brk id="696" max="6" man="1"/>
    <brk id="724" max="6" man="1"/>
    <brk id="756" max="6" man="1"/>
    <brk id="820" max="6" man="1"/>
    <brk id="842" max="6" man="1"/>
    <brk id="880" max="6" man="1"/>
    <brk id="928" max="6" man="1"/>
    <brk id="955" max="6" man="1"/>
    <brk id="984" max="6" man="1"/>
    <brk id="1016"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868"/>
  <sheetViews>
    <sheetView view="pageBreakPreview" zoomScale="136" zoomScaleNormal="98" zoomScaleSheetLayoutView="136" workbookViewId="0">
      <selection activeCell="B6" sqref="B6"/>
    </sheetView>
  </sheetViews>
  <sheetFormatPr defaultColWidth="9.1796875" defaultRowHeight="12.5" x14ac:dyDescent="0.25"/>
  <cols>
    <col min="1" max="1" width="5.453125" style="28" customWidth="1"/>
    <col min="2" max="2" width="65.26953125" style="28" customWidth="1"/>
    <col min="3" max="3" width="5.81640625" style="28" customWidth="1"/>
    <col min="4" max="4" width="5.54296875" style="28" customWidth="1"/>
    <col min="5" max="5" width="11.453125" style="52" customWidth="1"/>
    <col min="6" max="6" width="14.1796875" style="52" customWidth="1"/>
    <col min="7" max="7" width="16.453125" style="52" customWidth="1"/>
    <col min="8" max="9" width="11.453125" style="28" bestFit="1" customWidth="1"/>
    <col min="10" max="10" width="12" style="28" bestFit="1" customWidth="1"/>
    <col min="11" max="16384" width="9.1796875" style="28"/>
  </cols>
  <sheetData>
    <row r="1" spans="1:7" ht="13" x14ac:dyDescent="0.3">
      <c r="A1" s="58" t="s">
        <v>4</v>
      </c>
      <c r="B1" s="58" t="s">
        <v>294</v>
      </c>
      <c r="C1" s="58" t="s">
        <v>293</v>
      </c>
      <c r="D1" s="58" t="s">
        <v>292</v>
      </c>
      <c r="E1" s="59" t="s">
        <v>291</v>
      </c>
      <c r="F1" s="60" t="s">
        <v>290</v>
      </c>
      <c r="G1" s="59" t="s">
        <v>289</v>
      </c>
    </row>
    <row r="2" spans="1:7" ht="13" x14ac:dyDescent="0.3">
      <c r="A2" s="61"/>
      <c r="B2" s="61"/>
      <c r="C2" s="61"/>
      <c r="D2" s="61"/>
      <c r="E2" s="62"/>
      <c r="F2" s="62"/>
      <c r="G2" s="63"/>
    </row>
    <row r="3" spans="1:7" ht="13" x14ac:dyDescent="0.3">
      <c r="A3" s="64"/>
      <c r="B3" s="65" t="s">
        <v>491</v>
      </c>
      <c r="C3" s="49"/>
      <c r="D3" s="49"/>
      <c r="E3" s="48"/>
      <c r="F3" s="48"/>
      <c r="G3" s="66"/>
    </row>
    <row r="4" spans="1:7" ht="13" x14ac:dyDescent="0.3">
      <c r="A4" s="64"/>
      <c r="B4" s="67" t="s">
        <v>284</v>
      </c>
      <c r="C4" s="68"/>
      <c r="D4" s="68"/>
      <c r="E4" s="66"/>
      <c r="F4" s="66"/>
      <c r="G4" s="66"/>
    </row>
    <row r="5" spans="1:7" ht="13" x14ac:dyDescent="0.3">
      <c r="A5" s="64"/>
      <c r="B5" s="69" t="s">
        <v>361</v>
      </c>
      <c r="C5" s="70"/>
      <c r="D5" s="68"/>
      <c r="E5" s="66"/>
      <c r="F5" s="66"/>
      <c r="G5" s="66"/>
    </row>
    <row r="6" spans="1:7" ht="13" x14ac:dyDescent="0.3">
      <c r="A6" s="64"/>
      <c r="B6" s="71"/>
      <c r="C6" s="70"/>
      <c r="D6" s="68"/>
      <c r="E6" s="66"/>
      <c r="F6" s="66"/>
      <c r="G6" s="66"/>
    </row>
    <row r="7" spans="1:7" ht="13" x14ac:dyDescent="0.3">
      <c r="A7" s="64"/>
      <c r="B7" s="71" t="s">
        <v>362</v>
      </c>
      <c r="C7" s="70" t="s">
        <v>11</v>
      </c>
      <c r="D7" s="68">
        <v>32</v>
      </c>
      <c r="E7" s="66">
        <v>80</v>
      </c>
      <c r="F7" s="66">
        <f>E7*D7</f>
        <v>2560</v>
      </c>
      <c r="G7" s="48"/>
    </row>
    <row r="8" spans="1:7" ht="13" x14ac:dyDescent="0.3">
      <c r="A8" s="64"/>
      <c r="B8" s="71"/>
      <c r="C8" s="70"/>
      <c r="D8" s="68"/>
      <c r="E8" s="66"/>
      <c r="F8" s="66"/>
      <c r="G8" s="48"/>
    </row>
    <row r="9" spans="1:7" ht="13" x14ac:dyDescent="0.3">
      <c r="A9" s="64"/>
      <c r="B9" s="71" t="s">
        <v>363</v>
      </c>
      <c r="C9" s="70" t="s">
        <v>11</v>
      </c>
      <c r="D9" s="68">
        <v>32</v>
      </c>
      <c r="E9" s="66">
        <v>150</v>
      </c>
      <c r="F9" s="66">
        <f>E9*D9</f>
        <v>4800</v>
      </c>
      <c r="G9" s="48"/>
    </row>
    <row r="10" spans="1:7" ht="13" x14ac:dyDescent="0.3">
      <c r="A10" s="64"/>
      <c r="B10" s="71" t="s">
        <v>364</v>
      </c>
      <c r="C10" s="70"/>
      <c r="D10" s="68"/>
      <c r="E10" s="66"/>
      <c r="F10" s="66"/>
      <c r="G10" s="48"/>
    </row>
    <row r="11" spans="1:7" ht="13" x14ac:dyDescent="0.3">
      <c r="A11" s="64"/>
      <c r="B11" s="71" t="s">
        <v>365</v>
      </c>
      <c r="C11" s="70"/>
      <c r="D11" s="68"/>
      <c r="E11" s="66"/>
      <c r="F11" s="66"/>
      <c r="G11" s="48"/>
    </row>
    <row r="12" spans="1:7" ht="13" x14ac:dyDescent="0.3">
      <c r="A12" s="64"/>
      <c r="B12" s="71"/>
      <c r="C12" s="70"/>
      <c r="D12" s="68"/>
      <c r="E12" s="66"/>
      <c r="F12" s="66"/>
      <c r="G12" s="48"/>
    </row>
    <row r="13" spans="1:7" ht="13" x14ac:dyDescent="0.3">
      <c r="A13" s="64"/>
      <c r="B13" s="71" t="s">
        <v>366</v>
      </c>
      <c r="C13" s="70" t="s">
        <v>2</v>
      </c>
      <c r="D13" s="68">
        <v>1</v>
      </c>
      <c r="E13" s="66">
        <v>1600</v>
      </c>
      <c r="F13" s="66">
        <f>E13*D13</f>
        <v>1600</v>
      </c>
      <c r="G13" s="48"/>
    </row>
    <row r="14" spans="1:7" ht="13" x14ac:dyDescent="0.3">
      <c r="A14" s="64"/>
      <c r="B14" s="71" t="s">
        <v>367</v>
      </c>
      <c r="C14" s="70"/>
      <c r="D14" s="68"/>
      <c r="E14" s="66"/>
      <c r="F14" s="66"/>
      <c r="G14" s="48"/>
    </row>
    <row r="15" spans="1:7" ht="13" x14ac:dyDescent="0.3">
      <c r="A15" s="64"/>
      <c r="B15" s="71" t="s">
        <v>368</v>
      </c>
      <c r="C15" s="70"/>
      <c r="D15" s="68"/>
      <c r="E15" s="66"/>
      <c r="F15" s="66"/>
      <c r="G15" s="48"/>
    </row>
    <row r="16" spans="1:7" ht="13" x14ac:dyDescent="0.3">
      <c r="A16" s="64"/>
      <c r="B16" s="71" t="s">
        <v>369</v>
      </c>
      <c r="C16" s="70"/>
      <c r="D16" s="68"/>
      <c r="E16" s="66"/>
      <c r="F16" s="66"/>
      <c r="G16" s="48"/>
    </row>
    <row r="17" spans="1:7" ht="13" x14ac:dyDescent="0.3">
      <c r="A17" s="64"/>
      <c r="B17" s="71"/>
      <c r="C17" s="70"/>
      <c r="D17" s="68"/>
      <c r="E17" s="66"/>
      <c r="F17" s="66"/>
      <c r="G17" s="48"/>
    </row>
    <row r="18" spans="1:7" ht="13" x14ac:dyDescent="0.3">
      <c r="A18" s="64"/>
      <c r="B18" s="72" t="s">
        <v>371</v>
      </c>
      <c r="C18" s="70"/>
      <c r="D18" s="68"/>
      <c r="E18" s="66"/>
      <c r="F18" s="66"/>
      <c r="G18" s="48"/>
    </row>
    <row r="19" spans="1:7" ht="13" x14ac:dyDescent="0.3">
      <c r="A19" s="64"/>
      <c r="B19" s="71"/>
      <c r="C19" s="70"/>
      <c r="D19" s="68"/>
      <c r="E19" s="66"/>
      <c r="F19" s="66"/>
      <c r="G19" s="48"/>
    </row>
    <row r="20" spans="1:7" ht="13" x14ac:dyDescent="0.3">
      <c r="A20" s="64"/>
      <c r="B20" s="71" t="s">
        <v>545</v>
      </c>
      <c r="C20" s="70" t="s">
        <v>619</v>
      </c>
      <c r="D20" s="68">
        <v>5</v>
      </c>
      <c r="E20" s="66">
        <v>380</v>
      </c>
      <c r="F20" s="66">
        <f>E20*D20</f>
        <v>1900</v>
      </c>
      <c r="G20" s="48"/>
    </row>
    <row r="21" spans="1:7" ht="13" x14ac:dyDescent="0.3">
      <c r="A21" s="64"/>
      <c r="B21" s="71"/>
      <c r="C21" s="70"/>
      <c r="D21" s="68"/>
      <c r="E21" s="66"/>
      <c r="F21" s="66"/>
      <c r="G21" s="66"/>
    </row>
    <row r="22" spans="1:7" ht="13" x14ac:dyDescent="0.3">
      <c r="A22" s="64"/>
      <c r="B22" s="71" t="s">
        <v>492</v>
      </c>
      <c r="C22" s="70" t="s">
        <v>619</v>
      </c>
      <c r="D22" s="68">
        <f>(32*0.45*2)+(0.5*1.8*2)</f>
        <v>30.6</v>
      </c>
      <c r="E22" s="66">
        <v>380</v>
      </c>
      <c r="F22" s="66">
        <f>E22*D22</f>
        <v>11628</v>
      </c>
      <c r="G22" s="48"/>
    </row>
    <row r="23" spans="1:7" ht="13" x14ac:dyDescent="0.3">
      <c r="A23" s="64"/>
      <c r="B23" s="71"/>
      <c r="C23" s="70"/>
      <c r="D23" s="68"/>
      <c r="E23" s="66"/>
      <c r="F23" s="66"/>
      <c r="G23" s="48"/>
    </row>
    <row r="24" spans="1:7" ht="13" x14ac:dyDescent="0.3">
      <c r="A24" s="64"/>
      <c r="B24" s="49" t="s">
        <v>496</v>
      </c>
      <c r="C24" s="70" t="s">
        <v>2</v>
      </c>
      <c r="D24" s="68">
        <v>8</v>
      </c>
      <c r="E24" s="66">
        <v>100</v>
      </c>
      <c r="F24" s="66">
        <f>E24*D24</f>
        <v>800</v>
      </c>
      <c r="G24" s="48"/>
    </row>
    <row r="25" spans="1:7" ht="13" x14ac:dyDescent="0.3">
      <c r="A25" s="64"/>
      <c r="B25" s="71" t="s">
        <v>540</v>
      </c>
      <c r="C25" s="70"/>
      <c r="D25" s="68"/>
      <c r="E25" s="66"/>
      <c r="F25" s="66"/>
      <c r="G25" s="48"/>
    </row>
    <row r="26" spans="1:7" ht="13" x14ac:dyDescent="0.3">
      <c r="A26" s="64"/>
      <c r="B26" s="71"/>
      <c r="C26" s="70"/>
      <c r="D26" s="68"/>
      <c r="E26" s="66"/>
      <c r="F26" s="66"/>
      <c r="G26" s="48"/>
    </row>
    <row r="27" spans="1:7" ht="13" x14ac:dyDescent="0.3">
      <c r="A27" s="64"/>
      <c r="B27" s="72" t="s">
        <v>520</v>
      </c>
      <c r="C27" s="70"/>
      <c r="D27" s="68"/>
      <c r="E27" s="66"/>
      <c r="F27" s="66"/>
      <c r="G27" s="48"/>
    </row>
    <row r="28" spans="1:7" ht="13" x14ac:dyDescent="0.3">
      <c r="A28" s="64"/>
      <c r="B28" s="71"/>
      <c r="C28" s="70"/>
      <c r="D28" s="68"/>
      <c r="E28" s="66"/>
      <c r="F28" s="66"/>
      <c r="G28" s="48"/>
    </row>
    <row r="29" spans="1:7" ht="13" x14ac:dyDescent="0.3">
      <c r="A29" s="64"/>
      <c r="B29" s="71" t="s">
        <v>521</v>
      </c>
      <c r="C29" s="70" t="s">
        <v>619</v>
      </c>
      <c r="D29" s="68">
        <v>67</v>
      </c>
      <c r="E29" s="66">
        <v>120</v>
      </c>
      <c r="F29" s="66">
        <f>E29*D29</f>
        <v>8040</v>
      </c>
      <c r="G29" s="48"/>
    </row>
    <row r="30" spans="1:7" ht="13" x14ac:dyDescent="0.3">
      <c r="A30" s="64"/>
      <c r="B30" s="71"/>
      <c r="C30" s="70"/>
      <c r="D30" s="68"/>
      <c r="E30" s="66"/>
      <c r="F30" s="66"/>
      <c r="G30" s="48"/>
    </row>
    <row r="31" spans="1:7" ht="13" x14ac:dyDescent="0.3">
      <c r="A31" s="64"/>
      <c r="B31" s="72" t="s">
        <v>382</v>
      </c>
      <c r="C31" s="70"/>
      <c r="D31" s="68"/>
      <c r="E31" s="66"/>
      <c r="F31" s="66"/>
      <c r="G31" s="48"/>
    </row>
    <row r="32" spans="1:7" ht="13" x14ac:dyDescent="0.3">
      <c r="A32" s="64"/>
      <c r="B32" s="72"/>
      <c r="C32" s="70"/>
      <c r="D32" s="68"/>
      <c r="E32" s="66"/>
      <c r="F32" s="66"/>
      <c r="G32" s="48"/>
    </row>
    <row r="33" spans="1:7" ht="13" x14ac:dyDescent="0.3">
      <c r="A33" s="64"/>
      <c r="B33" s="73" t="s">
        <v>581</v>
      </c>
      <c r="C33" s="70"/>
      <c r="D33" s="68"/>
      <c r="E33" s="66"/>
      <c r="F33" s="66"/>
      <c r="G33" s="48"/>
    </row>
    <row r="34" spans="1:7" ht="13" x14ac:dyDescent="0.3">
      <c r="A34" s="64"/>
      <c r="B34" s="73"/>
      <c r="C34" s="70"/>
      <c r="D34" s="68"/>
      <c r="E34" s="66"/>
      <c r="F34" s="66"/>
      <c r="G34" s="48"/>
    </row>
    <row r="35" spans="1:7" ht="13" x14ac:dyDescent="0.3">
      <c r="A35" s="64"/>
      <c r="B35" s="71" t="s">
        <v>582</v>
      </c>
      <c r="C35" s="70" t="s">
        <v>2</v>
      </c>
      <c r="D35" s="68">
        <v>2</v>
      </c>
      <c r="E35" s="66">
        <v>3000</v>
      </c>
      <c r="F35" s="66">
        <f>E35*D35</f>
        <v>6000</v>
      </c>
      <c r="G35" s="48"/>
    </row>
    <row r="36" spans="1:7" ht="13" x14ac:dyDescent="0.3">
      <c r="A36" s="64"/>
      <c r="B36" s="71"/>
      <c r="C36" s="70"/>
      <c r="D36" s="68"/>
      <c r="E36" s="66"/>
      <c r="F36" s="66"/>
      <c r="G36" s="48"/>
    </row>
    <row r="37" spans="1:7" ht="13" x14ac:dyDescent="0.3">
      <c r="A37" s="64"/>
      <c r="B37" s="73" t="s">
        <v>535</v>
      </c>
      <c r="C37" s="70"/>
      <c r="D37" s="68"/>
      <c r="E37" s="66"/>
      <c r="F37" s="66"/>
      <c r="G37" s="48"/>
    </row>
    <row r="38" spans="1:7" ht="13" x14ac:dyDescent="0.3">
      <c r="A38" s="64"/>
      <c r="B38" s="73"/>
      <c r="C38" s="70"/>
      <c r="D38" s="68"/>
      <c r="E38" s="66"/>
      <c r="F38" s="66"/>
      <c r="G38" s="48"/>
    </row>
    <row r="39" spans="1:7" ht="13" x14ac:dyDescent="0.3">
      <c r="A39" s="64"/>
      <c r="B39" s="71" t="s">
        <v>536</v>
      </c>
      <c r="C39" s="74" t="s">
        <v>0</v>
      </c>
      <c r="D39" s="74">
        <f>7.3*32</f>
        <v>233.6</v>
      </c>
      <c r="E39" s="66">
        <v>50</v>
      </c>
      <c r="F39" s="66">
        <f>E39*D39</f>
        <v>11680</v>
      </c>
      <c r="G39" s="48"/>
    </row>
    <row r="40" spans="1:7" ht="13" x14ac:dyDescent="0.3">
      <c r="A40" s="64"/>
      <c r="B40" s="71" t="s">
        <v>538</v>
      </c>
      <c r="C40" s="70"/>
      <c r="D40" s="68"/>
      <c r="E40" s="66"/>
      <c r="F40" s="66"/>
      <c r="G40" s="48"/>
    </row>
    <row r="41" spans="1:7" ht="13" x14ac:dyDescent="0.3">
      <c r="A41" s="64"/>
      <c r="B41" s="71" t="s">
        <v>537</v>
      </c>
      <c r="C41" s="70"/>
      <c r="D41" s="68"/>
      <c r="E41" s="66"/>
      <c r="F41" s="66"/>
      <c r="G41" s="48"/>
    </row>
    <row r="42" spans="1:7" ht="13" x14ac:dyDescent="0.3">
      <c r="A42" s="64"/>
      <c r="B42" s="73" t="s">
        <v>534</v>
      </c>
      <c r="C42" s="70"/>
      <c r="D42" s="68"/>
      <c r="E42" s="66"/>
      <c r="F42" s="66"/>
      <c r="G42" s="48"/>
    </row>
    <row r="43" spans="1:7" ht="13" x14ac:dyDescent="0.3">
      <c r="A43" s="64"/>
      <c r="B43" s="73" t="s">
        <v>542</v>
      </c>
      <c r="C43" s="70"/>
      <c r="D43" s="68"/>
      <c r="E43" s="66"/>
      <c r="F43" s="66"/>
      <c r="G43" s="48"/>
    </row>
    <row r="44" spans="1:7" ht="13" x14ac:dyDescent="0.3">
      <c r="A44" s="64"/>
      <c r="B44" s="71"/>
      <c r="C44" s="70"/>
      <c r="D44" s="68"/>
      <c r="E44" s="66"/>
      <c r="F44" s="66"/>
      <c r="G44" s="48"/>
    </row>
    <row r="45" spans="1:7" ht="13" x14ac:dyDescent="0.3">
      <c r="A45" s="64"/>
      <c r="B45" s="71" t="s">
        <v>516</v>
      </c>
      <c r="C45" s="70" t="s">
        <v>2</v>
      </c>
      <c r="D45" s="68">
        <v>4</v>
      </c>
      <c r="E45" s="66">
        <v>50</v>
      </c>
      <c r="F45" s="66">
        <f>E45*D45</f>
        <v>200</v>
      </c>
      <c r="G45" s="48"/>
    </row>
    <row r="46" spans="1:7" ht="13" x14ac:dyDescent="0.3">
      <c r="A46" s="64"/>
      <c r="B46" s="71"/>
      <c r="C46" s="70"/>
      <c r="D46" s="68"/>
      <c r="E46" s="66"/>
      <c r="F46" s="66"/>
      <c r="G46" s="48"/>
    </row>
    <row r="47" spans="1:7" ht="13" x14ac:dyDescent="0.3">
      <c r="A47" s="64"/>
      <c r="B47" s="73" t="s">
        <v>397</v>
      </c>
      <c r="C47" s="70"/>
      <c r="D47" s="68"/>
      <c r="E47" s="66"/>
      <c r="F47" s="66"/>
      <c r="G47" s="48"/>
    </row>
    <row r="48" spans="1:7" ht="13" x14ac:dyDescent="0.3">
      <c r="A48" s="64"/>
      <c r="B48" s="73"/>
      <c r="C48" s="70"/>
      <c r="D48" s="68"/>
      <c r="E48" s="66"/>
      <c r="F48" s="66"/>
      <c r="G48" s="48"/>
    </row>
    <row r="49" spans="1:11" ht="13" x14ac:dyDescent="0.3">
      <c r="A49" s="64"/>
      <c r="B49" s="71" t="s">
        <v>514</v>
      </c>
      <c r="C49" s="70" t="s">
        <v>2</v>
      </c>
      <c r="D49" s="68">
        <v>3</v>
      </c>
      <c r="E49" s="66">
        <v>50</v>
      </c>
      <c r="F49" s="66">
        <f>E49*D49</f>
        <v>150</v>
      </c>
      <c r="G49" s="48"/>
    </row>
    <row r="50" spans="1:11" ht="13" x14ac:dyDescent="0.3">
      <c r="A50" s="64"/>
      <c r="B50" s="71" t="s">
        <v>515</v>
      </c>
      <c r="C50" s="70"/>
      <c r="D50" s="68"/>
      <c r="E50" s="66"/>
      <c r="F50" s="66"/>
      <c r="G50" s="48"/>
    </row>
    <row r="51" spans="1:11" ht="13" x14ac:dyDescent="0.3">
      <c r="A51" s="64"/>
      <c r="B51" s="71"/>
      <c r="C51" s="70"/>
      <c r="D51" s="68"/>
      <c r="E51" s="66"/>
      <c r="F51" s="66"/>
      <c r="G51" s="48"/>
    </row>
    <row r="52" spans="1:11" ht="13" x14ac:dyDescent="0.3">
      <c r="A52" s="64"/>
      <c r="B52" s="71" t="s">
        <v>497</v>
      </c>
      <c r="C52" s="70" t="s">
        <v>2</v>
      </c>
      <c r="D52" s="68">
        <v>3</v>
      </c>
      <c r="E52" s="66">
        <v>50</v>
      </c>
      <c r="F52" s="66">
        <f>E52*D52</f>
        <v>150</v>
      </c>
      <c r="G52" s="48"/>
    </row>
    <row r="53" spans="1:11" ht="13" x14ac:dyDescent="0.3">
      <c r="A53" s="64"/>
      <c r="B53" s="71"/>
      <c r="C53" s="70"/>
      <c r="D53" s="68"/>
      <c r="E53" s="66"/>
      <c r="F53" s="66"/>
      <c r="G53" s="48"/>
    </row>
    <row r="54" spans="1:11" ht="13" x14ac:dyDescent="0.3">
      <c r="A54" s="64"/>
      <c r="B54" s="71" t="s">
        <v>468</v>
      </c>
      <c r="C54" s="70" t="s">
        <v>2</v>
      </c>
      <c r="D54" s="68">
        <v>30</v>
      </c>
      <c r="E54" s="66">
        <v>50</v>
      </c>
      <c r="F54" s="66">
        <f>E54*D54</f>
        <v>1500</v>
      </c>
      <c r="G54" s="48"/>
      <c r="K54" s="28">
        <f>30/1.2</f>
        <v>25</v>
      </c>
    </row>
    <row r="55" spans="1:11" ht="13" x14ac:dyDescent="0.3">
      <c r="A55" s="64"/>
      <c r="B55" s="71"/>
      <c r="C55" s="70"/>
      <c r="D55" s="68"/>
      <c r="E55" s="66"/>
      <c r="F55" s="66"/>
      <c r="G55" s="48"/>
    </row>
    <row r="56" spans="1:11" ht="13" x14ac:dyDescent="0.3">
      <c r="A56" s="64"/>
      <c r="B56" s="71" t="s">
        <v>286</v>
      </c>
      <c r="C56" s="70" t="s">
        <v>11</v>
      </c>
      <c r="D56" s="68">
        <f>32*2</f>
        <v>64</v>
      </c>
      <c r="E56" s="66">
        <v>10</v>
      </c>
      <c r="F56" s="66">
        <f>E56*D56</f>
        <v>640</v>
      </c>
      <c r="G56" s="48"/>
    </row>
    <row r="57" spans="1:11" ht="13" x14ac:dyDescent="0.3">
      <c r="A57" s="64"/>
      <c r="B57" s="71"/>
      <c r="C57" s="70"/>
      <c r="D57" s="68"/>
      <c r="E57" s="66"/>
      <c r="F57" s="66"/>
      <c r="G57" s="48"/>
    </row>
    <row r="58" spans="1:11" ht="13" x14ac:dyDescent="0.3">
      <c r="A58" s="64"/>
      <c r="B58" s="71" t="s">
        <v>469</v>
      </c>
      <c r="C58" s="70" t="s">
        <v>11</v>
      </c>
      <c r="D58" s="68">
        <v>64</v>
      </c>
      <c r="E58" s="66">
        <v>10</v>
      </c>
      <c r="F58" s="66">
        <f>E58*D58</f>
        <v>640</v>
      </c>
      <c r="G58" s="48"/>
    </row>
    <row r="59" spans="1:11" ht="13" x14ac:dyDescent="0.3">
      <c r="A59" s="64"/>
      <c r="B59" s="71"/>
      <c r="C59" s="70"/>
      <c r="D59" s="68"/>
      <c r="E59" s="66"/>
      <c r="F59" s="66"/>
      <c r="G59" s="48"/>
    </row>
    <row r="60" spans="1:11" ht="13" x14ac:dyDescent="0.3">
      <c r="A60" s="64"/>
      <c r="B60" s="71" t="s">
        <v>470</v>
      </c>
      <c r="C60" s="70" t="s">
        <v>11</v>
      </c>
      <c r="D60" s="68">
        <v>25</v>
      </c>
      <c r="E60" s="66">
        <v>10</v>
      </c>
      <c r="F60" s="66">
        <f>E60*D60</f>
        <v>250</v>
      </c>
      <c r="G60" s="48"/>
    </row>
    <row r="61" spans="1:11" ht="13" x14ac:dyDescent="0.3">
      <c r="A61" s="64"/>
      <c r="B61" s="71"/>
      <c r="C61" s="70"/>
      <c r="D61" s="68"/>
      <c r="E61" s="66"/>
      <c r="F61" s="66"/>
      <c r="G61" s="48"/>
    </row>
    <row r="62" spans="1:11" ht="13" x14ac:dyDescent="0.3">
      <c r="A62" s="64"/>
      <c r="B62" s="75" t="s">
        <v>404</v>
      </c>
      <c r="C62" s="70"/>
      <c r="D62" s="68"/>
      <c r="E62" s="66"/>
      <c r="F62" s="66"/>
      <c r="G62" s="48"/>
    </row>
    <row r="63" spans="1:11" ht="13" x14ac:dyDescent="0.3">
      <c r="A63" s="64"/>
      <c r="B63" s="71"/>
      <c r="C63" s="70"/>
      <c r="D63" s="68"/>
      <c r="E63" s="66"/>
      <c r="F63" s="66"/>
      <c r="G63" s="48"/>
    </row>
    <row r="64" spans="1:11" ht="13" x14ac:dyDescent="0.3">
      <c r="A64" s="64"/>
      <c r="B64" s="71" t="s">
        <v>405</v>
      </c>
      <c r="C64" s="70" t="s">
        <v>2</v>
      </c>
      <c r="D64" s="68">
        <v>3</v>
      </c>
      <c r="E64" s="66">
        <v>50</v>
      </c>
      <c r="F64" s="66">
        <f>E64*D64</f>
        <v>150</v>
      </c>
      <c r="G64" s="48"/>
    </row>
    <row r="65" spans="1:7" ht="13" x14ac:dyDescent="0.3">
      <c r="A65" s="64"/>
      <c r="B65" s="71"/>
      <c r="C65" s="70"/>
      <c r="D65" s="68"/>
      <c r="E65" s="66"/>
      <c r="F65" s="66"/>
      <c r="G65" s="48"/>
    </row>
    <row r="66" spans="1:7" ht="13" x14ac:dyDescent="0.3">
      <c r="A66" s="64"/>
      <c r="B66" s="71" t="s">
        <v>523</v>
      </c>
      <c r="C66" s="70" t="s">
        <v>2</v>
      </c>
      <c r="D66" s="68">
        <v>3</v>
      </c>
      <c r="E66" s="66">
        <v>50</v>
      </c>
      <c r="F66" s="66">
        <f>E66*D66</f>
        <v>150</v>
      </c>
      <c r="G66" s="48"/>
    </row>
    <row r="67" spans="1:7" ht="13" x14ac:dyDescent="0.3">
      <c r="A67" s="64"/>
      <c r="B67" s="71"/>
      <c r="C67" s="70"/>
      <c r="D67" s="68"/>
      <c r="E67" s="66"/>
      <c r="F67" s="66"/>
      <c r="G67" s="48"/>
    </row>
    <row r="68" spans="1:7" ht="13" x14ac:dyDescent="0.3">
      <c r="A68" s="64"/>
      <c r="B68" s="72" t="s">
        <v>420</v>
      </c>
      <c r="C68" s="70"/>
      <c r="D68" s="68"/>
      <c r="E68" s="66"/>
      <c r="F68" s="66"/>
      <c r="G68" s="48"/>
    </row>
    <row r="69" spans="1:7" ht="13" x14ac:dyDescent="0.3">
      <c r="A69" s="64"/>
      <c r="B69" s="71"/>
      <c r="C69" s="70"/>
      <c r="D69" s="68"/>
      <c r="E69" s="66"/>
      <c r="F69" s="66"/>
      <c r="G69" s="48"/>
    </row>
    <row r="70" spans="1:7" ht="13" x14ac:dyDescent="0.3">
      <c r="A70" s="64"/>
      <c r="B70" s="71" t="s">
        <v>422</v>
      </c>
      <c r="C70" s="70" t="s">
        <v>619</v>
      </c>
      <c r="D70" s="74">
        <f>7.3*32</f>
        <v>233.6</v>
      </c>
      <c r="E70" s="66">
        <v>50</v>
      </c>
      <c r="F70" s="66">
        <f>E70*D70</f>
        <v>11680</v>
      </c>
      <c r="G70" s="48"/>
    </row>
    <row r="71" spans="1:7" ht="13" x14ac:dyDescent="0.3">
      <c r="A71" s="64"/>
      <c r="B71" s="71"/>
      <c r="C71" s="70"/>
      <c r="D71" s="68"/>
      <c r="E71" s="66"/>
      <c r="F71" s="66"/>
      <c r="G71" s="48"/>
    </row>
    <row r="72" spans="1:7" ht="13" x14ac:dyDescent="0.3">
      <c r="A72" s="64"/>
      <c r="B72" s="71" t="s">
        <v>423</v>
      </c>
      <c r="C72" s="70" t="s">
        <v>619</v>
      </c>
      <c r="D72" s="74">
        <f>((32+7.3)*2)*3.1+(7.3*2.9*2*3)+((32+7.3)*2)*3.1</f>
        <v>614.33999999999992</v>
      </c>
      <c r="E72" s="66">
        <v>20</v>
      </c>
      <c r="F72" s="66">
        <f>E72*D72</f>
        <v>12286.8</v>
      </c>
      <c r="G72" s="48"/>
    </row>
    <row r="73" spans="1:7" ht="13" x14ac:dyDescent="0.3">
      <c r="A73" s="64"/>
      <c r="B73" s="71"/>
      <c r="C73" s="70"/>
      <c r="D73" s="68"/>
      <c r="E73" s="66"/>
      <c r="F73" s="66"/>
      <c r="G73" s="48"/>
    </row>
    <row r="74" spans="1:7" ht="13" x14ac:dyDescent="0.3">
      <c r="A74" s="64"/>
      <c r="B74" s="71" t="s">
        <v>524</v>
      </c>
      <c r="C74" s="70" t="s">
        <v>619</v>
      </c>
      <c r="D74" s="74">
        <f>D502</f>
        <v>22</v>
      </c>
      <c r="E74" s="66">
        <v>20</v>
      </c>
      <c r="F74" s="66">
        <f>E74*D74</f>
        <v>440</v>
      </c>
      <c r="G74" s="48"/>
    </row>
    <row r="75" spans="1:7" ht="13" x14ac:dyDescent="0.3">
      <c r="A75" s="64"/>
      <c r="B75" s="71"/>
      <c r="C75" s="70"/>
      <c r="D75" s="68"/>
      <c r="E75" s="66"/>
      <c r="F75" s="66"/>
      <c r="G75" s="66"/>
    </row>
    <row r="76" spans="1:7" ht="13" x14ac:dyDescent="0.3">
      <c r="A76" s="58"/>
      <c r="B76" s="111" t="s">
        <v>283</v>
      </c>
      <c r="C76" s="112"/>
      <c r="D76" s="112"/>
      <c r="E76" s="113"/>
      <c r="F76" s="114">
        <f>SUM(F7:F75)</f>
        <v>77244.800000000003</v>
      </c>
      <c r="G76" s="114">
        <f>SUM(G5:G75)</f>
        <v>0</v>
      </c>
    </row>
    <row r="77" spans="1:7" ht="13" x14ac:dyDescent="0.3">
      <c r="A77" s="64"/>
      <c r="B77" s="49"/>
      <c r="C77" s="68"/>
      <c r="D77" s="68"/>
      <c r="E77" s="66"/>
      <c r="F77" s="66"/>
      <c r="G77" s="66"/>
    </row>
    <row r="78" spans="1:7" ht="13" x14ac:dyDescent="0.3">
      <c r="A78" s="64"/>
      <c r="B78" s="67" t="s">
        <v>459</v>
      </c>
      <c r="C78" s="68"/>
      <c r="D78" s="68"/>
      <c r="E78" s="66"/>
      <c r="F78" s="66"/>
      <c r="G78" s="66"/>
    </row>
    <row r="79" spans="1:7" ht="13" x14ac:dyDescent="0.3">
      <c r="A79" s="64"/>
      <c r="B79" s="67"/>
      <c r="C79" s="68"/>
      <c r="D79" s="68"/>
      <c r="E79" s="66"/>
      <c r="F79" s="66"/>
      <c r="G79" s="66"/>
    </row>
    <row r="80" spans="1:7" ht="13" x14ac:dyDescent="0.3">
      <c r="A80" s="49"/>
      <c r="B80" s="79" t="s">
        <v>358</v>
      </c>
      <c r="C80" s="49"/>
      <c r="D80" s="49"/>
      <c r="E80" s="66"/>
      <c r="F80" s="66"/>
      <c r="G80" s="48"/>
    </row>
    <row r="81" spans="1:7" x14ac:dyDescent="0.25">
      <c r="A81" s="49"/>
      <c r="B81" s="49"/>
      <c r="C81" s="49"/>
      <c r="D81" s="49"/>
      <c r="E81" s="66"/>
      <c r="F81" s="66"/>
      <c r="G81" s="48"/>
    </row>
    <row r="82" spans="1:7" ht="13" x14ac:dyDescent="0.3">
      <c r="A82" s="49"/>
      <c r="B82" s="67" t="s">
        <v>276</v>
      </c>
      <c r="C82" s="68"/>
      <c r="D82" s="68"/>
      <c r="E82" s="77"/>
      <c r="F82" s="66"/>
      <c r="G82" s="66"/>
    </row>
    <row r="83" spans="1:7" ht="13" x14ac:dyDescent="0.3">
      <c r="A83" s="49"/>
      <c r="B83" s="67"/>
      <c r="C83" s="68"/>
      <c r="D83" s="68"/>
      <c r="E83" s="77"/>
      <c r="F83" s="66"/>
      <c r="G83" s="66"/>
    </row>
    <row r="84" spans="1:7" ht="13" x14ac:dyDescent="0.3">
      <c r="A84" s="49"/>
      <c r="B84" s="67" t="s">
        <v>274</v>
      </c>
      <c r="C84" s="68"/>
      <c r="D84" s="68"/>
      <c r="E84" s="77"/>
      <c r="F84" s="66"/>
      <c r="G84" s="66"/>
    </row>
    <row r="85" spans="1:7" x14ac:dyDescent="0.25">
      <c r="A85" s="49"/>
      <c r="B85" s="49" t="s">
        <v>548</v>
      </c>
      <c r="C85" s="68" t="s">
        <v>1</v>
      </c>
      <c r="D85" s="68">
        <f>32*1.8*0.9*2*2+(0.6)</f>
        <v>207.96</v>
      </c>
      <c r="E85" s="77">
        <v>50</v>
      </c>
      <c r="F85" s="66">
        <f t="shared" ref="F85:F95" si="0">E85*D85</f>
        <v>10398</v>
      </c>
      <c r="G85" s="66"/>
    </row>
    <row r="86" spans="1:7" x14ac:dyDescent="0.25">
      <c r="A86" s="49"/>
      <c r="B86" s="49"/>
      <c r="C86" s="68"/>
      <c r="D86" s="68"/>
      <c r="E86" s="77"/>
      <c r="F86" s="66"/>
      <c r="G86" s="66"/>
    </row>
    <row r="87" spans="1:7" ht="13" x14ac:dyDescent="0.3">
      <c r="A87" s="49"/>
      <c r="B87" s="67" t="s">
        <v>273</v>
      </c>
      <c r="C87" s="68"/>
      <c r="D87" s="68"/>
      <c r="E87" s="77"/>
      <c r="F87" s="66"/>
      <c r="G87" s="66"/>
    </row>
    <row r="88" spans="1:7" ht="13" x14ac:dyDescent="0.3">
      <c r="A88" s="49"/>
      <c r="B88" s="67" t="s">
        <v>272</v>
      </c>
      <c r="C88" s="68"/>
      <c r="D88" s="68"/>
      <c r="E88" s="77"/>
      <c r="F88" s="66"/>
      <c r="G88" s="66"/>
    </row>
    <row r="89" spans="1:7" x14ac:dyDescent="0.25">
      <c r="A89" s="49"/>
      <c r="B89" s="49" t="s">
        <v>271</v>
      </c>
      <c r="C89" s="68" t="s">
        <v>1</v>
      </c>
      <c r="D89" s="68">
        <v>8</v>
      </c>
      <c r="E89" s="77">
        <v>150</v>
      </c>
      <c r="F89" s="66">
        <f t="shared" si="0"/>
        <v>1200</v>
      </c>
      <c r="G89" s="66"/>
    </row>
    <row r="90" spans="1:7" x14ac:dyDescent="0.25">
      <c r="A90" s="49"/>
      <c r="B90" s="49"/>
      <c r="C90" s="68"/>
      <c r="D90" s="68"/>
      <c r="E90" s="77"/>
      <c r="F90" s="66"/>
      <c r="G90" s="66"/>
    </row>
    <row r="91" spans="1:7" x14ac:dyDescent="0.25">
      <c r="A91" s="49"/>
      <c r="B91" s="49" t="s">
        <v>270</v>
      </c>
      <c r="C91" s="68" t="s">
        <v>1</v>
      </c>
      <c r="D91" s="68">
        <v>3</v>
      </c>
      <c r="E91" s="77">
        <v>250</v>
      </c>
      <c r="F91" s="66">
        <f t="shared" si="0"/>
        <v>750</v>
      </c>
      <c r="G91" s="66"/>
    </row>
    <row r="92" spans="1:7" x14ac:dyDescent="0.25">
      <c r="A92" s="49"/>
      <c r="B92" s="49"/>
      <c r="C92" s="68"/>
      <c r="D92" s="68"/>
      <c r="E92" s="77"/>
      <c r="F92" s="66"/>
      <c r="G92" s="66"/>
    </row>
    <row r="93" spans="1:7" ht="13" x14ac:dyDescent="0.3">
      <c r="A93" s="49"/>
      <c r="B93" s="67" t="s">
        <v>269</v>
      </c>
      <c r="C93" s="68"/>
      <c r="D93" s="68"/>
      <c r="E93" s="77"/>
      <c r="F93" s="66"/>
      <c r="G93" s="66"/>
    </row>
    <row r="94" spans="1:7" x14ac:dyDescent="0.25">
      <c r="A94" s="49"/>
      <c r="B94" s="49" t="s">
        <v>268</v>
      </c>
      <c r="C94" s="68"/>
      <c r="D94" s="68"/>
      <c r="E94" s="77"/>
      <c r="F94" s="66"/>
      <c r="G94" s="66"/>
    </row>
    <row r="95" spans="1:7" x14ac:dyDescent="0.25">
      <c r="A95" s="49"/>
      <c r="B95" s="49" t="s">
        <v>267</v>
      </c>
      <c r="C95" s="68" t="s">
        <v>1</v>
      </c>
      <c r="D95" s="68">
        <v>208</v>
      </c>
      <c r="E95" s="77">
        <v>50</v>
      </c>
      <c r="F95" s="66">
        <f t="shared" si="0"/>
        <v>10400</v>
      </c>
      <c r="G95" s="66"/>
    </row>
    <row r="96" spans="1:7" x14ac:dyDescent="0.25">
      <c r="A96" s="49"/>
      <c r="B96" s="49"/>
      <c r="C96" s="68"/>
      <c r="D96" s="68"/>
      <c r="E96" s="77"/>
      <c r="F96" s="66"/>
      <c r="G96" s="66"/>
    </row>
    <row r="97" spans="1:7" ht="13" x14ac:dyDescent="0.3">
      <c r="A97" s="49"/>
      <c r="B97" s="67" t="s">
        <v>266</v>
      </c>
      <c r="C97" s="68"/>
      <c r="D97" s="68"/>
      <c r="E97" s="77"/>
      <c r="F97" s="66"/>
      <c r="G97" s="66"/>
    </row>
    <row r="98" spans="1:7" x14ac:dyDescent="0.25">
      <c r="A98" s="49"/>
      <c r="B98" s="49" t="s">
        <v>5</v>
      </c>
      <c r="C98" s="68" t="s">
        <v>0</v>
      </c>
      <c r="D98" s="68">
        <v>100</v>
      </c>
      <c r="E98" s="77">
        <v>45</v>
      </c>
      <c r="F98" s="66">
        <f t="shared" ref="F98:F156" si="1">E98*D98</f>
        <v>4500</v>
      </c>
      <c r="G98" s="66"/>
    </row>
    <row r="99" spans="1:7" x14ac:dyDescent="0.25">
      <c r="A99" s="49"/>
      <c r="B99" s="49"/>
      <c r="C99" s="68"/>
      <c r="D99" s="68"/>
      <c r="E99" s="77"/>
      <c r="F99" s="66"/>
      <c r="G99" s="66"/>
    </row>
    <row r="100" spans="1:7" x14ac:dyDescent="0.25">
      <c r="A100" s="49"/>
      <c r="B100" s="49" t="s">
        <v>265</v>
      </c>
      <c r="C100" s="68"/>
      <c r="D100" s="68"/>
      <c r="E100" s="77"/>
      <c r="F100" s="66"/>
      <c r="G100" s="66"/>
    </row>
    <row r="101" spans="1:7" x14ac:dyDescent="0.25">
      <c r="A101" s="49"/>
      <c r="B101" s="49" t="s">
        <v>264</v>
      </c>
      <c r="C101" s="68" t="s">
        <v>4</v>
      </c>
      <c r="D101" s="68">
        <v>1</v>
      </c>
      <c r="E101" s="77">
        <v>600</v>
      </c>
      <c r="F101" s="66">
        <f t="shared" si="1"/>
        <v>600</v>
      </c>
      <c r="G101" s="66"/>
    </row>
    <row r="102" spans="1:7" x14ac:dyDescent="0.25">
      <c r="A102" s="49"/>
      <c r="B102" s="49"/>
      <c r="C102" s="68"/>
      <c r="D102" s="68"/>
      <c r="E102" s="77"/>
      <c r="F102" s="66"/>
      <c r="G102" s="66"/>
    </row>
    <row r="103" spans="1:7" ht="13" x14ac:dyDescent="0.3">
      <c r="A103" s="49"/>
      <c r="B103" s="67" t="s">
        <v>359</v>
      </c>
      <c r="C103" s="68"/>
      <c r="D103" s="68"/>
      <c r="E103" s="77"/>
      <c r="F103" s="66"/>
      <c r="G103" s="66"/>
    </row>
    <row r="104" spans="1:7" ht="13" x14ac:dyDescent="0.3">
      <c r="A104" s="49"/>
      <c r="B104" s="67"/>
      <c r="C104" s="68"/>
      <c r="D104" s="68"/>
      <c r="E104" s="77"/>
      <c r="F104" s="66"/>
      <c r="G104" s="66"/>
    </row>
    <row r="105" spans="1:7" ht="13" x14ac:dyDescent="0.3">
      <c r="A105" s="49"/>
      <c r="B105" s="67" t="s">
        <v>263</v>
      </c>
      <c r="C105" s="68"/>
      <c r="D105" s="68"/>
      <c r="E105" s="77"/>
      <c r="F105" s="66"/>
      <c r="G105" s="66"/>
    </row>
    <row r="106" spans="1:7" ht="13" x14ac:dyDescent="0.3">
      <c r="A106" s="49"/>
      <c r="B106" s="67" t="s">
        <v>262</v>
      </c>
      <c r="C106" s="68"/>
      <c r="D106" s="68"/>
      <c r="E106" s="77"/>
      <c r="F106" s="66"/>
      <c r="G106" s="66"/>
    </row>
    <row r="107" spans="1:7" x14ac:dyDescent="0.25">
      <c r="A107" s="49"/>
      <c r="B107" s="49"/>
      <c r="C107" s="68"/>
      <c r="D107" s="68"/>
      <c r="E107" s="77"/>
      <c r="F107" s="66"/>
      <c r="G107" s="66"/>
    </row>
    <row r="108" spans="1:7" x14ac:dyDescent="0.25">
      <c r="A108" s="49"/>
      <c r="B108" s="49" t="s">
        <v>261</v>
      </c>
      <c r="C108" s="68" t="s">
        <v>1</v>
      </c>
      <c r="D108" s="68">
        <v>208</v>
      </c>
      <c r="E108" s="77">
        <v>350</v>
      </c>
      <c r="F108" s="66">
        <f t="shared" si="1"/>
        <v>72800</v>
      </c>
      <c r="G108" s="66"/>
    </row>
    <row r="109" spans="1:7" x14ac:dyDescent="0.25">
      <c r="A109" s="49"/>
      <c r="B109" s="49"/>
      <c r="C109" s="68"/>
      <c r="D109" s="68"/>
      <c r="E109" s="77"/>
      <c r="F109" s="66"/>
      <c r="G109" s="66"/>
    </row>
    <row r="110" spans="1:7" x14ac:dyDescent="0.25">
      <c r="A110" s="49"/>
      <c r="B110" s="49" t="s">
        <v>6</v>
      </c>
      <c r="C110" s="68" t="s">
        <v>1</v>
      </c>
      <c r="D110" s="68">
        <v>8</v>
      </c>
      <c r="E110" s="77">
        <v>350</v>
      </c>
      <c r="F110" s="66">
        <f t="shared" si="1"/>
        <v>2800</v>
      </c>
      <c r="G110" s="66"/>
    </row>
    <row r="111" spans="1:7" x14ac:dyDescent="0.25">
      <c r="A111" s="49"/>
      <c r="B111" s="49"/>
      <c r="C111" s="68"/>
      <c r="D111" s="68"/>
      <c r="E111" s="77"/>
      <c r="F111" s="66"/>
      <c r="G111" s="66"/>
    </row>
    <row r="112" spans="1:7" ht="13" x14ac:dyDescent="0.3">
      <c r="A112" s="49"/>
      <c r="B112" s="67" t="s">
        <v>260</v>
      </c>
      <c r="C112" s="68"/>
      <c r="D112" s="68"/>
      <c r="E112" s="77"/>
      <c r="F112" s="66"/>
      <c r="G112" s="66"/>
    </row>
    <row r="113" spans="1:7" ht="13" x14ac:dyDescent="0.3">
      <c r="A113" s="49"/>
      <c r="B113" s="67" t="s">
        <v>259</v>
      </c>
      <c r="C113" s="68"/>
      <c r="D113" s="68"/>
      <c r="E113" s="77"/>
      <c r="F113" s="66"/>
      <c r="G113" s="66"/>
    </row>
    <row r="114" spans="1:7" x14ac:dyDescent="0.25">
      <c r="A114" s="49"/>
      <c r="B114" s="49" t="s">
        <v>258</v>
      </c>
      <c r="C114" s="68" t="s">
        <v>1</v>
      </c>
      <c r="D114" s="68">
        <v>72</v>
      </c>
      <c r="E114" s="77">
        <v>350</v>
      </c>
      <c r="F114" s="66">
        <f t="shared" si="1"/>
        <v>25200</v>
      </c>
      <c r="G114" s="66"/>
    </row>
    <row r="115" spans="1:7" x14ac:dyDescent="0.25">
      <c r="A115" s="49"/>
      <c r="B115" s="49"/>
      <c r="C115" s="68"/>
      <c r="D115" s="68"/>
      <c r="E115" s="77"/>
      <c r="F115" s="66"/>
      <c r="G115" s="66"/>
    </row>
    <row r="116" spans="1:7" ht="13" x14ac:dyDescent="0.3">
      <c r="A116" s="49"/>
      <c r="B116" s="67" t="s">
        <v>257</v>
      </c>
      <c r="C116" s="68"/>
      <c r="D116" s="68"/>
      <c r="E116" s="77"/>
      <c r="F116" s="66"/>
      <c r="G116" s="66"/>
    </row>
    <row r="117" spans="1:7" x14ac:dyDescent="0.25">
      <c r="A117" s="49"/>
      <c r="B117" s="49" t="s">
        <v>256</v>
      </c>
      <c r="C117" s="68"/>
      <c r="D117" s="68"/>
      <c r="E117" s="77"/>
      <c r="F117" s="66"/>
      <c r="G117" s="66"/>
    </row>
    <row r="118" spans="1:7" x14ac:dyDescent="0.25">
      <c r="A118" s="49"/>
      <c r="B118" s="49" t="s">
        <v>255</v>
      </c>
      <c r="C118" s="68"/>
      <c r="D118" s="68"/>
      <c r="E118" s="77"/>
      <c r="F118" s="66"/>
      <c r="G118" s="66"/>
    </row>
    <row r="119" spans="1:7" x14ac:dyDescent="0.25">
      <c r="A119" s="49"/>
      <c r="B119" s="49" t="s">
        <v>254</v>
      </c>
      <c r="C119" s="68"/>
      <c r="D119" s="68"/>
      <c r="E119" s="77"/>
      <c r="F119" s="66"/>
      <c r="G119" s="66"/>
    </row>
    <row r="120" spans="1:7" x14ac:dyDescent="0.25">
      <c r="A120" s="49"/>
      <c r="B120" s="49" t="s">
        <v>253</v>
      </c>
      <c r="C120" s="68" t="s">
        <v>0</v>
      </c>
      <c r="D120" s="68">
        <f>(32*2*2)+(7.3*2)+0.4</f>
        <v>143</v>
      </c>
      <c r="E120" s="77">
        <v>45</v>
      </c>
      <c r="F120" s="66">
        <f t="shared" si="1"/>
        <v>6435</v>
      </c>
      <c r="G120" s="66"/>
    </row>
    <row r="121" spans="1:7" x14ac:dyDescent="0.25">
      <c r="A121" s="49"/>
      <c r="B121" s="49"/>
      <c r="C121" s="68"/>
      <c r="D121" s="68"/>
      <c r="E121" s="77"/>
      <c r="F121" s="66"/>
      <c r="G121" s="66"/>
    </row>
    <row r="122" spans="1:7" ht="13" x14ac:dyDescent="0.3">
      <c r="A122" s="49"/>
      <c r="B122" s="67" t="s">
        <v>252</v>
      </c>
      <c r="C122" s="68"/>
      <c r="D122" s="68"/>
      <c r="E122" s="77"/>
      <c r="F122" s="66"/>
      <c r="G122" s="66"/>
    </row>
    <row r="123" spans="1:7" ht="13" x14ac:dyDescent="0.3">
      <c r="A123" s="49"/>
      <c r="B123" s="67" t="s">
        <v>251</v>
      </c>
      <c r="C123" s="68"/>
      <c r="D123" s="68"/>
      <c r="E123" s="77"/>
      <c r="F123" s="66"/>
      <c r="G123" s="66"/>
    </row>
    <row r="124" spans="1:7" x14ac:dyDescent="0.25">
      <c r="A124" s="49"/>
      <c r="B124" s="49"/>
      <c r="C124" s="68"/>
      <c r="D124" s="68"/>
      <c r="E124" s="77"/>
      <c r="F124" s="66"/>
      <c r="G124" s="66"/>
    </row>
    <row r="125" spans="1:7" x14ac:dyDescent="0.25">
      <c r="A125" s="49"/>
      <c r="B125" s="49" t="s">
        <v>250</v>
      </c>
      <c r="C125" s="68"/>
      <c r="D125" s="68"/>
      <c r="E125" s="77"/>
      <c r="F125" s="66"/>
      <c r="G125" s="66"/>
    </row>
    <row r="126" spans="1:7" x14ac:dyDescent="0.25">
      <c r="A126" s="49"/>
      <c r="B126" s="49" t="s">
        <v>249</v>
      </c>
      <c r="C126" s="68"/>
      <c r="D126" s="68"/>
      <c r="E126" s="77"/>
      <c r="F126" s="66"/>
      <c r="G126" s="66"/>
    </row>
    <row r="127" spans="1:7" x14ac:dyDescent="0.25">
      <c r="A127" s="49"/>
      <c r="B127" s="49" t="s">
        <v>248</v>
      </c>
      <c r="C127" s="68" t="s">
        <v>0</v>
      </c>
      <c r="D127" s="68">
        <v>143</v>
      </c>
      <c r="E127" s="77">
        <v>20</v>
      </c>
      <c r="F127" s="66">
        <f t="shared" si="1"/>
        <v>2860</v>
      </c>
      <c r="G127" s="66"/>
    </row>
    <row r="128" spans="1:7" x14ac:dyDescent="0.25">
      <c r="A128" s="49"/>
      <c r="B128" s="49"/>
      <c r="C128" s="68"/>
      <c r="D128" s="68"/>
      <c r="E128" s="77"/>
      <c r="F128" s="66"/>
      <c r="G128" s="66"/>
    </row>
    <row r="129" spans="1:7" x14ac:dyDescent="0.25">
      <c r="A129" s="49"/>
      <c r="B129" s="49" t="s">
        <v>247</v>
      </c>
      <c r="C129" s="68" t="s">
        <v>0</v>
      </c>
      <c r="D129" s="68">
        <v>143</v>
      </c>
      <c r="E129" s="77">
        <v>20</v>
      </c>
      <c r="F129" s="66">
        <f t="shared" si="1"/>
        <v>2860</v>
      </c>
      <c r="G129" s="66"/>
    </row>
    <row r="130" spans="1:7" x14ac:dyDescent="0.25">
      <c r="A130" s="49"/>
      <c r="B130" s="49"/>
      <c r="C130" s="68"/>
      <c r="D130" s="68"/>
      <c r="E130" s="77"/>
      <c r="F130" s="66"/>
      <c r="G130" s="66"/>
    </row>
    <row r="131" spans="1:7" ht="13" x14ac:dyDescent="0.3">
      <c r="A131" s="115"/>
      <c r="B131" s="111" t="s">
        <v>283</v>
      </c>
      <c r="C131" s="112"/>
      <c r="D131" s="112"/>
      <c r="E131" s="113"/>
      <c r="F131" s="114">
        <f>SUM(F82:F130)</f>
        <v>140803</v>
      </c>
      <c r="G131" s="114"/>
    </row>
    <row r="132" spans="1:7" x14ac:dyDescent="0.25">
      <c r="A132" s="49"/>
      <c r="B132" s="49"/>
      <c r="C132" s="68"/>
      <c r="D132" s="68"/>
      <c r="E132" s="77"/>
      <c r="F132" s="66"/>
      <c r="G132" s="66"/>
    </row>
    <row r="133" spans="1:7" x14ac:dyDescent="0.25">
      <c r="A133" s="49"/>
      <c r="B133" s="49"/>
      <c r="C133" s="68"/>
      <c r="D133" s="68"/>
      <c r="E133" s="77"/>
      <c r="F133" s="66"/>
      <c r="G133" s="66"/>
    </row>
    <row r="134" spans="1:7" ht="13" x14ac:dyDescent="0.3">
      <c r="A134" s="49"/>
      <c r="B134" s="79" t="s">
        <v>246</v>
      </c>
      <c r="C134" s="68"/>
      <c r="D134" s="68"/>
      <c r="E134" s="77"/>
      <c r="F134" s="66"/>
      <c r="G134" s="66"/>
    </row>
    <row r="135" spans="1:7" ht="13" x14ac:dyDescent="0.3">
      <c r="A135" s="49"/>
      <c r="B135" s="79" t="s">
        <v>245</v>
      </c>
      <c r="C135" s="68"/>
      <c r="D135" s="68"/>
      <c r="E135" s="77"/>
      <c r="F135" s="66"/>
      <c r="G135" s="66"/>
    </row>
    <row r="136" spans="1:7" x14ac:dyDescent="0.25">
      <c r="A136" s="49"/>
      <c r="B136" s="49"/>
      <c r="C136" s="68"/>
      <c r="D136" s="68"/>
      <c r="E136" s="77"/>
      <c r="F136" s="66"/>
      <c r="G136" s="66"/>
    </row>
    <row r="137" spans="1:7" ht="13" x14ac:dyDescent="0.3">
      <c r="A137" s="49"/>
      <c r="B137" s="67" t="s">
        <v>244</v>
      </c>
      <c r="C137" s="80"/>
      <c r="D137" s="80"/>
      <c r="E137" s="81"/>
      <c r="F137" s="66"/>
      <c r="G137" s="66"/>
    </row>
    <row r="138" spans="1:7" x14ac:dyDescent="0.25">
      <c r="A138" s="49"/>
      <c r="B138" s="82"/>
      <c r="C138" s="80"/>
      <c r="D138" s="80"/>
      <c r="E138" s="81"/>
      <c r="F138" s="66"/>
      <c r="G138" s="66"/>
    </row>
    <row r="139" spans="1:7" x14ac:dyDescent="0.25">
      <c r="A139" s="49"/>
      <c r="B139" s="49" t="s">
        <v>549</v>
      </c>
      <c r="C139" s="68"/>
      <c r="D139" s="68"/>
      <c r="E139" s="77"/>
      <c r="F139" s="66"/>
      <c r="G139" s="66"/>
    </row>
    <row r="140" spans="1:7" x14ac:dyDescent="0.25">
      <c r="A140" s="49"/>
      <c r="B140" s="49" t="s">
        <v>242</v>
      </c>
      <c r="C140" s="68" t="s">
        <v>1</v>
      </c>
      <c r="D140" s="68">
        <f>32*2*0.15</f>
        <v>9.6</v>
      </c>
      <c r="E140" s="77">
        <v>1800</v>
      </c>
      <c r="F140" s="66">
        <f t="shared" si="1"/>
        <v>17280</v>
      </c>
      <c r="G140" s="66"/>
    </row>
    <row r="141" spans="1:7" x14ac:dyDescent="0.25">
      <c r="A141" s="49"/>
      <c r="B141" s="49"/>
      <c r="C141" s="68"/>
      <c r="D141" s="68"/>
      <c r="E141" s="77"/>
      <c r="F141" s="66"/>
      <c r="G141" s="66"/>
    </row>
    <row r="142" spans="1:7" x14ac:dyDescent="0.25">
      <c r="A142" s="49"/>
      <c r="B142" s="49" t="s">
        <v>241</v>
      </c>
      <c r="C142" s="68"/>
      <c r="D142" s="68"/>
      <c r="E142" s="77"/>
      <c r="F142" s="66"/>
      <c r="G142" s="66"/>
    </row>
    <row r="143" spans="1:7" x14ac:dyDescent="0.25">
      <c r="A143" s="49"/>
      <c r="B143" s="49" t="s">
        <v>240</v>
      </c>
      <c r="C143" s="68" t="s">
        <v>1</v>
      </c>
      <c r="D143" s="68">
        <v>5</v>
      </c>
      <c r="E143" s="77">
        <v>1800</v>
      </c>
      <c r="F143" s="66">
        <f t="shared" si="1"/>
        <v>9000</v>
      </c>
      <c r="G143" s="66"/>
    </row>
    <row r="144" spans="1:7" x14ac:dyDescent="0.25">
      <c r="A144" s="49"/>
      <c r="B144" s="49"/>
      <c r="C144" s="68"/>
      <c r="D144" s="68"/>
      <c r="E144" s="77"/>
      <c r="F144" s="66"/>
      <c r="G144" s="66"/>
    </row>
    <row r="145" spans="1:7" ht="13" x14ac:dyDescent="0.3">
      <c r="A145" s="49"/>
      <c r="B145" s="67" t="s">
        <v>239</v>
      </c>
      <c r="C145" s="68"/>
      <c r="D145" s="68"/>
      <c r="E145" s="77"/>
      <c r="F145" s="66"/>
      <c r="G145" s="66"/>
    </row>
    <row r="146" spans="1:7" ht="13" x14ac:dyDescent="0.3">
      <c r="A146" s="49"/>
      <c r="B146" s="67" t="s">
        <v>238</v>
      </c>
      <c r="C146" s="68"/>
      <c r="D146" s="68"/>
      <c r="E146" s="77"/>
      <c r="F146" s="66"/>
      <c r="G146" s="66"/>
    </row>
    <row r="147" spans="1:7" x14ac:dyDescent="0.25">
      <c r="A147" s="49"/>
      <c r="B147" s="49"/>
      <c r="C147" s="68"/>
      <c r="D147" s="68"/>
      <c r="E147" s="77"/>
      <c r="F147" s="66"/>
      <c r="G147" s="66"/>
    </row>
    <row r="148" spans="1:7" ht="13" x14ac:dyDescent="0.3">
      <c r="A148" s="49"/>
      <c r="B148" s="67" t="s">
        <v>237</v>
      </c>
      <c r="C148" s="68"/>
      <c r="D148" s="68"/>
      <c r="E148" s="77"/>
      <c r="F148" s="66"/>
      <c r="G148" s="66"/>
    </row>
    <row r="149" spans="1:7" x14ac:dyDescent="0.25">
      <c r="A149" s="49"/>
      <c r="B149" s="49"/>
      <c r="C149" s="68"/>
      <c r="D149" s="68"/>
      <c r="E149" s="77"/>
      <c r="F149" s="66"/>
      <c r="G149" s="66"/>
    </row>
    <row r="150" spans="1:7" x14ac:dyDescent="0.25">
      <c r="A150" s="49"/>
      <c r="B150" s="49" t="s">
        <v>236</v>
      </c>
      <c r="C150" s="68" t="s">
        <v>1</v>
      </c>
      <c r="D150" s="68">
        <v>2</v>
      </c>
      <c r="E150" s="77">
        <v>1800</v>
      </c>
      <c r="F150" s="66">
        <f t="shared" si="1"/>
        <v>3600</v>
      </c>
      <c r="G150" s="66"/>
    </row>
    <row r="151" spans="1:7" x14ac:dyDescent="0.25">
      <c r="A151" s="49"/>
      <c r="B151" s="49"/>
      <c r="C151" s="68"/>
      <c r="D151" s="68"/>
      <c r="E151" s="77"/>
      <c r="F151" s="66"/>
      <c r="G151" s="66"/>
    </row>
    <row r="152" spans="1:7" x14ac:dyDescent="0.25">
      <c r="A152" s="49"/>
      <c r="B152" s="49" t="s">
        <v>579</v>
      </c>
      <c r="C152" s="68" t="s">
        <v>1</v>
      </c>
      <c r="D152" s="68">
        <f>0.65*0.65*0.65*64*2</f>
        <v>35.152000000000008</v>
      </c>
      <c r="E152" s="77">
        <v>1800</v>
      </c>
      <c r="F152" s="66">
        <f t="shared" ref="F152" si="2">E152*D152</f>
        <v>63273.600000000013</v>
      </c>
      <c r="G152" s="66"/>
    </row>
    <row r="153" spans="1:7" x14ac:dyDescent="0.25">
      <c r="A153" s="49"/>
      <c r="B153" s="49"/>
      <c r="C153" s="68"/>
      <c r="D153" s="68"/>
      <c r="E153" s="77"/>
      <c r="F153" s="66"/>
      <c r="G153" s="66"/>
    </row>
    <row r="154" spans="1:7" ht="13" x14ac:dyDescent="0.3">
      <c r="A154" s="49"/>
      <c r="B154" s="67" t="s">
        <v>234</v>
      </c>
      <c r="C154" s="68"/>
      <c r="D154" s="68"/>
      <c r="E154" s="77"/>
      <c r="F154" s="66"/>
      <c r="G154" s="66"/>
    </row>
    <row r="155" spans="1:7" x14ac:dyDescent="0.25">
      <c r="A155" s="49"/>
      <c r="B155" s="49" t="s">
        <v>233</v>
      </c>
      <c r="C155" s="68"/>
      <c r="D155" s="68"/>
      <c r="E155" s="77"/>
      <c r="F155" s="66"/>
      <c r="G155" s="66"/>
    </row>
    <row r="156" spans="1:7" x14ac:dyDescent="0.25">
      <c r="A156" s="49"/>
      <c r="B156" s="49" t="s">
        <v>232</v>
      </c>
      <c r="C156" s="68" t="s">
        <v>2</v>
      </c>
      <c r="D156" s="68">
        <v>4</v>
      </c>
      <c r="E156" s="77">
        <v>150</v>
      </c>
      <c r="F156" s="66">
        <f t="shared" si="1"/>
        <v>600</v>
      </c>
      <c r="G156" s="66"/>
    </row>
    <row r="157" spans="1:7" x14ac:dyDescent="0.25">
      <c r="A157" s="49"/>
      <c r="B157" s="49"/>
      <c r="C157" s="68"/>
      <c r="D157" s="68"/>
      <c r="E157" s="77"/>
      <c r="F157" s="66"/>
      <c r="G157" s="66"/>
    </row>
    <row r="158" spans="1:7" ht="13" x14ac:dyDescent="0.3">
      <c r="A158" s="49"/>
      <c r="B158" s="67" t="s">
        <v>231</v>
      </c>
      <c r="C158" s="68"/>
      <c r="D158" s="68"/>
      <c r="E158" s="77"/>
      <c r="F158" s="66"/>
      <c r="G158" s="66"/>
    </row>
    <row r="159" spans="1:7" x14ac:dyDescent="0.25">
      <c r="A159" s="49"/>
      <c r="B159" s="49"/>
      <c r="C159" s="68"/>
      <c r="D159" s="68"/>
      <c r="E159" s="77"/>
      <c r="F159" s="66"/>
      <c r="G159" s="66"/>
    </row>
    <row r="160" spans="1:7" x14ac:dyDescent="0.25">
      <c r="A160" s="49"/>
      <c r="B160" s="49" t="s">
        <v>230</v>
      </c>
      <c r="C160" s="68"/>
      <c r="D160" s="68"/>
      <c r="E160" s="77"/>
      <c r="F160" s="66"/>
      <c r="G160" s="66"/>
    </row>
    <row r="161" spans="1:7" x14ac:dyDescent="0.25">
      <c r="A161" s="49"/>
      <c r="B161" s="49" t="s">
        <v>229</v>
      </c>
      <c r="C161" s="68"/>
      <c r="D161" s="68"/>
      <c r="E161" s="77"/>
      <c r="F161" s="66"/>
      <c r="G161" s="66"/>
    </row>
    <row r="162" spans="1:7" x14ac:dyDescent="0.25">
      <c r="A162" s="49"/>
      <c r="B162" s="49"/>
      <c r="C162" s="68"/>
      <c r="D162" s="68"/>
      <c r="E162" s="77"/>
      <c r="F162" s="66"/>
      <c r="G162" s="66"/>
    </row>
    <row r="163" spans="1:7" x14ac:dyDescent="0.25">
      <c r="A163" s="49"/>
      <c r="B163" s="49" t="s">
        <v>228</v>
      </c>
      <c r="C163" s="68" t="s">
        <v>0</v>
      </c>
      <c r="D163" s="68">
        <f>32*2</f>
        <v>64</v>
      </c>
      <c r="E163" s="77">
        <v>45</v>
      </c>
      <c r="F163" s="66">
        <f t="shared" ref="F163:F201" si="3">E163*D163</f>
        <v>2880</v>
      </c>
      <c r="G163" s="66"/>
    </row>
    <row r="164" spans="1:7" x14ac:dyDescent="0.25">
      <c r="A164" s="49"/>
      <c r="B164" s="49"/>
      <c r="C164" s="68"/>
      <c r="D164" s="68"/>
      <c r="E164" s="77"/>
      <c r="F164" s="66"/>
      <c r="G164" s="66"/>
    </row>
    <row r="165" spans="1:7" ht="13" x14ac:dyDescent="0.3">
      <c r="A165" s="49"/>
      <c r="B165" s="67" t="s">
        <v>227</v>
      </c>
      <c r="C165" s="68"/>
      <c r="D165" s="68"/>
      <c r="E165" s="77"/>
      <c r="F165" s="66"/>
      <c r="G165" s="66"/>
    </row>
    <row r="166" spans="1:7" x14ac:dyDescent="0.25">
      <c r="A166" s="49"/>
      <c r="B166" s="49"/>
      <c r="C166" s="68"/>
      <c r="D166" s="68"/>
      <c r="E166" s="77"/>
      <c r="F166" s="66"/>
      <c r="G166" s="66"/>
    </row>
    <row r="167" spans="1:7" x14ac:dyDescent="0.25">
      <c r="A167" s="49"/>
      <c r="B167" s="49" t="s">
        <v>550</v>
      </c>
      <c r="C167" s="68" t="s">
        <v>0</v>
      </c>
      <c r="D167" s="68">
        <v>64</v>
      </c>
      <c r="E167" s="77">
        <v>65</v>
      </c>
      <c r="F167" s="66">
        <f t="shared" si="3"/>
        <v>4160</v>
      </c>
      <c r="G167" s="66"/>
    </row>
    <row r="168" spans="1:7" x14ac:dyDescent="0.25">
      <c r="A168" s="49"/>
      <c r="B168" s="49"/>
      <c r="C168" s="68"/>
      <c r="D168" s="68"/>
      <c r="E168" s="77"/>
      <c r="F168" s="66"/>
      <c r="G168" s="66"/>
    </row>
    <row r="169" spans="1:7" ht="13" x14ac:dyDescent="0.3">
      <c r="A169" s="49"/>
      <c r="B169" s="67" t="s">
        <v>224</v>
      </c>
      <c r="C169" s="68"/>
      <c r="D169" s="68"/>
      <c r="E169" s="77"/>
      <c r="F169" s="66"/>
      <c r="G169" s="66"/>
    </row>
    <row r="170" spans="1:7" x14ac:dyDescent="0.25">
      <c r="A170" s="49"/>
      <c r="B170" s="49"/>
      <c r="C170" s="68"/>
      <c r="D170" s="68"/>
      <c r="E170" s="77"/>
      <c r="F170" s="66"/>
      <c r="G170" s="66"/>
    </row>
    <row r="171" spans="1:7" ht="13" x14ac:dyDescent="0.3">
      <c r="A171" s="49"/>
      <c r="B171" s="67" t="s">
        <v>223</v>
      </c>
      <c r="C171" s="68"/>
      <c r="D171" s="68"/>
      <c r="E171" s="77"/>
      <c r="F171" s="66"/>
      <c r="G171" s="66"/>
    </row>
    <row r="172" spans="1:7" ht="13" x14ac:dyDescent="0.3">
      <c r="A172" s="49"/>
      <c r="B172" s="67" t="s">
        <v>222</v>
      </c>
      <c r="C172" s="68"/>
      <c r="D172" s="68"/>
      <c r="E172" s="77"/>
      <c r="F172" s="66"/>
      <c r="G172" s="66"/>
    </row>
    <row r="173" spans="1:7" x14ac:dyDescent="0.25">
      <c r="A173" s="49"/>
      <c r="B173" s="49"/>
      <c r="C173" s="68"/>
      <c r="D173" s="68"/>
      <c r="E173" s="77"/>
      <c r="F173" s="66"/>
      <c r="G173" s="66"/>
    </row>
    <row r="174" spans="1:7" x14ac:dyDescent="0.25">
      <c r="A174" s="49"/>
      <c r="B174" s="49" t="s">
        <v>221</v>
      </c>
      <c r="C174" s="68" t="s">
        <v>11</v>
      </c>
      <c r="D174" s="68">
        <f>2*6</f>
        <v>12</v>
      </c>
      <c r="E174" s="77">
        <v>15</v>
      </c>
      <c r="F174" s="66">
        <f t="shared" si="3"/>
        <v>180</v>
      </c>
      <c r="G174" s="66"/>
    </row>
    <row r="175" spans="1:7" x14ac:dyDescent="0.25">
      <c r="A175" s="49"/>
      <c r="B175" s="49"/>
      <c r="C175" s="68"/>
      <c r="D175" s="68"/>
      <c r="E175" s="77"/>
      <c r="F175" s="66"/>
      <c r="G175" s="66"/>
    </row>
    <row r="176" spans="1:7" ht="13" x14ac:dyDescent="0.3">
      <c r="A176" s="49"/>
      <c r="B176" s="67" t="s">
        <v>220</v>
      </c>
      <c r="C176" s="68"/>
      <c r="D176" s="68"/>
      <c r="E176" s="77"/>
      <c r="F176" s="66"/>
      <c r="G176" s="66"/>
    </row>
    <row r="177" spans="1:7" ht="13" x14ac:dyDescent="0.3">
      <c r="A177" s="49"/>
      <c r="B177" s="67" t="s">
        <v>219</v>
      </c>
      <c r="C177" s="68"/>
      <c r="D177" s="68"/>
      <c r="E177" s="77"/>
      <c r="F177" s="66"/>
      <c r="G177" s="66"/>
    </row>
    <row r="178" spans="1:7" x14ac:dyDescent="0.25">
      <c r="A178" s="49"/>
      <c r="B178" s="49"/>
      <c r="C178" s="68"/>
      <c r="D178" s="68"/>
      <c r="E178" s="77"/>
      <c r="F178" s="66"/>
      <c r="G178" s="66"/>
    </row>
    <row r="179" spans="1:7" x14ac:dyDescent="0.25">
      <c r="A179" s="49"/>
      <c r="B179" s="49" t="s">
        <v>218</v>
      </c>
      <c r="C179" s="68" t="s">
        <v>11</v>
      </c>
      <c r="D179" s="68">
        <v>12</v>
      </c>
      <c r="E179" s="77">
        <v>15</v>
      </c>
      <c r="F179" s="66">
        <f t="shared" si="3"/>
        <v>180</v>
      </c>
      <c r="G179" s="66"/>
    </row>
    <row r="180" spans="1:7" x14ac:dyDescent="0.25">
      <c r="A180" s="49"/>
      <c r="B180" s="49"/>
      <c r="C180" s="68"/>
      <c r="D180" s="68"/>
      <c r="E180" s="77"/>
      <c r="F180" s="66"/>
      <c r="G180" s="66"/>
    </row>
    <row r="181" spans="1:7" ht="13" x14ac:dyDescent="0.3">
      <c r="A181" s="49"/>
      <c r="B181" s="67" t="s">
        <v>217</v>
      </c>
      <c r="C181" s="68"/>
      <c r="D181" s="68"/>
      <c r="E181" s="77"/>
      <c r="F181" s="66"/>
      <c r="G181" s="66"/>
    </row>
    <row r="182" spans="1:7" x14ac:dyDescent="0.25">
      <c r="A182" s="49"/>
      <c r="B182" s="49" t="s">
        <v>216</v>
      </c>
      <c r="C182" s="68" t="s">
        <v>11</v>
      </c>
      <c r="D182" s="68">
        <v>12</v>
      </c>
      <c r="E182" s="77">
        <v>15</v>
      </c>
      <c r="F182" s="66">
        <f t="shared" si="3"/>
        <v>180</v>
      </c>
      <c r="G182" s="66"/>
    </row>
    <row r="183" spans="1:7" x14ac:dyDescent="0.25">
      <c r="A183" s="49"/>
      <c r="B183" s="49"/>
      <c r="C183" s="68"/>
      <c r="D183" s="68"/>
      <c r="E183" s="77"/>
      <c r="F183" s="66"/>
      <c r="G183" s="66"/>
    </row>
    <row r="184" spans="1:7" ht="13" x14ac:dyDescent="0.3">
      <c r="A184" s="49"/>
      <c r="B184" s="67" t="s">
        <v>215</v>
      </c>
      <c r="C184" s="68"/>
      <c r="D184" s="68"/>
      <c r="E184" s="77"/>
      <c r="F184" s="66"/>
      <c r="G184" s="66"/>
    </row>
    <row r="185" spans="1:7" ht="13" x14ac:dyDescent="0.3">
      <c r="A185" s="49"/>
      <c r="B185" s="67" t="s">
        <v>214</v>
      </c>
      <c r="C185" s="68"/>
      <c r="D185" s="68"/>
      <c r="E185" s="77"/>
      <c r="F185" s="66"/>
      <c r="G185" s="66"/>
    </row>
    <row r="186" spans="1:7" x14ac:dyDescent="0.25">
      <c r="A186" s="49"/>
      <c r="B186" s="49"/>
      <c r="C186" s="68"/>
      <c r="D186" s="68"/>
      <c r="E186" s="77"/>
      <c r="F186" s="66"/>
      <c r="G186" s="66"/>
    </row>
    <row r="187" spans="1:7" ht="13" x14ac:dyDescent="0.3">
      <c r="A187" s="49"/>
      <c r="B187" s="67" t="s">
        <v>213</v>
      </c>
      <c r="C187" s="68"/>
      <c r="D187" s="68"/>
      <c r="E187" s="77"/>
      <c r="F187" s="66"/>
      <c r="G187" s="66"/>
    </row>
    <row r="188" spans="1:7" ht="13" x14ac:dyDescent="0.3">
      <c r="A188" s="49"/>
      <c r="B188" s="67"/>
      <c r="C188" s="68"/>
      <c r="D188" s="68"/>
      <c r="E188" s="77"/>
      <c r="F188" s="66"/>
      <c r="G188" s="66"/>
    </row>
    <row r="189" spans="1:7" x14ac:dyDescent="0.25">
      <c r="A189" s="49"/>
      <c r="B189" s="49" t="s">
        <v>580</v>
      </c>
      <c r="C189" s="68" t="s">
        <v>8</v>
      </c>
      <c r="D189" s="68">
        <v>1</v>
      </c>
      <c r="E189" s="77">
        <v>13000</v>
      </c>
      <c r="F189" s="66">
        <f t="shared" ref="F189" si="4">E189*D189</f>
        <v>13000</v>
      </c>
      <c r="G189" s="66"/>
    </row>
    <row r="190" spans="1:7" x14ac:dyDescent="0.25">
      <c r="A190" s="49"/>
      <c r="B190" s="49"/>
      <c r="C190" s="68"/>
      <c r="D190" s="68"/>
      <c r="E190" s="77"/>
      <c r="F190" s="66"/>
      <c r="G190" s="66"/>
    </row>
    <row r="191" spans="1:7" x14ac:dyDescent="0.25">
      <c r="A191" s="49"/>
      <c r="B191" s="49" t="s">
        <v>9</v>
      </c>
      <c r="C191" s="68" t="s">
        <v>8</v>
      </c>
      <c r="D191" s="68">
        <v>0.5</v>
      </c>
      <c r="E191" s="77">
        <v>13000</v>
      </c>
      <c r="F191" s="66">
        <f t="shared" si="3"/>
        <v>6500</v>
      </c>
      <c r="G191" s="66"/>
    </row>
    <row r="192" spans="1:7" x14ac:dyDescent="0.25">
      <c r="A192" s="49"/>
      <c r="B192" s="49"/>
      <c r="C192" s="68"/>
      <c r="D192" s="68"/>
      <c r="E192" s="77"/>
      <c r="F192" s="66"/>
      <c r="G192" s="66"/>
    </row>
    <row r="193" spans="1:7" x14ac:dyDescent="0.25">
      <c r="A193" s="49"/>
      <c r="B193" s="49" t="s">
        <v>7</v>
      </c>
      <c r="C193" s="68" t="s">
        <v>8</v>
      </c>
      <c r="D193" s="68">
        <v>0.5</v>
      </c>
      <c r="E193" s="77">
        <v>13000</v>
      </c>
      <c r="F193" s="66">
        <f t="shared" si="3"/>
        <v>6500</v>
      </c>
      <c r="G193" s="66"/>
    </row>
    <row r="194" spans="1:7" x14ac:dyDescent="0.25">
      <c r="A194" s="49"/>
      <c r="B194" s="49"/>
      <c r="C194" s="68"/>
      <c r="D194" s="68"/>
      <c r="E194" s="77"/>
      <c r="F194" s="66"/>
      <c r="G194" s="66"/>
    </row>
    <row r="195" spans="1:7" ht="13" x14ac:dyDescent="0.3">
      <c r="A195" s="49"/>
      <c r="B195" s="67" t="s">
        <v>212</v>
      </c>
      <c r="C195" s="68"/>
      <c r="D195" s="68"/>
      <c r="E195" s="77"/>
      <c r="F195" s="66"/>
      <c r="G195" s="66"/>
    </row>
    <row r="196" spans="1:7" ht="13" x14ac:dyDescent="0.3">
      <c r="A196" s="49"/>
      <c r="B196" s="67" t="s">
        <v>211</v>
      </c>
      <c r="C196" s="68"/>
      <c r="D196" s="68"/>
      <c r="E196" s="77"/>
      <c r="F196" s="66"/>
      <c r="G196" s="66"/>
    </row>
    <row r="197" spans="1:7" x14ac:dyDescent="0.25">
      <c r="A197" s="49"/>
      <c r="B197" s="49" t="s">
        <v>210</v>
      </c>
      <c r="C197" s="68" t="s">
        <v>8</v>
      </c>
      <c r="D197" s="68">
        <v>0.5</v>
      </c>
      <c r="E197" s="77">
        <v>13000</v>
      </c>
      <c r="F197" s="66">
        <f t="shared" si="3"/>
        <v>6500</v>
      </c>
      <c r="G197" s="66"/>
    </row>
    <row r="198" spans="1:7" x14ac:dyDescent="0.25">
      <c r="A198" s="49"/>
      <c r="B198" s="49"/>
      <c r="C198" s="68"/>
      <c r="D198" s="68"/>
      <c r="E198" s="77"/>
      <c r="F198" s="66"/>
      <c r="G198" s="66"/>
    </row>
    <row r="199" spans="1:7" ht="13" x14ac:dyDescent="0.3">
      <c r="A199" s="49"/>
      <c r="B199" s="67" t="s">
        <v>209</v>
      </c>
      <c r="C199" s="68"/>
      <c r="D199" s="68"/>
      <c r="E199" s="77"/>
      <c r="F199" s="66"/>
      <c r="G199" s="66"/>
    </row>
    <row r="200" spans="1:7" x14ac:dyDescent="0.25">
      <c r="A200" s="49"/>
      <c r="B200" s="49"/>
      <c r="C200" s="68"/>
      <c r="D200" s="68"/>
      <c r="E200" s="77"/>
      <c r="F200" s="66"/>
      <c r="G200" s="66"/>
    </row>
    <row r="201" spans="1:7" x14ac:dyDescent="0.25">
      <c r="A201" s="49"/>
      <c r="B201" s="49" t="s">
        <v>208</v>
      </c>
      <c r="C201" s="68" t="s">
        <v>0</v>
      </c>
      <c r="D201" s="68">
        <v>64</v>
      </c>
      <c r="E201" s="77">
        <v>145</v>
      </c>
      <c r="F201" s="66">
        <f t="shared" si="3"/>
        <v>9280</v>
      </c>
      <c r="G201" s="66"/>
    </row>
    <row r="202" spans="1:7" x14ac:dyDescent="0.25">
      <c r="A202" s="49"/>
      <c r="B202" s="49" t="s">
        <v>207</v>
      </c>
      <c r="C202" s="68"/>
      <c r="D202" s="68"/>
      <c r="E202" s="77"/>
      <c r="F202" s="66"/>
      <c r="G202" s="66"/>
    </row>
    <row r="203" spans="1:7" ht="13" x14ac:dyDescent="0.3">
      <c r="A203" s="115"/>
      <c r="B203" s="111" t="s">
        <v>283</v>
      </c>
      <c r="C203" s="112"/>
      <c r="D203" s="112"/>
      <c r="E203" s="113"/>
      <c r="F203" s="114">
        <f>SUM(F139:F202)</f>
        <v>143113.60000000001</v>
      </c>
      <c r="G203" s="114"/>
    </row>
    <row r="204" spans="1:7" x14ac:dyDescent="0.25">
      <c r="A204" s="49"/>
      <c r="B204" s="49"/>
      <c r="C204" s="68"/>
      <c r="D204" s="68"/>
      <c r="E204" s="77"/>
      <c r="F204" s="66"/>
      <c r="G204" s="66"/>
    </row>
    <row r="205" spans="1:7" ht="13" x14ac:dyDescent="0.3">
      <c r="A205" s="49"/>
      <c r="B205" s="79" t="s">
        <v>560</v>
      </c>
      <c r="C205" s="68"/>
      <c r="D205" s="68"/>
      <c r="E205" s="77"/>
      <c r="F205" s="66"/>
      <c r="G205" s="66"/>
    </row>
    <row r="206" spans="1:7" x14ac:dyDescent="0.25">
      <c r="A206" s="49"/>
      <c r="B206" s="49"/>
      <c r="C206" s="68"/>
      <c r="D206" s="68"/>
      <c r="E206" s="77"/>
      <c r="F206" s="66"/>
      <c r="G206" s="66"/>
    </row>
    <row r="207" spans="1:7" x14ac:dyDescent="0.25">
      <c r="A207" s="49"/>
      <c r="B207" s="83" t="s">
        <v>561</v>
      </c>
      <c r="C207" s="68"/>
      <c r="D207" s="68"/>
      <c r="E207" s="77"/>
      <c r="F207" s="66"/>
      <c r="G207" s="66"/>
    </row>
    <row r="208" spans="1:7" x14ac:dyDescent="0.25">
      <c r="A208" s="49"/>
      <c r="B208" s="83" t="s">
        <v>562</v>
      </c>
      <c r="C208" s="68"/>
      <c r="D208" s="68"/>
      <c r="E208" s="77"/>
      <c r="F208" s="66"/>
      <c r="G208" s="66"/>
    </row>
    <row r="209" spans="1:7" x14ac:dyDescent="0.25">
      <c r="A209" s="49"/>
      <c r="B209" s="83" t="s">
        <v>563</v>
      </c>
      <c r="C209" s="68"/>
      <c r="D209" s="68"/>
      <c r="E209" s="77"/>
      <c r="F209" s="66"/>
      <c r="G209" s="66"/>
    </row>
    <row r="210" spans="1:7" x14ac:dyDescent="0.25">
      <c r="A210" s="49"/>
      <c r="B210" s="83" t="s">
        <v>564</v>
      </c>
      <c r="C210" s="68"/>
      <c r="D210" s="68"/>
      <c r="E210" s="77"/>
      <c r="F210" s="66"/>
      <c r="G210" s="66"/>
    </row>
    <row r="211" spans="1:7" x14ac:dyDescent="0.25">
      <c r="A211" s="49"/>
      <c r="B211" s="83" t="s">
        <v>568</v>
      </c>
      <c r="C211" s="68"/>
      <c r="D211" s="68"/>
      <c r="E211" s="77"/>
      <c r="F211" s="66"/>
      <c r="G211" s="66"/>
    </row>
    <row r="212" spans="1:7" x14ac:dyDescent="0.25">
      <c r="A212" s="49"/>
      <c r="B212" s="83" t="s">
        <v>569</v>
      </c>
      <c r="C212" s="68"/>
      <c r="D212" s="68"/>
      <c r="E212" s="77"/>
      <c r="F212" s="66"/>
      <c r="G212" s="66"/>
    </row>
    <row r="213" spans="1:7" x14ac:dyDescent="0.25">
      <c r="A213" s="49"/>
      <c r="B213" s="49"/>
      <c r="C213" s="68"/>
      <c r="D213" s="68"/>
      <c r="E213" s="77"/>
      <c r="F213" s="66"/>
      <c r="G213" s="66"/>
    </row>
    <row r="214" spans="1:7" x14ac:dyDescent="0.25">
      <c r="A214" s="49"/>
      <c r="B214" s="49" t="s">
        <v>565</v>
      </c>
      <c r="C214" s="68"/>
      <c r="D214" s="68"/>
      <c r="E214" s="77"/>
      <c r="F214" s="66"/>
      <c r="G214" s="66"/>
    </row>
    <row r="215" spans="1:7" x14ac:dyDescent="0.25">
      <c r="A215" s="49"/>
      <c r="B215" s="49" t="s">
        <v>566</v>
      </c>
      <c r="C215" s="68"/>
      <c r="D215" s="68"/>
      <c r="E215" s="77"/>
      <c r="F215" s="66"/>
      <c r="G215" s="49"/>
    </row>
    <row r="216" spans="1:7" x14ac:dyDescent="0.25">
      <c r="A216" s="49"/>
      <c r="B216" s="49" t="s">
        <v>567</v>
      </c>
      <c r="C216" s="68" t="s">
        <v>2</v>
      </c>
      <c r="D216" s="68">
        <v>64</v>
      </c>
      <c r="E216" s="77">
        <v>2500</v>
      </c>
      <c r="F216" s="66">
        <f>E216*D216</f>
        <v>160000</v>
      </c>
      <c r="G216" s="49"/>
    </row>
    <row r="217" spans="1:7" x14ac:dyDescent="0.25">
      <c r="A217" s="49"/>
      <c r="B217" s="49"/>
      <c r="C217" s="68"/>
      <c r="D217" s="68"/>
      <c r="E217" s="77"/>
      <c r="F217" s="66"/>
      <c r="G217" s="49"/>
    </row>
    <row r="218" spans="1:7" x14ac:dyDescent="0.25">
      <c r="A218" s="49"/>
      <c r="B218" s="49" t="s">
        <v>551</v>
      </c>
      <c r="C218" s="68" t="s">
        <v>2</v>
      </c>
      <c r="D218" s="68">
        <v>64</v>
      </c>
      <c r="E218" s="77">
        <v>2500</v>
      </c>
      <c r="F218" s="66">
        <f>E218*D218</f>
        <v>160000</v>
      </c>
      <c r="G218" s="49"/>
    </row>
    <row r="219" spans="1:7" x14ac:dyDescent="0.25">
      <c r="A219" s="49"/>
      <c r="B219" s="83"/>
      <c r="C219" s="68"/>
      <c r="D219" s="68"/>
      <c r="E219" s="77"/>
      <c r="F219" s="66"/>
      <c r="G219" s="49"/>
    </row>
    <row r="220" spans="1:7" ht="13" x14ac:dyDescent="0.3">
      <c r="A220" s="49"/>
      <c r="B220" s="84" t="s">
        <v>552</v>
      </c>
      <c r="C220" s="68"/>
      <c r="D220" s="68"/>
      <c r="E220" s="77"/>
      <c r="F220" s="66"/>
      <c r="G220" s="49"/>
    </row>
    <row r="221" spans="1:7" x14ac:dyDescent="0.25">
      <c r="A221" s="49"/>
      <c r="B221" s="49"/>
      <c r="C221" s="68"/>
      <c r="D221" s="68"/>
      <c r="E221" s="77"/>
      <c r="F221" s="66"/>
      <c r="G221" s="49"/>
    </row>
    <row r="222" spans="1:7" x14ac:dyDescent="0.25">
      <c r="A222" s="49"/>
      <c r="B222" s="49" t="s">
        <v>553</v>
      </c>
      <c r="C222" s="68" t="s">
        <v>2</v>
      </c>
      <c r="D222" s="68">
        <v>64</v>
      </c>
      <c r="E222" s="77">
        <v>180</v>
      </c>
      <c r="F222" s="66">
        <f>E222*D222</f>
        <v>11520</v>
      </c>
      <c r="G222" s="49"/>
    </row>
    <row r="223" spans="1:7" x14ac:dyDescent="0.25">
      <c r="A223" s="49"/>
      <c r="B223" s="49"/>
      <c r="C223" s="68"/>
      <c r="D223" s="68"/>
      <c r="E223" s="77"/>
      <c r="F223" s="66"/>
      <c r="G223" s="49"/>
    </row>
    <row r="224" spans="1:7" x14ac:dyDescent="0.25">
      <c r="A224" s="49"/>
      <c r="B224" s="49" t="s">
        <v>554</v>
      </c>
      <c r="C224" s="68" t="s">
        <v>2</v>
      </c>
      <c r="D224" s="68">
        <v>64</v>
      </c>
      <c r="E224" s="77">
        <v>300</v>
      </c>
      <c r="F224" s="66">
        <f>E224*D224</f>
        <v>19200</v>
      </c>
      <c r="G224" s="49"/>
    </row>
    <row r="225" spans="1:7" x14ac:dyDescent="0.25">
      <c r="A225" s="49"/>
      <c r="B225" s="49"/>
      <c r="C225" s="68"/>
      <c r="D225" s="68"/>
      <c r="E225" s="77"/>
      <c r="F225" s="66"/>
      <c r="G225" s="49"/>
    </row>
    <row r="226" spans="1:7" ht="13" x14ac:dyDescent="0.3">
      <c r="A226" s="49"/>
      <c r="B226" s="84" t="s">
        <v>555</v>
      </c>
      <c r="C226" s="68"/>
      <c r="D226" s="68"/>
      <c r="E226" s="77"/>
      <c r="F226" s="66"/>
      <c r="G226" s="49"/>
    </row>
    <row r="227" spans="1:7" x14ac:dyDescent="0.25">
      <c r="A227" s="49"/>
      <c r="B227" s="49"/>
      <c r="C227" s="68"/>
      <c r="D227" s="68"/>
      <c r="E227" s="77"/>
      <c r="F227" s="66"/>
      <c r="G227" s="49"/>
    </row>
    <row r="228" spans="1:7" x14ac:dyDescent="0.25">
      <c r="A228" s="49"/>
      <c r="B228" s="83" t="s">
        <v>570</v>
      </c>
      <c r="C228" s="68"/>
      <c r="D228" s="68"/>
      <c r="E228" s="77"/>
      <c r="F228" s="66"/>
      <c r="G228" s="49"/>
    </row>
    <row r="229" spans="1:7" x14ac:dyDescent="0.25">
      <c r="A229" s="49"/>
      <c r="B229" s="83" t="s">
        <v>571</v>
      </c>
      <c r="C229" s="68"/>
      <c r="D229" s="68"/>
      <c r="E229" s="77"/>
      <c r="F229" s="66"/>
      <c r="G229" s="49"/>
    </row>
    <row r="230" spans="1:7" x14ac:dyDescent="0.25">
      <c r="A230" s="49"/>
      <c r="B230" s="83" t="s">
        <v>572</v>
      </c>
      <c r="C230" s="68"/>
      <c r="D230" s="68"/>
      <c r="E230" s="77"/>
      <c r="F230" s="66"/>
      <c r="G230" s="49"/>
    </row>
    <row r="231" spans="1:7" x14ac:dyDescent="0.25">
      <c r="A231" s="49"/>
      <c r="B231" s="49"/>
      <c r="C231" s="68"/>
      <c r="D231" s="68"/>
      <c r="E231" s="77"/>
      <c r="F231" s="66"/>
      <c r="G231" s="49"/>
    </row>
    <row r="232" spans="1:7" x14ac:dyDescent="0.25">
      <c r="A232" s="49"/>
      <c r="B232" s="49" t="s">
        <v>556</v>
      </c>
      <c r="C232" s="68" t="s">
        <v>2</v>
      </c>
      <c r="D232" s="68">
        <v>64</v>
      </c>
      <c r="E232" s="77">
        <v>300</v>
      </c>
      <c r="F232" s="66">
        <f>E232*D232</f>
        <v>19200</v>
      </c>
      <c r="G232" s="49"/>
    </row>
    <row r="233" spans="1:7" x14ac:dyDescent="0.25">
      <c r="A233" s="49"/>
      <c r="B233" s="49"/>
      <c r="C233" s="68"/>
      <c r="D233" s="68"/>
      <c r="E233" s="77"/>
      <c r="F233" s="66"/>
      <c r="G233" s="49"/>
    </row>
    <row r="234" spans="1:7" x14ac:dyDescent="0.25">
      <c r="A234" s="49"/>
      <c r="B234" s="83" t="s">
        <v>573</v>
      </c>
      <c r="C234" s="68"/>
      <c r="D234" s="68"/>
      <c r="E234" s="77"/>
      <c r="F234" s="66"/>
      <c r="G234" s="49"/>
    </row>
    <row r="235" spans="1:7" x14ac:dyDescent="0.25">
      <c r="A235" s="49"/>
      <c r="B235" s="83" t="s">
        <v>574</v>
      </c>
      <c r="C235" s="68"/>
      <c r="D235" s="68"/>
      <c r="E235" s="77"/>
      <c r="F235" s="66"/>
      <c r="G235" s="49"/>
    </row>
    <row r="236" spans="1:7" x14ac:dyDescent="0.25">
      <c r="A236" s="49"/>
      <c r="B236" s="83" t="s">
        <v>577</v>
      </c>
      <c r="C236" s="68"/>
      <c r="D236" s="68"/>
      <c r="E236" s="77"/>
      <c r="F236" s="66"/>
      <c r="G236" s="49"/>
    </row>
    <row r="237" spans="1:7" x14ac:dyDescent="0.25">
      <c r="A237" s="49"/>
      <c r="B237" s="83" t="s">
        <v>578</v>
      </c>
      <c r="C237" s="68"/>
      <c r="D237" s="68"/>
      <c r="E237" s="77"/>
      <c r="F237" s="66"/>
      <c r="G237" s="49"/>
    </row>
    <row r="238" spans="1:7" x14ac:dyDescent="0.25">
      <c r="A238" s="49"/>
      <c r="B238" s="49"/>
      <c r="C238" s="68"/>
      <c r="D238" s="68"/>
      <c r="E238" s="77"/>
      <c r="F238" s="66"/>
      <c r="G238" s="49"/>
    </row>
    <row r="239" spans="1:7" x14ac:dyDescent="0.25">
      <c r="A239" s="49"/>
      <c r="B239" s="49" t="s">
        <v>556</v>
      </c>
      <c r="C239" s="68" t="s">
        <v>2</v>
      </c>
      <c r="D239" s="68">
        <v>64</v>
      </c>
      <c r="E239" s="77">
        <v>300</v>
      </c>
      <c r="F239" s="66">
        <f>E239*D239</f>
        <v>19200</v>
      </c>
      <c r="G239" s="49"/>
    </row>
    <row r="240" spans="1:7" x14ac:dyDescent="0.25">
      <c r="A240" s="49"/>
      <c r="B240" s="49"/>
      <c r="C240" s="68"/>
      <c r="D240" s="68"/>
      <c r="E240" s="77"/>
      <c r="F240" s="66"/>
      <c r="G240" s="49"/>
    </row>
    <row r="241" spans="1:7" ht="13" x14ac:dyDescent="0.3">
      <c r="A241" s="49"/>
      <c r="B241" s="84" t="s">
        <v>558</v>
      </c>
      <c r="C241" s="68"/>
      <c r="D241" s="68"/>
      <c r="E241" s="77"/>
      <c r="F241" s="66"/>
      <c r="G241" s="49"/>
    </row>
    <row r="242" spans="1:7" x14ac:dyDescent="0.25">
      <c r="A242" s="49"/>
      <c r="B242" s="49" t="s">
        <v>557</v>
      </c>
      <c r="C242" s="68" t="s">
        <v>4</v>
      </c>
      <c r="D242" s="68">
        <v>1</v>
      </c>
      <c r="E242" s="77">
        <v>90000</v>
      </c>
      <c r="F242" s="66">
        <f>E242*D242</f>
        <v>90000</v>
      </c>
      <c r="G242" s="49"/>
    </row>
    <row r="243" spans="1:7" x14ac:dyDescent="0.25">
      <c r="A243" s="49"/>
      <c r="B243" s="49"/>
      <c r="C243" s="68"/>
      <c r="D243" s="68"/>
      <c r="E243" s="77"/>
      <c r="F243" s="66"/>
      <c r="G243" s="49"/>
    </row>
    <row r="244" spans="1:7" x14ac:dyDescent="0.25">
      <c r="A244" s="49"/>
      <c r="B244" s="49" t="s">
        <v>559</v>
      </c>
      <c r="C244" s="68" t="s">
        <v>2</v>
      </c>
      <c r="D244" s="68">
        <v>1</v>
      </c>
      <c r="E244" s="77">
        <v>10000</v>
      </c>
      <c r="F244" s="66">
        <f>E244*D244</f>
        <v>10000</v>
      </c>
      <c r="G244" s="49"/>
    </row>
    <row r="245" spans="1:7" x14ac:dyDescent="0.25">
      <c r="A245" s="49"/>
      <c r="B245" s="49"/>
      <c r="C245" s="68"/>
      <c r="D245" s="68"/>
      <c r="E245" s="77"/>
      <c r="F245" s="66"/>
      <c r="G245" s="49"/>
    </row>
    <row r="246" spans="1:7" x14ac:dyDescent="0.25">
      <c r="A246" s="49"/>
      <c r="B246" s="49" t="s">
        <v>575</v>
      </c>
      <c r="C246" s="68" t="s">
        <v>2</v>
      </c>
      <c r="D246" s="68">
        <v>1</v>
      </c>
      <c r="E246" s="77">
        <v>20000</v>
      </c>
      <c r="F246" s="66">
        <f>E246*D246</f>
        <v>20000</v>
      </c>
      <c r="G246" s="49"/>
    </row>
    <row r="247" spans="1:7" x14ac:dyDescent="0.25">
      <c r="A247" s="49"/>
      <c r="B247" s="49" t="s">
        <v>576</v>
      </c>
      <c r="C247" s="68"/>
      <c r="D247" s="68"/>
      <c r="E247" s="77"/>
      <c r="F247" s="66"/>
      <c r="G247" s="66"/>
    </row>
    <row r="248" spans="1:7" x14ac:dyDescent="0.25">
      <c r="A248" s="49"/>
      <c r="B248" s="49"/>
      <c r="C248" s="68"/>
      <c r="D248" s="68"/>
      <c r="E248" s="77"/>
      <c r="F248" s="66"/>
      <c r="G248" s="66"/>
    </row>
    <row r="249" spans="1:7" ht="13" x14ac:dyDescent="0.3">
      <c r="A249" s="115"/>
      <c r="B249" s="111" t="s">
        <v>283</v>
      </c>
      <c r="C249" s="112"/>
      <c r="D249" s="112"/>
      <c r="E249" s="113"/>
      <c r="F249" s="114">
        <f>SUM(F211:F248)</f>
        <v>509120</v>
      </c>
      <c r="G249" s="114">
        <f>SUM(G211:G248)</f>
        <v>0</v>
      </c>
    </row>
    <row r="250" spans="1:7" x14ac:dyDescent="0.25">
      <c r="A250" s="49"/>
      <c r="B250" s="49"/>
      <c r="C250" s="68"/>
      <c r="D250" s="68"/>
      <c r="E250" s="77"/>
      <c r="F250" s="66"/>
      <c r="G250" s="66"/>
    </row>
    <row r="251" spans="1:7" ht="13" x14ac:dyDescent="0.3">
      <c r="A251" s="49"/>
      <c r="B251" s="79" t="s">
        <v>200</v>
      </c>
      <c r="C251" s="68"/>
      <c r="D251" s="68"/>
      <c r="E251" s="77"/>
      <c r="F251" s="66"/>
      <c r="G251" s="66"/>
    </row>
    <row r="252" spans="1:7" x14ac:dyDescent="0.25">
      <c r="A252" s="49"/>
      <c r="B252" s="49"/>
      <c r="C252" s="68"/>
      <c r="D252" s="68"/>
      <c r="E252" s="77"/>
      <c r="F252" s="66"/>
      <c r="G252" s="66"/>
    </row>
    <row r="253" spans="1:7" ht="13" x14ac:dyDescent="0.3">
      <c r="A253" s="49"/>
      <c r="B253" s="67" t="s">
        <v>195</v>
      </c>
      <c r="C253" s="68"/>
      <c r="D253" s="68"/>
      <c r="E253" s="77"/>
      <c r="F253" s="66"/>
      <c r="G253" s="66"/>
    </row>
    <row r="254" spans="1:7" x14ac:dyDescent="0.25">
      <c r="A254" s="49"/>
      <c r="B254" s="49"/>
      <c r="C254" s="68"/>
      <c r="D254" s="68"/>
      <c r="E254" s="77"/>
      <c r="F254" s="66"/>
      <c r="G254" s="66"/>
    </row>
    <row r="255" spans="1:7" ht="13" x14ac:dyDescent="0.3">
      <c r="A255" s="49"/>
      <c r="B255" s="67" t="s">
        <v>194</v>
      </c>
      <c r="C255" s="68"/>
      <c r="D255" s="68"/>
      <c r="E255" s="77"/>
      <c r="F255" s="66"/>
      <c r="G255" s="66"/>
    </row>
    <row r="256" spans="1:7" ht="15" x14ac:dyDescent="0.3">
      <c r="A256" s="49"/>
      <c r="B256" s="67" t="s">
        <v>620</v>
      </c>
      <c r="C256" s="68"/>
      <c r="D256" s="68"/>
      <c r="E256" s="77"/>
      <c r="F256" s="66"/>
      <c r="G256" s="66"/>
    </row>
    <row r="257" spans="1:7" x14ac:dyDescent="0.25">
      <c r="A257" s="49"/>
      <c r="B257" s="49"/>
      <c r="C257" s="68"/>
      <c r="D257" s="68"/>
      <c r="E257" s="77"/>
      <c r="F257" s="66"/>
      <c r="G257" s="66"/>
    </row>
    <row r="258" spans="1:7" ht="14.5" x14ac:dyDescent="0.25">
      <c r="A258" s="49"/>
      <c r="B258" s="49" t="s">
        <v>192</v>
      </c>
      <c r="C258" s="68" t="s">
        <v>621</v>
      </c>
      <c r="D258" s="68">
        <v>31</v>
      </c>
      <c r="E258" s="77">
        <v>380</v>
      </c>
      <c r="F258" s="66">
        <f>E258*D258</f>
        <v>11780</v>
      </c>
      <c r="G258" s="49"/>
    </row>
    <row r="259" spans="1:7" ht="14.5" x14ac:dyDescent="0.25">
      <c r="A259" s="49"/>
      <c r="B259" s="49" t="s">
        <v>191</v>
      </c>
      <c r="C259" s="68" t="s">
        <v>621</v>
      </c>
      <c r="D259" s="68">
        <f>(32*0.2*2)+(0.5*7.3*1.8*2)+0.06</f>
        <v>26</v>
      </c>
      <c r="E259" s="77">
        <v>480</v>
      </c>
      <c r="F259" s="66">
        <f>E259*D259</f>
        <v>12480</v>
      </c>
      <c r="G259" s="49"/>
    </row>
    <row r="260" spans="1:7" x14ac:dyDescent="0.25">
      <c r="A260" s="49"/>
      <c r="B260" s="49"/>
      <c r="C260" s="68"/>
      <c r="D260" s="68"/>
      <c r="E260" s="77"/>
      <c r="F260" s="66"/>
      <c r="G260" s="49"/>
    </row>
    <row r="261" spans="1:7" ht="13" x14ac:dyDescent="0.3">
      <c r="A261" s="49"/>
      <c r="B261" s="67" t="s">
        <v>190</v>
      </c>
      <c r="C261" s="68"/>
      <c r="D261" s="68"/>
      <c r="E261" s="77"/>
      <c r="F261" s="66"/>
      <c r="G261" s="49"/>
    </row>
    <row r="262" spans="1:7" x14ac:dyDescent="0.25">
      <c r="A262" s="49"/>
      <c r="B262" s="49"/>
      <c r="C262" s="68"/>
      <c r="D262" s="68"/>
      <c r="E262" s="77"/>
      <c r="F262" s="66"/>
      <c r="G262" s="49"/>
    </row>
    <row r="263" spans="1:7" ht="13" x14ac:dyDescent="0.3">
      <c r="A263" s="49"/>
      <c r="B263" s="67" t="s">
        <v>189</v>
      </c>
      <c r="C263" s="68"/>
      <c r="D263" s="68"/>
      <c r="E263" s="77"/>
      <c r="F263" s="66"/>
      <c r="G263" s="49"/>
    </row>
    <row r="264" spans="1:7" x14ac:dyDescent="0.25">
      <c r="A264" s="49"/>
      <c r="B264" s="49"/>
      <c r="C264" s="68"/>
      <c r="D264" s="68"/>
      <c r="E264" s="77"/>
      <c r="F264" s="66"/>
      <c r="G264" s="49"/>
    </row>
    <row r="265" spans="1:7" x14ac:dyDescent="0.25">
      <c r="A265" s="49"/>
      <c r="B265" s="49" t="s">
        <v>495</v>
      </c>
      <c r="C265" s="68" t="s">
        <v>11</v>
      </c>
      <c r="D265" s="68">
        <f>32*3*2</f>
        <v>192</v>
      </c>
      <c r="E265" s="77">
        <v>45</v>
      </c>
      <c r="F265" s="66">
        <f>E265*D265</f>
        <v>8640</v>
      </c>
      <c r="G265" s="49"/>
    </row>
    <row r="266" spans="1:7" x14ac:dyDescent="0.25">
      <c r="A266" s="49"/>
      <c r="B266" s="49" t="s">
        <v>13</v>
      </c>
      <c r="C266" s="68" t="s">
        <v>11</v>
      </c>
      <c r="D266" s="68">
        <f>7.3*3*2+0.2</f>
        <v>44</v>
      </c>
      <c r="E266" s="77">
        <v>45</v>
      </c>
      <c r="F266" s="66">
        <f>E266*D266</f>
        <v>1980</v>
      </c>
      <c r="G266" s="49"/>
    </row>
    <row r="267" spans="1:7" x14ac:dyDescent="0.25">
      <c r="A267" s="49"/>
      <c r="B267" s="49"/>
      <c r="C267" s="68"/>
      <c r="D267" s="68"/>
      <c r="E267" s="77"/>
      <c r="F267" s="66"/>
      <c r="G267" s="49"/>
    </row>
    <row r="268" spans="1:7" ht="13" x14ac:dyDescent="0.3">
      <c r="A268" s="49"/>
      <c r="B268" s="67" t="s">
        <v>184</v>
      </c>
      <c r="C268" s="68"/>
      <c r="D268" s="68"/>
      <c r="E268" s="77"/>
      <c r="F268" s="66"/>
      <c r="G268" s="49"/>
    </row>
    <row r="269" spans="1:7" x14ac:dyDescent="0.25">
      <c r="A269" s="49"/>
      <c r="B269" s="49" t="s">
        <v>183</v>
      </c>
      <c r="C269" s="68"/>
      <c r="D269" s="68"/>
      <c r="E269" s="77"/>
      <c r="F269" s="66"/>
      <c r="G269" s="49"/>
    </row>
    <row r="270" spans="1:7" x14ac:dyDescent="0.25">
      <c r="A270" s="49"/>
      <c r="B270" s="49" t="s">
        <v>182</v>
      </c>
      <c r="C270" s="68" t="s">
        <v>2</v>
      </c>
      <c r="D270" s="68">
        <v>16</v>
      </c>
      <c r="E270" s="77">
        <v>150</v>
      </c>
      <c r="F270" s="66">
        <f>E270*D270</f>
        <v>2400</v>
      </c>
      <c r="G270" s="49"/>
    </row>
    <row r="271" spans="1:7" x14ac:dyDescent="0.25">
      <c r="A271" s="49"/>
      <c r="B271" s="49"/>
      <c r="C271" s="68"/>
      <c r="D271" s="68"/>
      <c r="E271" s="77"/>
      <c r="F271" s="66"/>
      <c r="G271" s="49"/>
    </row>
    <row r="272" spans="1:7" ht="13" x14ac:dyDescent="0.3">
      <c r="A272" s="49"/>
      <c r="B272" s="67" t="s">
        <v>181</v>
      </c>
      <c r="C272" s="68"/>
      <c r="D272" s="68"/>
      <c r="E272" s="77"/>
      <c r="F272" s="66"/>
      <c r="G272" s="49"/>
    </row>
    <row r="273" spans="1:7" x14ac:dyDescent="0.25">
      <c r="A273" s="49"/>
      <c r="B273" s="49" t="s">
        <v>498</v>
      </c>
      <c r="C273" s="68" t="s">
        <v>2</v>
      </c>
      <c r="D273" s="68">
        <v>8</v>
      </c>
      <c r="E273" s="77">
        <v>150</v>
      </c>
      <c r="F273" s="66">
        <f>E273*D273</f>
        <v>1200</v>
      </c>
      <c r="G273" s="49"/>
    </row>
    <row r="274" spans="1:7" x14ac:dyDescent="0.25">
      <c r="A274" s="49"/>
      <c r="B274" s="49"/>
      <c r="C274" s="68"/>
      <c r="D274" s="68"/>
      <c r="E274" s="77"/>
      <c r="F274" s="66"/>
      <c r="G274" s="66"/>
    </row>
    <row r="275" spans="1:7" ht="13" x14ac:dyDescent="0.3">
      <c r="A275" s="115"/>
      <c r="B275" s="111" t="s">
        <v>283</v>
      </c>
      <c r="C275" s="112"/>
      <c r="D275" s="112"/>
      <c r="E275" s="113"/>
      <c r="F275" s="114">
        <f>SUM(F258:F274)</f>
        <v>38480</v>
      </c>
      <c r="G275" s="114">
        <f>SUM(G258:G274)</f>
        <v>0</v>
      </c>
    </row>
    <row r="276" spans="1:7" x14ac:dyDescent="0.25">
      <c r="A276" s="49"/>
      <c r="B276" s="49"/>
      <c r="C276" s="68"/>
      <c r="D276" s="68"/>
      <c r="E276" s="77"/>
      <c r="F276" s="66"/>
      <c r="G276" s="66"/>
    </row>
    <row r="277" spans="1:7" ht="13" x14ac:dyDescent="0.3">
      <c r="A277" s="49"/>
      <c r="B277" s="79" t="s">
        <v>153</v>
      </c>
      <c r="C277" s="68"/>
      <c r="D277" s="68"/>
      <c r="E277" s="77"/>
      <c r="F277" s="66"/>
      <c r="G277" s="66"/>
    </row>
    <row r="278" spans="1:7" x14ac:dyDescent="0.25">
      <c r="A278" s="49"/>
      <c r="B278" s="49"/>
      <c r="C278" s="68"/>
      <c r="D278" s="68"/>
      <c r="E278" s="77"/>
      <c r="F278" s="66"/>
      <c r="G278" s="66"/>
    </row>
    <row r="279" spans="1:7" ht="13" x14ac:dyDescent="0.3">
      <c r="A279" s="49"/>
      <c r="B279" s="67" t="s">
        <v>152</v>
      </c>
      <c r="C279" s="68"/>
      <c r="D279" s="68"/>
      <c r="E279" s="77"/>
      <c r="F279" s="66"/>
      <c r="G279" s="66"/>
    </row>
    <row r="280" spans="1:7" x14ac:dyDescent="0.25">
      <c r="A280" s="49"/>
      <c r="B280" s="49"/>
      <c r="C280" s="68"/>
      <c r="D280" s="68"/>
      <c r="E280" s="77"/>
      <c r="F280" s="66"/>
      <c r="G280" s="66"/>
    </row>
    <row r="281" spans="1:7" ht="13" x14ac:dyDescent="0.3">
      <c r="A281" s="49"/>
      <c r="B281" s="67" t="s">
        <v>151</v>
      </c>
      <c r="C281" s="68"/>
      <c r="D281" s="68"/>
      <c r="E281" s="77"/>
      <c r="F281" s="66"/>
      <c r="G281" s="66"/>
    </row>
    <row r="282" spans="1:7" ht="13" x14ac:dyDescent="0.3">
      <c r="A282" s="49"/>
      <c r="B282" s="67" t="s">
        <v>150</v>
      </c>
      <c r="C282" s="68"/>
      <c r="D282" s="68"/>
      <c r="E282" s="77"/>
      <c r="F282" s="66"/>
      <c r="G282" s="66"/>
    </row>
    <row r="283" spans="1:7" ht="13" x14ac:dyDescent="0.3">
      <c r="A283" s="49"/>
      <c r="B283" s="67" t="s">
        <v>149</v>
      </c>
      <c r="C283" s="68"/>
      <c r="D283" s="68"/>
      <c r="E283" s="77"/>
      <c r="F283" s="66"/>
      <c r="G283" s="66"/>
    </row>
    <row r="284" spans="1:7" ht="13" x14ac:dyDescent="0.3">
      <c r="A284" s="49"/>
      <c r="B284" s="67" t="s">
        <v>148</v>
      </c>
      <c r="C284" s="68"/>
      <c r="D284" s="68"/>
      <c r="E284" s="77"/>
      <c r="F284" s="66"/>
      <c r="G284" s="66"/>
    </row>
    <row r="285" spans="1:7" ht="13" x14ac:dyDescent="0.3">
      <c r="A285" s="49"/>
      <c r="B285" s="67" t="s">
        <v>147</v>
      </c>
      <c r="C285" s="68"/>
      <c r="D285" s="68"/>
      <c r="E285" s="77"/>
      <c r="F285" s="66"/>
      <c r="G285" s="66"/>
    </row>
    <row r="286" spans="1:7" ht="13" x14ac:dyDescent="0.3">
      <c r="A286" s="49"/>
      <c r="B286" s="67" t="s">
        <v>146</v>
      </c>
      <c r="C286" s="68"/>
      <c r="D286" s="68"/>
      <c r="E286" s="77"/>
      <c r="F286" s="66"/>
      <c r="G286" s="66"/>
    </row>
    <row r="287" spans="1:7" x14ac:dyDescent="0.25">
      <c r="A287" s="49"/>
      <c r="B287" s="49"/>
      <c r="C287" s="68"/>
      <c r="D287" s="68"/>
      <c r="E287" s="77"/>
      <c r="F287" s="66"/>
      <c r="G287" s="66"/>
    </row>
    <row r="288" spans="1:7" x14ac:dyDescent="0.25">
      <c r="A288" s="49"/>
      <c r="B288" s="49" t="s">
        <v>145</v>
      </c>
      <c r="C288" s="68"/>
      <c r="D288" s="68"/>
      <c r="E288" s="77"/>
      <c r="F288" s="66"/>
      <c r="G288" s="66"/>
    </row>
    <row r="289" spans="1:7" ht="14.5" x14ac:dyDescent="0.25">
      <c r="A289" s="49"/>
      <c r="B289" s="49" t="s">
        <v>144</v>
      </c>
      <c r="C289" s="68" t="s">
        <v>621</v>
      </c>
      <c r="D289" s="68">
        <v>270</v>
      </c>
      <c r="E289" s="77">
        <v>350</v>
      </c>
      <c r="F289" s="66">
        <f>E289*D289</f>
        <v>94500</v>
      </c>
      <c r="G289" s="66"/>
    </row>
    <row r="290" spans="1:7" x14ac:dyDescent="0.25">
      <c r="A290" s="49"/>
      <c r="B290" s="49"/>
      <c r="C290" s="68"/>
      <c r="D290" s="68"/>
      <c r="E290" s="77"/>
      <c r="F290" s="66"/>
      <c r="G290" s="66"/>
    </row>
    <row r="291" spans="1:7" x14ac:dyDescent="0.25">
      <c r="A291" s="49"/>
      <c r="B291" s="49" t="s">
        <v>143</v>
      </c>
      <c r="C291" s="68"/>
      <c r="D291" s="68"/>
      <c r="E291" s="77"/>
      <c r="F291" s="66"/>
      <c r="G291" s="66"/>
    </row>
    <row r="292" spans="1:7" x14ac:dyDescent="0.25">
      <c r="A292" s="49"/>
      <c r="B292" s="49" t="s">
        <v>142</v>
      </c>
      <c r="C292" s="68" t="s">
        <v>11</v>
      </c>
      <c r="D292" s="68">
        <v>32</v>
      </c>
      <c r="E292" s="77">
        <v>65</v>
      </c>
      <c r="F292" s="66">
        <f>E292*D292</f>
        <v>2080</v>
      </c>
      <c r="G292" s="66"/>
    </row>
    <row r="293" spans="1:7" x14ac:dyDescent="0.25">
      <c r="A293" s="49"/>
      <c r="B293" s="49"/>
      <c r="C293" s="68"/>
      <c r="D293" s="68"/>
      <c r="E293" s="77"/>
      <c r="F293" s="66"/>
      <c r="G293" s="66"/>
    </row>
    <row r="294" spans="1:7" x14ac:dyDescent="0.25">
      <c r="A294" s="49"/>
      <c r="B294" s="49" t="s">
        <v>141</v>
      </c>
      <c r="C294" s="68" t="s">
        <v>11</v>
      </c>
      <c r="D294" s="68">
        <v>32</v>
      </c>
      <c r="E294" s="77">
        <v>65</v>
      </c>
      <c r="F294" s="66">
        <f>E294*D294</f>
        <v>2080</v>
      </c>
      <c r="G294" s="66"/>
    </row>
    <row r="295" spans="1:7" x14ac:dyDescent="0.25">
      <c r="A295" s="49"/>
      <c r="B295" s="49"/>
      <c r="C295" s="68"/>
      <c r="D295" s="68"/>
      <c r="E295" s="77"/>
      <c r="F295" s="66"/>
      <c r="G295" s="66"/>
    </row>
    <row r="296" spans="1:7" x14ac:dyDescent="0.25">
      <c r="A296" s="49"/>
      <c r="B296" s="49" t="s">
        <v>140</v>
      </c>
      <c r="C296" s="68" t="s">
        <v>11</v>
      </c>
      <c r="D296" s="68">
        <v>32</v>
      </c>
      <c r="E296" s="77">
        <v>65</v>
      </c>
      <c r="F296" s="66">
        <f>E296*D296</f>
        <v>2080</v>
      </c>
      <c r="G296" s="66"/>
    </row>
    <row r="297" spans="1:7" x14ac:dyDescent="0.25">
      <c r="A297" s="49"/>
      <c r="B297" s="49"/>
      <c r="C297" s="68"/>
      <c r="D297" s="68"/>
      <c r="E297" s="77"/>
      <c r="F297" s="66"/>
      <c r="G297" s="66"/>
    </row>
    <row r="298" spans="1:7" ht="13" x14ac:dyDescent="0.3">
      <c r="A298" s="49"/>
      <c r="B298" s="67" t="s">
        <v>139</v>
      </c>
      <c r="C298" s="68"/>
      <c r="D298" s="68"/>
      <c r="E298" s="77"/>
      <c r="F298" s="66"/>
      <c r="G298" s="66"/>
    </row>
    <row r="299" spans="1:7" x14ac:dyDescent="0.25">
      <c r="A299" s="49"/>
      <c r="B299" s="49"/>
      <c r="C299" s="68"/>
      <c r="D299" s="68"/>
      <c r="E299" s="77"/>
      <c r="F299" s="66"/>
      <c r="G299" s="66"/>
    </row>
    <row r="300" spans="1:7" ht="13" x14ac:dyDescent="0.3">
      <c r="A300" s="49"/>
      <c r="B300" s="67" t="s">
        <v>138</v>
      </c>
      <c r="C300" s="68"/>
      <c r="D300" s="68"/>
      <c r="E300" s="77"/>
      <c r="F300" s="66"/>
      <c r="G300" s="66"/>
    </row>
    <row r="301" spans="1:7" ht="13" x14ac:dyDescent="0.3">
      <c r="A301" s="49"/>
      <c r="B301" s="67" t="s">
        <v>137</v>
      </c>
      <c r="C301" s="68"/>
      <c r="D301" s="68"/>
      <c r="E301" s="77"/>
      <c r="F301" s="66"/>
      <c r="G301" s="66"/>
    </row>
    <row r="302" spans="1:7" x14ac:dyDescent="0.25">
      <c r="A302" s="49"/>
      <c r="B302" s="49"/>
      <c r="C302" s="68"/>
      <c r="D302" s="68"/>
      <c r="E302" s="77"/>
      <c r="F302" s="66"/>
      <c r="G302" s="66"/>
    </row>
    <row r="303" spans="1:7" x14ac:dyDescent="0.25">
      <c r="A303" s="49"/>
      <c r="B303" s="49" t="s">
        <v>136</v>
      </c>
      <c r="C303" s="68"/>
      <c r="D303" s="68"/>
      <c r="E303" s="77"/>
      <c r="F303" s="66"/>
      <c r="G303" s="66"/>
    </row>
    <row r="304" spans="1:7" x14ac:dyDescent="0.25">
      <c r="A304" s="49"/>
      <c r="B304" s="49" t="s">
        <v>135</v>
      </c>
      <c r="C304" s="68"/>
      <c r="D304" s="68"/>
      <c r="E304" s="77"/>
      <c r="F304" s="66"/>
      <c r="G304" s="66"/>
    </row>
    <row r="305" spans="1:7" ht="14.5" x14ac:dyDescent="0.25">
      <c r="A305" s="49"/>
      <c r="B305" s="49" t="s">
        <v>134</v>
      </c>
      <c r="C305" s="68" t="s">
        <v>621</v>
      </c>
      <c r="D305" s="68">
        <v>270</v>
      </c>
      <c r="E305" s="77">
        <v>25</v>
      </c>
      <c r="F305" s="66">
        <f>E305*D305</f>
        <v>6750</v>
      </c>
      <c r="G305" s="66"/>
    </row>
    <row r="306" spans="1:7" x14ac:dyDescent="0.25">
      <c r="A306" s="49"/>
      <c r="B306" s="49"/>
      <c r="C306" s="68"/>
      <c r="D306" s="68"/>
      <c r="E306" s="77"/>
      <c r="F306" s="66"/>
      <c r="G306" s="66"/>
    </row>
    <row r="307" spans="1:7" ht="13" x14ac:dyDescent="0.3">
      <c r="A307" s="115"/>
      <c r="B307" s="111" t="s">
        <v>283</v>
      </c>
      <c r="C307" s="112"/>
      <c r="D307" s="112"/>
      <c r="E307" s="113"/>
      <c r="F307" s="114">
        <f>SUM(F280:F306)</f>
        <v>107490</v>
      </c>
      <c r="G307" s="114">
        <f>SUM(G280:G306)</f>
        <v>0</v>
      </c>
    </row>
    <row r="308" spans="1:7" x14ac:dyDescent="0.25">
      <c r="A308" s="49"/>
      <c r="B308" s="49"/>
      <c r="C308" s="68"/>
      <c r="D308" s="68"/>
      <c r="E308" s="77"/>
      <c r="F308" s="66"/>
      <c r="G308" s="66"/>
    </row>
    <row r="309" spans="1:7" ht="13" x14ac:dyDescent="0.3">
      <c r="A309" s="49"/>
      <c r="B309" s="79" t="s">
        <v>133</v>
      </c>
      <c r="C309" s="68"/>
      <c r="D309" s="68"/>
      <c r="E309" s="77"/>
      <c r="F309" s="66"/>
      <c r="G309" s="66"/>
    </row>
    <row r="310" spans="1:7" x14ac:dyDescent="0.25">
      <c r="A310" s="49"/>
      <c r="B310" s="49"/>
      <c r="C310" s="68"/>
      <c r="D310" s="68"/>
      <c r="E310" s="77"/>
      <c r="F310" s="66"/>
      <c r="G310" s="66"/>
    </row>
    <row r="311" spans="1:7" ht="13" x14ac:dyDescent="0.3">
      <c r="A311" s="49"/>
      <c r="B311" s="67" t="s">
        <v>132</v>
      </c>
      <c r="C311" s="68"/>
      <c r="D311" s="68"/>
      <c r="E311" s="77"/>
      <c r="F311" s="66"/>
      <c r="G311" s="66"/>
    </row>
    <row r="312" spans="1:7" x14ac:dyDescent="0.25">
      <c r="A312" s="49"/>
      <c r="B312" s="49" t="s">
        <v>131</v>
      </c>
      <c r="C312" s="68" t="s">
        <v>11</v>
      </c>
      <c r="D312" s="68">
        <f>32*2</f>
        <v>64</v>
      </c>
      <c r="E312" s="77">
        <v>65</v>
      </c>
      <c r="F312" s="66">
        <f>E312*D312</f>
        <v>4160</v>
      </c>
      <c r="G312" s="49"/>
    </row>
    <row r="313" spans="1:7" x14ac:dyDescent="0.25">
      <c r="A313" s="49"/>
      <c r="B313" s="49"/>
      <c r="C313" s="68"/>
      <c r="D313" s="68"/>
      <c r="E313" s="77"/>
      <c r="F313" s="66"/>
      <c r="G313" s="49"/>
    </row>
    <row r="314" spans="1:7" x14ac:dyDescent="0.25">
      <c r="A314" s="49"/>
      <c r="B314" s="49" t="s">
        <v>499</v>
      </c>
      <c r="C314" s="68"/>
      <c r="D314" s="68"/>
      <c r="E314" s="77"/>
      <c r="F314" s="66"/>
      <c r="G314" s="49"/>
    </row>
    <row r="315" spans="1:7" x14ac:dyDescent="0.25">
      <c r="A315" s="49"/>
      <c r="B315" s="49" t="s">
        <v>129</v>
      </c>
      <c r="C315" s="68" t="s">
        <v>11</v>
      </c>
      <c r="D315" s="68">
        <f>32*10</f>
        <v>320</v>
      </c>
      <c r="E315" s="77">
        <v>85</v>
      </c>
      <c r="F315" s="66">
        <f>E315*D315</f>
        <v>27200</v>
      </c>
      <c r="G315" s="49"/>
    </row>
    <row r="316" spans="1:7" x14ac:dyDescent="0.25">
      <c r="A316" s="49"/>
      <c r="B316" s="49"/>
      <c r="C316" s="68"/>
      <c r="D316" s="68"/>
      <c r="E316" s="77"/>
      <c r="F316" s="66"/>
      <c r="G316" s="49"/>
    </row>
    <row r="317" spans="1:7" ht="13" x14ac:dyDescent="0.3">
      <c r="A317" s="49"/>
      <c r="B317" s="67" t="s">
        <v>128</v>
      </c>
      <c r="C317" s="68"/>
      <c r="D317" s="68"/>
      <c r="E317" s="77"/>
      <c r="F317" s="66"/>
      <c r="G317" s="49"/>
    </row>
    <row r="318" spans="1:7" ht="14.5" x14ac:dyDescent="0.25">
      <c r="A318" s="49"/>
      <c r="B318" s="49" t="s">
        <v>127</v>
      </c>
      <c r="C318" s="68" t="s">
        <v>621</v>
      </c>
      <c r="D318" s="68">
        <f>(320*0.08*3)+0.2</f>
        <v>77.000000000000014</v>
      </c>
      <c r="E318" s="77">
        <v>150</v>
      </c>
      <c r="F318" s="66">
        <f>E318*D318</f>
        <v>11550.000000000002</v>
      </c>
      <c r="G318" s="49"/>
    </row>
    <row r="319" spans="1:7" x14ac:dyDescent="0.25">
      <c r="A319" s="49"/>
      <c r="B319" s="49"/>
      <c r="C319" s="68"/>
      <c r="D319" s="68"/>
      <c r="E319" s="77"/>
      <c r="F319" s="66"/>
      <c r="G319" s="49"/>
    </row>
    <row r="320" spans="1:7" x14ac:dyDescent="0.25">
      <c r="A320" s="49"/>
      <c r="B320" s="49" t="s">
        <v>126</v>
      </c>
      <c r="C320" s="68"/>
      <c r="D320" s="68"/>
      <c r="E320" s="77"/>
      <c r="F320" s="66"/>
      <c r="G320" s="49"/>
    </row>
    <row r="321" spans="1:7" x14ac:dyDescent="0.25">
      <c r="A321" s="49"/>
      <c r="B321" s="49" t="s">
        <v>125</v>
      </c>
      <c r="C321" s="68"/>
      <c r="D321" s="68"/>
      <c r="E321" s="77"/>
      <c r="F321" s="66"/>
      <c r="G321" s="49"/>
    </row>
    <row r="322" spans="1:7" x14ac:dyDescent="0.25">
      <c r="A322" s="49"/>
      <c r="B322" s="49" t="s">
        <v>124</v>
      </c>
      <c r="C322" s="68" t="s">
        <v>2</v>
      </c>
      <c r="D322" s="68">
        <f>8*5*2</f>
        <v>80</v>
      </c>
      <c r="E322" s="77">
        <v>25</v>
      </c>
      <c r="F322" s="66">
        <f>E322*D322</f>
        <v>2000</v>
      </c>
      <c r="G322" s="49"/>
    </row>
    <row r="323" spans="1:7" x14ac:dyDescent="0.25">
      <c r="A323" s="49"/>
      <c r="B323" s="49"/>
      <c r="C323" s="68"/>
      <c r="D323" s="68"/>
      <c r="E323" s="77"/>
      <c r="F323" s="66"/>
      <c r="G323" s="49"/>
    </row>
    <row r="324" spans="1:7" ht="13" x14ac:dyDescent="0.3">
      <c r="A324" s="49"/>
      <c r="B324" s="67" t="s">
        <v>123</v>
      </c>
      <c r="C324" s="68"/>
      <c r="D324" s="68"/>
      <c r="E324" s="77"/>
      <c r="F324" s="66"/>
      <c r="G324" s="49"/>
    </row>
    <row r="325" spans="1:7" x14ac:dyDescent="0.25">
      <c r="A325" s="49"/>
      <c r="B325" s="49"/>
      <c r="C325" s="68"/>
      <c r="D325" s="68"/>
      <c r="E325" s="77"/>
      <c r="F325" s="66"/>
      <c r="G325" s="49"/>
    </row>
    <row r="326" spans="1:7" x14ac:dyDescent="0.25">
      <c r="A326" s="49"/>
      <c r="B326" s="49" t="s">
        <v>463</v>
      </c>
      <c r="C326" s="68"/>
      <c r="D326" s="68"/>
      <c r="E326" s="77"/>
      <c r="F326" s="66"/>
      <c r="G326" s="49"/>
    </row>
    <row r="327" spans="1:7" x14ac:dyDescent="0.25">
      <c r="A327" s="49"/>
      <c r="B327" s="49" t="s">
        <v>493</v>
      </c>
      <c r="C327" s="68"/>
      <c r="D327" s="68"/>
      <c r="E327" s="77"/>
      <c r="F327" s="66"/>
      <c r="G327" s="49"/>
    </row>
    <row r="328" spans="1:7" x14ac:dyDescent="0.25">
      <c r="A328" s="49"/>
      <c r="B328" s="49" t="s">
        <v>121</v>
      </c>
      <c r="C328" s="68"/>
      <c r="D328" s="68"/>
      <c r="E328" s="77"/>
      <c r="F328" s="66"/>
      <c r="G328" s="49"/>
    </row>
    <row r="329" spans="1:7" x14ac:dyDescent="0.25">
      <c r="A329" s="49"/>
      <c r="B329" s="49" t="s">
        <v>120</v>
      </c>
      <c r="C329" s="68" t="s">
        <v>2</v>
      </c>
      <c r="D329" s="68">
        <v>18</v>
      </c>
      <c r="E329" s="77">
        <v>2500</v>
      </c>
      <c r="F329" s="66">
        <f>E329*D329</f>
        <v>45000</v>
      </c>
      <c r="G329" s="49"/>
    </row>
    <row r="330" spans="1:7" x14ac:dyDescent="0.25">
      <c r="A330" s="49"/>
      <c r="B330" s="49" t="s">
        <v>119</v>
      </c>
      <c r="C330" s="68"/>
      <c r="D330" s="68"/>
      <c r="E330" s="77"/>
      <c r="F330" s="66"/>
      <c r="G330" s="49"/>
    </row>
    <row r="331" spans="1:7" x14ac:dyDescent="0.25">
      <c r="A331" s="49"/>
      <c r="B331" s="49"/>
      <c r="C331" s="68"/>
      <c r="D331" s="68"/>
      <c r="E331" s="77"/>
      <c r="F331" s="66"/>
      <c r="G331" s="49"/>
    </row>
    <row r="332" spans="1:7" ht="13" x14ac:dyDescent="0.3">
      <c r="A332" s="49"/>
      <c r="B332" s="67" t="s">
        <v>114</v>
      </c>
      <c r="C332" s="68"/>
      <c r="D332" s="68"/>
      <c r="E332" s="77"/>
      <c r="F332" s="66"/>
      <c r="G332" s="49"/>
    </row>
    <row r="333" spans="1:7" x14ac:dyDescent="0.25">
      <c r="A333" s="49"/>
      <c r="B333" s="49"/>
      <c r="C333" s="68"/>
      <c r="D333" s="68"/>
      <c r="E333" s="77"/>
      <c r="F333" s="66"/>
      <c r="G333" s="49"/>
    </row>
    <row r="334" spans="1:7" ht="13" x14ac:dyDescent="0.3">
      <c r="A334" s="49"/>
      <c r="B334" s="67" t="s">
        <v>113</v>
      </c>
      <c r="C334" s="68"/>
      <c r="D334" s="68"/>
      <c r="E334" s="77"/>
      <c r="F334" s="66"/>
      <c r="G334" s="49"/>
    </row>
    <row r="335" spans="1:7" x14ac:dyDescent="0.25">
      <c r="A335" s="49"/>
      <c r="B335" s="49"/>
      <c r="C335" s="68"/>
      <c r="D335" s="68"/>
      <c r="E335" s="77"/>
      <c r="F335" s="66"/>
      <c r="G335" s="49"/>
    </row>
    <row r="336" spans="1:7" x14ac:dyDescent="0.25">
      <c r="A336" s="49"/>
      <c r="B336" s="49" t="s">
        <v>112</v>
      </c>
      <c r="C336" s="68"/>
      <c r="D336" s="68"/>
      <c r="E336" s="77"/>
      <c r="F336" s="66"/>
      <c r="G336" s="49"/>
    </row>
    <row r="337" spans="1:7" x14ac:dyDescent="0.25">
      <c r="A337" s="49"/>
      <c r="B337" s="49" t="s">
        <v>111</v>
      </c>
      <c r="C337" s="68"/>
      <c r="D337" s="68"/>
      <c r="E337" s="77"/>
      <c r="F337" s="66"/>
      <c r="G337" s="49"/>
    </row>
    <row r="338" spans="1:7" x14ac:dyDescent="0.25">
      <c r="A338" s="49"/>
      <c r="B338" s="49" t="s">
        <v>110</v>
      </c>
      <c r="C338" s="68" t="s">
        <v>11</v>
      </c>
      <c r="D338" s="68">
        <v>64</v>
      </c>
      <c r="E338" s="77">
        <v>110</v>
      </c>
      <c r="F338" s="66">
        <f>E338*D338</f>
        <v>7040</v>
      </c>
      <c r="G338" s="49"/>
    </row>
    <row r="339" spans="1:7" x14ac:dyDescent="0.25">
      <c r="A339" s="49"/>
      <c r="B339" s="49" t="s">
        <v>109</v>
      </c>
      <c r="C339" s="68"/>
      <c r="D339" s="68"/>
      <c r="E339" s="77"/>
      <c r="F339" s="66"/>
      <c r="G339" s="49"/>
    </row>
    <row r="340" spans="1:7" x14ac:dyDescent="0.25">
      <c r="A340" s="49"/>
      <c r="B340" s="49"/>
      <c r="C340" s="68"/>
      <c r="D340" s="68"/>
      <c r="E340" s="77"/>
      <c r="F340" s="66"/>
      <c r="G340" s="49"/>
    </row>
    <row r="341" spans="1:7" x14ac:dyDescent="0.25">
      <c r="A341" s="49"/>
      <c r="B341" s="49" t="s">
        <v>108</v>
      </c>
      <c r="C341" s="68"/>
      <c r="D341" s="68"/>
      <c r="E341" s="77"/>
      <c r="F341" s="66"/>
      <c r="G341" s="49"/>
    </row>
    <row r="342" spans="1:7" x14ac:dyDescent="0.25">
      <c r="A342" s="49"/>
      <c r="B342" s="49" t="s">
        <v>107</v>
      </c>
      <c r="C342" s="68"/>
      <c r="D342" s="68"/>
      <c r="E342" s="77"/>
      <c r="F342" s="66"/>
      <c r="G342" s="49"/>
    </row>
    <row r="343" spans="1:7" x14ac:dyDescent="0.25">
      <c r="A343" s="49"/>
      <c r="B343" s="49" t="s">
        <v>106</v>
      </c>
      <c r="C343" s="68"/>
      <c r="D343" s="68"/>
      <c r="E343" s="77"/>
      <c r="F343" s="66"/>
      <c r="G343" s="49"/>
    </row>
    <row r="344" spans="1:7" x14ac:dyDescent="0.25">
      <c r="A344" s="49"/>
      <c r="B344" s="49" t="s">
        <v>105</v>
      </c>
      <c r="C344" s="68" t="s">
        <v>11</v>
      </c>
      <c r="D344" s="68">
        <v>18</v>
      </c>
      <c r="E344" s="77">
        <v>100</v>
      </c>
      <c r="F344" s="66">
        <f>E344*D344</f>
        <v>1800</v>
      </c>
      <c r="G344" s="49"/>
    </row>
    <row r="345" spans="1:7" x14ac:dyDescent="0.25">
      <c r="A345" s="49"/>
      <c r="B345" s="49"/>
      <c r="C345" s="68"/>
      <c r="D345" s="68"/>
      <c r="E345" s="77"/>
      <c r="F345" s="66"/>
      <c r="G345" s="49"/>
    </row>
    <row r="346" spans="1:7" ht="13" x14ac:dyDescent="0.3">
      <c r="A346" s="49"/>
      <c r="B346" s="67" t="s">
        <v>104</v>
      </c>
      <c r="C346" s="68"/>
      <c r="D346" s="68"/>
      <c r="E346" s="77"/>
      <c r="F346" s="66"/>
      <c r="G346" s="49"/>
    </row>
    <row r="347" spans="1:7" ht="13" x14ac:dyDescent="0.3">
      <c r="A347" s="49"/>
      <c r="B347" s="67" t="s">
        <v>103</v>
      </c>
      <c r="C347" s="68"/>
      <c r="D347" s="68"/>
      <c r="E347" s="77"/>
      <c r="F347" s="66"/>
      <c r="G347" s="49"/>
    </row>
    <row r="348" spans="1:7" x14ac:dyDescent="0.25">
      <c r="A348" s="49"/>
      <c r="B348" s="49" t="s">
        <v>102</v>
      </c>
      <c r="C348" s="68" t="s">
        <v>11</v>
      </c>
      <c r="D348" s="68">
        <v>123</v>
      </c>
      <c r="E348" s="77">
        <v>45</v>
      </c>
      <c r="F348" s="66">
        <f>E348*D348</f>
        <v>5535</v>
      </c>
      <c r="G348" s="49"/>
    </row>
    <row r="349" spans="1:7" x14ac:dyDescent="0.25">
      <c r="A349" s="49"/>
      <c r="B349" s="49"/>
      <c r="C349" s="68"/>
      <c r="D349" s="68"/>
      <c r="E349" s="77"/>
      <c r="F349" s="66"/>
      <c r="G349" s="49"/>
    </row>
    <row r="350" spans="1:7" ht="13" x14ac:dyDescent="0.3">
      <c r="A350" s="49"/>
      <c r="B350" s="67" t="s">
        <v>101</v>
      </c>
      <c r="C350" s="68"/>
      <c r="D350" s="68"/>
      <c r="E350" s="77"/>
      <c r="F350" s="66"/>
      <c r="G350" s="49"/>
    </row>
    <row r="351" spans="1:7" ht="13" x14ac:dyDescent="0.3">
      <c r="A351" s="49"/>
      <c r="B351" s="67" t="s">
        <v>100</v>
      </c>
      <c r="C351" s="68"/>
      <c r="D351" s="68"/>
      <c r="E351" s="77"/>
      <c r="F351" s="66"/>
      <c r="G351" s="49"/>
    </row>
    <row r="352" spans="1:7" x14ac:dyDescent="0.25">
      <c r="A352" s="49"/>
      <c r="B352" s="49"/>
      <c r="C352" s="68"/>
      <c r="D352" s="68"/>
      <c r="E352" s="77"/>
      <c r="F352" s="66"/>
      <c r="G352" s="49"/>
    </row>
    <row r="353" spans="1:7" x14ac:dyDescent="0.25">
      <c r="A353" s="49"/>
      <c r="B353" s="49" t="s">
        <v>517</v>
      </c>
      <c r="C353" s="68"/>
      <c r="D353" s="68"/>
      <c r="E353" s="77"/>
      <c r="F353" s="66"/>
      <c r="G353" s="49"/>
    </row>
    <row r="354" spans="1:7" x14ac:dyDescent="0.25">
      <c r="A354" s="49"/>
      <c r="B354" s="49" t="s">
        <v>98</v>
      </c>
      <c r="C354" s="68" t="s">
        <v>2</v>
      </c>
      <c r="D354" s="68">
        <v>3</v>
      </c>
      <c r="E354" s="77">
        <v>2000</v>
      </c>
      <c r="F354" s="66">
        <f>E354*D354</f>
        <v>6000</v>
      </c>
      <c r="G354" s="49"/>
    </row>
    <row r="355" spans="1:7" x14ac:dyDescent="0.25">
      <c r="A355" s="49"/>
      <c r="B355" s="49"/>
      <c r="C355" s="68"/>
      <c r="D355" s="68"/>
      <c r="E355" s="77"/>
      <c r="F355" s="66"/>
      <c r="G355" s="49"/>
    </row>
    <row r="356" spans="1:7" ht="13" x14ac:dyDescent="0.3">
      <c r="A356" s="49"/>
      <c r="B356" s="67" t="s">
        <v>92</v>
      </c>
      <c r="C356" s="68"/>
      <c r="D356" s="68"/>
      <c r="E356" s="77"/>
      <c r="F356" s="66"/>
      <c r="G356" s="49"/>
    </row>
    <row r="357" spans="1:7" ht="13" x14ac:dyDescent="0.3">
      <c r="A357" s="49"/>
      <c r="B357" s="67" t="s">
        <v>91</v>
      </c>
      <c r="C357" s="68"/>
      <c r="D357" s="68"/>
      <c r="E357" s="77"/>
      <c r="F357" s="66"/>
      <c r="G357" s="49"/>
    </row>
    <row r="358" spans="1:7" x14ac:dyDescent="0.25">
      <c r="A358" s="49"/>
      <c r="B358" s="49"/>
      <c r="C358" s="68"/>
      <c r="D358" s="68"/>
      <c r="E358" s="77"/>
      <c r="F358" s="66"/>
      <c r="G358" s="49"/>
    </row>
    <row r="359" spans="1:7" x14ac:dyDescent="0.25">
      <c r="A359" s="49"/>
      <c r="B359" s="49" t="s">
        <v>494</v>
      </c>
      <c r="C359" s="68" t="s">
        <v>2</v>
      </c>
      <c r="D359" s="68">
        <v>3</v>
      </c>
      <c r="E359" s="77">
        <v>4500</v>
      </c>
      <c r="F359" s="66">
        <f>E359*D359</f>
        <v>13500</v>
      </c>
      <c r="G359" s="49"/>
    </row>
    <row r="360" spans="1:7" x14ac:dyDescent="0.25">
      <c r="A360" s="49"/>
      <c r="B360" s="49"/>
      <c r="C360" s="68"/>
      <c r="D360" s="68"/>
      <c r="E360" s="77"/>
      <c r="F360" s="66"/>
      <c r="G360" s="49"/>
    </row>
    <row r="361" spans="1:7" ht="13" x14ac:dyDescent="0.3">
      <c r="A361" s="49"/>
      <c r="B361" s="67" t="s">
        <v>500</v>
      </c>
      <c r="C361" s="68"/>
      <c r="D361" s="68"/>
      <c r="E361" s="77"/>
      <c r="F361" s="66"/>
      <c r="G361" s="49"/>
    </row>
    <row r="362" spans="1:7" ht="13" x14ac:dyDescent="0.3">
      <c r="A362" s="49"/>
      <c r="B362" s="85" t="s">
        <v>501</v>
      </c>
      <c r="C362" s="68"/>
      <c r="D362" s="68"/>
      <c r="E362" s="77"/>
      <c r="F362" s="66"/>
      <c r="G362" s="49"/>
    </row>
    <row r="363" spans="1:7" ht="13" x14ac:dyDescent="0.3">
      <c r="A363" s="49"/>
      <c r="B363" s="67" t="s">
        <v>502</v>
      </c>
      <c r="C363" s="68"/>
      <c r="D363" s="68"/>
      <c r="E363" s="77"/>
      <c r="F363" s="66"/>
      <c r="G363" s="49"/>
    </row>
    <row r="364" spans="1:7" ht="13" x14ac:dyDescent="0.3">
      <c r="A364" s="49"/>
      <c r="B364" s="67" t="s">
        <v>503</v>
      </c>
      <c r="C364" s="68"/>
      <c r="D364" s="68"/>
      <c r="E364" s="77"/>
      <c r="F364" s="66"/>
      <c r="G364" s="49"/>
    </row>
    <row r="365" spans="1:7" x14ac:dyDescent="0.25">
      <c r="A365" s="49"/>
      <c r="B365" s="49"/>
      <c r="C365" s="68"/>
      <c r="D365" s="68"/>
      <c r="E365" s="77"/>
      <c r="F365" s="66"/>
      <c r="G365" s="49"/>
    </row>
    <row r="366" spans="1:7" x14ac:dyDescent="0.25">
      <c r="A366" s="49"/>
      <c r="B366" s="71" t="s">
        <v>504</v>
      </c>
      <c r="C366" s="68" t="s">
        <v>2</v>
      </c>
      <c r="D366" s="68">
        <v>3</v>
      </c>
      <c r="E366" s="77">
        <v>4500</v>
      </c>
      <c r="F366" s="66">
        <f>E366*D366</f>
        <v>13500</v>
      </c>
      <c r="G366" s="49"/>
    </row>
    <row r="367" spans="1:7" x14ac:dyDescent="0.25">
      <c r="A367" s="49"/>
      <c r="B367" s="49" t="s">
        <v>505</v>
      </c>
      <c r="C367" s="68"/>
      <c r="D367" s="68"/>
      <c r="E367" s="77"/>
      <c r="F367" s="66"/>
      <c r="G367" s="49"/>
    </row>
    <row r="368" spans="1:7" x14ac:dyDescent="0.25">
      <c r="A368" s="49"/>
      <c r="B368" s="49" t="s">
        <v>506</v>
      </c>
      <c r="C368" s="68"/>
      <c r="D368" s="68"/>
      <c r="E368" s="77"/>
      <c r="F368" s="66"/>
      <c r="G368" s="49"/>
    </row>
    <row r="369" spans="1:7" x14ac:dyDescent="0.25">
      <c r="A369" s="49"/>
      <c r="B369" s="49"/>
      <c r="C369" s="68"/>
      <c r="D369" s="68"/>
      <c r="E369" s="77"/>
      <c r="F369" s="66"/>
      <c r="G369" s="49"/>
    </row>
    <row r="370" spans="1:7" ht="13" x14ac:dyDescent="0.3">
      <c r="A370" s="49"/>
      <c r="B370" s="67" t="s">
        <v>508</v>
      </c>
      <c r="C370" s="68"/>
      <c r="D370" s="68"/>
      <c r="E370" s="77"/>
      <c r="F370" s="66"/>
      <c r="G370" s="49"/>
    </row>
    <row r="371" spans="1:7" x14ac:dyDescent="0.25">
      <c r="A371" s="49"/>
      <c r="B371" s="49"/>
      <c r="C371" s="68"/>
      <c r="D371" s="68"/>
      <c r="E371" s="77"/>
      <c r="F371" s="66"/>
      <c r="G371" s="49"/>
    </row>
    <row r="372" spans="1:7" ht="13" x14ac:dyDescent="0.3">
      <c r="A372" s="49"/>
      <c r="B372" s="67" t="s">
        <v>509</v>
      </c>
      <c r="C372" s="49"/>
      <c r="D372" s="49"/>
      <c r="E372" s="48"/>
      <c r="F372" s="48"/>
      <c r="G372" s="49"/>
    </row>
    <row r="373" spans="1:7" x14ac:dyDescent="0.25">
      <c r="A373" s="49"/>
      <c r="B373" s="49"/>
      <c r="C373" s="68"/>
      <c r="D373" s="68"/>
      <c r="E373" s="77"/>
      <c r="F373" s="66"/>
      <c r="G373" s="49"/>
    </row>
    <row r="374" spans="1:7" x14ac:dyDescent="0.25">
      <c r="A374" s="49"/>
      <c r="B374" s="49" t="s">
        <v>507</v>
      </c>
      <c r="C374" s="68" t="s">
        <v>2</v>
      </c>
      <c r="D374" s="68">
        <v>4</v>
      </c>
      <c r="E374" s="77">
        <v>5000</v>
      </c>
      <c r="F374" s="66"/>
      <c r="G374" s="49"/>
    </row>
    <row r="375" spans="1:7" x14ac:dyDescent="0.25">
      <c r="A375" s="49"/>
      <c r="B375" s="49" t="s">
        <v>513</v>
      </c>
      <c r="C375" s="68"/>
      <c r="D375" s="68"/>
      <c r="E375" s="77"/>
      <c r="F375" s="66"/>
      <c r="G375" s="66"/>
    </row>
    <row r="376" spans="1:7" x14ac:dyDescent="0.25">
      <c r="A376" s="49"/>
      <c r="B376" s="49"/>
      <c r="C376" s="68"/>
      <c r="D376" s="68"/>
      <c r="E376" s="77"/>
      <c r="F376" s="66"/>
      <c r="G376" s="66"/>
    </row>
    <row r="377" spans="1:7" ht="13" x14ac:dyDescent="0.3">
      <c r="A377" s="115"/>
      <c r="B377" s="111" t="s">
        <v>283</v>
      </c>
      <c r="C377" s="112"/>
      <c r="D377" s="112"/>
      <c r="E377" s="113"/>
      <c r="F377" s="114">
        <f>SUM(F311:F376)</f>
        <v>137285</v>
      </c>
      <c r="G377" s="114">
        <f>SUM(G311:G376)</f>
        <v>0</v>
      </c>
    </row>
    <row r="378" spans="1:7" x14ac:dyDescent="0.25">
      <c r="A378" s="49"/>
      <c r="B378" s="49"/>
      <c r="C378" s="68"/>
      <c r="D378" s="68"/>
      <c r="E378" s="77"/>
      <c r="F378" s="66"/>
      <c r="G378" s="66"/>
    </row>
    <row r="379" spans="1:7" x14ac:dyDescent="0.25">
      <c r="A379" s="49"/>
      <c r="B379" s="49"/>
      <c r="C379" s="68"/>
      <c r="D379" s="68"/>
      <c r="E379" s="77"/>
      <c r="F379" s="66"/>
      <c r="G379" s="66"/>
    </row>
    <row r="380" spans="1:7" ht="13" x14ac:dyDescent="0.3">
      <c r="A380" s="49"/>
      <c r="B380" s="79" t="s">
        <v>539</v>
      </c>
      <c r="C380" s="68"/>
      <c r="D380" s="68"/>
      <c r="E380" s="77"/>
      <c r="F380" s="66"/>
      <c r="G380" s="66"/>
    </row>
    <row r="381" spans="1:7" x14ac:dyDescent="0.25">
      <c r="A381" s="49"/>
      <c r="B381" s="49"/>
      <c r="C381" s="68"/>
      <c r="D381" s="68"/>
      <c r="E381" s="77"/>
      <c r="F381" s="66"/>
      <c r="G381" s="66"/>
    </row>
    <row r="382" spans="1:7" ht="13" x14ac:dyDescent="0.3">
      <c r="A382" s="49"/>
      <c r="B382" s="67" t="s">
        <v>82</v>
      </c>
      <c r="C382" s="68"/>
      <c r="D382" s="68"/>
      <c r="E382" s="77"/>
      <c r="F382" s="66"/>
      <c r="G382" s="66"/>
    </row>
    <row r="383" spans="1:7" x14ac:dyDescent="0.25">
      <c r="A383" s="49"/>
      <c r="B383" s="49"/>
      <c r="C383" s="68"/>
      <c r="D383" s="68"/>
      <c r="E383" s="77"/>
      <c r="F383" s="66"/>
      <c r="G383" s="49"/>
    </row>
    <row r="384" spans="1:7" x14ac:dyDescent="0.25">
      <c r="A384" s="49"/>
      <c r="B384" s="49" t="s">
        <v>81</v>
      </c>
      <c r="C384" s="68"/>
      <c r="D384" s="68"/>
      <c r="E384" s="77"/>
      <c r="F384" s="66"/>
      <c r="G384" s="49"/>
    </row>
    <row r="385" spans="1:7" ht="14.5" x14ac:dyDescent="0.25">
      <c r="A385" s="49"/>
      <c r="B385" s="49" t="s">
        <v>80</v>
      </c>
      <c r="C385" s="68" t="s">
        <v>621</v>
      </c>
      <c r="D385" s="68">
        <v>234</v>
      </c>
      <c r="E385" s="77">
        <v>35</v>
      </c>
      <c r="F385" s="66"/>
      <c r="G385" s="49"/>
    </row>
    <row r="386" spans="1:7" x14ac:dyDescent="0.25">
      <c r="A386" s="49"/>
      <c r="B386" s="49"/>
      <c r="C386" s="68"/>
      <c r="D386" s="68"/>
      <c r="E386" s="77"/>
      <c r="F386" s="66"/>
      <c r="G386" s="49"/>
    </row>
    <row r="387" spans="1:7" ht="13" x14ac:dyDescent="0.3">
      <c r="A387" s="49"/>
      <c r="B387" s="67" t="s">
        <v>79</v>
      </c>
      <c r="C387" s="68"/>
      <c r="D387" s="68"/>
      <c r="E387" s="77"/>
      <c r="F387" s="66"/>
      <c r="G387" s="49"/>
    </row>
    <row r="388" spans="1:7" x14ac:dyDescent="0.25">
      <c r="A388" s="49"/>
      <c r="B388" s="49"/>
      <c r="C388" s="68"/>
      <c r="D388" s="68"/>
      <c r="E388" s="77"/>
      <c r="F388" s="66"/>
      <c r="G388" s="49"/>
    </row>
    <row r="389" spans="1:7" ht="13" x14ac:dyDescent="0.3">
      <c r="A389" s="49"/>
      <c r="B389" s="67" t="s">
        <v>78</v>
      </c>
      <c r="C389" s="68"/>
      <c r="D389" s="68"/>
      <c r="E389" s="77"/>
      <c r="F389" s="66"/>
      <c r="G389" s="49"/>
    </row>
    <row r="390" spans="1:7" ht="13" x14ac:dyDescent="0.3">
      <c r="A390" s="49"/>
      <c r="B390" s="67" t="s">
        <v>77</v>
      </c>
      <c r="C390" s="68"/>
      <c r="D390" s="68"/>
      <c r="E390" s="77"/>
      <c r="F390" s="66"/>
      <c r="G390" s="49"/>
    </row>
    <row r="391" spans="1:7" x14ac:dyDescent="0.25">
      <c r="A391" s="49"/>
      <c r="B391" s="49" t="s">
        <v>76</v>
      </c>
      <c r="C391" s="68"/>
      <c r="D391" s="68"/>
      <c r="E391" s="77"/>
      <c r="F391" s="66"/>
      <c r="G391" s="49"/>
    </row>
    <row r="392" spans="1:7" x14ac:dyDescent="0.25">
      <c r="A392" s="49"/>
      <c r="B392" s="49" t="s">
        <v>75</v>
      </c>
      <c r="C392" s="68"/>
      <c r="D392" s="68"/>
      <c r="E392" s="77"/>
      <c r="F392" s="66"/>
      <c r="G392" s="49"/>
    </row>
    <row r="393" spans="1:7" ht="14.5" x14ac:dyDescent="0.25">
      <c r="A393" s="49"/>
      <c r="B393" s="49" t="s">
        <v>74</v>
      </c>
      <c r="C393" s="68" t="s">
        <v>621</v>
      </c>
      <c r="D393" s="68">
        <v>234</v>
      </c>
      <c r="E393" s="77">
        <v>250</v>
      </c>
      <c r="F393" s="66">
        <f>E393*D393</f>
        <v>58500</v>
      </c>
      <c r="G393" s="49"/>
    </row>
    <row r="394" spans="1:7" x14ac:dyDescent="0.25">
      <c r="A394" s="49"/>
      <c r="B394" s="49"/>
      <c r="C394" s="68"/>
      <c r="D394" s="68"/>
      <c r="E394" s="77"/>
      <c r="F394" s="66"/>
      <c r="G394" s="49"/>
    </row>
    <row r="395" spans="1:7" x14ac:dyDescent="0.25">
      <c r="A395" s="49"/>
      <c r="B395" s="49" t="s">
        <v>541</v>
      </c>
      <c r="C395" s="68"/>
      <c r="D395" s="68"/>
      <c r="E395" s="77"/>
      <c r="F395" s="66"/>
      <c r="G395" s="49"/>
    </row>
    <row r="396" spans="1:7" x14ac:dyDescent="0.25">
      <c r="A396" s="49"/>
      <c r="B396" s="49" t="s">
        <v>72</v>
      </c>
      <c r="C396" s="68"/>
      <c r="D396" s="68"/>
      <c r="E396" s="77"/>
      <c r="F396" s="66"/>
      <c r="G396" s="49"/>
    </row>
    <row r="397" spans="1:7" x14ac:dyDescent="0.25">
      <c r="A397" s="49"/>
      <c r="B397" s="49" t="s">
        <v>71</v>
      </c>
      <c r="C397" s="68"/>
      <c r="D397" s="68"/>
      <c r="E397" s="77"/>
      <c r="F397" s="66"/>
      <c r="G397" s="49"/>
    </row>
    <row r="398" spans="1:7" x14ac:dyDescent="0.25">
      <c r="A398" s="49"/>
      <c r="B398" s="49" t="s">
        <v>70</v>
      </c>
      <c r="C398" s="68" t="s">
        <v>2</v>
      </c>
      <c r="D398" s="68">
        <v>4</v>
      </c>
      <c r="E398" s="77">
        <v>650</v>
      </c>
      <c r="F398" s="66">
        <f>E398*D398</f>
        <v>2600</v>
      </c>
      <c r="G398" s="49"/>
    </row>
    <row r="399" spans="1:7" x14ac:dyDescent="0.25">
      <c r="A399" s="49"/>
      <c r="B399" s="49"/>
      <c r="C399" s="68"/>
      <c r="D399" s="68"/>
      <c r="E399" s="77"/>
      <c r="F399" s="66"/>
      <c r="G399" s="49"/>
    </row>
    <row r="400" spans="1:7" ht="13" x14ac:dyDescent="0.3">
      <c r="A400" s="49"/>
      <c r="B400" s="67" t="s">
        <v>69</v>
      </c>
      <c r="C400" s="68"/>
      <c r="D400" s="68"/>
      <c r="E400" s="77"/>
      <c r="F400" s="66"/>
      <c r="G400" s="49"/>
    </row>
    <row r="401" spans="1:7" x14ac:dyDescent="0.25">
      <c r="A401" s="49"/>
      <c r="B401" s="49"/>
      <c r="C401" s="68"/>
      <c r="D401" s="68"/>
      <c r="E401" s="77"/>
      <c r="F401" s="66"/>
      <c r="G401" s="49"/>
    </row>
    <row r="402" spans="1:7" x14ac:dyDescent="0.25">
      <c r="A402" s="49"/>
      <c r="B402" s="49" t="s">
        <v>68</v>
      </c>
      <c r="C402" s="68" t="s">
        <v>11</v>
      </c>
      <c r="D402" s="68">
        <v>123</v>
      </c>
      <c r="E402" s="77">
        <v>65</v>
      </c>
      <c r="F402" s="66">
        <f>E402*D402</f>
        <v>7995</v>
      </c>
      <c r="G402" s="49"/>
    </row>
    <row r="403" spans="1:7" x14ac:dyDescent="0.25">
      <c r="A403" s="49"/>
      <c r="B403" s="49"/>
      <c r="C403" s="68"/>
      <c r="D403" s="68"/>
      <c r="E403" s="77"/>
      <c r="F403" s="66"/>
      <c r="G403" s="66"/>
    </row>
    <row r="404" spans="1:7" ht="13" x14ac:dyDescent="0.3">
      <c r="A404" s="115"/>
      <c r="B404" s="111" t="s">
        <v>283</v>
      </c>
      <c r="C404" s="112"/>
      <c r="D404" s="112"/>
      <c r="E404" s="113"/>
      <c r="F404" s="114">
        <f>SUM(F385:F403)</f>
        <v>69095</v>
      </c>
      <c r="G404" s="114">
        <f>SUM(G385:G403)</f>
        <v>0</v>
      </c>
    </row>
    <row r="405" spans="1:7" x14ac:dyDescent="0.25">
      <c r="A405" s="49"/>
      <c r="B405" s="49"/>
      <c r="C405" s="68"/>
      <c r="D405" s="68"/>
      <c r="E405" s="77"/>
      <c r="F405" s="66"/>
      <c r="G405" s="66"/>
    </row>
    <row r="406" spans="1:7" ht="13" x14ac:dyDescent="0.3">
      <c r="A406" s="49"/>
      <c r="B406" s="79" t="s">
        <v>67</v>
      </c>
      <c r="C406" s="68"/>
      <c r="D406" s="68"/>
      <c r="E406" s="77"/>
      <c r="F406" s="66"/>
      <c r="G406" s="66"/>
    </row>
    <row r="407" spans="1:7" x14ac:dyDescent="0.25">
      <c r="A407" s="49"/>
      <c r="B407" s="49"/>
      <c r="C407" s="68"/>
      <c r="D407" s="68"/>
      <c r="E407" s="77"/>
      <c r="F407" s="66"/>
      <c r="G407" s="66"/>
    </row>
    <row r="408" spans="1:7" ht="13" x14ac:dyDescent="0.3">
      <c r="A408" s="49"/>
      <c r="B408" s="67" t="s">
        <v>66</v>
      </c>
      <c r="C408" s="68"/>
      <c r="D408" s="68"/>
      <c r="E408" s="77"/>
      <c r="F408" s="66"/>
      <c r="G408" s="66"/>
    </row>
    <row r="409" spans="1:7" x14ac:dyDescent="0.25">
      <c r="A409" s="49"/>
      <c r="B409" s="49"/>
      <c r="C409" s="68"/>
      <c r="D409" s="68"/>
      <c r="E409" s="77"/>
      <c r="F409" s="66"/>
      <c r="G409" s="66"/>
    </row>
    <row r="410" spans="1:7" s="50" customFormat="1" ht="13" x14ac:dyDescent="0.3">
      <c r="A410" s="86"/>
      <c r="B410" s="87" t="s">
        <v>510</v>
      </c>
      <c r="C410" s="70"/>
      <c r="D410" s="70"/>
      <c r="E410" s="88"/>
      <c r="F410" s="88"/>
      <c r="G410" s="66"/>
    </row>
    <row r="411" spans="1:7" s="50" customFormat="1" ht="14.5" x14ac:dyDescent="0.3">
      <c r="A411" s="86"/>
      <c r="B411" s="71" t="s">
        <v>511</v>
      </c>
      <c r="C411" s="89" t="s">
        <v>621</v>
      </c>
      <c r="D411" s="89">
        <v>234</v>
      </c>
      <c r="E411" s="77">
        <v>280</v>
      </c>
      <c r="F411" s="88">
        <f>D411*E411</f>
        <v>65520</v>
      </c>
      <c r="G411" s="66"/>
    </row>
    <row r="412" spans="1:7" s="50" customFormat="1" ht="13" x14ac:dyDescent="0.3">
      <c r="A412" s="86"/>
      <c r="B412" s="71"/>
      <c r="C412" s="89"/>
      <c r="D412" s="89"/>
      <c r="E412" s="77"/>
      <c r="F412" s="88"/>
      <c r="G412" s="66"/>
    </row>
    <row r="413" spans="1:7" s="50" customFormat="1" ht="14.5" x14ac:dyDescent="0.3">
      <c r="A413" s="86"/>
      <c r="B413" s="71" t="s">
        <v>512</v>
      </c>
      <c r="C413" s="89" t="s">
        <v>621</v>
      </c>
      <c r="D413" s="89">
        <v>234</v>
      </c>
      <c r="E413" s="77">
        <v>25</v>
      </c>
      <c r="F413" s="88">
        <f>D413*E413</f>
        <v>5850</v>
      </c>
      <c r="G413" s="66"/>
    </row>
    <row r="414" spans="1:7" ht="13" x14ac:dyDescent="0.3">
      <c r="A414" s="49"/>
      <c r="B414" s="67"/>
      <c r="C414" s="68"/>
      <c r="D414" s="68"/>
      <c r="E414" s="77"/>
      <c r="F414" s="66"/>
      <c r="G414" s="66"/>
    </row>
    <row r="415" spans="1:7" x14ac:dyDescent="0.25">
      <c r="A415" s="49"/>
      <c r="B415" s="49"/>
      <c r="C415" s="68"/>
      <c r="D415" s="68"/>
      <c r="E415" s="77"/>
      <c r="F415" s="66"/>
      <c r="G415" s="66"/>
    </row>
    <row r="416" spans="1:7" ht="13" x14ac:dyDescent="0.3">
      <c r="A416" s="115"/>
      <c r="B416" s="111" t="s">
        <v>283</v>
      </c>
      <c r="C416" s="112"/>
      <c r="D416" s="112"/>
      <c r="E416" s="113"/>
      <c r="F416" s="114">
        <f>SUM(F408:F415)</f>
        <v>71370</v>
      </c>
      <c r="G416" s="114">
        <f>SUM(G408:G415)</f>
        <v>0</v>
      </c>
    </row>
    <row r="417" spans="1:7" x14ac:dyDescent="0.25">
      <c r="A417" s="49"/>
      <c r="B417" s="49"/>
      <c r="C417" s="68"/>
      <c r="D417" s="68"/>
      <c r="E417" s="77"/>
      <c r="F417" s="66"/>
      <c r="G417" s="66"/>
    </row>
    <row r="418" spans="1:7" ht="13" x14ac:dyDescent="0.3">
      <c r="A418" s="49"/>
      <c r="B418" s="79" t="s">
        <v>63</v>
      </c>
      <c r="C418" s="68"/>
      <c r="D418" s="68"/>
      <c r="E418" s="77"/>
      <c r="F418" s="66"/>
      <c r="G418" s="66"/>
    </row>
    <row r="419" spans="1:7" x14ac:dyDescent="0.25">
      <c r="A419" s="49"/>
      <c r="B419" s="49"/>
      <c r="C419" s="68"/>
      <c r="D419" s="68"/>
      <c r="E419" s="77"/>
      <c r="F419" s="66"/>
      <c r="G419" s="66"/>
    </row>
    <row r="420" spans="1:7" ht="13" x14ac:dyDescent="0.3">
      <c r="A420" s="49"/>
      <c r="B420" s="67" t="s">
        <v>62</v>
      </c>
      <c r="C420" s="68"/>
      <c r="D420" s="68"/>
      <c r="E420" s="77"/>
      <c r="F420" s="66"/>
      <c r="G420" s="66"/>
    </row>
    <row r="421" spans="1:7" x14ac:dyDescent="0.25">
      <c r="A421" s="49"/>
      <c r="B421" s="49"/>
      <c r="C421" s="68"/>
      <c r="D421" s="68"/>
      <c r="E421" s="77"/>
      <c r="F421" s="66"/>
      <c r="G421" s="66"/>
    </row>
    <row r="422" spans="1:7" x14ac:dyDescent="0.25">
      <c r="A422" s="49"/>
      <c r="B422" s="49" t="s">
        <v>59</v>
      </c>
      <c r="C422" s="68"/>
      <c r="D422" s="68"/>
      <c r="E422" s="77"/>
      <c r="F422" s="66"/>
      <c r="G422" s="66"/>
    </row>
    <row r="423" spans="1:7" x14ac:dyDescent="0.25">
      <c r="A423" s="49"/>
      <c r="B423" s="49" t="s">
        <v>56</v>
      </c>
      <c r="C423" s="68" t="s">
        <v>2</v>
      </c>
      <c r="D423" s="68">
        <v>4</v>
      </c>
      <c r="E423" s="77">
        <v>450</v>
      </c>
      <c r="F423" s="66">
        <f>E423*D423</f>
        <v>1800</v>
      </c>
      <c r="G423" s="49"/>
    </row>
    <row r="424" spans="1:7" x14ac:dyDescent="0.25">
      <c r="A424" s="49"/>
      <c r="B424" s="49"/>
      <c r="C424" s="68"/>
      <c r="D424" s="68"/>
      <c r="E424" s="77"/>
      <c r="F424" s="66"/>
      <c r="G424" s="49"/>
    </row>
    <row r="425" spans="1:7" s="50" customFormat="1" ht="13" x14ac:dyDescent="0.3">
      <c r="A425" s="86"/>
      <c r="B425" s="71" t="s">
        <v>519</v>
      </c>
      <c r="C425" s="70">
        <v>1</v>
      </c>
      <c r="D425" s="89" t="s">
        <v>518</v>
      </c>
      <c r="E425" s="88">
        <v>10000</v>
      </c>
      <c r="F425" s="88">
        <f>C425*E425</f>
        <v>10000</v>
      </c>
      <c r="G425" s="48"/>
    </row>
    <row r="426" spans="1:7" s="50" customFormat="1" ht="13" x14ac:dyDescent="0.3">
      <c r="A426" s="86"/>
      <c r="B426" s="71"/>
      <c r="C426" s="70"/>
      <c r="D426" s="89"/>
      <c r="E426" s="88"/>
      <c r="F426" s="88"/>
      <c r="G426" s="48"/>
    </row>
    <row r="427" spans="1:7" ht="13" x14ac:dyDescent="0.3">
      <c r="A427" s="49"/>
      <c r="B427" s="67" t="s">
        <v>55</v>
      </c>
      <c r="C427" s="68"/>
      <c r="D427" s="68"/>
      <c r="E427" s="77"/>
      <c r="F427" s="66"/>
      <c r="G427" s="49"/>
    </row>
    <row r="428" spans="1:7" x14ac:dyDescent="0.25">
      <c r="A428" s="49"/>
      <c r="B428" s="49"/>
      <c r="C428" s="68"/>
      <c r="D428" s="68"/>
      <c r="E428" s="77"/>
      <c r="F428" s="66"/>
      <c r="G428" s="49"/>
    </row>
    <row r="429" spans="1:7" ht="13" x14ac:dyDescent="0.3">
      <c r="A429" s="49"/>
      <c r="B429" s="67" t="s">
        <v>52</v>
      </c>
      <c r="C429" s="68"/>
      <c r="D429" s="68"/>
      <c r="E429" s="77"/>
      <c r="F429" s="66"/>
      <c r="G429" s="49"/>
    </row>
    <row r="430" spans="1:7" ht="13" x14ac:dyDescent="0.3">
      <c r="A430" s="49"/>
      <c r="B430" s="67" t="s">
        <v>51</v>
      </c>
      <c r="C430" s="68"/>
      <c r="D430" s="68"/>
      <c r="E430" s="77"/>
      <c r="F430" s="66"/>
      <c r="G430" s="49"/>
    </row>
    <row r="431" spans="1:7" ht="13" x14ac:dyDescent="0.3">
      <c r="A431" s="49"/>
      <c r="B431" s="67" t="s">
        <v>50</v>
      </c>
      <c r="C431" s="68"/>
      <c r="D431" s="68"/>
      <c r="E431" s="77"/>
      <c r="F431" s="66"/>
      <c r="G431" s="49"/>
    </row>
    <row r="432" spans="1:7" x14ac:dyDescent="0.25">
      <c r="A432" s="49"/>
      <c r="B432" s="49"/>
      <c r="C432" s="68"/>
      <c r="D432" s="68"/>
      <c r="E432" s="77"/>
      <c r="F432" s="66"/>
      <c r="G432" s="49"/>
    </row>
    <row r="433" spans="1:7" x14ac:dyDescent="0.25">
      <c r="A433" s="49"/>
      <c r="B433" s="49" t="s">
        <v>49</v>
      </c>
      <c r="C433" s="68" t="s">
        <v>2</v>
      </c>
      <c r="D433" s="68">
        <v>4</v>
      </c>
      <c r="E433" s="77">
        <v>150</v>
      </c>
      <c r="F433" s="66">
        <f>E433*D433</f>
        <v>600</v>
      </c>
      <c r="G433" s="49"/>
    </row>
    <row r="434" spans="1:7" x14ac:dyDescent="0.25">
      <c r="A434" s="49"/>
      <c r="B434" s="49"/>
      <c r="C434" s="68"/>
      <c r="D434" s="68"/>
      <c r="E434" s="77"/>
      <c r="F434" s="66"/>
      <c r="G434" s="49"/>
    </row>
    <row r="435" spans="1:7" x14ac:dyDescent="0.25">
      <c r="A435" s="49"/>
      <c r="B435" s="49" t="s">
        <v>48</v>
      </c>
      <c r="C435" s="68"/>
      <c r="D435" s="68"/>
      <c r="E435" s="77"/>
      <c r="F435" s="66"/>
      <c r="G435" s="49"/>
    </row>
    <row r="436" spans="1:7" x14ac:dyDescent="0.25">
      <c r="A436" s="49"/>
      <c r="B436" s="49" t="s">
        <v>47</v>
      </c>
      <c r="C436" s="68" t="s">
        <v>2</v>
      </c>
      <c r="D436" s="68">
        <v>4</v>
      </c>
      <c r="E436" s="77">
        <v>45</v>
      </c>
      <c r="F436" s="66">
        <f>E436*D436</f>
        <v>180</v>
      </c>
      <c r="G436" s="49"/>
    </row>
    <row r="437" spans="1:7" x14ac:dyDescent="0.25">
      <c r="A437" s="49"/>
      <c r="B437" s="49"/>
      <c r="C437" s="68"/>
      <c r="D437" s="68"/>
      <c r="E437" s="77"/>
      <c r="F437" s="66"/>
      <c r="G437" s="66"/>
    </row>
    <row r="438" spans="1:7" ht="13" x14ac:dyDescent="0.3">
      <c r="A438" s="115"/>
      <c r="B438" s="111" t="s">
        <v>283</v>
      </c>
      <c r="C438" s="112"/>
      <c r="D438" s="112"/>
      <c r="E438" s="113"/>
      <c r="F438" s="114">
        <f>SUM(F417:F437)</f>
        <v>12580</v>
      </c>
      <c r="G438" s="114">
        <f>SUM(G417:G437)</f>
        <v>0</v>
      </c>
    </row>
    <row r="439" spans="1:7" x14ac:dyDescent="0.25">
      <c r="A439" s="49"/>
      <c r="B439" s="49"/>
      <c r="C439" s="68"/>
      <c r="D439" s="68"/>
      <c r="E439" s="77"/>
      <c r="F439" s="66"/>
      <c r="G439" s="66"/>
    </row>
    <row r="440" spans="1:7" x14ac:dyDescent="0.25">
      <c r="A440" s="49"/>
      <c r="B440" s="49"/>
      <c r="C440" s="68"/>
      <c r="D440" s="68"/>
      <c r="E440" s="77"/>
      <c r="F440" s="66"/>
      <c r="G440" s="66"/>
    </row>
    <row r="441" spans="1:7" ht="13" x14ac:dyDescent="0.3">
      <c r="A441" s="49"/>
      <c r="B441" s="79" t="s">
        <v>20</v>
      </c>
      <c r="C441" s="68"/>
      <c r="D441" s="68"/>
      <c r="E441" s="77"/>
      <c r="F441" s="66"/>
      <c r="G441" s="66"/>
    </row>
    <row r="442" spans="1:7" x14ac:dyDescent="0.25">
      <c r="A442" s="49"/>
      <c r="B442" s="49"/>
      <c r="C442" s="68"/>
      <c r="D442" s="68"/>
      <c r="E442" s="77"/>
      <c r="F442" s="66"/>
      <c r="G442" s="66"/>
    </row>
    <row r="443" spans="1:7" ht="13" x14ac:dyDescent="0.3">
      <c r="A443" s="49"/>
      <c r="B443" s="67" t="s">
        <v>19</v>
      </c>
      <c r="C443" s="68"/>
      <c r="D443" s="68"/>
      <c r="E443" s="77"/>
      <c r="F443" s="66"/>
      <c r="G443" s="66"/>
    </row>
    <row r="444" spans="1:7" x14ac:dyDescent="0.25">
      <c r="A444" s="49"/>
      <c r="B444" s="49"/>
      <c r="C444" s="68"/>
      <c r="D444" s="68"/>
      <c r="E444" s="77"/>
      <c r="F444" s="66"/>
      <c r="G444" s="66"/>
    </row>
    <row r="445" spans="1:7" ht="13" x14ac:dyDescent="0.3">
      <c r="A445" s="49"/>
      <c r="B445" s="67" t="s">
        <v>18</v>
      </c>
      <c r="C445" s="68"/>
      <c r="D445" s="68"/>
      <c r="E445" s="77"/>
      <c r="F445" s="66"/>
      <c r="G445" s="66"/>
    </row>
    <row r="446" spans="1:7" x14ac:dyDescent="0.25">
      <c r="A446" s="49"/>
      <c r="B446" s="49"/>
      <c r="C446" s="68"/>
      <c r="D446" s="68"/>
      <c r="E446" s="77"/>
      <c r="F446" s="66"/>
      <c r="G446" s="66"/>
    </row>
    <row r="447" spans="1:7" ht="14.5" x14ac:dyDescent="0.25">
      <c r="A447" s="49"/>
      <c r="B447" s="49" t="s">
        <v>465</v>
      </c>
      <c r="C447" s="68" t="s">
        <v>621</v>
      </c>
      <c r="D447" s="90">
        <f>D411</f>
        <v>234</v>
      </c>
      <c r="E447" s="77">
        <v>75</v>
      </c>
      <c r="F447" s="66">
        <f>E447*D447</f>
        <v>17550</v>
      </c>
      <c r="G447" s="66"/>
    </row>
    <row r="448" spans="1:7" x14ac:dyDescent="0.25">
      <c r="A448" s="49"/>
      <c r="B448" s="49"/>
      <c r="C448" s="68"/>
      <c r="D448" s="68"/>
      <c r="E448" s="77"/>
      <c r="F448" s="66"/>
      <c r="G448" s="66"/>
    </row>
    <row r="449" spans="1:7" ht="14.5" x14ac:dyDescent="0.25">
      <c r="A449" s="49"/>
      <c r="B449" s="49" t="s">
        <v>522</v>
      </c>
      <c r="C449" s="68" t="s">
        <v>621</v>
      </c>
      <c r="D449" s="90">
        <f>D29</f>
        <v>67</v>
      </c>
      <c r="E449" s="77">
        <v>75</v>
      </c>
      <c r="F449" s="66">
        <f>E449*D449</f>
        <v>5025</v>
      </c>
      <c r="G449" s="66"/>
    </row>
    <row r="450" spans="1:7" x14ac:dyDescent="0.25">
      <c r="A450" s="49"/>
      <c r="B450" s="49"/>
      <c r="C450" s="68"/>
      <c r="D450" s="68"/>
      <c r="E450" s="77"/>
      <c r="F450" s="66"/>
      <c r="G450" s="66"/>
    </row>
    <row r="451" spans="1:7" ht="13" x14ac:dyDescent="0.3">
      <c r="A451" s="49"/>
      <c r="B451" s="67" t="s">
        <v>17</v>
      </c>
      <c r="C451" s="68"/>
      <c r="D451" s="68"/>
      <c r="E451" s="77"/>
      <c r="F451" s="66"/>
      <c r="G451" s="66"/>
    </row>
    <row r="452" spans="1:7" x14ac:dyDescent="0.25">
      <c r="A452" s="49"/>
      <c r="B452" s="49"/>
      <c r="C452" s="68"/>
      <c r="D452" s="68"/>
      <c r="E452" s="77"/>
      <c r="F452" s="66"/>
      <c r="G452" s="66"/>
    </row>
    <row r="453" spans="1:7" ht="13" x14ac:dyDescent="0.3">
      <c r="A453" s="49"/>
      <c r="B453" s="67" t="s">
        <v>16</v>
      </c>
      <c r="C453" s="68"/>
      <c r="D453" s="68"/>
      <c r="E453" s="77"/>
      <c r="F453" s="66"/>
      <c r="G453" s="66"/>
    </row>
    <row r="454" spans="1:7" x14ac:dyDescent="0.25">
      <c r="A454" s="49"/>
      <c r="B454" s="49"/>
      <c r="C454" s="68"/>
      <c r="D454" s="68"/>
      <c r="E454" s="77"/>
      <c r="F454" s="66"/>
      <c r="G454" s="66"/>
    </row>
    <row r="455" spans="1:7" ht="14.5" x14ac:dyDescent="0.25">
      <c r="A455" s="49"/>
      <c r="B455" s="49" t="s">
        <v>525</v>
      </c>
      <c r="C455" s="68" t="s">
        <v>621</v>
      </c>
      <c r="D455" s="68">
        <v>150</v>
      </c>
      <c r="E455" s="77">
        <v>75</v>
      </c>
      <c r="F455" s="66">
        <f>E455*D455</f>
        <v>11250</v>
      </c>
      <c r="G455" s="66"/>
    </row>
    <row r="456" spans="1:7" x14ac:dyDescent="0.25">
      <c r="A456" s="49"/>
      <c r="B456" s="49"/>
      <c r="C456" s="68"/>
      <c r="D456" s="68"/>
      <c r="E456" s="77"/>
      <c r="F456" s="66"/>
      <c r="G456" s="66"/>
    </row>
    <row r="457" spans="1:7" ht="14.5" x14ac:dyDescent="0.25">
      <c r="A457" s="49"/>
      <c r="B457" s="49" t="s">
        <v>295</v>
      </c>
      <c r="C457" s="68" t="s">
        <v>621</v>
      </c>
      <c r="D457" s="68">
        <v>3</v>
      </c>
      <c r="E457" s="77">
        <v>75</v>
      </c>
      <c r="F457" s="66">
        <f>E457*D457</f>
        <v>225</v>
      </c>
      <c r="G457" s="66"/>
    </row>
    <row r="458" spans="1:7" x14ac:dyDescent="0.25">
      <c r="A458" s="49"/>
      <c r="B458" s="49"/>
      <c r="C458" s="68"/>
      <c r="D458" s="68"/>
      <c r="E458" s="77"/>
      <c r="F458" s="66"/>
      <c r="G458" s="66"/>
    </row>
    <row r="459" spans="1:7" ht="13" x14ac:dyDescent="0.3">
      <c r="A459" s="115"/>
      <c r="B459" s="111" t="s">
        <v>283</v>
      </c>
      <c r="C459" s="112"/>
      <c r="D459" s="112"/>
      <c r="E459" s="113"/>
      <c r="F459" s="114">
        <f>SUM(F447:F458)</f>
        <v>34050</v>
      </c>
      <c r="G459" s="114">
        <f>SUM(G442:G458)</f>
        <v>0</v>
      </c>
    </row>
    <row r="460" spans="1:7" x14ac:dyDescent="0.25">
      <c r="A460" s="49"/>
      <c r="B460" s="49"/>
      <c r="C460" s="68"/>
      <c r="D460" s="68"/>
      <c r="E460" s="77"/>
      <c r="F460" s="66"/>
      <c r="G460" s="66"/>
    </row>
    <row r="461" spans="1:7" ht="13" x14ac:dyDescent="0.3">
      <c r="A461" s="49"/>
      <c r="B461" s="79" t="s">
        <v>296</v>
      </c>
      <c r="C461" s="68"/>
      <c r="D461" s="68"/>
      <c r="E461" s="77"/>
      <c r="F461" s="66"/>
      <c r="G461" s="66"/>
    </row>
    <row r="462" spans="1:7" x14ac:dyDescent="0.25">
      <c r="A462" s="49"/>
      <c r="B462" s="49"/>
      <c r="C462" s="68"/>
      <c r="D462" s="68"/>
      <c r="E462" s="77"/>
      <c r="F462" s="66"/>
      <c r="G462" s="66"/>
    </row>
    <row r="463" spans="1:7" ht="13" x14ac:dyDescent="0.3">
      <c r="A463" s="49"/>
      <c r="B463" s="67" t="s">
        <v>297</v>
      </c>
      <c r="C463" s="68"/>
      <c r="D463" s="68"/>
      <c r="E463" s="77"/>
      <c r="F463" s="66"/>
      <c r="G463" s="66"/>
    </row>
    <row r="464" spans="1:7" x14ac:dyDescent="0.25">
      <c r="A464" s="49"/>
      <c r="B464" s="49"/>
      <c r="C464" s="68"/>
      <c r="D464" s="68"/>
      <c r="E464" s="77"/>
      <c r="F464" s="66"/>
      <c r="G464" s="66"/>
    </row>
    <row r="465" spans="1:7" ht="13" x14ac:dyDescent="0.3">
      <c r="A465" s="49"/>
      <c r="B465" s="67" t="s">
        <v>298</v>
      </c>
      <c r="C465" s="68"/>
      <c r="D465" s="68"/>
      <c r="E465" s="77"/>
      <c r="F465" s="66"/>
      <c r="G465" s="66"/>
    </row>
    <row r="466" spans="1:7" x14ac:dyDescent="0.25">
      <c r="A466" s="49"/>
      <c r="B466" s="49"/>
      <c r="C466" s="68"/>
      <c r="D466" s="68"/>
      <c r="E466" s="77"/>
      <c r="F466" s="66"/>
      <c r="G466" s="66"/>
    </row>
    <row r="467" spans="1:7" x14ac:dyDescent="0.25">
      <c r="A467" s="49"/>
      <c r="B467" s="49" t="s">
        <v>299</v>
      </c>
      <c r="C467" s="68"/>
      <c r="D467" s="68"/>
      <c r="E467" s="77"/>
      <c r="F467" s="66"/>
      <c r="G467" s="66"/>
    </row>
    <row r="468" spans="1:7" x14ac:dyDescent="0.25">
      <c r="A468" s="49"/>
      <c r="B468" s="49" t="s">
        <v>300</v>
      </c>
      <c r="C468" s="68" t="s">
        <v>11</v>
      </c>
      <c r="D468" s="68">
        <v>64</v>
      </c>
      <c r="E468" s="77">
        <v>110</v>
      </c>
      <c r="F468" s="66">
        <f>E468*D468</f>
        <v>7040</v>
      </c>
      <c r="G468" s="49"/>
    </row>
    <row r="469" spans="1:7" x14ac:dyDescent="0.25">
      <c r="A469" s="49"/>
      <c r="B469" s="49"/>
      <c r="C469" s="68"/>
      <c r="D469" s="68"/>
      <c r="E469" s="77"/>
      <c r="F469" s="66"/>
      <c r="G469" s="49"/>
    </row>
    <row r="470" spans="1:7" x14ac:dyDescent="0.25">
      <c r="A470" s="49"/>
      <c r="B470" s="49" t="s">
        <v>301</v>
      </c>
      <c r="C470" s="68"/>
      <c r="D470" s="68"/>
      <c r="E470" s="77"/>
      <c r="F470" s="66"/>
      <c r="G470" s="49"/>
    </row>
    <row r="471" spans="1:7" x14ac:dyDescent="0.25">
      <c r="A471" s="49"/>
      <c r="B471" s="49" t="s">
        <v>302</v>
      </c>
      <c r="C471" s="68" t="s">
        <v>11</v>
      </c>
      <c r="D471" s="68">
        <v>14</v>
      </c>
      <c r="E471" s="77">
        <v>100</v>
      </c>
      <c r="F471" s="66">
        <f>E471*D471</f>
        <v>1400</v>
      </c>
      <c r="G471" s="49"/>
    </row>
    <row r="472" spans="1:7" x14ac:dyDescent="0.25">
      <c r="A472" s="49"/>
      <c r="B472" s="49"/>
      <c r="C472" s="68"/>
      <c r="D472" s="68"/>
      <c r="E472" s="77"/>
      <c r="F472" s="66"/>
      <c r="G472" s="49"/>
    </row>
    <row r="473" spans="1:7" x14ac:dyDescent="0.25">
      <c r="A473" s="49"/>
      <c r="B473" s="49" t="s">
        <v>303</v>
      </c>
      <c r="C473" s="68" t="s">
        <v>2</v>
      </c>
      <c r="D473" s="68">
        <v>4</v>
      </c>
      <c r="E473" s="77">
        <v>250</v>
      </c>
      <c r="F473" s="66">
        <f>E473*D473</f>
        <v>1000</v>
      </c>
      <c r="G473" s="49"/>
    </row>
    <row r="474" spans="1:7" x14ac:dyDescent="0.25">
      <c r="A474" s="49"/>
      <c r="B474" s="49" t="s">
        <v>304</v>
      </c>
      <c r="C474" s="68" t="s">
        <v>2</v>
      </c>
      <c r="D474" s="68">
        <v>4</v>
      </c>
      <c r="E474" s="77">
        <v>250</v>
      </c>
      <c r="F474" s="66">
        <f>E474*D474</f>
        <v>1000</v>
      </c>
      <c r="G474" s="49"/>
    </row>
    <row r="475" spans="1:7" x14ac:dyDescent="0.25">
      <c r="A475" s="49"/>
      <c r="B475" s="49" t="s">
        <v>305</v>
      </c>
      <c r="C475" s="68" t="s">
        <v>2</v>
      </c>
      <c r="D475" s="68">
        <v>4</v>
      </c>
      <c r="E475" s="77">
        <v>250</v>
      </c>
      <c r="F475" s="66">
        <f>E475*D475</f>
        <v>1000</v>
      </c>
      <c r="G475" s="49"/>
    </row>
    <row r="476" spans="1:7" x14ac:dyDescent="0.25">
      <c r="A476" s="49"/>
      <c r="B476" s="49" t="s">
        <v>306</v>
      </c>
      <c r="C476" s="68" t="s">
        <v>2</v>
      </c>
      <c r="D476" s="68">
        <v>4</v>
      </c>
      <c r="E476" s="77">
        <v>250</v>
      </c>
      <c r="F476" s="66">
        <f>E476*D476</f>
        <v>1000</v>
      </c>
      <c r="G476" s="49"/>
    </row>
    <row r="477" spans="1:7" x14ac:dyDescent="0.25">
      <c r="A477" s="49"/>
      <c r="B477" s="49"/>
      <c r="C477" s="68"/>
      <c r="D477" s="68"/>
      <c r="E477" s="77"/>
      <c r="F477" s="66"/>
      <c r="G477" s="49"/>
    </row>
    <row r="478" spans="1:7" ht="13" x14ac:dyDescent="0.3">
      <c r="A478" s="49"/>
      <c r="B478" s="67" t="s">
        <v>307</v>
      </c>
      <c r="C478" s="68"/>
      <c r="D478" s="68"/>
      <c r="E478" s="77"/>
      <c r="F478" s="66"/>
      <c r="G478" s="49"/>
    </row>
    <row r="479" spans="1:7" ht="13" x14ac:dyDescent="0.3">
      <c r="A479" s="49"/>
      <c r="B479" s="67" t="s">
        <v>308</v>
      </c>
      <c r="C479" s="68"/>
      <c r="D479" s="68"/>
      <c r="E479" s="77"/>
      <c r="F479" s="66"/>
      <c r="G479" s="49"/>
    </row>
    <row r="480" spans="1:7" x14ac:dyDescent="0.25">
      <c r="A480" s="49"/>
      <c r="B480" s="49"/>
      <c r="C480" s="68"/>
      <c r="D480" s="68"/>
      <c r="E480" s="77"/>
      <c r="F480" s="66"/>
      <c r="G480" s="49"/>
    </row>
    <row r="481" spans="1:7" x14ac:dyDescent="0.25">
      <c r="A481" s="49"/>
      <c r="B481" s="49" t="s">
        <v>309</v>
      </c>
      <c r="C481" s="68"/>
      <c r="D481" s="68"/>
      <c r="E481" s="77"/>
      <c r="F481" s="66"/>
      <c r="G481" s="49"/>
    </row>
    <row r="482" spans="1:7" x14ac:dyDescent="0.25">
      <c r="A482" s="49"/>
      <c r="B482" s="49" t="s">
        <v>310</v>
      </c>
      <c r="C482" s="68" t="s">
        <v>2</v>
      </c>
      <c r="D482" s="68">
        <v>1</v>
      </c>
      <c r="E482" s="77">
        <v>4500</v>
      </c>
      <c r="F482" s="66">
        <f>E482*D482</f>
        <v>4500</v>
      </c>
      <c r="G482" s="49"/>
    </row>
    <row r="483" spans="1:7" x14ac:dyDescent="0.25">
      <c r="A483" s="49"/>
      <c r="B483" s="49"/>
      <c r="C483" s="68"/>
      <c r="D483" s="68"/>
      <c r="E483" s="77"/>
      <c r="F483" s="66"/>
      <c r="G483" s="49"/>
    </row>
    <row r="484" spans="1:7" x14ac:dyDescent="0.25">
      <c r="A484" s="49"/>
      <c r="B484" s="49" t="s">
        <v>311</v>
      </c>
      <c r="C484" s="68" t="s">
        <v>2</v>
      </c>
      <c r="D484" s="68">
        <v>3</v>
      </c>
      <c r="E484" s="77">
        <v>4500</v>
      </c>
      <c r="F484" s="66"/>
      <c r="G484" s="49"/>
    </row>
    <row r="485" spans="1:7" x14ac:dyDescent="0.25">
      <c r="A485" s="49"/>
      <c r="B485" s="49"/>
      <c r="C485" s="68"/>
      <c r="D485" s="68"/>
      <c r="E485" s="77"/>
      <c r="F485" s="66"/>
      <c r="G485" s="49"/>
    </row>
    <row r="486" spans="1:7" ht="13" x14ac:dyDescent="0.3">
      <c r="A486" s="49"/>
      <c r="B486" s="67" t="s">
        <v>312</v>
      </c>
      <c r="C486" s="68"/>
      <c r="D486" s="68"/>
      <c r="E486" s="77"/>
      <c r="F486" s="66"/>
      <c r="G486" s="49"/>
    </row>
    <row r="487" spans="1:7" ht="13" x14ac:dyDescent="0.3">
      <c r="A487" s="49"/>
      <c r="B487" s="67" t="s">
        <v>313</v>
      </c>
      <c r="C487" s="68"/>
      <c r="D487" s="68"/>
      <c r="E487" s="77"/>
      <c r="F487" s="66"/>
      <c r="G487" s="49"/>
    </row>
    <row r="488" spans="1:7" x14ac:dyDescent="0.25">
      <c r="A488" s="49"/>
      <c r="B488" s="49" t="s">
        <v>314</v>
      </c>
      <c r="C488" s="68"/>
      <c r="D488" s="68"/>
      <c r="E488" s="77"/>
      <c r="F488" s="66"/>
      <c r="G488" s="49"/>
    </row>
    <row r="489" spans="1:7" x14ac:dyDescent="0.25">
      <c r="A489" s="49"/>
      <c r="B489" s="49" t="s">
        <v>315</v>
      </c>
      <c r="C489" s="68"/>
      <c r="D489" s="68"/>
      <c r="E489" s="77"/>
      <c r="F489" s="66"/>
      <c r="G489" s="49"/>
    </row>
    <row r="490" spans="1:7" x14ac:dyDescent="0.25">
      <c r="A490" s="49"/>
      <c r="B490" s="49" t="s">
        <v>316</v>
      </c>
      <c r="C490" s="68"/>
      <c r="D490" s="68"/>
      <c r="E490" s="77"/>
      <c r="F490" s="66"/>
      <c r="G490" s="49"/>
    </row>
    <row r="491" spans="1:7" x14ac:dyDescent="0.25">
      <c r="A491" s="49"/>
      <c r="B491" s="49" t="s">
        <v>317</v>
      </c>
      <c r="C491" s="68"/>
      <c r="D491" s="68"/>
      <c r="E491" s="77"/>
      <c r="F491" s="66"/>
      <c r="G491" s="49"/>
    </row>
    <row r="492" spans="1:7" x14ac:dyDescent="0.25">
      <c r="A492" s="49"/>
      <c r="B492" s="49" t="s">
        <v>318</v>
      </c>
      <c r="C492" s="68"/>
      <c r="D492" s="68"/>
      <c r="E492" s="77"/>
      <c r="F492" s="66"/>
      <c r="G492" s="49"/>
    </row>
    <row r="493" spans="1:7" x14ac:dyDescent="0.25">
      <c r="A493" s="49"/>
      <c r="B493" s="49" t="s">
        <v>466</v>
      </c>
      <c r="C493" s="68"/>
      <c r="D493" s="68"/>
      <c r="E493" s="77"/>
      <c r="F493" s="66"/>
      <c r="G493" s="49"/>
    </row>
    <row r="494" spans="1:7" x14ac:dyDescent="0.25">
      <c r="A494" s="49"/>
      <c r="B494" s="49" t="s">
        <v>319</v>
      </c>
      <c r="C494" s="68" t="s">
        <v>2</v>
      </c>
      <c r="D494" s="68">
        <v>1</v>
      </c>
      <c r="E494" s="77">
        <v>10000</v>
      </c>
      <c r="F494" s="66">
        <f>E494*D494</f>
        <v>10000</v>
      </c>
      <c r="G494" s="49"/>
    </row>
    <row r="495" spans="1:7" x14ac:dyDescent="0.25">
      <c r="A495" s="49"/>
      <c r="B495" s="49"/>
      <c r="C495" s="68"/>
      <c r="D495" s="68"/>
      <c r="E495" s="77"/>
      <c r="F495" s="66"/>
      <c r="G495" s="66"/>
    </row>
    <row r="496" spans="1:7" ht="13" x14ac:dyDescent="0.3">
      <c r="A496" s="115"/>
      <c r="B496" s="111" t="s">
        <v>283</v>
      </c>
      <c r="C496" s="112"/>
      <c r="D496" s="112"/>
      <c r="E496" s="113"/>
      <c r="F496" s="114">
        <f>SUM(F463:F495)</f>
        <v>26940</v>
      </c>
      <c r="G496" s="114">
        <f>SUM(G463:G495)</f>
        <v>0</v>
      </c>
    </row>
    <row r="497" spans="1:7" x14ac:dyDescent="0.25">
      <c r="A497" s="49"/>
      <c r="B497" s="49"/>
      <c r="C497" s="68"/>
      <c r="D497" s="68"/>
      <c r="E497" s="77"/>
      <c r="F497" s="66"/>
      <c r="G497" s="66"/>
    </row>
    <row r="498" spans="1:7" ht="13" x14ac:dyDescent="0.3">
      <c r="A498" s="49"/>
      <c r="B498" s="79" t="s">
        <v>320</v>
      </c>
      <c r="C498" s="68"/>
      <c r="D498" s="68"/>
      <c r="E498" s="77"/>
      <c r="F498" s="66"/>
      <c r="G498" s="66"/>
    </row>
    <row r="499" spans="1:7" ht="13" x14ac:dyDescent="0.3">
      <c r="A499" s="49"/>
      <c r="B499" s="91"/>
      <c r="C499" s="92"/>
      <c r="D499" s="68"/>
      <c r="E499" s="77"/>
      <c r="F499" s="66"/>
      <c r="G499" s="66"/>
    </row>
    <row r="500" spans="1:7" ht="13" x14ac:dyDescent="0.3">
      <c r="A500" s="49"/>
      <c r="B500" s="67" t="s">
        <v>321</v>
      </c>
      <c r="C500" s="68"/>
      <c r="D500" s="68"/>
      <c r="E500" s="77"/>
      <c r="F500" s="66"/>
      <c r="G500" s="66"/>
    </row>
    <row r="501" spans="1:7" ht="13" x14ac:dyDescent="0.3">
      <c r="A501" s="49"/>
      <c r="B501" s="67" t="s">
        <v>322</v>
      </c>
      <c r="C501" s="68"/>
      <c r="D501" s="68"/>
      <c r="E501" s="77"/>
      <c r="F501" s="66"/>
      <c r="G501" s="66"/>
    </row>
    <row r="502" spans="1:7" ht="14.5" x14ac:dyDescent="0.25">
      <c r="A502" s="49"/>
      <c r="B502" s="49" t="s">
        <v>323</v>
      </c>
      <c r="C502" s="68" t="s">
        <v>621</v>
      </c>
      <c r="D502" s="68">
        <v>22</v>
      </c>
      <c r="E502" s="77">
        <v>400</v>
      </c>
      <c r="F502" s="66">
        <f>E502*D502</f>
        <v>8800</v>
      </c>
      <c r="G502" s="66"/>
    </row>
    <row r="503" spans="1:7" x14ac:dyDescent="0.25">
      <c r="A503" s="49"/>
      <c r="B503" s="49"/>
      <c r="C503" s="68"/>
      <c r="D503" s="68"/>
      <c r="E503" s="77"/>
      <c r="F503" s="66"/>
      <c r="G503" s="66"/>
    </row>
    <row r="504" spans="1:7" ht="13" x14ac:dyDescent="0.3">
      <c r="A504" s="115"/>
      <c r="B504" s="111" t="s">
        <v>283</v>
      </c>
      <c r="C504" s="112"/>
      <c r="D504" s="112"/>
      <c r="E504" s="113"/>
      <c r="F504" s="114">
        <f>SUM(F499:F503)</f>
        <v>8800</v>
      </c>
      <c r="G504" s="114">
        <f>SUM(G499:G503)</f>
        <v>0</v>
      </c>
    </row>
    <row r="505" spans="1:7" x14ac:dyDescent="0.25">
      <c r="A505" s="49"/>
      <c r="B505" s="49"/>
      <c r="C505" s="68"/>
      <c r="D505" s="68"/>
      <c r="E505" s="77"/>
      <c r="F505" s="66"/>
      <c r="G505" s="66"/>
    </row>
    <row r="506" spans="1:7" ht="13" x14ac:dyDescent="0.3">
      <c r="A506" s="49"/>
      <c r="B506" s="79" t="s">
        <v>324</v>
      </c>
      <c r="C506" s="68"/>
      <c r="D506" s="68"/>
      <c r="E506" s="77"/>
      <c r="F506" s="66"/>
      <c r="G506" s="66"/>
    </row>
    <row r="507" spans="1:7" x14ac:dyDescent="0.25">
      <c r="A507" s="49"/>
      <c r="B507" s="49"/>
      <c r="C507" s="68"/>
      <c r="D507" s="68"/>
      <c r="E507" s="77"/>
      <c r="F507" s="66"/>
      <c r="G507" s="66"/>
    </row>
    <row r="508" spans="1:7" ht="13" x14ac:dyDescent="0.3">
      <c r="A508" s="49"/>
      <c r="B508" s="67" t="s">
        <v>325</v>
      </c>
      <c r="C508" s="68"/>
      <c r="D508" s="68"/>
      <c r="E508" s="77"/>
      <c r="F508" s="66"/>
      <c r="G508" s="66"/>
    </row>
    <row r="509" spans="1:7" ht="13" x14ac:dyDescent="0.3">
      <c r="A509" s="49"/>
      <c r="B509" s="67" t="s">
        <v>326</v>
      </c>
      <c r="C509" s="68"/>
      <c r="D509" s="68"/>
      <c r="E509" s="77"/>
      <c r="F509" s="66"/>
      <c r="G509" s="66"/>
    </row>
    <row r="510" spans="1:7" ht="13" x14ac:dyDescent="0.3">
      <c r="A510" s="49"/>
      <c r="B510" s="67" t="s">
        <v>528</v>
      </c>
      <c r="C510" s="68"/>
      <c r="D510" s="68"/>
      <c r="E510" s="77"/>
      <c r="F510" s="66"/>
      <c r="G510" s="66"/>
    </row>
    <row r="511" spans="1:7" x14ac:dyDescent="0.25">
      <c r="A511" s="49"/>
      <c r="B511" s="49"/>
      <c r="C511" s="68"/>
      <c r="D511" s="68"/>
      <c r="E511" s="77"/>
      <c r="F511" s="66"/>
      <c r="G511" s="66"/>
    </row>
    <row r="512" spans="1:7" ht="14.5" x14ac:dyDescent="0.25">
      <c r="A512" s="49"/>
      <c r="B512" s="49" t="s">
        <v>526</v>
      </c>
      <c r="C512" s="68" t="s">
        <v>621</v>
      </c>
      <c r="D512" s="74">
        <f>((32+7.3)*2)*3.1+(7.3*2.9*2*3)</f>
        <v>370.67999999999995</v>
      </c>
      <c r="E512" s="77">
        <v>70</v>
      </c>
      <c r="F512" s="66">
        <f>E512*D512</f>
        <v>25947.599999999995</v>
      </c>
      <c r="G512" s="66"/>
    </row>
    <row r="513" spans="1:7" x14ac:dyDescent="0.25">
      <c r="A513" s="49"/>
      <c r="B513" s="49"/>
      <c r="C513" s="68"/>
      <c r="D513" s="68"/>
      <c r="E513" s="77"/>
      <c r="F513" s="66"/>
      <c r="G513" s="66"/>
    </row>
    <row r="514" spans="1:7" ht="13" x14ac:dyDescent="0.3">
      <c r="A514" s="49"/>
      <c r="B514" s="67" t="s">
        <v>325</v>
      </c>
      <c r="C514" s="68"/>
      <c r="D514" s="68"/>
      <c r="E514" s="77"/>
      <c r="F514" s="66"/>
      <c r="G514" s="66"/>
    </row>
    <row r="515" spans="1:7" ht="13" x14ac:dyDescent="0.3">
      <c r="A515" s="49"/>
      <c r="B515" s="67" t="s">
        <v>326</v>
      </c>
      <c r="C515" s="68"/>
      <c r="D515" s="68"/>
      <c r="E515" s="77"/>
      <c r="F515" s="66"/>
      <c r="G515" s="66"/>
    </row>
    <row r="516" spans="1:7" ht="13" x14ac:dyDescent="0.3">
      <c r="A516" s="49"/>
      <c r="B516" s="67" t="s">
        <v>528</v>
      </c>
      <c r="C516" s="68"/>
      <c r="D516" s="68"/>
      <c r="E516" s="77"/>
      <c r="F516" s="66"/>
      <c r="G516" s="66"/>
    </row>
    <row r="517" spans="1:7" x14ac:dyDescent="0.25">
      <c r="A517" s="49"/>
      <c r="B517" s="49"/>
      <c r="C517" s="68"/>
      <c r="D517" s="68"/>
      <c r="E517" s="77"/>
      <c r="F517" s="66"/>
      <c r="G517" s="66"/>
    </row>
    <row r="518" spans="1:7" ht="14.5" x14ac:dyDescent="0.25">
      <c r="A518" s="49"/>
      <c r="B518" s="49" t="s">
        <v>527</v>
      </c>
      <c r="C518" s="68" t="s">
        <v>621</v>
      </c>
      <c r="D518" s="74">
        <f>((32+7.3)*2)*3.1</f>
        <v>243.66</v>
      </c>
      <c r="E518" s="77">
        <v>70</v>
      </c>
      <c r="F518" s="66">
        <f>E518*D518</f>
        <v>17056.2</v>
      </c>
      <c r="G518" s="66"/>
    </row>
    <row r="519" spans="1:7" x14ac:dyDescent="0.25">
      <c r="A519" s="49"/>
      <c r="B519" s="49"/>
      <c r="C519" s="68"/>
      <c r="D519" s="74"/>
      <c r="E519" s="77"/>
      <c r="F519" s="66"/>
      <c r="G519" s="66"/>
    </row>
    <row r="520" spans="1:7" ht="13" x14ac:dyDescent="0.3">
      <c r="A520" s="49"/>
      <c r="B520" s="67" t="s">
        <v>329</v>
      </c>
      <c r="C520" s="68"/>
      <c r="D520" s="68"/>
      <c r="E520" s="77"/>
      <c r="F520" s="66"/>
      <c r="G520" s="66"/>
    </row>
    <row r="521" spans="1:7" ht="13" x14ac:dyDescent="0.3">
      <c r="A521" s="49"/>
      <c r="B521" s="67" t="s">
        <v>330</v>
      </c>
      <c r="C521" s="68"/>
      <c r="D521" s="68"/>
      <c r="E521" s="77"/>
      <c r="F521" s="66"/>
      <c r="G521" s="66"/>
    </row>
    <row r="522" spans="1:7" ht="13" x14ac:dyDescent="0.3">
      <c r="A522" s="49"/>
      <c r="B522" s="67" t="s">
        <v>529</v>
      </c>
      <c r="C522" s="68"/>
      <c r="D522" s="68"/>
      <c r="E522" s="77"/>
      <c r="F522" s="66"/>
      <c r="G522" s="66"/>
    </row>
    <row r="523" spans="1:7" ht="13" x14ac:dyDescent="0.3">
      <c r="A523" s="49"/>
      <c r="B523" s="67"/>
      <c r="C523" s="68"/>
      <c r="D523" s="68"/>
      <c r="E523" s="77"/>
      <c r="F523" s="66"/>
      <c r="G523" s="66"/>
    </row>
    <row r="524" spans="1:7" x14ac:dyDescent="0.25">
      <c r="A524" s="49"/>
      <c r="B524" s="49" t="s">
        <v>332</v>
      </c>
      <c r="C524" s="68" t="s">
        <v>11</v>
      </c>
      <c r="D524" s="68">
        <f>D338+D344</f>
        <v>82</v>
      </c>
      <c r="E524" s="77">
        <v>20</v>
      </c>
      <c r="F524" s="66">
        <f>E524*D524</f>
        <v>1640</v>
      </c>
      <c r="G524" s="66"/>
    </row>
    <row r="525" spans="1:7" x14ac:dyDescent="0.25">
      <c r="A525" s="49"/>
      <c r="B525" s="49"/>
      <c r="C525" s="68"/>
      <c r="D525" s="68"/>
      <c r="E525" s="77"/>
      <c r="F525" s="66"/>
      <c r="G525" s="66"/>
    </row>
    <row r="526" spans="1:7" ht="13" x14ac:dyDescent="0.3">
      <c r="A526" s="49"/>
      <c r="B526" s="67" t="s">
        <v>530</v>
      </c>
      <c r="C526" s="68"/>
      <c r="D526" s="68"/>
      <c r="E526" s="77"/>
      <c r="F526" s="66"/>
      <c r="G526" s="66"/>
    </row>
    <row r="527" spans="1:7" ht="13" x14ac:dyDescent="0.3">
      <c r="A527" s="49"/>
      <c r="B527" s="67" t="s">
        <v>334</v>
      </c>
      <c r="C527" s="68"/>
      <c r="D527" s="68"/>
      <c r="E527" s="77"/>
      <c r="F527" s="66"/>
      <c r="G527" s="66"/>
    </row>
    <row r="528" spans="1:7" ht="13" x14ac:dyDescent="0.3">
      <c r="A528" s="49"/>
      <c r="B528" s="67" t="s">
        <v>335</v>
      </c>
      <c r="C528" s="68"/>
      <c r="D528" s="68"/>
      <c r="E528" s="77"/>
      <c r="F528" s="66"/>
      <c r="G528" s="66"/>
    </row>
    <row r="529" spans="1:7" x14ac:dyDescent="0.25">
      <c r="A529" s="49"/>
      <c r="B529" s="49"/>
      <c r="C529" s="68"/>
      <c r="D529" s="68"/>
      <c r="E529" s="77"/>
      <c r="F529" s="66"/>
      <c r="G529" s="66"/>
    </row>
    <row r="530" spans="1:7" ht="14.5" x14ac:dyDescent="0.25">
      <c r="A530" s="49"/>
      <c r="B530" s="49" t="s">
        <v>336</v>
      </c>
      <c r="C530" s="68" t="s">
        <v>621</v>
      </c>
      <c r="D530" s="68">
        <v>14</v>
      </c>
      <c r="E530" s="77">
        <v>70</v>
      </c>
      <c r="F530" s="66">
        <f>E530*D530</f>
        <v>980</v>
      </c>
      <c r="G530" s="66"/>
    </row>
    <row r="531" spans="1:7" ht="14.5" x14ac:dyDescent="0.25">
      <c r="A531" s="49"/>
      <c r="B531" s="49" t="s">
        <v>287</v>
      </c>
      <c r="C531" s="68" t="s">
        <v>621</v>
      </c>
      <c r="D531" s="68">
        <v>87</v>
      </c>
      <c r="E531" s="77">
        <v>70</v>
      </c>
      <c r="F531" s="66">
        <f>E531*D531</f>
        <v>6090</v>
      </c>
      <c r="G531" s="66"/>
    </row>
    <row r="532" spans="1:7" x14ac:dyDescent="0.25">
      <c r="A532" s="49"/>
      <c r="B532" s="49"/>
      <c r="C532" s="68"/>
      <c r="D532" s="68"/>
      <c r="E532" s="77"/>
      <c r="F532" s="66"/>
      <c r="G532" s="66"/>
    </row>
    <row r="533" spans="1:7" ht="13" x14ac:dyDescent="0.3">
      <c r="A533" s="49"/>
      <c r="B533" s="67" t="s">
        <v>337</v>
      </c>
      <c r="C533" s="68"/>
      <c r="D533" s="68"/>
      <c r="E533" s="77"/>
      <c r="F533" s="66"/>
      <c r="G533" s="66"/>
    </row>
    <row r="534" spans="1:7" ht="13" x14ac:dyDescent="0.3">
      <c r="A534" s="49"/>
      <c r="B534" s="67" t="s">
        <v>338</v>
      </c>
      <c r="C534" s="68"/>
      <c r="D534" s="68"/>
      <c r="E534" s="77"/>
      <c r="F534" s="66"/>
      <c r="G534" s="66"/>
    </row>
    <row r="535" spans="1:7" x14ac:dyDescent="0.25">
      <c r="A535" s="49"/>
      <c r="B535" s="49"/>
      <c r="C535" s="68"/>
      <c r="D535" s="68"/>
      <c r="E535" s="77"/>
      <c r="F535" s="66"/>
      <c r="G535" s="66"/>
    </row>
    <row r="536" spans="1:7" ht="14.5" x14ac:dyDescent="0.25">
      <c r="A536" s="49"/>
      <c r="B536" s="49" t="s">
        <v>285</v>
      </c>
      <c r="C536" s="68" t="s">
        <v>621</v>
      </c>
      <c r="D536" s="68">
        <v>14</v>
      </c>
      <c r="E536" s="77">
        <v>70</v>
      </c>
      <c r="F536" s="66">
        <f>E536*D536</f>
        <v>980</v>
      </c>
      <c r="G536" s="66"/>
    </row>
    <row r="537" spans="1:7" x14ac:dyDescent="0.25">
      <c r="A537" s="49"/>
      <c r="B537" s="49" t="s">
        <v>531</v>
      </c>
      <c r="C537" s="68" t="s">
        <v>11</v>
      </c>
      <c r="D537" s="68">
        <f>D402</f>
        <v>123</v>
      </c>
      <c r="E537" s="77">
        <v>20</v>
      </c>
      <c r="F537" s="66">
        <f>E537*D537</f>
        <v>2460</v>
      </c>
      <c r="G537" s="66"/>
    </row>
    <row r="538" spans="1:7" ht="13" x14ac:dyDescent="0.3">
      <c r="A538" s="49"/>
      <c r="B538" s="67"/>
      <c r="C538" s="68"/>
      <c r="D538" s="68"/>
      <c r="E538" s="77"/>
      <c r="F538" s="66"/>
      <c r="G538" s="66"/>
    </row>
    <row r="539" spans="1:7" ht="13" x14ac:dyDescent="0.3">
      <c r="A539" s="49"/>
      <c r="B539" s="67" t="s">
        <v>339</v>
      </c>
      <c r="C539" s="68"/>
      <c r="D539" s="68"/>
      <c r="E539" s="77"/>
      <c r="F539" s="66"/>
      <c r="G539" s="66"/>
    </row>
    <row r="540" spans="1:7" ht="13" x14ac:dyDescent="0.3">
      <c r="A540" s="49"/>
      <c r="B540" s="67" t="s">
        <v>532</v>
      </c>
      <c r="C540" s="68"/>
      <c r="D540" s="68"/>
      <c r="E540" s="77"/>
      <c r="F540" s="66"/>
      <c r="G540" s="66"/>
    </row>
    <row r="541" spans="1:7" x14ac:dyDescent="0.25">
      <c r="A541" s="49"/>
      <c r="B541" s="49"/>
      <c r="C541" s="68"/>
      <c r="D541" s="68"/>
      <c r="E541" s="77"/>
      <c r="F541" s="66"/>
      <c r="G541" s="66"/>
    </row>
    <row r="542" spans="1:7" x14ac:dyDescent="0.25">
      <c r="A542" s="49"/>
      <c r="B542" s="49" t="s">
        <v>341</v>
      </c>
      <c r="C542" s="68" t="s">
        <v>11</v>
      </c>
      <c r="D542" s="68">
        <f>D348</f>
        <v>123</v>
      </c>
      <c r="E542" s="77">
        <v>20</v>
      </c>
      <c r="F542" s="66">
        <f>E542*D542</f>
        <v>2460</v>
      </c>
      <c r="G542" s="66"/>
    </row>
    <row r="543" spans="1:7" ht="14.5" x14ac:dyDescent="0.25">
      <c r="A543" s="49"/>
      <c r="B543" s="49" t="s">
        <v>285</v>
      </c>
      <c r="C543" s="68" t="s">
        <v>621</v>
      </c>
      <c r="D543" s="68">
        <v>14</v>
      </c>
      <c r="E543" s="77">
        <v>70</v>
      </c>
      <c r="F543" s="66">
        <f>E543*D543</f>
        <v>980</v>
      </c>
      <c r="G543" s="66"/>
    </row>
    <row r="544" spans="1:7" ht="14.5" x14ac:dyDescent="0.25">
      <c r="A544" s="49"/>
      <c r="B544" s="49" t="s">
        <v>533</v>
      </c>
      <c r="C544" s="68" t="s">
        <v>621</v>
      </c>
      <c r="D544" s="68">
        <v>150</v>
      </c>
      <c r="E544" s="77">
        <v>70</v>
      </c>
      <c r="F544" s="66">
        <f>E544*D544</f>
        <v>10500</v>
      </c>
      <c r="G544" s="66"/>
    </row>
    <row r="545" spans="1:7" x14ac:dyDescent="0.25">
      <c r="A545" s="49"/>
      <c r="B545" s="49"/>
      <c r="C545" s="68"/>
      <c r="D545" s="68"/>
      <c r="E545" s="77"/>
      <c r="F545" s="66"/>
      <c r="G545" s="66"/>
    </row>
    <row r="546" spans="1:7" ht="13" x14ac:dyDescent="0.3">
      <c r="A546" s="115"/>
      <c r="B546" s="111" t="s">
        <v>283</v>
      </c>
      <c r="C546" s="112"/>
      <c r="D546" s="112"/>
      <c r="E546" s="113"/>
      <c r="F546" s="114">
        <f>SUM(F512:F545)</f>
        <v>69093.799999999988</v>
      </c>
      <c r="G546" s="114"/>
    </row>
    <row r="547" spans="1:7" x14ac:dyDescent="0.25">
      <c r="A547" s="49"/>
      <c r="B547" s="49"/>
      <c r="C547" s="68"/>
      <c r="D547" s="68"/>
      <c r="E547" s="77"/>
      <c r="F547" s="66"/>
      <c r="G547" s="66"/>
    </row>
    <row r="548" spans="1:7" ht="13" x14ac:dyDescent="0.3">
      <c r="A548" s="49"/>
      <c r="B548" s="79" t="s">
        <v>586</v>
      </c>
      <c r="C548" s="68"/>
      <c r="D548" s="68"/>
      <c r="E548" s="77"/>
      <c r="F548" s="66"/>
      <c r="G548" s="66"/>
    </row>
    <row r="549" spans="1:7" x14ac:dyDescent="0.25">
      <c r="A549" s="49"/>
      <c r="B549" s="49"/>
      <c r="C549" s="68"/>
      <c r="D549" s="68"/>
      <c r="E549" s="77"/>
      <c r="F549" s="66"/>
      <c r="G549" s="66"/>
    </row>
    <row r="550" spans="1:7" ht="13" x14ac:dyDescent="0.3">
      <c r="A550" s="49"/>
      <c r="B550" s="67" t="s">
        <v>587</v>
      </c>
      <c r="C550" s="68"/>
      <c r="D550" s="68"/>
      <c r="E550" s="77"/>
      <c r="F550" s="66"/>
      <c r="G550" s="66"/>
    </row>
    <row r="551" spans="1:7" x14ac:dyDescent="0.25">
      <c r="A551" s="49"/>
      <c r="B551" s="49"/>
      <c r="C551" s="68"/>
      <c r="D551" s="68"/>
      <c r="E551" s="77"/>
      <c r="F551" s="66"/>
      <c r="G551" s="66"/>
    </row>
    <row r="552" spans="1:7" x14ac:dyDescent="0.25">
      <c r="A552" s="49"/>
      <c r="B552" s="49" t="s">
        <v>588</v>
      </c>
      <c r="C552" s="68" t="s">
        <v>518</v>
      </c>
      <c r="D552" s="74">
        <v>1</v>
      </c>
      <c r="E552" s="77">
        <v>20000</v>
      </c>
      <c r="F552" s="66"/>
      <c r="G552" s="66"/>
    </row>
    <row r="553" spans="1:7" x14ac:dyDescent="0.25">
      <c r="A553" s="49"/>
      <c r="B553" s="49"/>
      <c r="C553" s="68"/>
      <c r="D553" s="68"/>
      <c r="E553" s="77"/>
      <c r="F553" s="66"/>
      <c r="G553" s="66"/>
    </row>
    <row r="554" spans="1:7" ht="13" x14ac:dyDescent="0.3">
      <c r="A554" s="115"/>
      <c r="B554" s="111" t="s">
        <v>283</v>
      </c>
      <c r="C554" s="112"/>
      <c r="D554" s="112"/>
      <c r="E554" s="113"/>
      <c r="F554" s="114">
        <f>SUM(F552:F553)</f>
        <v>0</v>
      </c>
      <c r="G554" s="114">
        <f>SUM(G552:G553)</f>
        <v>0</v>
      </c>
    </row>
    <row r="555" spans="1:7" x14ac:dyDescent="0.25">
      <c r="A555" s="49"/>
      <c r="B555" s="49"/>
      <c r="C555" s="49"/>
      <c r="D555" s="49"/>
      <c r="E555" s="48"/>
      <c r="F555" s="66"/>
      <c r="G555" s="66"/>
    </row>
    <row r="556" spans="1:7" x14ac:dyDescent="0.25">
      <c r="A556" s="49"/>
      <c r="B556" s="49"/>
      <c r="C556" s="49"/>
      <c r="D556" s="49"/>
      <c r="E556" s="48"/>
      <c r="F556" s="66"/>
      <c r="G556" s="66"/>
    </row>
    <row r="557" spans="1:7" ht="13" x14ac:dyDescent="0.3">
      <c r="A557" s="115"/>
      <c r="B557" s="111" t="s">
        <v>357</v>
      </c>
      <c r="C557" s="115"/>
      <c r="D557" s="115"/>
      <c r="E557" s="116"/>
      <c r="F557" s="116"/>
      <c r="G557" s="116"/>
    </row>
    <row r="558" spans="1:7" x14ac:dyDescent="0.25">
      <c r="A558" s="49"/>
      <c r="B558" s="49"/>
      <c r="C558" s="49"/>
      <c r="D558" s="49"/>
      <c r="E558" s="48"/>
      <c r="F558" s="48"/>
      <c r="G558" s="48"/>
    </row>
    <row r="559" spans="1:7" ht="13" x14ac:dyDescent="0.3">
      <c r="A559" s="49"/>
      <c r="B559" s="93" t="s">
        <v>467</v>
      </c>
      <c r="C559" s="49"/>
      <c r="D559" s="49"/>
      <c r="E559" s="48"/>
      <c r="F559" s="94">
        <f>F76</f>
        <v>77244.800000000003</v>
      </c>
      <c r="G559" s="94">
        <f>G76</f>
        <v>0</v>
      </c>
    </row>
    <row r="560" spans="1:7" ht="13" x14ac:dyDescent="0.3">
      <c r="A560" s="49"/>
      <c r="B560" s="49"/>
      <c r="C560" s="49"/>
      <c r="D560" s="49"/>
      <c r="E560" s="48"/>
      <c r="F560" s="94"/>
      <c r="G560" s="48"/>
    </row>
    <row r="561" spans="1:7" ht="13" x14ac:dyDescent="0.3">
      <c r="A561" s="49"/>
      <c r="B561" s="93" t="s">
        <v>200</v>
      </c>
      <c r="C561" s="49"/>
      <c r="D561" s="49"/>
      <c r="E561" s="48"/>
      <c r="F561" s="94">
        <f>F275</f>
        <v>38480</v>
      </c>
      <c r="G561" s="94">
        <f>G275</f>
        <v>0</v>
      </c>
    </row>
    <row r="562" spans="1:7" ht="13" x14ac:dyDescent="0.3">
      <c r="A562" s="49"/>
      <c r="B562" s="93"/>
      <c r="C562" s="49"/>
      <c r="D562" s="49"/>
      <c r="E562" s="48"/>
      <c r="F562" s="94"/>
      <c r="G562" s="94"/>
    </row>
    <row r="563" spans="1:7" ht="13" x14ac:dyDescent="0.3">
      <c r="A563" s="49"/>
      <c r="B563" s="93" t="s">
        <v>583</v>
      </c>
      <c r="C563" s="49"/>
      <c r="D563" s="49"/>
      <c r="E563" s="48"/>
      <c r="F563" s="94">
        <f>F203</f>
        <v>143113.60000000001</v>
      </c>
      <c r="G563" s="94">
        <f>G80</f>
        <v>0</v>
      </c>
    </row>
    <row r="564" spans="1:7" ht="13" x14ac:dyDescent="0.3">
      <c r="A564" s="49"/>
      <c r="B564" s="49"/>
      <c r="C564" s="49"/>
      <c r="D564" s="49"/>
      <c r="E564" s="48"/>
      <c r="F564" s="94"/>
      <c r="G564" s="48"/>
    </row>
    <row r="565" spans="1:7" ht="13" x14ac:dyDescent="0.3">
      <c r="A565" s="49"/>
      <c r="B565" s="93" t="s">
        <v>560</v>
      </c>
      <c r="C565" s="49"/>
      <c r="D565" s="49"/>
      <c r="E565" s="48"/>
      <c r="F565" s="94">
        <f>F249</f>
        <v>509120</v>
      </c>
      <c r="G565" s="94">
        <f>G279</f>
        <v>0</v>
      </c>
    </row>
    <row r="566" spans="1:7" ht="13" x14ac:dyDescent="0.3">
      <c r="A566" s="49"/>
      <c r="B566" s="93"/>
      <c r="C566" s="49"/>
      <c r="D566" s="49"/>
      <c r="E566" s="48"/>
      <c r="F566" s="94"/>
      <c r="G566" s="94"/>
    </row>
    <row r="567" spans="1:7" ht="13" x14ac:dyDescent="0.3">
      <c r="A567" s="49"/>
      <c r="B567" s="93" t="s">
        <v>347</v>
      </c>
      <c r="C567" s="49"/>
      <c r="D567" s="49"/>
      <c r="E567" s="48"/>
      <c r="F567" s="94">
        <f>F307</f>
        <v>107490</v>
      </c>
      <c r="G567" s="94">
        <f>G307</f>
        <v>0</v>
      </c>
    </row>
    <row r="568" spans="1:7" ht="13" x14ac:dyDescent="0.3">
      <c r="A568" s="49"/>
      <c r="B568" s="93"/>
      <c r="C568" s="49"/>
      <c r="D568" s="49"/>
      <c r="E568" s="48"/>
      <c r="F568" s="94"/>
      <c r="G568" s="94"/>
    </row>
    <row r="569" spans="1:7" ht="13" x14ac:dyDescent="0.3">
      <c r="A569" s="49"/>
      <c r="B569" s="93" t="s">
        <v>133</v>
      </c>
      <c r="C569" s="49"/>
      <c r="D569" s="49"/>
      <c r="E569" s="48"/>
      <c r="F569" s="94">
        <f>F377</f>
        <v>137285</v>
      </c>
      <c r="G569" s="94">
        <f>G377</f>
        <v>0</v>
      </c>
    </row>
    <row r="570" spans="1:7" ht="13" x14ac:dyDescent="0.3">
      <c r="A570" s="49"/>
      <c r="B570" s="93"/>
      <c r="C570" s="49"/>
      <c r="D570" s="49"/>
      <c r="E570" s="48"/>
      <c r="F570" s="94"/>
      <c r="G570" s="94"/>
    </row>
    <row r="571" spans="1:7" ht="13" x14ac:dyDescent="0.3">
      <c r="A571" s="49"/>
      <c r="B571" s="93" t="s">
        <v>348</v>
      </c>
      <c r="C571" s="49"/>
      <c r="D571" s="49"/>
      <c r="E571" s="48"/>
      <c r="F571" s="94">
        <f>F404</f>
        <v>69095</v>
      </c>
      <c r="G571" s="94">
        <f>G404</f>
        <v>0</v>
      </c>
    </row>
    <row r="572" spans="1:7" ht="13" x14ac:dyDescent="0.3">
      <c r="A572" s="49"/>
      <c r="B572" s="93"/>
      <c r="C572" s="49"/>
      <c r="D572" s="49"/>
      <c r="E572" s="48"/>
      <c r="F572" s="94"/>
      <c r="G572" s="94"/>
    </row>
    <row r="573" spans="1:7" ht="13" x14ac:dyDescent="0.3">
      <c r="A573" s="49"/>
      <c r="B573" s="93" t="s">
        <v>349</v>
      </c>
      <c r="C573" s="49"/>
      <c r="D573" s="49"/>
      <c r="E573" s="48"/>
      <c r="F573" s="94">
        <f>F416</f>
        <v>71370</v>
      </c>
      <c r="G573" s="94">
        <f>G416</f>
        <v>0</v>
      </c>
    </row>
    <row r="574" spans="1:7" ht="13" x14ac:dyDescent="0.3">
      <c r="A574" s="49"/>
      <c r="B574" s="93"/>
      <c r="C574" s="49"/>
      <c r="D574" s="49"/>
      <c r="E574" s="48"/>
      <c r="F574" s="94"/>
      <c r="G574" s="94"/>
    </row>
    <row r="575" spans="1:7" ht="13" x14ac:dyDescent="0.3">
      <c r="A575" s="49"/>
      <c r="B575" s="93" t="s">
        <v>63</v>
      </c>
      <c r="C575" s="49"/>
      <c r="D575" s="49"/>
      <c r="E575" s="48"/>
      <c r="F575" s="94">
        <f>F438</f>
        <v>12580</v>
      </c>
      <c r="G575" s="94">
        <f>G438</f>
        <v>0</v>
      </c>
    </row>
    <row r="576" spans="1:7" ht="13" x14ac:dyDescent="0.3">
      <c r="A576" s="49"/>
      <c r="B576" s="93"/>
      <c r="C576" s="49"/>
      <c r="D576" s="49"/>
      <c r="E576" s="48"/>
      <c r="F576" s="94"/>
      <c r="G576" s="94"/>
    </row>
    <row r="577" spans="1:7" ht="13" x14ac:dyDescent="0.3">
      <c r="A577" s="49"/>
      <c r="B577" s="93" t="s">
        <v>20</v>
      </c>
      <c r="C577" s="49"/>
      <c r="D577" s="49"/>
      <c r="E577" s="48"/>
      <c r="F577" s="94">
        <f>F459</f>
        <v>34050</v>
      </c>
      <c r="G577" s="94">
        <f>G459</f>
        <v>0</v>
      </c>
    </row>
    <row r="578" spans="1:7" ht="13" x14ac:dyDescent="0.3">
      <c r="A578" s="49"/>
      <c r="B578" s="93"/>
      <c r="C578" s="49"/>
      <c r="D578" s="49"/>
      <c r="E578" s="48"/>
      <c r="F578" s="94"/>
      <c r="G578" s="94"/>
    </row>
    <row r="579" spans="1:7" ht="13" x14ac:dyDescent="0.3">
      <c r="A579" s="49"/>
      <c r="B579" s="93" t="s">
        <v>296</v>
      </c>
      <c r="C579" s="49"/>
      <c r="D579" s="49"/>
      <c r="E579" s="48"/>
      <c r="F579" s="94">
        <f>F496</f>
        <v>26940</v>
      </c>
      <c r="G579" s="94">
        <f>G496</f>
        <v>0</v>
      </c>
    </row>
    <row r="580" spans="1:7" ht="13" x14ac:dyDescent="0.3">
      <c r="A580" s="49"/>
      <c r="B580" s="93"/>
      <c r="C580" s="49"/>
      <c r="D580" s="49"/>
      <c r="E580" s="48"/>
      <c r="F580" s="94"/>
      <c r="G580" s="94"/>
    </row>
    <row r="581" spans="1:7" ht="13" x14ac:dyDescent="0.3">
      <c r="A581" s="49"/>
      <c r="B581" s="93" t="s">
        <v>320</v>
      </c>
      <c r="C581" s="49"/>
      <c r="D581" s="49"/>
      <c r="E581" s="48"/>
      <c r="F581" s="94">
        <f>F504</f>
        <v>8800</v>
      </c>
      <c r="G581" s="94">
        <f>G504</f>
        <v>0</v>
      </c>
    </row>
    <row r="582" spans="1:7" ht="13" x14ac:dyDescent="0.3">
      <c r="A582" s="49"/>
      <c r="B582" s="93"/>
      <c r="C582" s="49"/>
      <c r="D582" s="49"/>
      <c r="E582" s="48"/>
      <c r="F582" s="94"/>
      <c r="G582" s="94"/>
    </row>
    <row r="583" spans="1:7" ht="13" x14ac:dyDescent="0.3">
      <c r="A583" s="49"/>
      <c r="B583" s="93" t="s">
        <v>352</v>
      </c>
      <c r="C583" s="49"/>
      <c r="D583" s="49"/>
      <c r="E583" s="48"/>
      <c r="F583" s="94">
        <f>F546</f>
        <v>69093.799999999988</v>
      </c>
      <c r="G583" s="94">
        <f>G546</f>
        <v>0</v>
      </c>
    </row>
    <row r="584" spans="1:7" ht="13" x14ac:dyDescent="0.3">
      <c r="A584" s="49"/>
      <c r="B584" s="93"/>
      <c r="C584" s="49"/>
      <c r="D584" s="49"/>
      <c r="E584" s="48"/>
      <c r="F584" s="48"/>
      <c r="G584" s="48"/>
    </row>
    <row r="585" spans="1:7" ht="13" x14ac:dyDescent="0.3">
      <c r="A585" s="49"/>
      <c r="B585" s="93" t="s">
        <v>586</v>
      </c>
      <c r="C585" s="49"/>
      <c r="D585" s="49"/>
      <c r="E585" s="48"/>
      <c r="F585" s="94">
        <f>F554</f>
        <v>0</v>
      </c>
      <c r="G585" s="94">
        <f>G548</f>
        <v>0</v>
      </c>
    </row>
    <row r="586" spans="1:7" ht="13" x14ac:dyDescent="0.3">
      <c r="A586" s="49"/>
      <c r="B586" s="93"/>
      <c r="C586" s="49"/>
      <c r="D586" s="49"/>
      <c r="E586" s="48"/>
      <c r="F586" s="48"/>
      <c r="G586" s="48"/>
    </row>
    <row r="587" spans="1:7" x14ac:dyDescent="0.25">
      <c r="A587" s="49"/>
      <c r="B587" s="49"/>
      <c r="C587" s="49"/>
      <c r="D587" s="49"/>
      <c r="E587" s="48"/>
      <c r="F587" s="48"/>
      <c r="G587" s="48"/>
    </row>
    <row r="588" spans="1:7" ht="13" x14ac:dyDescent="0.3">
      <c r="A588" s="115"/>
      <c r="B588" s="111" t="s">
        <v>353</v>
      </c>
      <c r="C588" s="115"/>
      <c r="D588" s="115"/>
      <c r="E588" s="116"/>
      <c r="F588" s="117">
        <f>SUM(F559:F587)</f>
        <v>1304662.2</v>
      </c>
      <c r="G588" s="117">
        <f>SUM(G561:G587)</f>
        <v>0</v>
      </c>
    </row>
    <row r="589" spans="1:7" x14ac:dyDescent="0.25">
      <c r="A589" s="51"/>
      <c r="B589" s="51"/>
      <c r="C589" s="51"/>
      <c r="D589" s="51"/>
      <c r="E589" s="95"/>
      <c r="F589" s="95"/>
      <c r="G589" s="95"/>
    </row>
    <row r="591" spans="1:7" ht="13" x14ac:dyDescent="0.3">
      <c r="A591" s="64"/>
      <c r="B591" s="65" t="s">
        <v>543</v>
      </c>
      <c r="C591" s="49"/>
      <c r="D591" s="49"/>
      <c r="E591" s="48"/>
      <c r="F591" s="48"/>
      <c r="G591" s="66"/>
    </row>
    <row r="592" spans="1:7" ht="13" x14ac:dyDescent="0.3">
      <c r="A592" s="64"/>
      <c r="B592" s="67" t="s">
        <v>284</v>
      </c>
      <c r="C592" s="68"/>
      <c r="D592" s="68"/>
      <c r="E592" s="66"/>
      <c r="F592" s="66"/>
      <c r="G592" s="66"/>
    </row>
    <row r="593" spans="1:7" ht="13" x14ac:dyDescent="0.3">
      <c r="A593" s="64"/>
      <c r="B593" s="71"/>
      <c r="C593" s="70"/>
      <c r="D593" s="68"/>
      <c r="E593" s="66"/>
      <c r="F593" s="66"/>
      <c r="G593" s="48"/>
    </row>
    <row r="594" spans="1:7" ht="13" x14ac:dyDescent="0.3">
      <c r="A594" s="64"/>
      <c r="B594" s="72" t="s">
        <v>371</v>
      </c>
      <c r="C594" s="70"/>
      <c r="D594" s="68"/>
      <c r="E594" s="66"/>
      <c r="F594" s="66"/>
      <c r="G594" s="48"/>
    </row>
    <row r="595" spans="1:7" ht="13" x14ac:dyDescent="0.3">
      <c r="A595" s="64"/>
      <c r="B595" s="71"/>
      <c r="C595" s="70"/>
      <c r="D595" s="68"/>
      <c r="E595" s="66"/>
      <c r="F595" s="66"/>
      <c r="G595" s="48"/>
    </row>
    <row r="596" spans="1:7" ht="13" x14ac:dyDescent="0.3">
      <c r="A596" s="64"/>
      <c r="B596" s="71" t="s">
        <v>545</v>
      </c>
      <c r="C596" s="70" t="s">
        <v>619</v>
      </c>
      <c r="D596" s="68">
        <v>5</v>
      </c>
      <c r="E596" s="66">
        <v>380</v>
      </c>
      <c r="F596" s="66">
        <f>E596*D596</f>
        <v>1900</v>
      </c>
      <c r="G596" s="66"/>
    </row>
    <row r="597" spans="1:7" ht="13" x14ac:dyDescent="0.3">
      <c r="A597" s="64"/>
      <c r="B597" s="71"/>
      <c r="C597" s="70"/>
      <c r="D597" s="68"/>
      <c r="E597" s="66"/>
      <c r="F597" s="66"/>
      <c r="G597" s="66"/>
    </row>
    <row r="598" spans="1:7" ht="13" x14ac:dyDescent="0.3">
      <c r="A598" s="64"/>
      <c r="B598" s="71" t="s">
        <v>492</v>
      </c>
      <c r="C598" s="70" t="s">
        <v>619</v>
      </c>
      <c r="D598" s="68">
        <v>31</v>
      </c>
      <c r="E598" s="66">
        <v>380</v>
      </c>
      <c r="F598" s="66">
        <f>E598*D598</f>
        <v>11780</v>
      </c>
      <c r="G598" s="48"/>
    </row>
    <row r="599" spans="1:7" ht="13" x14ac:dyDescent="0.3">
      <c r="A599" s="64"/>
      <c r="B599" s="71"/>
      <c r="C599" s="70"/>
      <c r="D599" s="68"/>
      <c r="E599" s="66"/>
      <c r="F599" s="66"/>
      <c r="G599" s="48"/>
    </row>
    <row r="600" spans="1:7" ht="13" x14ac:dyDescent="0.3">
      <c r="A600" s="64"/>
      <c r="B600" s="49" t="s">
        <v>496</v>
      </c>
      <c r="C600" s="70" t="s">
        <v>2</v>
      </c>
      <c r="D600" s="68">
        <v>8</v>
      </c>
      <c r="E600" s="66">
        <v>100</v>
      </c>
      <c r="F600" s="66">
        <f>E600*D600</f>
        <v>800</v>
      </c>
      <c r="G600" s="48"/>
    </row>
    <row r="601" spans="1:7" ht="13" x14ac:dyDescent="0.3">
      <c r="A601" s="64"/>
      <c r="B601" s="71" t="s">
        <v>540</v>
      </c>
      <c r="C601" s="70"/>
      <c r="D601" s="68"/>
      <c r="E601" s="66"/>
      <c r="F601" s="66"/>
      <c r="G601" s="48"/>
    </row>
    <row r="602" spans="1:7" ht="13" x14ac:dyDescent="0.3">
      <c r="A602" s="64"/>
      <c r="B602" s="71"/>
      <c r="C602" s="70"/>
      <c r="D602" s="68"/>
      <c r="E602" s="66"/>
      <c r="F602" s="66"/>
      <c r="G602" s="48"/>
    </row>
    <row r="603" spans="1:7" ht="13" x14ac:dyDescent="0.3">
      <c r="A603" s="64"/>
      <c r="B603" s="72" t="s">
        <v>520</v>
      </c>
      <c r="C603" s="70"/>
      <c r="D603" s="68"/>
      <c r="E603" s="66"/>
      <c r="F603" s="66"/>
      <c r="G603" s="48"/>
    </row>
    <row r="604" spans="1:7" ht="13" x14ac:dyDescent="0.3">
      <c r="A604" s="64"/>
      <c r="B604" s="71"/>
      <c r="C604" s="70"/>
      <c r="D604" s="68"/>
      <c r="E604" s="66"/>
      <c r="F604" s="66"/>
      <c r="G604" s="48"/>
    </row>
    <row r="605" spans="1:7" ht="13" x14ac:dyDescent="0.3">
      <c r="A605" s="64"/>
      <c r="B605" s="71" t="s">
        <v>521</v>
      </c>
      <c r="C605" s="70" t="s">
        <v>619</v>
      </c>
      <c r="D605" s="68">
        <v>67</v>
      </c>
      <c r="E605" s="66">
        <v>120</v>
      </c>
      <c r="F605" s="66">
        <f>E605*D605</f>
        <v>8040</v>
      </c>
      <c r="G605" s="48"/>
    </row>
    <row r="606" spans="1:7" ht="13" x14ac:dyDescent="0.3">
      <c r="A606" s="64"/>
      <c r="B606" s="71"/>
      <c r="C606" s="70"/>
      <c r="D606" s="68"/>
      <c r="E606" s="66"/>
      <c r="F606" s="66"/>
      <c r="G606" s="48"/>
    </row>
    <row r="607" spans="1:7" ht="13" x14ac:dyDescent="0.3">
      <c r="A607" s="64"/>
      <c r="B607" s="72" t="s">
        <v>382</v>
      </c>
      <c r="C607" s="70"/>
      <c r="D607" s="68"/>
      <c r="E607" s="66"/>
      <c r="F607" s="66"/>
      <c r="G607" s="48"/>
    </row>
    <row r="608" spans="1:7" ht="13" x14ac:dyDescent="0.3">
      <c r="A608" s="64"/>
      <c r="B608" s="71"/>
      <c r="C608" s="70"/>
      <c r="D608" s="68"/>
      <c r="E608" s="66"/>
      <c r="F608" s="66"/>
      <c r="G608" s="48"/>
    </row>
    <row r="609" spans="1:7" ht="13" x14ac:dyDescent="0.3">
      <c r="A609" s="64"/>
      <c r="B609" s="73" t="s">
        <v>535</v>
      </c>
      <c r="C609" s="70"/>
      <c r="D609" s="68"/>
      <c r="E609" s="66"/>
      <c r="F609" s="66"/>
      <c r="G609" s="48"/>
    </row>
    <row r="610" spans="1:7" ht="13" x14ac:dyDescent="0.3">
      <c r="A610" s="64"/>
      <c r="B610" s="73"/>
      <c r="C610" s="70"/>
      <c r="D610" s="68"/>
      <c r="E610" s="66"/>
      <c r="F610" s="66"/>
      <c r="G610" s="48"/>
    </row>
    <row r="611" spans="1:7" ht="13" x14ac:dyDescent="0.3">
      <c r="A611" s="64"/>
      <c r="B611" s="71" t="s">
        <v>536</v>
      </c>
      <c r="C611" s="74" t="s">
        <v>0</v>
      </c>
      <c r="D611" s="74">
        <f>7.3*32</f>
        <v>233.6</v>
      </c>
      <c r="E611" s="66">
        <v>50</v>
      </c>
      <c r="F611" s="66">
        <f>E611*D611</f>
        <v>11680</v>
      </c>
      <c r="G611" s="48"/>
    </row>
    <row r="612" spans="1:7" ht="13" x14ac:dyDescent="0.3">
      <c r="A612" s="64"/>
      <c r="B612" s="71" t="s">
        <v>538</v>
      </c>
      <c r="C612" s="70"/>
      <c r="D612" s="68"/>
      <c r="E612" s="66"/>
      <c r="F612" s="66"/>
      <c r="G612" s="48"/>
    </row>
    <row r="613" spans="1:7" ht="13" x14ac:dyDescent="0.3">
      <c r="A613" s="64"/>
      <c r="B613" s="71" t="s">
        <v>537</v>
      </c>
      <c r="C613" s="70"/>
      <c r="D613" s="68"/>
      <c r="E613" s="66"/>
      <c r="F613" s="66"/>
      <c r="G613" s="48"/>
    </row>
    <row r="614" spans="1:7" ht="13" x14ac:dyDescent="0.3">
      <c r="A614" s="64"/>
      <c r="B614" s="73" t="s">
        <v>534</v>
      </c>
      <c r="C614" s="70"/>
      <c r="D614" s="68"/>
      <c r="E614" s="66"/>
      <c r="F614" s="66"/>
      <c r="G614" s="48"/>
    </row>
    <row r="615" spans="1:7" ht="13" x14ac:dyDescent="0.3">
      <c r="A615" s="64"/>
      <c r="B615" s="73" t="s">
        <v>542</v>
      </c>
      <c r="C615" s="70"/>
      <c r="D615" s="68"/>
      <c r="E615" s="66"/>
      <c r="F615" s="66"/>
      <c r="G615" s="48"/>
    </row>
    <row r="616" spans="1:7" ht="13" x14ac:dyDescent="0.3">
      <c r="A616" s="64"/>
      <c r="B616" s="71"/>
      <c r="C616" s="70"/>
      <c r="D616" s="68"/>
      <c r="E616" s="66"/>
      <c r="F616" s="66"/>
      <c r="G616" s="48"/>
    </row>
    <row r="617" spans="1:7" ht="13" x14ac:dyDescent="0.3">
      <c r="A617" s="64"/>
      <c r="B617" s="71" t="s">
        <v>516</v>
      </c>
      <c r="C617" s="70" t="s">
        <v>2</v>
      </c>
      <c r="D617" s="68">
        <v>4</v>
      </c>
      <c r="E617" s="66">
        <v>50</v>
      </c>
      <c r="F617" s="66">
        <f>E617*D617</f>
        <v>200</v>
      </c>
      <c r="G617" s="48"/>
    </row>
    <row r="618" spans="1:7" ht="13" x14ac:dyDescent="0.3">
      <c r="A618" s="64"/>
      <c r="B618" s="71"/>
      <c r="C618" s="70"/>
      <c r="D618" s="68"/>
      <c r="E618" s="66"/>
      <c r="F618" s="66"/>
      <c r="G618" s="48"/>
    </row>
    <row r="619" spans="1:7" ht="13" x14ac:dyDescent="0.3">
      <c r="A619" s="64"/>
      <c r="B619" s="73" t="s">
        <v>397</v>
      </c>
      <c r="C619" s="70"/>
      <c r="D619" s="68"/>
      <c r="E619" s="66"/>
      <c r="F619" s="66"/>
      <c r="G619" s="48"/>
    </row>
    <row r="620" spans="1:7" ht="13" x14ac:dyDescent="0.3">
      <c r="A620" s="64"/>
      <c r="B620" s="73"/>
      <c r="C620" s="70"/>
      <c r="D620" s="68"/>
      <c r="E620" s="66"/>
      <c r="F620" s="66"/>
      <c r="G620" s="48"/>
    </row>
    <row r="621" spans="1:7" ht="13" x14ac:dyDescent="0.3">
      <c r="A621" s="64"/>
      <c r="B621" s="71" t="s">
        <v>514</v>
      </c>
      <c r="C621" s="70" t="s">
        <v>2</v>
      </c>
      <c r="D621" s="68">
        <v>3</v>
      </c>
      <c r="E621" s="66">
        <v>50</v>
      </c>
      <c r="F621" s="66">
        <f>E621*D621</f>
        <v>150</v>
      </c>
      <c r="G621" s="48"/>
    </row>
    <row r="622" spans="1:7" ht="13" x14ac:dyDescent="0.3">
      <c r="A622" s="64"/>
      <c r="B622" s="71" t="s">
        <v>515</v>
      </c>
      <c r="C622" s="70"/>
      <c r="D622" s="68"/>
      <c r="E622" s="66"/>
      <c r="F622" s="66"/>
      <c r="G622" s="48"/>
    </row>
    <row r="623" spans="1:7" ht="13" x14ac:dyDescent="0.3">
      <c r="A623" s="64"/>
      <c r="B623" s="71"/>
      <c r="C623" s="70"/>
      <c r="D623" s="68"/>
      <c r="E623" s="66"/>
      <c r="F623" s="66"/>
      <c r="G623" s="48"/>
    </row>
    <row r="624" spans="1:7" ht="13" x14ac:dyDescent="0.3">
      <c r="A624" s="64"/>
      <c r="B624" s="71" t="s">
        <v>497</v>
      </c>
      <c r="C624" s="70" t="s">
        <v>2</v>
      </c>
      <c r="D624" s="68">
        <v>3</v>
      </c>
      <c r="E624" s="66">
        <v>50</v>
      </c>
      <c r="F624" s="66">
        <f>E624*D624</f>
        <v>150</v>
      </c>
      <c r="G624" s="48"/>
    </row>
    <row r="625" spans="1:7" ht="13" x14ac:dyDescent="0.3">
      <c r="A625" s="64"/>
      <c r="B625" s="71"/>
      <c r="C625" s="70"/>
      <c r="D625" s="68"/>
      <c r="E625" s="66"/>
      <c r="F625" s="66"/>
      <c r="G625" s="48"/>
    </row>
    <row r="626" spans="1:7" ht="13" x14ac:dyDescent="0.3">
      <c r="A626" s="64"/>
      <c r="B626" s="71" t="s">
        <v>468</v>
      </c>
      <c r="C626" s="70" t="s">
        <v>2</v>
      </c>
      <c r="D626" s="68">
        <v>30</v>
      </c>
      <c r="E626" s="66">
        <v>50</v>
      </c>
      <c r="F626" s="66">
        <f>E626*D626</f>
        <v>1500</v>
      </c>
      <c r="G626" s="48"/>
    </row>
    <row r="627" spans="1:7" ht="13" x14ac:dyDescent="0.3">
      <c r="A627" s="64"/>
      <c r="B627" s="71"/>
      <c r="C627" s="70"/>
      <c r="D627" s="68"/>
      <c r="E627" s="66"/>
      <c r="F627" s="66"/>
      <c r="G627" s="48"/>
    </row>
    <row r="628" spans="1:7" ht="13" x14ac:dyDescent="0.3">
      <c r="A628" s="64"/>
      <c r="B628" s="71" t="s">
        <v>286</v>
      </c>
      <c r="C628" s="70" t="s">
        <v>11</v>
      </c>
      <c r="D628" s="68">
        <f>32*2</f>
        <v>64</v>
      </c>
      <c r="E628" s="66">
        <v>10</v>
      </c>
      <c r="F628" s="66">
        <f>E628*D628</f>
        <v>640</v>
      </c>
      <c r="G628" s="48"/>
    </row>
    <row r="629" spans="1:7" ht="13" x14ac:dyDescent="0.3">
      <c r="A629" s="64"/>
      <c r="B629" s="71"/>
      <c r="C629" s="70"/>
      <c r="D629" s="68"/>
      <c r="E629" s="66"/>
      <c r="F629" s="66"/>
      <c r="G629" s="48"/>
    </row>
    <row r="630" spans="1:7" ht="13" x14ac:dyDescent="0.3">
      <c r="A630" s="64"/>
      <c r="B630" s="71" t="s">
        <v>469</v>
      </c>
      <c r="C630" s="70" t="s">
        <v>11</v>
      </c>
      <c r="D630" s="68">
        <v>64</v>
      </c>
      <c r="E630" s="66">
        <v>10</v>
      </c>
      <c r="F630" s="66">
        <f>E630*D630</f>
        <v>640</v>
      </c>
      <c r="G630" s="48"/>
    </row>
    <row r="631" spans="1:7" ht="13" x14ac:dyDescent="0.3">
      <c r="A631" s="64"/>
      <c r="B631" s="71"/>
      <c r="C631" s="70"/>
      <c r="D631" s="68"/>
      <c r="E631" s="66"/>
      <c r="F631" s="66"/>
      <c r="G631" s="48"/>
    </row>
    <row r="632" spans="1:7" ht="13" x14ac:dyDescent="0.3">
      <c r="A632" s="64"/>
      <c r="B632" s="71" t="s">
        <v>470</v>
      </c>
      <c r="C632" s="70" t="s">
        <v>11</v>
      </c>
      <c r="D632" s="68">
        <v>25</v>
      </c>
      <c r="E632" s="66">
        <v>10</v>
      </c>
      <c r="F632" s="66">
        <f>E632*D632</f>
        <v>250</v>
      </c>
      <c r="G632" s="48"/>
    </row>
    <row r="633" spans="1:7" ht="13" x14ac:dyDescent="0.3">
      <c r="A633" s="64"/>
      <c r="B633" s="71"/>
      <c r="C633" s="70"/>
      <c r="D633" s="68"/>
      <c r="E633" s="66"/>
      <c r="F633" s="66"/>
      <c r="G633" s="48"/>
    </row>
    <row r="634" spans="1:7" ht="13" x14ac:dyDescent="0.3">
      <c r="A634" s="64"/>
      <c r="B634" s="75" t="s">
        <v>404</v>
      </c>
      <c r="C634" s="70"/>
      <c r="D634" s="68"/>
      <c r="E634" s="66"/>
      <c r="F634" s="66"/>
      <c r="G634" s="48"/>
    </row>
    <row r="635" spans="1:7" ht="13" x14ac:dyDescent="0.3">
      <c r="A635" s="64"/>
      <c r="B635" s="71"/>
      <c r="C635" s="70"/>
      <c r="D635" s="68"/>
      <c r="E635" s="66"/>
      <c r="F635" s="66"/>
      <c r="G635" s="48"/>
    </row>
    <row r="636" spans="1:7" ht="13" x14ac:dyDescent="0.3">
      <c r="A636" s="64"/>
      <c r="B636" s="71" t="s">
        <v>405</v>
      </c>
      <c r="C636" s="70" t="s">
        <v>2</v>
      </c>
      <c r="D636" s="68">
        <v>3</v>
      </c>
      <c r="E636" s="66">
        <v>50</v>
      </c>
      <c r="F636" s="66">
        <f>E636*D636</f>
        <v>150</v>
      </c>
      <c r="G636" s="48"/>
    </row>
    <row r="637" spans="1:7" ht="13" x14ac:dyDescent="0.3">
      <c r="A637" s="64"/>
      <c r="B637" s="71"/>
      <c r="C637" s="70"/>
      <c r="D637" s="68"/>
      <c r="E637" s="66"/>
      <c r="F637" s="66"/>
      <c r="G637" s="48"/>
    </row>
    <row r="638" spans="1:7" ht="13" x14ac:dyDescent="0.3">
      <c r="A638" s="64"/>
      <c r="B638" s="71" t="s">
        <v>523</v>
      </c>
      <c r="C638" s="70" t="s">
        <v>2</v>
      </c>
      <c r="D638" s="68">
        <v>3</v>
      </c>
      <c r="E638" s="66">
        <v>50</v>
      </c>
      <c r="F638" s="66">
        <f>E638*D638</f>
        <v>150</v>
      </c>
      <c r="G638" s="48"/>
    </row>
    <row r="639" spans="1:7" ht="13" x14ac:dyDescent="0.3">
      <c r="A639" s="64"/>
      <c r="B639" s="71"/>
      <c r="C639" s="70"/>
      <c r="D639" s="68"/>
      <c r="E639" s="66"/>
      <c r="F639" s="66"/>
      <c r="G639" s="48"/>
    </row>
    <row r="640" spans="1:7" ht="13" x14ac:dyDescent="0.3">
      <c r="A640" s="64"/>
      <c r="B640" s="72" t="s">
        <v>420</v>
      </c>
      <c r="C640" s="70"/>
      <c r="D640" s="68"/>
      <c r="E640" s="66"/>
      <c r="F640" s="66"/>
      <c r="G640" s="48"/>
    </row>
    <row r="641" spans="1:7" ht="13" x14ac:dyDescent="0.3">
      <c r="A641" s="64"/>
      <c r="B641" s="71"/>
      <c r="C641" s="70"/>
      <c r="D641" s="68"/>
      <c r="E641" s="66"/>
      <c r="F641" s="66"/>
      <c r="G641" s="48"/>
    </row>
    <row r="642" spans="1:7" ht="13" x14ac:dyDescent="0.3">
      <c r="A642" s="64"/>
      <c r="B642" s="71" t="s">
        <v>422</v>
      </c>
      <c r="C642" s="70" t="s">
        <v>619</v>
      </c>
      <c r="D642" s="74">
        <f>7.3*32</f>
        <v>233.6</v>
      </c>
      <c r="E642" s="66">
        <v>50</v>
      </c>
      <c r="F642" s="66">
        <f>E642*D642</f>
        <v>11680</v>
      </c>
      <c r="G642" s="48"/>
    </row>
    <row r="643" spans="1:7" ht="13" x14ac:dyDescent="0.3">
      <c r="A643" s="64"/>
      <c r="B643" s="71"/>
      <c r="C643" s="70"/>
      <c r="D643" s="68"/>
      <c r="E643" s="66"/>
      <c r="F643" s="66"/>
      <c r="G643" s="48"/>
    </row>
    <row r="644" spans="1:7" ht="13" x14ac:dyDescent="0.3">
      <c r="A644" s="64"/>
      <c r="B644" s="71" t="s">
        <v>423</v>
      </c>
      <c r="C644" s="70" t="s">
        <v>619</v>
      </c>
      <c r="D644" s="74">
        <f>((32+7.3)*2)*3.1+(7.3*2.9*2*3)+((32+7.3)*2)*3.1</f>
        <v>614.33999999999992</v>
      </c>
      <c r="E644" s="66">
        <v>20</v>
      </c>
      <c r="F644" s="66">
        <f>E644*D644</f>
        <v>12286.8</v>
      </c>
      <c r="G644" s="48"/>
    </row>
    <row r="645" spans="1:7" ht="13" x14ac:dyDescent="0.3">
      <c r="A645" s="64"/>
      <c r="B645" s="71"/>
      <c r="C645" s="70"/>
      <c r="D645" s="68"/>
      <c r="E645" s="66"/>
      <c r="F645" s="66"/>
      <c r="G645" s="48"/>
    </row>
    <row r="646" spans="1:7" ht="13" x14ac:dyDescent="0.3">
      <c r="A646" s="64"/>
      <c r="B646" s="71" t="s">
        <v>524</v>
      </c>
      <c r="C646" s="70" t="s">
        <v>619</v>
      </c>
      <c r="D646" s="74">
        <f>D1020</f>
        <v>11</v>
      </c>
      <c r="E646" s="66">
        <v>20</v>
      </c>
      <c r="F646" s="66">
        <f>E646*D646</f>
        <v>220</v>
      </c>
      <c r="G646" s="48"/>
    </row>
    <row r="647" spans="1:7" ht="13" x14ac:dyDescent="0.3">
      <c r="A647" s="64"/>
      <c r="B647" s="71"/>
      <c r="C647" s="70"/>
      <c r="D647" s="68"/>
      <c r="E647" s="66"/>
      <c r="F647" s="66"/>
      <c r="G647" s="66"/>
    </row>
    <row r="648" spans="1:7" ht="13" x14ac:dyDescent="0.3">
      <c r="A648" s="58"/>
      <c r="B648" s="111" t="s">
        <v>283</v>
      </c>
      <c r="C648" s="112"/>
      <c r="D648" s="112"/>
      <c r="E648" s="113"/>
      <c r="F648" s="114">
        <f>SUM(F593:F647)</f>
        <v>62216.800000000003</v>
      </c>
      <c r="G648" s="114">
        <f>SUM(G593:G647)</f>
        <v>0</v>
      </c>
    </row>
    <row r="649" spans="1:7" ht="13" x14ac:dyDescent="0.3">
      <c r="A649" s="64"/>
      <c r="B649" s="76"/>
      <c r="C649" s="68"/>
      <c r="D649" s="68"/>
      <c r="E649" s="77"/>
      <c r="F649" s="78"/>
      <c r="G649" s="78"/>
    </row>
    <row r="650" spans="1:7" ht="13" x14ac:dyDescent="0.3">
      <c r="A650" s="49"/>
      <c r="B650" s="79" t="s">
        <v>560</v>
      </c>
      <c r="C650" s="68"/>
      <c r="D650" s="68"/>
      <c r="E650" s="77"/>
      <c r="F650" s="66"/>
      <c r="G650" s="66"/>
    </row>
    <row r="651" spans="1:7" x14ac:dyDescent="0.25">
      <c r="A651" s="49"/>
      <c r="B651" s="49"/>
      <c r="C651" s="68"/>
      <c r="D651" s="68"/>
      <c r="E651" s="77"/>
      <c r="F651" s="66"/>
      <c r="G651" s="66"/>
    </row>
    <row r="652" spans="1:7" x14ac:dyDescent="0.25">
      <c r="A652" s="49"/>
      <c r="B652" s="83" t="s">
        <v>561</v>
      </c>
      <c r="C652" s="68"/>
      <c r="D652" s="68"/>
      <c r="E652" s="77"/>
      <c r="F652" s="66"/>
      <c r="G652" s="66"/>
    </row>
    <row r="653" spans="1:7" x14ac:dyDescent="0.25">
      <c r="A653" s="49"/>
      <c r="B653" s="83" t="s">
        <v>562</v>
      </c>
      <c r="C653" s="68"/>
      <c r="D653" s="68"/>
      <c r="E653" s="77"/>
      <c r="F653" s="66"/>
      <c r="G653" s="66"/>
    </row>
    <row r="654" spans="1:7" x14ac:dyDescent="0.25">
      <c r="A654" s="49"/>
      <c r="B654" s="83" t="s">
        <v>563</v>
      </c>
      <c r="C654" s="68"/>
      <c r="D654" s="68"/>
      <c r="E654" s="77"/>
      <c r="F654" s="66"/>
      <c r="G654" s="66"/>
    </row>
    <row r="655" spans="1:7" x14ac:dyDescent="0.25">
      <c r="A655" s="49"/>
      <c r="B655" s="83" t="s">
        <v>564</v>
      </c>
      <c r="C655" s="68"/>
      <c r="D655" s="68"/>
      <c r="E655" s="77"/>
      <c r="F655" s="66"/>
      <c r="G655" s="66"/>
    </row>
    <row r="656" spans="1:7" x14ac:dyDescent="0.25">
      <c r="A656" s="49"/>
      <c r="B656" s="83" t="s">
        <v>568</v>
      </c>
      <c r="C656" s="68"/>
      <c r="D656" s="68"/>
      <c r="E656" s="77"/>
      <c r="F656" s="66"/>
      <c r="G656" s="66"/>
    </row>
    <row r="657" spans="1:7" x14ac:dyDescent="0.25">
      <c r="A657" s="49"/>
      <c r="B657" s="83" t="s">
        <v>569</v>
      </c>
      <c r="C657" s="68"/>
      <c r="D657" s="68"/>
      <c r="E657" s="77"/>
      <c r="F657" s="66"/>
      <c r="G657" s="66"/>
    </row>
    <row r="658" spans="1:7" x14ac:dyDescent="0.25">
      <c r="A658" s="49"/>
      <c r="B658" s="49"/>
      <c r="C658" s="68"/>
      <c r="D658" s="68"/>
      <c r="E658" s="77"/>
      <c r="F658" s="66"/>
      <c r="G658" s="66"/>
    </row>
    <row r="659" spans="1:7" x14ac:dyDescent="0.25">
      <c r="A659" s="49"/>
      <c r="B659" s="49" t="s">
        <v>565</v>
      </c>
      <c r="C659" s="68"/>
      <c r="D659" s="68"/>
      <c r="E659" s="77"/>
      <c r="F659" s="66"/>
      <c r="G659" s="66"/>
    </row>
    <row r="660" spans="1:7" x14ac:dyDescent="0.25">
      <c r="A660" s="49"/>
      <c r="B660" s="49" t="s">
        <v>566</v>
      </c>
      <c r="C660" s="68"/>
      <c r="D660" s="68"/>
      <c r="E660" s="77"/>
      <c r="F660" s="66"/>
      <c r="G660" s="49"/>
    </row>
    <row r="661" spans="1:7" x14ac:dyDescent="0.25">
      <c r="A661" s="49"/>
      <c r="B661" s="49" t="s">
        <v>567</v>
      </c>
      <c r="C661" s="68" t="s">
        <v>2</v>
      </c>
      <c r="D661" s="68">
        <v>64</v>
      </c>
      <c r="E661" s="77">
        <v>2500</v>
      </c>
      <c r="F661" s="66">
        <f>E661*D661</f>
        <v>160000</v>
      </c>
      <c r="G661" s="49"/>
    </row>
    <row r="662" spans="1:7" x14ac:dyDescent="0.25">
      <c r="A662" s="49"/>
      <c r="B662" s="49"/>
      <c r="C662" s="68"/>
      <c r="D662" s="68"/>
      <c r="E662" s="77"/>
      <c r="F662" s="66"/>
      <c r="G662" s="49"/>
    </row>
    <row r="663" spans="1:7" x14ac:dyDescent="0.25">
      <c r="A663" s="49"/>
      <c r="B663" s="49" t="s">
        <v>551</v>
      </c>
      <c r="C663" s="68" t="s">
        <v>2</v>
      </c>
      <c r="D663" s="68">
        <v>64</v>
      </c>
      <c r="E663" s="77">
        <v>2500</v>
      </c>
      <c r="F663" s="66">
        <f>E663*D663</f>
        <v>160000</v>
      </c>
      <c r="G663" s="49"/>
    </row>
    <row r="664" spans="1:7" x14ac:dyDescent="0.25">
      <c r="A664" s="49"/>
      <c r="B664" s="83"/>
      <c r="C664" s="68"/>
      <c r="D664" s="68"/>
      <c r="E664" s="77"/>
      <c r="F664" s="66"/>
      <c r="G664" s="49"/>
    </row>
    <row r="665" spans="1:7" ht="13" x14ac:dyDescent="0.3">
      <c r="A665" s="49"/>
      <c r="B665" s="84" t="s">
        <v>552</v>
      </c>
      <c r="C665" s="68"/>
      <c r="D665" s="68"/>
      <c r="E665" s="77"/>
      <c r="F665" s="66"/>
      <c r="G665" s="49"/>
    </row>
    <row r="666" spans="1:7" x14ac:dyDescent="0.25">
      <c r="A666" s="49"/>
      <c r="B666" s="49"/>
      <c r="C666" s="68"/>
      <c r="D666" s="68"/>
      <c r="E666" s="77"/>
      <c r="F666" s="66"/>
      <c r="G666" s="49"/>
    </row>
    <row r="667" spans="1:7" x14ac:dyDescent="0.25">
      <c r="A667" s="49"/>
      <c r="B667" s="49" t="s">
        <v>553</v>
      </c>
      <c r="C667" s="68" t="s">
        <v>2</v>
      </c>
      <c r="D667" s="68">
        <v>64</v>
      </c>
      <c r="E667" s="77">
        <v>180</v>
      </c>
      <c r="F667" s="66">
        <f>E667*D667</f>
        <v>11520</v>
      </c>
      <c r="G667" s="49"/>
    </row>
    <row r="668" spans="1:7" x14ac:dyDescent="0.25">
      <c r="A668" s="49"/>
      <c r="B668" s="49"/>
      <c r="C668" s="68"/>
      <c r="D668" s="68"/>
      <c r="E668" s="77"/>
      <c r="F668" s="66"/>
      <c r="G668" s="49"/>
    </row>
    <row r="669" spans="1:7" x14ac:dyDescent="0.25">
      <c r="A669" s="49"/>
      <c r="B669" s="49" t="s">
        <v>554</v>
      </c>
      <c r="C669" s="68" t="s">
        <v>2</v>
      </c>
      <c r="D669" s="68">
        <v>64</v>
      </c>
      <c r="E669" s="77">
        <v>300</v>
      </c>
      <c r="F669" s="66">
        <f>E669*D669</f>
        <v>19200</v>
      </c>
      <c r="G669" s="49"/>
    </row>
    <row r="670" spans="1:7" x14ac:dyDescent="0.25">
      <c r="A670" s="49"/>
      <c r="B670" s="49"/>
      <c r="C670" s="68"/>
      <c r="D670" s="68"/>
      <c r="E670" s="77"/>
      <c r="F670" s="66"/>
      <c r="G670" s="49"/>
    </row>
    <row r="671" spans="1:7" ht="13" x14ac:dyDescent="0.3">
      <c r="A671" s="49"/>
      <c r="B671" s="84" t="s">
        <v>555</v>
      </c>
      <c r="C671" s="68"/>
      <c r="D671" s="68"/>
      <c r="E671" s="77"/>
      <c r="F671" s="66"/>
      <c r="G671" s="49"/>
    </row>
    <row r="672" spans="1:7" x14ac:dyDescent="0.25">
      <c r="A672" s="49"/>
      <c r="B672" s="49"/>
      <c r="C672" s="68"/>
      <c r="D672" s="68"/>
      <c r="E672" s="77"/>
      <c r="F672" s="66"/>
      <c r="G672" s="49"/>
    </row>
    <row r="673" spans="1:7" x14ac:dyDescent="0.25">
      <c r="A673" s="49"/>
      <c r="B673" s="83" t="s">
        <v>570</v>
      </c>
      <c r="C673" s="68"/>
      <c r="D673" s="68"/>
      <c r="E673" s="77"/>
      <c r="F673" s="66"/>
      <c r="G673" s="49"/>
    </row>
    <row r="674" spans="1:7" x14ac:dyDescent="0.25">
      <c r="A674" s="49"/>
      <c r="B674" s="83" t="s">
        <v>571</v>
      </c>
      <c r="C674" s="68"/>
      <c r="D674" s="68"/>
      <c r="E674" s="77"/>
      <c r="F674" s="66"/>
      <c r="G674" s="49"/>
    </row>
    <row r="675" spans="1:7" x14ac:dyDescent="0.25">
      <c r="A675" s="49"/>
      <c r="B675" s="83" t="s">
        <v>572</v>
      </c>
      <c r="C675" s="68"/>
      <c r="D675" s="68"/>
      <c r="E675" s="77"/>
      <c r="F675" s="66"/>
      <c r="G675" s="49"/>
    </row>
    <row r="676" spans="1:7" x14ac:dyDescent="0.25">
      <c r="A676" s="49"/>
      <c r="B676" s="49"/>
      <c r="C676" s="68"/>
      <c r="D676" s="68"/>
      <c r="E676" s="77"/>
      <c r="F676" s="66"/>
      <c r="G676" s="49"/>
    </row>
    <row r="677" spans="1:7" x14ac:dyDescent="0.25">
      <c r="A677" s="49"/>
      <c r="B677" s="49" t="s">
        <v>556</v>
      </c>
      <c r="C677" s="68" t="s">
        <v>2</v>
      </c>
      <c r="D677" s="68">
        <v>64</v>
      </c>
      <c r="E677" s="77">
        <v>300</v>
      </c>
      <c r="F677" s="66">
        <f>E677*D677</f>
        <v>19200</v>
      </c>
      <c r="G677" s="49"/>
    </row>
    <row r="678" spans="1:7" x14ac:dyDescent="0.25">
      <c r="A678" s="49"/>
      <c r="B678" s="49"/>
      <c r="C678" s="68"/>
      <c r="D678" s="68"/>
      <c r="E678" s="77"/>
      <c r="F678" s="66"/>
      <c r="G678" s="49"/>
    </row>
    <row r="679" spans="1:7" x14ac:dyDescent="0.25">
      <c r="A679" s="49"/>
      <c r="B679" s="83" t="s">
        <v>573</v>
      </c>
      <c r="C679" s="68"/>
      <c r="D679" s="68"/>
      <c r="E679" s="77"/>
      <c r="F679" s="66"/>
      <c r="G679" s="49"/>
    </row>
    <row r="680" spans="1:7" x14ac:dyDescent="0.25">
      <c r="A680" s="49"/>
      <c r="B680" s="83" t="s">
        <v>574</v>
      </c>
      <c r="C680" s="68"/>
      <c r="D680" s="68"/>
      <c r="E680" s="77"/>
      <c r="F680" s="66"/>
      <c r="G680" s="49"/>
    </row>
    <row r="681" spans="1:7" x14ac:dyDescent="0.25">
      <c r="A681" s="49"/>
      <c r="B681" s="83" t="s">
        <v>577</v>
      </c>
      <c r="C681" s="68"/>
      <c r="D681" s="68"/>
      <c r="E681" s="77"/>
      <c r="F681" s="66"/>
      <c r="G681" s="49"/>
    </row>
    <row r="682" spans="1:7" x14ac:dyDescent="0.25">
      <c r="A682" s="49"/>
      <c r="B682" s="83" t="s">
        <v>578</v>
      </c>
      <c r="C682" s="68"/>
      <c r="D682" s="68"/>
      <c r="E682" s="77"/>
      <c r="F682" s="66"/>
      <c r="G682" s="49"/>
    </row>
    <row r="683" spans="1:7" x14ac:dyDescent="0.25">
      <c r="A683" s="49"/>
      <c r="B683" s="49"/>
      <c r="C683" s="68"/>
      <c r="D683" s="68"/>
      <c r="E683" s="77"/>
      <c r="F683" s="66"/>
      <c r="G683" s="49"/>
    </row>
    <row r="684" spans="1:7" x14ac:dyDescent="0.25">
      <c r="A684" s="49"/>
      <c r="B684" s="49" t="s">
        <v>556</v>
      </c>
      <c r="C684" s="68" t="s">
        <v>2</v>
      </c>
      <c r="D684" s="68">
        <v>64</v>
      </c>
      <c r="E684" s="77">
        <v>300</v>
      </c>
      <c r="F684" s="66">
        <f>E684*D684</f>
        <v>19200</v>
      </c>
      <c r="G684" s="49"/>
    </row>
    <row r="685" spans="1:7" x14ac:dyDescent="0.25">
      <c r="A685" s="49"/>
      <c r="B685" s="49"/>
      <c r="C685" s="68"/>
      <c r="D685" s="68"/>
      <c r="E685" s="77"/>
      <c r="F685" s="66"/>
      <c r="G685" s="49"/>
    </row>
    <row r="686" spans="1:7" ht="13" x14ac:dyDescent="0.3">
      <c r="A686" s="49"/>
      <c r="B686" s="84" t="s">
        <v>558</v>
      </c>
      <c r="C686" s="68"/>
      <c r="D686" s="68"/>
      <c r="E686" s="77"/>
      <c r="F686" s="66"/>
      <c r="G686" s="49"/>
    </row>
    <row r="687" spans="1:7" x14ac:dyDescent="0.25">
      <c r="A687" s="49"/>
      <c r="B687" s="49" t="s">
        <v>557</v>
      </c>
      <c r="C687" s="68" t="s">
        <v>4</v>
      </c>
      <c r="D687" s="68">
        <v>1</v>
      </c>
      <c r="E687" s="77">
        <v>90000</v>
      </c>
      <c r="F687" s="66">
        <f>E687*D687</f>
        <v>90000</v>
      </c>
      <c r="G687" s="49"/>
    </row>
    <row r="688" spans="1:7" x14ac:dyDescent="0.25">
      <c r="A688" s="49"/>
      <c r="B688" s="49"/>
      <c r="C688" s="68"/>
      <c r="D688" s="68"/>
      <c r="E688" s="77"/>
      <c r="F688" s="66"/>
      <c r="G688" s="49"/>
    </row>
    <row r="689" spans="1:7" x14ac:dyDescent="0.25">
      <c r="A689" s="49"/>
      <c r="B689" s="49" t="s">
        <v>559</v>
      </c>
      <c r="C689" s="68" t="s">
        <v>2</v>
      </c>
      <c r="D689" s="68">
        <v>1</v>
      </c>
      <c r="E689" s="77">
        <v>10000</v>
      </c>
      <c r="F689" s="66">
        <f>E689*D689</f>
        <v>10000</v>
      </c>
      <c r="G689" s="49"/>
    </row>
    <row r="690" spans="1:7" x14ac:dyDescent="0.25">
      <c r="A690" s="49"/>
      <c r="B690" s="49"/>
      <c r="C690" s="68"/>
      <c r="D690" s="68"/>
      <c r="E690" s="77"/>
      <c r="F690" s="66"/>
      <c r="G690" s="49"/>
    </row>
    <row r="691" spans="1:7" x14ac:dyDescent="0.25">
      <c r="A691" s="49"/>
      <c r="B691" s="49" t="s">
        <v>575</v>
      </c>
      <c r="C691" s="68" t="s">
        <v>2</v>
      </c>
      <c r="D691" s="68">
        <v>1</v>
      </c>
      <c r="E691" s="77">
        <v>20000</v>
      </c>
      <c r="F691" s="66">
        <f>E691*D691</f>
        <v>20000</v>
      </c>
      <c r="G691" s="49"/>
    </row>
    <row r="692" spans="1:7" x14ac:dyDescent="0.25">
      <c r="A692" s="49"/>
      <c r="B692" s="49" t="s">
        <v>576</v>
      </c>
      <c r="C692" s="68"/>
      <c r="D692" s="68"/>
      <c r="E692" s="77"/>
      <c r="F692" s="66"/>
      <c r="G692" s="66"/>
    </row>
    <row r="693" spans="1:7" x14ac:dyDescent="0.25">
      <c r="A693" s="49"/>
      <c r="B693" s="49"/>
      <c r="C693" s="68"/>
      <c r="D693" s="68"/>
      <c r="E693" s="77"/>
      <c r="F693" s="66"/>
      <c r="G693" s="66"/>
    </row>
    <row r="694" spans="1:7" ht="13" x14ac:dyDescent="0.3">
      <c r="A694" s="115"/>
      <c r="B694" s="111" t="s">
        <v>283</v>
      </c>
      <c r="C694" s="112"/>
      <c r="D694" s="112"/>
      <c r="E694" s="113"/>
      <c r="F694" s="114">
        <f>SUM(F656:F693)</f>
        <v>509120</v>
      </c>
      <c r="G694" s="114">
        <f>SUM(G656:G693)</f>
        <v>0</v>
      </c>
    </row>
    <row r="695" spans="1:7" x14ac:dyDescent="0.25">
      <c r="A695" s="49"/>
      <c r="B695" s="49"/>
      <c r="C695" s="68"/>
      <c r="D695" s="68"/>
      <c r="E695" s="77"/>
      <c r="F695" s="66"/>
      <c r="G695" s="66"/>
    </row>
    <row r="696" spans="1:7" ht="13" x14ac:dyDescent="0.3">
      <c r="A696" s="64"/>
      <c r="B696" s="67" t="s">
        <v>459</v>
      </c>
      <c r="C696" s="68"/>
      <c r="D696" s="68"/>
      <c r="E696" s="66"/>
      <c r="F696" s="66"/>
      <c r="G696" s="66"/>
    </row>
    <row r="697" spans="1:7" ht="13" x14ac:dyDescent="0.3">
      <c r="A697" s="64"/>
      <c r="B697" s="67"/>
      <c r="C697" s="68"/>
      <c r="D697" s="68"/>
      <c r="E697" s="66"/>
      <c r="F697" s="66"/>
      <c r="G697" s="66"/>
    </row>
    <row r="698" spans="1:7" ht="13" x14ac:dyDescent="0.3">
      <c r="A698" s="49"/>
      <c r="B698" s="79" t="s">
        <v>246</v>
      </c>
      <c r="C698" s="68"/>
      <c r="D698" s="68"/>
      <c r="E698" s="77"/>
      <c r="F698" s="66"/>
      <c r="G698" s="66"/>
    </row>
    <row r="699" spans="1:7" ht="13" x14ac:dyDescent="0.3">
      <c r="A699" s="49"/>
      <c r="B699" s="79" t="s">
        <v>245</v>
      </c>
      <c r="C699" s="68"/>
      <c r="D699" s="68"/>
      <c r="E699" s="77"/>
      <c r="F699" s="66"/>
      <c r="G699" s="66"/>
    </row>
    <row r="700" spans="1:7" x14ac:dyDescent="0.25">
      <c r="A700" s="49"/>
      <c r="B700" s="49"/>
      <c r="C700" s="68"/>
      <c r="D700" s="68"/>
      <c r="E700" s="77"/>
      <c r="F700" s="66"/>
      <c r="G700" s="66"/>
    </row>
    <row r="701" spans="1:7" ht="13" x14ac:dyDescent="0.3">
      <c r="A701" s="49"/>
      <c r="B701" s="67" t="s">
        <v>244</v>
      </c>
      <c r="C701" s="80"/>
      <c r="D701" s="80"/>
      <c r="E701" s="81"/>
      <c r="F701" s="66"/>
      <c r="G701" s="66"/>
    </row>
    <row r="702" spans="1:7" x14ac:dyDescent="0.25">
      <c r="A702" s="49"/>
      <c r="B702" s="82"/>
      <c r="C702" s="80"/>
      <c r="D702" s="80"/>
      <c r="E702" s="81"/>
      <c r="F702" s="66"/>
      <c r="G702" s="66"/>
    </row>
    <row r="703" spans="1:7" x14ac:dyDescent="0.25">
      <c r="A703" s="49"/>
      <c r="B703" s="49" t="s">
        <v>549</v>
      </c>
      <c r="C703" s="68"/>
      <c r="D703" s="68"/>
      <c r="E703" s="77"/>
      <c r="F703" s="66"/>
      <c r="G703" s="66"/>
    </row>
    <row r="704" spans="1:7" x14ac:dyDescent="0.25">
      <c r="A704" s="49"/>
      <c r="B704" s="49" t="s">
        <v>242</v>
      </c>
      <c r="C704" s="68" t="s">
        <v>1</v>
      </c>
      <c r="D704" s="68">
        <f>32*2*0.15</f>
        <v>9.6</v>
      </c>
      <c r="E704" s="77">
        <v>1800</v>
      </c>
      <c r="F704" s="66">
        <f t="shared" ref="F704:F720" si="5">E704*D704</f>
        <v>17280</v>
      </c>
      <c r="G704" s="66"/>
    </row>
    <row r="705" spans="1:7" x14ac:dyDescent="0.25">
      <c r="A705" s="49"/>
      <c r="B705" s="49"/>
      <c r="C705" s="68"/>
      <c r="D705" s="68"/>
      <c r="E705" s="77"/>
      <c r="F705" s="66"/>
      <c r="G705" s="66"/>
    </row>
    <row r="706" spans="1:7" x14ac:dyDescent="0.25">
      <c r="A706" s="49"/>
      <c r="B706" s="49" t="s">
        <v>241</v>
      </c>
      <c r="C706" s="68"/>
      <c r="D706" s="68"/>
      <c r="E706" s="77"/>
      <c r="F706" s="66"/>
      <c r="G706" s="66"/>
    </row>
    <row r="707" spans="1:7" x14ac:dyDescent="0.25">
      <c r="A707" s="49"/>
      <c r="B707" s="49" t="s">
        <v>240</v>
      </c>
      <c r="C707" s="68" t="s">
        <v>1</v>
      </c>
      <c r="D707" s="68">
        <v>5</v>
      </c>
      <c r="E707" s="77">
        <v>1800</v>
      </c>
      <c r="F707" s="66">
        <f t="shared" si="5"/>
        <v>9000</v>
      </c>
      <c r="G707" s="66"/>
    </row>
    <row r="708" spans="1:7" x14ac:dyDescent="0.25">
      <c r="A708" s="49"/>
      <c r="B708" s="49"/>
      <c r="C708" s="68"/>
      <c r="D708" s="68"/>
      <c r="E708" s="77"/>
      <c r="F708" s="66"/>
      <c r="G708" s="66"/>
    </row>
    <row r="709" spans="1:7" ht="13" x14ac:dyDescent="0.3">
      <c r="A709" s="49"/>
      <c r="B709" s="67" t="s">
        <v>239</v>
      </c>
      <c r="C709" s="68"/>
      <c r="D709" s="68"/>
      <c r="E709" s="77"/>
      <c r="F709" s="66"/>
      <c r="G709" s="66"/>
    </row>
    <row r="710" spans="1:7" ht="13" x14ac:dyDescent="0.3">
      <c r="A710" s="49"/>
      <c r="B710" s="67" t="s">
        <v>238</v>
      </c>
      <c r="C710" s="68"/>
      <c r="D710" s="68"/>
      <c r="E710" s="77"/>
      <c r="F710" s="66"/>
      <c r="G710" s="66"/>
    </row>
    <row r="711" spans="1:7" x14ac:dyDescent="0.25">
      <c r="A711" s="49"/>
      <c r="B711" s="49"/>
      <c r="C711" s="68"/>
      <c r="D711" s="68"/>
      <c r="E711" s="77"/>
      <c r="F711" s="66"/>
      <c r="G711" s="66"/>
    </row>
    <row r="712" spans="1:7" ht="13" x14ac:dyDescent="0.3">
      <c r="A712" s="49"/>
      <c r="B712" s="67" t="s">
        <v>237</v>
      </c>
      <c r="C712" s="68"/>
      <c r="D712" s="68"/>
      <c r="E712" s="77"/>
      <c r="F712" s="66"/>
      <c r="G712" s="66"/>
    </row>
    <row r="713" spans="1:7" x14ac:dyDescent="0.25">
      <c r="A713" s="49"/>
      <c r="B713" s="49"/>
      <c r="C713" s="68"/>
      <c r="D713" s="68"/>
      <c r="E713" s="77"/>
      <c r="F713" s="66"/>
      <c r="G713" s="66"/>
    </row>
    <row r="714" spans="1:7" x14ac:dyDescent="0.25">
      <c r="A714" s="49"/>
      <c r="B714" s="49" t="s">
        <v>236</v>
      </c>
      <c r="C714" s="68" t="s">
        <v>1</v>
      </c>
      <c r="D714" s="68">
        <v>2</v>
      </c>
      <c r="E714" s="77">
        <v>1800</v>
      </c>
      <c r="F714" s="66">
        <f t="shared" si="5"/>
        <v>3600</v>
      </c>
      <c r="G714" s="66"/>
    </row>
    <row r="715" spans="1:7" x14ac:dyDescent="0.25">
      <c r="A715" s="49"/>
      <c r="B715" s="49"/>
      <c r="C715" s="68"/>
      <c r="D715" s="68"/>
      <c r="E715" s="77"/>
      <c r="F715" s="66"/>
      <c r="G715" s="66"/>
    </row>
    <row r="716" spans="1:7" x14ac:dyDescent="0.25">
      <c r="A716" s="49"/>
      <c r="B716" s="49" t="s">
        <v>579</v>
      </c>
      <c r="C716" s="68" t="s">
        <v>1</v>
      </c>
      <c r="D716" s="68">
        <f>0.65*0.65*0.65*64*2</f>
        <v>35.152000000000008</v>
      </c>
      <c r="E716" s="77">
        <v>1800</v>
      </c>
      <c r="F716" s="66">
        <f t="shared" ref="F716" si="6">E716*D716</f>
        <v>63273.600000000013</v>
      </c>
      <c r="G716" s="66"/>
    </row>
    <row r="717" spans="1:7" x14ac:dyDescent="0.25">
      <c r="A717" s="49"/>
      <c r="B717" s="49"/>
      <c r="C717" s="68"/>
      <c r="D717" s="68"/>
      <c r="E717" s="77"/>
      <c r="F717" s="66"/>
      <c r="G717" s="66"/>
    </row>
    <row r="718" spans="1:7" ht="13" x14ac:dyDescent="0.3">
      <c r="A718" s="49"/>
      <c r="B718" s="67" t="s">
        <v>234</v>
      </c>
      <c r="C718" s="68"/>
      <c r="D718" s="68"/>
      <c r="E718" s="77"/>
      <c r="F718" s="66"/>
      <c r="G718" s="66"/>
    </row>
    <row r="719" spans="1:7" x14ac:dyDescent="0.25">
      <c r="A719" s="49"/>
      <c r="B719" s="49" t="s">
        <v>233</v>
      </c>
      <c r="C719" s="68"/>
      <c r="D719" s="68"/>
      <c r="E719" s="77"/>
      <c r="F719" s="66"/>
      <c r="G719" s="66"/>
    </row>
    <row r="720" spans="1:7" x14ac:dyDescent="0.25">
      <c r="A720" s="49"/>
      <c r="B720" s="49" t="s">
        <v>232</v>
      </c>
      <c r="C720" s="68" t="s">
        <v>2</v>
      </c>
      <c r="D720" s="68">
        <v>4</v>
      </c>
      <c r="E720" s="77">
        <v>150</v>
      </c>
      <c r="F720" s="66">
        <f t="shared" si="5"/>
        <v>600</v>
      </c>
      <c r="G720" s="66"/>
    </row>
    <row r="721" spans="1:7" x14ac:dyDescent="0.25">
      <c r="A721" s="49"/>
      <c r="B721" s="49"/>
      <c r="C721" s="68"/>
      <c r="D721" s="68"/>
      <c r="E721" s="77"/>
      <c r="F721" s="66"/>
      <c r="G721" s="66"/>
    </row>
    <row r="722" spans="1:7" ht="13" x14ac:dyDescent="0.3">
      <c r="A722" s="49"/>
      <c r="B722" s="67" t="s">
        <v>231</v>
      </c>
      <c r="C722" s="68"/>
      <c r="D722" s="68"/>
      <c r="E722" s="77"/>
      <c r="F722" s="66"/>
      <c r="G722" s="66"/>
    </row>
    <row r="723" spans="1:7" x14ac:dyDescent="0.25">
      <c r="A723" s="49"/>
      <c r="B723" s="49"/>
      <c r="C723" s="68"/>
      <c r="D723" s="68"/>
      <c r="E723" s="77"/>
      <c r="F723" s="66"/>
      <c r="G723" s="66"/>
    </row>
    <row r="724" spans="1:7" x14ac:dyDescent="0.25">
      <c r="A724" s="49"/>
      <c r="B724" s="49" t="s">
        <v>230</v>
      </c>
      <c r="C724" s="68"/>
      <c r="D724" s="68"/>
      <c r="E724" s="77"/>
      <c r="F724" s="66"/>
      <c r="G724" s="66"/>
    </row>
    <row r="725" spans="1:7" x14ac:dyDescent="0.25">
      <c r="A725" s="49"/>
      <c r="B725" s="49" t="s">
        <v>229</v>
      </c>
      <c r="C725" s="68"/>
      <c r="D725" s="68"/>
      <c r="E725" s="77"/>
      <c r="F725" s="66"/>
      <c r="G725" s="66"/>
    </row>
    <row r="726" spans="1:7" x14ac:dyDescent="0.25">
      <c r="A726" s="49"/>
      <c r="B726" s="49"/>
      <c r="C726" s="68"/>
      <c r="D726" s="68"/>
      <c r="E726" s="77"/>
      <c r="F726" s="66"/>
      <c r="G726" s="66"/>
    </row>
    <row r="727" spans="1:7" x14ac:dyDescent="0.25">
      <c r="A727" s="49"/>
      <c r="B727" s="49" t="s">
        <v>228</v>
      </c>
      <c r="C727" s="68" t="s">
        <v>0</v>
      </c>
      <c r="D727" s="68">
        <f>32*2</f>
        <v>64</v>
      </c>
      <c r="E727" s="77">
        <v>45</v>
      </c>
      <c r="F727" s="66">
        <f t="shared" ref="F727:F765" si="7">E727*D727</f>
        <v>2880</v>
      </c>
      <c r="G727" s="66"/>
    </row>
    <row r="728" spans="1:7" x14ac:dyDescent="0.25">
      <c r="A728" s="49"/>
      <c r="B728" s="49"/>
      <c r="C728" s="68"/>
      <c r="D728" s="68"/>
      <c r="E728" s="77"/>
      <c r="F728" s="66"/>
      <c r="G728" s="66"/>
    </row>
    <row r="729" spans="1:7" ht="13" x14ac:dyDescent="0.3">
      <c r="A729" s="49"/>
      <c r="B729" s="67" t="s">
        <v>227</v>
      </c>
      <c r="C729" s="68"/>
      <c r="D729" s="68"/>
      <c r="E729" s="77"/>
      <c r="F729" s="66"/>
      <c r="G729" s="66"/>
    </row>
    <row r="730" spans="1:7" x14ac:dyDescent="0.25">
      <c r="A730" s="49"/>
      <c r="B730" s="49"/>
      <c r="C730" s="68"/>
      <c r="D730" s="68"/>
      <c r="E730" s="77"/>
      <c r="F730" s="66"/>
      <c r="G730" s="66"/>
    </row>
    <row r="731" spans="1:7" x14ac:dyDescent="0.25">
      <c r="A731" s="49"/>
      <c r="B731" s="49" t="s">
        <v>550</v>
      </c>
      <c r="C731" s="68" t="s">
        <v>0</v>
      </c>
      <c r="D731" s="68">
        <v>64</v>
      </c>
      <c r="E731" s="77">
        <v>65</v>
      </c>
      <c r="F731" s="66">
        <f t="shared" si="7"/>
        <v>4160</v>
      </c>
      <c r="G731" s="66"/>
    </row>
    <row r="732" spans="1:7" x14ac:dyDescent="0.25">
      <c r="A732" s="49"/>
      <c r="B732" s="49"/>
      <c r="C732" s="68"/>
      <c r="D732" s="68"/>
      <c r="E732" s="77"/>
      <c r="F732" s="66"/>
      <c r="G732" s="66"/>
    </row>
    <row r="733" spans="1:7" ht="13" x14ac:dyDescent="0.3">
      <c r="A733" s="49"/>
      <c r="B733" s="67" t="s">
        <v>224</v>
      </c>
      <c r="C733" s="68"/>
      <c r="D733" s="68"/>
      <c r="E733" s="77"/>
      <c r="F733" s="66"/>
      <c r="G733" s="66"/>
    </row>
    <row r="734" spans="1:7" x14ac:dyDescent="0.25">
      <c r="A734" s="49"/>
      <c r="B734" s="49"/>
      <c r="C734" s="68"/>
      <c r="D734" s="68"/>
      <c r="E734" s="77"/>
      <c r="F734" s="66"/>
      <c r="G734" s="66"/>
    </row>
    <row r="735" spans="1:7" ht="13" x14ac:dyDescent="0.3">
      <c r="A735" s="49"/>
      <c r="B735" s="67" t="s">
        <v>223</v>
      </c>
      <c r="C735" s="68"/>
      <c r="D735" s="68"/>
      <c r="E735" s="77"/>
      <c r="F735" s="66"/>
      <c r="G735" s="66"/>
    </row>
    <row r="736" spans="1:7" ht="13" x14ac:dyDescent="0.3">
      <c r="A736" s="49"/>
      <c r="B736" s="67" t="s">
        <v>222</v>
      </c>
      <c r="C736" s="68"/>
      <c r="D736" s="68"/>
      <c r="E736" s="77"/>
      <c r="F736" s="66"/>
      <c r="G736" s="66"/>
    </row>
    <row r="737" spans="1:7" x14ac:dyDescent="0.25">
      <c r="A737" s="49"/>
      <c r="B737" s="49"/>
      <c r="C737" s="68"/>
      <c r="D737" s="68"/>
      <c r="E737" s="77"/>
      <c r="F737" s="66"/>
      <c r="G737" s="66"/>
    </row>
    <row r="738" spans="1:7" x14ac:dyDescent="0.25">
      <c r="A738" s="49"/>
      <c r="B738" s="49" t="s">
        <v>221</v>
      </c>
      <c r="C738" s="68" t="s">
        <v>11</v>
      </c>
      <c r="D738" s="68">
        <f>2*6</f>
        <v>12</v>
      </c>
      <c r="E738" s="77">
        <v>15</v>
      </c>
      <c r="F738" s="66">
        <f t="shared" si="7"/>
        <v>180</v>
      </c>
      <c r="G738" s="66"/>
    </row>
    <row r="739" spans="1:7" x14ac:dyDescent="0.25">
      <c r="A739" s="49"/>
      <c r="B739" s="49"/>
      <c r="C739" s="68"/>
      <c r="D739" s="68"/>
      <c r="E739" s="77"/>
      <c r="F739" s="66"/>
      <c r="G739" s="66"/>
    </row>
    <row r="740" spans="1:7" ht="13" x14ac:dyDescent="0.3">
      <c r="A740" s="49"/>
      <c r="B740" s="67" t="s">
        <v>220</v>
      </c>
      <c r="C740" s="68"/>
      <c r="D740" s="68"/>
      <c r="E740" s="77"/>
      <c r="F740" s="66"/>
      <c r="G740" s="66"/>
    </row>
    <row r="741" spans="1:7" ht="13" x14ac:dyDescent="0.3">
      <c r="A741" s="49"/>
      <c r="B741" s="67" t="s">
        <v>219</v>
      </c>
      <c r="C741" s="68"/>
      <c r="D741" s="68"/>
      <c r="E741" s="77"/>
      <c r="F741" s="66"/>
      <c r="G741" s="66"/>
    </row>
    <row r="742" spans="1:7" x14ac:dyDescent="0.25">
      <c r="A742" s="49"/>
      <c r="B742" s="49"/>
      <c r="C742" s="68"/>
      <c r="D742" s="68"/>
      <c r="E742" s="77"/>
      <c r="F742" s="66"/>
      <c r="G742" s="66"/>
    </row>
    <row r="743" spans="1:7" x14ac:dyDescent="0.25">
      <c r="A743" s="49"/>
      <c r="B743" s="49" t="s">
        <v>218</v>
      </c>
      <c r="C743" s="68" t="s">
        <v>11</v>
      </c>
      <c r="D743" s="68">
        <v>12</v>
      </c>
      <c r="E743" s="77">
        <v>15</v>
      </c>
      <c r="F743" s="66">
        <f t="shared" si="7"/>
        <v>180</v>
      </c>
      <c r="G743" s="66"/>
    </row>
    <row r="744" spans="1:7" x14ac:dyDescent="0.25">
      <c r="A744" s="49"/>
      <c r="B744" s="49"/>
      <c r="C744" s="68"/>
      <c r="D744" s="68"/>
      <c r="E744" s="77"/>
      <c r="F744" s="66"/>
      <c r="G744" s="66"/>
    </row>
    <row r="745" spans="1:7" ht="13" x14ac:dyDescent="0.3">
      <c r="A745" s="49"/>
      <c r="B745" s="67" t="s">
        <v>217</v>
      </c>
      <c r="C745" s="68"/>
      <c r="D745" s="68"/>
      <c r="E745" s="77"/>
      <c r="F745" s="66"/>
      <c r="G745" s="66"/>
    </row>
    <row r="746" spans="1:7" x14ac:dyDescent="0.25">
      <c r="A746" s="49"/>
      <c r="B746" s="49" t="s">
        <v>216</v>
      </c>
      <c r="C746" s="68" t="s">
        <v>11</v>
      </c>
      <c r="D746" s="68">
        <v>12</v>
      </c>
      <c r="E746" s="77">
        <v>15</v>
      </c>
      <c r="F746" s="66">
        <f t="shared" si="7"/>
        <v>180</v>
      </c>
      <c r="G746" s="66"/>
    </row>
    <row r="747" spans="1:7" x14ac:dyDescent="0.25">
      <c r="A747" s="49"/>
      <c r="B747" s="49"/>
      <c r="C747" s="68"/>
      <c r="D747" s="68"/>
      <c r="E747" s="77"/>
      <c r="F747" s="66"/>
      <c r="G747" s="66"/>
    </row>
    <row r="748" spans="1:7" ht="13" x14ac:dyDescent="0.3">
      <c r="A748" s="49"/>
      <c r="B748" s="67" t="s">
        <v>215</v>
      </c>
      <c r="C748" s="68"/>
      <c r="D748" s="68"/>
      <c r="E748" s="77"/>
      <c r="F748" s="66"/>
      <c r="G748" s="66"/>
    </row>
    <row r="749" spans="1:7" ht="13" x14ac:dyDescent="0.3">
      <c r="A749" s="49"/>
      <c r="B749" s="67" t="s">
        <v>214</v>
      </c>
      <c r="C749" s="68"/>
      <c r="D749" s="68"/>
      <c r="E749" s="77"/>
      <c r="F749" s="66"/>
      <c r="G749" s="66"/>
    </row>
    <row r="750" spans="1:7" x14ac:dyDescent="0.25">
      <c r="A750" s="49"/>
      <c r="B750" s="49"/>
      <c r="C750" s="68"/>
      <c r="D750" s="68"/>
      <c r="E750" s="77"/>
      <c r="F750" s="66"/>
      <c r="G750" s="66"/>
    </row>
    <row r="751" spans="1:7" ht="13" x14ac:dyDescent="0.3">
      <c r="A751" s="49"/>
      <c r="B751" s="67" t="s">
        <v>213</v>
      </c>
      <c r="C751" s="68"/>
      <c r="D751" s="68"/>
      <c r="E751" s="77"/>
      <c r="F751" s="66"/>
      <c r="G751" s="66"/>
    </row>
    <row r="752" spans="1:7" ht="13" x14ac:dyDescent="0.3">
      <c r="A752" s="49"/>
      <c r="B752" s="67"/>
      <c r="C752" s="68"/>
      <c r="D752" s="68"/>
      <c r="E752" s="77"/>
      <c r="F752" s="66"/>
      <c r="G752" s="66"/>
    </row>
    <row r="753" spans="1:7" x14ac:dyDescent="0.25">
      <c r="A753" s="49"/>
      <c r="B753" s="49" t="s">
        <v>580</v>
      </c>
      <c r="C753" s="68" t="s">
        <v>8</v>
      </c>
      <c r="D753" s="68">
        <v>1</v>
      </c>
      <c r="E753" s="77">
        <v>13000</v>
      </c>
      <c r="F753" s="66">
        <f t="shared" ref="F753" si="8">E753*D753</f>
        <v>13000</v>
      </c>
      <c r="G753" s="66"/>
    </row>
    <row r="754" spans="1:7" x14ac:dyDescent="0.25">
      <c r="A754" s="49"/>
      <c r="B754" s="49"/>
      <c r="C754" s="68"/>
      <c r="D754" s="68"/>
      <c r="E754" s="77"/>
      <c r="F754" s="66"/>
      <c r="G754" s="66"/>
    </row>
    <row r="755" spans="1:7" x14ac:dyDescent="0.25">
      <c r="A755" s="49"/>
      <c r="B755" s="49" t="s">
        <v>9</v>
      </c>
      <c r="C755" s="68" t="s">
        <v>8</v>
      </c>
      <c r="D755" s="68">
        <v>0.5</v>
      </c>
      <c r="E755" s="77">
        <v>13000</v>
      </c>
      <c r="F755" s="66">
        <f t="shared" si="7"/>
        <v>6500</v>
      </c>
      <c r="G755" s="66"/>
    </row>
    <row r="756" spans="1:7" x14ac:dyDescent="0.25">
      <c r="A756" s="49"/>
      <c r="B756" s="49"/>
      <c r="C756" s="68"/>
      <c r="D756" s="68"/>
      <c r="E756" s="77"/>
      <c r="F756" s="66"/>
      <c r="G756" s="66"/>
    </row>
    <row r="757" spans="1:7" x14ac:dyDescent="0.25">
      <c r="A757" s="49"/>
      <c r="B757" s="49" t="s">
        <v>7</v>
      </c>
      <c r="C757" s="68" t="s">
        <v>8</v>
      </c>
      <c r="D757" s="68">
        <v>0.5</v>
      </c>
      <c r="E757" s="77">
        <v>13000</v>
      </c>
      <c r="F757" s="66">
        <f t="shared" si="7"/>
        <v>6500</v>
      </c>
      <c r="G757" s="66"/>
    </row>
    <row r="758" spans="1:7" x14ac:dyDescent="0.25">
      <c r="A758" s="49"/>
      <c r="B758" s="49"/>
      <c r="C758" s="68"/>
      <c r="D758" s="68"/>
      <c r="E758" s="77"/>
      <c r="F758" s="66"/>
      <c r="G758" s="66"/>
    </row>
    <row r="759" spans="1:7" ht="13" x14ac:dyDescent="0.3">
      <c r="A759" s="49"/>
      <c r="B759" s="67" t="s">
        <v>212</v>
      </c>
      <c r="C759" s="68"/>
      <c r="D759" s="68"/>
      <c r="E759" s="77"/>
      <c r="F759" s="66"/>
      <c r="G759" s="66"/>
    </row>
    <row r="760" spans="1:7" ht="13" x14ac:dyDescent="0.3">
      <c r="A760" s="49"/>
      <c r="B760" s="67" t="s">
        <v>211</v>
      </c>
      <c r="C760" s="68"/>
      <c r="D760" s="68"/>
      <c r="E760" s="77"/>
      <c r="F760" s="66"/>
      <c r="G760" s="66"/>
    </row>
    <row r="761" spans="1:7" x14ac:dyDescent="0.25">
      <c r="A761" s="49"/>
      <c r="B761" s="49" t="s">
        <v>210</v>
      </c>
      <c r="C761" s="68" t="s">
        <v>8</v>
      </c>
      <c r="D761" s="68">
        <v>0.5</v>
      </c>
      <c r="E761" s="77">
        <v>13000</v>
      </c>
      <c r="F761" s="66">
        <f t="shared" si="7"/>
        <v>6500</v>
      </c>
      <c r="G761" s="66"/>
    </row>
    <row r="762" spans="1:7" x14ac:dyDescent="0.25">
      <c r="A762" s="49"/>
      <c r="B762" s="49"/>
      <c r="C762" s="68"/>
      <c r="D762" s="68"/>
      <c r="E762" s="77"/>
      <c r="F762" s="66"/>
      <c r="G762" s="66"/>
    </row>
    <row r="763" spans="1:7" ht="13" x14ac:dyDescent="0.3">
      <c r="A763" s="49"/>
      <c r="B763" s="67" t="s">
        <v>209</v>
      </c>
      <c r="C763" s="68"/>
      <c r="D763" s="68"/>
      <c r="E763" s="77"/>
      <c r="F763" s="66"/>
      <c r="G763" s="66"/>
    </row>
    <row r="764" spans="1:7" x14ac:dyDescent="0.25">
      <c r="A764" s="49"/>
      <c r="B764" s="49"/>
      <c r="C764" s="68"/>
      <c r="D764" s="68"/>
      <c r="E764" s="77"/>
      <c r="F764" s="66"/>
      <c r="G764" s="66"/>
    </row>
    <row r="765" spans="1:7" x14ac:dyDescent="0.25">
      <c r="A765" s="49"/>
      <c r="B765" s="49" t="s">
        <v>208</v>
      </c>
      <c r="C765" s="68" t="s">
        <v>0</v>
      </c>
      <c r="D765" s="68">
        <v>64</v>
      </c>
      <c r="E765" s="77">
        <v>145</v>
      </c>
      <c r="F765" s="66">
        <f t="shared" si="7"/>
        <v>9280</v>
      </c>
      <c r="G765" s="66"/>
    </row>
    <row r="766" spans="1:7" x14ac:dyDescent="0.25">
      <c r="A766" s="49"/>
      <c r="B766" s="49" t="s">
        <v>207</v>
      </c>
      <c r="C766" s="68"/>
      <c r="D766" s="68"/>
      <c r="E766" s="77"/>
      <c r="F766" s="66"/>
      <c r="G766" s="66"/>
    </row>
    <row r="767" spans="1:7" ht="13" x14ac:dyDescent="0.3">
      <c r="A767" s="115"/>
      <c r="B767" s="111" t="s">
        <v>283</v>
      </c>
      <c r="C767" s="112"/>
      <c r="D767" s="112"/>
      <c r="E767" s="113"/>
      <c r="F767" s="114">
        <f>SUM(F703:F766)</f>
        <v>143113.60000000001</v>
      </c>
      <c r="G767" s="114"/>
    </row>
    <row r="768" spans="1:7" x14ac:dyDescent="0.25">
      <c r="A768" s="49"/>
      <c r="B768" s="49"/>
      <c r="C768" s="49"/>
      <c r="D768" s="49"/>
      <c r="E768" s="66"/>
      <c r="F768" s="48"/>
      <c r="G768" s="48"/>
    </row>
    <row r="769" spans="1:7" ht="13" x14ac:dyDescent="0.3">
      <c r="A769" s="49"/>
      <c r="B769" s="79" t="s">
        <v>200</v>
      </c>
      <c r="C769" s="68"/>
      <c r="D769" s="68"/>
      <c r="E769" s="77"/>
      <c r="F769" s="66"/>
      <c r="G769" s="66"/>
    </row>
    <row r="770" spans="1:7" x14ac:dyDescent="0.25">
      <c r="A770" s="49"/>
      <c r="B770" s="49"/>
      <c r="C770" s="68"/>
      <c r="D770" s="68"/>
      <c r="E770" s="77"/>
      <c r="F770" s="66"/>
      <c r="G770" s="66"/>
    </row>
    <row r="771" spans="1:7" ht="13" x14ac:dyDescent="0.3">
      <c r="A771" s="49"/>
      <c r="B771" s="67" t="s">
        <v>195</v>
      </c>
      <c r="C771" s="68"/>
      <c r="D771" s="68"/>
      <c r="E771" s="77"/>
      <c r="F771" s="66"/>
      <c r="G771" s="66"/>
    </row>
    <row r="772" spans="1:7" x14ac:dyDescent="0.25">
      <c r="A772" s="49"/>
      <c r="B772" s="49"/>
      <c r="C772" s="68"/>
      <c r="D772" s="68"/>
      <c r="E772" s="77"/>
      <c r="F772" s="66"/>
      <c r="G772" s="66"/>
    </row>
    <row r="773" spans="1:7" ht="13" x14ac:dyDescent="0.3">
      <c r="A773" s="49"/>
      <c r="B773" s="67" t="s">
        <v>194</v>
      </c>
      <c r="C773" s="68"/>
      <c r="D773" s="68"/>
      <c r="E773" s="77"/>
      <c r="F773" s="66"/>
      <c r="G773" s="66"/>
    </row>
    <row r="774" spans="1:7" ht="15" x14ac:dyDescent="0.3">
      <c r="A774" s="49"/>
      <c r="B774" s="67" t="s">
        <v>620</v>
      </c>
      <c r="C774" s="68"/>
      <c r="D774" s="68"/>
      <c r="E774" s="77"/>
      <c r="F774" s="66"/>
      <c r="G774" s="66"/>
    </row>
    <row r="775" spans="1:7" x14ac:dyDescent="0.25">
      <c r="A775" s="49"/>
      <c r="B775" s="49"/>
      <c r="C775" s="68"/>
      <c r="D775" s="68"/>
      <c r="E775" s="77"/>
      <c r="F775" s="66"/>
      <c r="G775" s="66"/>
    </row>
    <row r="776" spans="1:7" ht="14.5" x14ac:dyDescent="0.25">
      <c r="A776" s="49"/>
      <c r="B776" s="49" t="s">
        <v>192</v>
      </c>
      <c r="C776" s="68" t="s">
        <v>621</v>
      </c>
      <c r="D776" s="68">
        <v>31</v>
      </c>
      <c r="E776" s="77">
        <v>380</v>
      </c>
      <c r="F776" s="66">
        <f>E776*D776</f>
        <v>11780</v>
      </c>
      <c r="G776" s="49"/>
    </row>
    <row r="777" spans="1:7" ht="14.5" x14ac:dyDescent="0.25">
      <c r="A777" s="49"/>
      <c r="B777" s="49" t="s">
        <v>191</v>
      </c>
      <c r="C777" s="68" t="s">
        <v>621</v>
      </c>
      <c r="D777" s="68">
        <f>(32*0.2*2)+(0.5*7.3*1.8*2)+0.06</f>
        <v>26</v>
      </c>
      <c r="E777" s="77">
        <v>480</v>
      </c>
      <c r="F777" s="66">
        <f>E777*D777</f>
        <v>12480</v>
      </c>
      <c r="G777" s="49"/>
    </row>
    <row r="778" spans="1:7" x14ac:dyDescent="0.25">
      <c r="A778" s="49"/>
      <c r="B778" s="49"/>
      <c r="C778" s="68"/>
      <c r="D778" s="68"/>
      <c r="E778" s="77"/>
      <c r="F778" s="66"/>
      <c r="G778" s="49"/>
    </row>
    <row r="779" spans="1:7" ht="13" x14ac:dyDescent="0.3">
      <c r="A779" s="49"/>
      <c r="B779" s="67" t="s">
        <v>190</v>
      </c>
      <c r="C779" s="68"/>
      <c r="D779" s="68"/>
      <c r="E779" s="77"/>
      <c r="F779" s="66"/>
      <c r="G779" s="49"/>
    </row>
    <row r="780" spans="1:7" x14ac:dyDescent="0.25">
      <c r="A780" s="49"/>
      <c r="B780" s="49"/>
      <c r="C780" s="68"/>
      <c r="D780" s="68"/>
      <c r="E780" s="77"/>
      <c r="F780" s="66"/>
      <c r="G780" s="49"/>
    </row>
    <row r="781" spans="1:7" ht="13" x14ac:dyDescent="0.3">
      <c r="A781" s="49"/>
      <c r="B781" s="67" t="s">
        <v>189</v>
      </c>
      <c r="C781" s="68"/>
      <c r="D781" s="68"/>
      <c r="E781" s="77"/>
      <c r="F781" s="66"/>
      <c r="G781" s="49"/>
    </row>
    <row r="782" spans="1:7" x14ac:dyDescent="0.25">
      <c r="A782" s="49"/>
      <c r="B782" s="49"/>
      <c r="C782" s="68"/>
      <c r="D782" s="68"/>
      <c r="E782" s="77"/>
      <c r="F782" s="66"/>
      <c r="G782" s="49"/>
    </row>
    <row r="783" spans="1:7" x14ac:dyDescent="0.25">
      <c r="A783" s="49"/>
      <c r="B783" s="49" t="s">
        <v>495</v>
      </c>
      <c r="C783" s="68" t="s">
        <v>11</v>
      </c>
      <c r="D783" s="68">
        <f>32*3*2</f>
        <v>192</v>
      </c>
      <c r="E783" s="77">
        <v>45</v>
      </c>
      <c r="F783" s="66">
        <f>E783*D783</f>
        <v>8640</v>
      </c>
      <c r="G783" s="49"/>
    </row>
    <row r="784" spans="1:7" x14ac:dyDescent="0.25">
      <c r="A784" s="49"/>
      <c r="B784" s="49" t="s">
        <v>13</v>
      </c>
      <c r="C784" s="68" t="s">
        <v>11</v>
      </c>
      <c r="D784" s="68">
        <f>7.3*3*2+0.2</f>
        <v>44</v>
      </c>
      <c r="E784" s="77">
        <v>45</v>
      </c>
      <c r="F784" s="66">
        <f>E784*D784</f>
        <v>1980</v>
      </c>
      <c r="G784" s="49"/>
    </row>
    <row r="785" spans="1:7" x14ac:dyDescent="0.25">
      <c r="A785" s="49"/>
      <c r="B785" s="49"/>
      <c r="C785" s="68"/>
      <c r="D785" s="68"/>
      <c r="E785" s="77"/>
      <c r="F785" s="66"/>
      <c r="G785" s="49"/>
    </row>
    <row r="786" spans="1:7" ht="13" x14ac:dyDescent="0.3">
      <c r="A786" s="49"/>
      <c r="B786" s="67" t="s">
        <v>184</v>
      </c>
      <c r="C786" s="68"/>
      <c r="D786" s="68"/>
      <c r="E786" s="77"/>
      <c r="F786" s="66"/>
      <c r="G786" s="49"/>
    </row>
    <row r="787" spans="1:7" x14ac:dyDescent="0.25">
      <c r="A787" s="49"/>
      <c r="B787" s="49" t="s">
        <v>183</v>
      </c>
      <c r="C787" s="68"/>
      <c r="D787" s="68"/>
      <c r="E787" s="77"/>
      <c r="F787" s="66"/>
      <c r="G787" s="49"/>
    </row>
    <row r="788" spans="1:7" x14ac:dyDescent="0.25">
      <c r="A788" s="49"/>
      <c r="B788" s="49" t="s">
        <v>182</v>
      </c>
      <c r="C788" s="68" t="s">
        <v>2</v>
      </c>
      <c r="D788" s="68">
        <v>16</v>
      </c>
      <c r="E788" s="77">
        <v>150</v>
      </c>
      <c r="F788" s="66">
        <f>E788*D788</f>
        <v>2400</v>
      </c>
      <c r="G788" s="49"/>
    </row>
    <row r="789" spans="1:7" x14ac:dyDescent="0.25">
      <c r="A789" s="49"/>
      <c r="B789" s="49"/>
      <c r="C789" s="68"/>
      <c r="D789" s="68"/>
      <c r="E789" s="77"/>
      <c r="F789" s="66"/>
      <c r="G789" s="49"/>
    </row>
    <row r="790" spans="1:7" ht="13" x14ac:dyDescent="0.3">
      <c r="A790" s="49"/>
      <c r="B790" s="67" t="s">
        <v>181</v>
      </c>
      <c r="C790" s="68"/>
      <c r="D790" s="68"/>
      <c r="E790" s="77"/>
      <c r="F790" s="66"/>
      <c r="G790" s="49"/>
    </row>
    <row r="791" spans="1:7" x14ac:dyDescent="0.25">
      <c r="A791" s="49"/>
      <c r="B791" s="49" t="s">
        <v>498</v>
      </c>
      <c r="C791" s="68" t="s">
        <v>2</v>
      </c>
      <c r="D791" s="68">
        <v>8</v>
      </c>
      <c r="E791" s="77">
        <v>150</v>
      </c>
      <c r="F791" s="66">
        <f>E791*D791</f>
        <v>1200</v>
      </c>
      <c r="G791" s="49"/>
    </row>
    <row r="792" spans="1:7" x14ac:dyDescent="0.25">
      <c r="A792" s="49"/>
      <c r="B792" s="49"/>
      <c r="C792" s="68"/>
      <c r="D792" s="68"/>
      <c r="E792" s="77"/>
      <c r="F792" s="66"/>
      <c r="G792" s="66"/>
    </row>
    <row r="793" spans="1:7" ht="13" x14ac:dyDescent="0.3">
      <c r="A793" s="115"/>
      <c r="B793" s="111" t="s">
        <v>283</v>
      </c>
      <c r="C793" s="112"/>
      <c r="D793" s="112"/>
      <c r="E793" s="113"/>
      <c r="F793" s="114">
        <f>SUM(F770:F792)</f>
        <v>38480</v>
      </c>
      <c r="G793" s="114">
        <f>SUM(G776:G792)</f>
        <v>0</v>
      </c>
    </row>
    <row r="794" spans="1:7" x14ac:dyDescent="0.25">
      <c r="A794" s="49"/>
      <c r="B794" s="49"/>
      <c r="C794" s="68"/>
      <c r="D794" s="68"/>
      <c r="E794" s="77"/>
      <c r="F794" s="66"/>
      <c r="G794" s="66"/>
    </row>
    <row r="795" spans="1:7" ht="13" x14ac:dyDescent="0.3">
      <c r="A795" s="49"/>
      <c r="B795" s="79" t="s">
        <v>153</v>
      </c>
      <c r="C795" s="68"/>
      <c r="D795" s="68"/>
      <c r="E795" s="77"/>
      <c r="F795" s="66"/>
      <c r="G795" s="66"/>
    </row>
    <row r="796" spans="1:7" x14ac:dyDescent="0.25">
      <c r="A796" s="49"/>
      <c r="B796" s="49"/>
      <c r="C796" s="68"/>
      <c r="D796" s="68"/>
      <c r="E796" s="77"/>
      <c r="F796" s="66"/>
      <c r="G796" s="66"/>
    </row>
    <row r="797" spans="1:7" ht="13" x14ac:dyDescent="0.3">
      <c r="A797" s="49"/>
      <c r="B797" s="67" t="s">
        <v>152</v>
      </c>
      <c r="C797" s="68"/>
      <c r="D797" s="68"/>
      <c r="E797" s="77"/>
      <c r="F797" s="66"/>
      <c r="G797" s="66"/>
    </row>
    <row r="798" spans="1:7" x14ac:dyDescent="0.25">
      <c r="A798" s="49"/>
      <c r="B798" s="49"/>
      <c r="C798" s="68"/>
      <c r="D798" s="68"/>
      <c r="E798" s="77"/>
      <c r="F798" s="66"/>
      <c r="G798" s="66"/>
    </row>
    <row r="799" spans="1:7" ht="13" x14ac:dyDescent="0.3">
      <c r="A799" s="49"/>
      <c r="B799" s="67" t="s">
        <v>151</v>
      </c>
      <c r="C799" s="68"/>
      <c r="D799" s="68"/>
      <c r="E799" s="77"/>
      <c r="F799" s="66"/>
      <c r="G799" s="66"/>
    </row>
    <row r="800" spans="1:7" ht="13" x14ac:dyDescent="0.3">
      <c r="A800" s="49"/>
      <c r="B800" s="67" t="s">
        <v>150</v>
      </c>
      <c r="C800" s="68"/>
      <c r="D800" s="68"/>
      <c r="E800" s="77"/>
      <c r="F800" s="66"/>
      <c r="G800" s="66"/>
    </row>
    <row r="801" spans="1:7" ht="13" x14ac:dyDescent="0.3">
      <c r="A801" s="49"/>
      <c r="B801" s="67" t="s">
        <v>149</v>
      </c>
      <c r="C801" s="68"/>
      <c r="D801" s="68"/>
      <c r="E801" s="77"/>
      <c r="F801" s="66"/>
      <c r="G801" s="66"/>
    </row>
    <row r="802" spans="1:7" ht="13" x14ac:dyDescent="0.3">
      <c r="A802" s="49"/>
      <c r="B802" s="67" t="s">
        <v>148</v>
      </c>
      <c r="C802" s="68"/>
      <c r="D802" s="68"/>
      <c r="E802" s="77"/>
      <c r="F802" s="66"/>
      <c r="G802" s="66"/>
    </row>
    <row r="803" spans="1:7" ht="13" x14ac:dyDescent="0.3">
      <c r="A803" s="49"/>
      <c r="B803" s="67" t="s">
        <v>147</v>
      </c>
      <c r="C803" s="68"/>
      <c r="D803" s="68"/>
      <c r="E803" s="77"/>
      <c r="F803" s="66"/>
      <c r="G803" s="66"/>
    </row>
    <row r="804" spans="1:7" ht="13" x14ac:dyDescent="0.3">
      <c r="A804" s="49"/>
      <c r="B804" s="67" t="s">
        <v>146</v>
      </c>
      <c r="C804" s="68"/>
      <c r="D804" s="68"/>
      <c r="E804" s="77"/>
      <c r="F804" s="66"/>
      <c r="G804" s="66"/>
    </row>
    <row r="805" spans="1:7" x14ac:dyDescent="0.25">
      <c r="A805" s="49"/>
      <c r="B805" s="49"/>
      <c r="C805" s="68"/>
      <c r="D805" s="68"/>
      <c r="E805" s="77"/>
      <c r="F805" s="66"/>
      <c r="G805" s="66"/>
    </row>
    <row r="806" spans="1:7" x14ac:dyDescent="0.25">
      <c r="A806" s="49"/>
      <c r="B806" s="49" t="s">
        <v>145</v>
      </c>
      <c r="C806" s="68"/>
      <c r="D806" s="68"/>
      <c r="E806" s="77"/>
      <c r="F806" s="66"/>
      <c r="G806" s="66"/>
    </row>
    <row r="807" spans="1:7" ht="14.5" x14ac:dyDescent="0.25">
      <c r="A807" s="49"/>
      <c r="B807" s="49" t="s">
        <v>144</v>
      </c>
      <c r="C807" s="68" t="s">
        <v>621</v>
      </c>
      <c r="D807" s="68">
        <v>270</v>
      </c>
      <c r="E807" s="77">
        <v>280</v>
      </c>
      <c r="F807" s="66">
        <f>E807*D807</f>
        <v>75600</v>
      </c>
      <c r="G807" s="49"/>
    </row>
    <row r="808" spans="1:7" x14ac:dyDescent="0.25">
      <c r="A808" s="49"/>
      <c r="B808" s="49"/>
      <c r="C808" s="68"/>
      <c r="D808" s="68"/>
      <c r="E808" s="77"/>
      <c r="F808" s="66"/>
      <c r="G808" s="49"/>
    </row>
    <row r="809" spans="1:7" x14ac:dyDescent="0.25">
      <c r="A809" s="49"/>
      <c r="B809" s="49" t="s">
        <v>143</v>
      </c>
      <c r="C809" s="68"/>
      <c r="D809" s="68"/>
      <c r="E809" s="77"/>
      <c r="F809" s="66"/>
      <c r="G809" s="49"/>
    </row>
    <row r="810" spans="1:7" x14ac:dyDescent="0.25">
      <c r="A810" s="49"/>
      <c r="B810" s="49" t="s">
        <v>142</v>
      </c>
      <c r="C810" s="68" t="s">
        <v>11</v>
      </c>
      <c r="D810" s="68">
        <v>32</v>
      </c>
      <c r="E810" s="77">
        <v>65</v>
      </c>
      <c r="F810" s="66">
        <f>E810*D810</f>
        <v>2080</v>
      </c>
      <c r="G810" s="49"/>
    </row>
    <row r="811" spans="1:7" x14ac:dyDescent="0.25">
      <c r="A811" s="49"/>
      <c r="B811" s="49"/>
      <c r="C811" s="68"/>
      <c r="D811" s="68"/>
      <c r="E811" s="77"/>
      <c r="F811" s="66"/>
      <c r="G811" s="49"/>
    </row>
    <row r="812" spans="1:7" x14ac:dyDescent="0.25">
      <c r="A812" s="49"/>
      <c r="B812" s="49" t="s">
        <v>141</v>
      </c>
      <c r="C812" s="68" t="s">
        <v>11</v>
      </c>
      <c r="D812" s="68">
        <v>32</v>
      </c>
      <c r="E812" s="77">
        <v>65</v>
      </c>
      <c r="F812" s="66">
        <f>E812*D812</f>
        <v>2080</v>
      </c>
      <c r="G812" s="49"/>
    </row>
    <row r="813" spans="1:7" x14ac:dyDescent="0.25">
      <c r="A813" s="49"/>
      <c r="B813" s="49"/>
      <c r="C813" s="68"/>
      <c r="D813" s="68"/>
      <c r="E813" s="77"/>
      <c r="F813" s="66"/>
      <c r="G813" s="49"/>
    </row>
    <row r="814" spans="1:7" x14ac:dyDescent="0.25">
      <c r="A814" s="49"/>
      <c r="B814" s="49" t="s">
        <v>140</v>
      </c>
      <c r="C814" s="68" t="s">
        <v>11</v>
      </c>
      <c r="D814" s="68">
        <v>32</v>
      </c>
      <c r="E814" s="77">
        <v>65</v>
      </c>
      <c r="F814" s="66">
        <f>E814*D814</f>
        <v>2080</v>
      </c>
      <c r="G814" s="49"/>
    </row>
    <row r="815" spans="1:7" x14ac:dyDescent="0.25">
      <c r="A815" s="49"/>
      <c r="B815" s="49"/>
      <c r="C815" s="68"/>
      <c r="D815" s="68"/>
      <c r="E815" s="77"/>
      <c r="F815" s="66"/>
      <c r="G815" s="49"/>
    </row>
    <row r="816" spans="1:7" ht="13" x14ac:dyDescent="0.3">
      <c r="A816" s="49"/>
      <c r="B816" s="67" t="s">
        <v>139</v>
      </c>
      <c r="C816" s="68"/>
      <c r="D816" s="68"/>
      <c r="E816" s="77"/>
      <c r="F816" s="66"/>
      <c r="G816" s="49"/>
    </row>
    <row r="817" spans="1:7" x14ac:dyDescent="0.25">
      <c r="A817" s="49"/>
      <c r="B817" s="49"/>
      <c r="C817" s="68"/>
      <c r="D817" s="68"/>
      <c r="E817" s="77"/>
      <c r="F817" s="66"/>
      <c r="G817" s="49"/>
    </row>
    <row r="818" spans="1:7" ht="13" x14ac:dyDescent="0.3">
      <c r="A818" s="49"/>
      <c r="B818" s="67" t="s">
        <v>138</v>
      </c>
      <c r="C818" s="68"/>
      <c r="D818" s="68"/>
      <c r="E818" s="77"/>
      <c r="F818" s="66"/>
      <c r="G818" s="49"/>
    </row>
    <row r="819" spans="1:7" ht="13" x14ac:dyDescent="0.3">
      <c r="A819" s="49"/>
      <c r="B819" s="67" t="s">
        <v>137</v>
      </c>
      <c r="C819" s="68"/>
      <c r="D819" s="68"/>
      <c r="E819" s="77"/>
      <c r="F819" s="66"/>
      <c r="G819" s="49"/>
    </row>
    <row r="820" spans="1:7" x14ac:dyDescent="0.25">
      <c r="A820" s="49"/>
      <c r="B820" s="49"/>
      <c r="C820" s="68"/>
      <c r="D820" s="68"/>
      <c r="E820" s="77"/>
      <c r="F820" s="66"/>
      <c r="G820" s="49"/>
    </row>
    <row r="821" spans="1:7" x14ac:dyDescent="0.25">
      <c r="A821" s="49"/>
      <c r="B821" s="49" t="s">
        <v>136</v>
      </c>
      <c r="C821" s="68"/>
      <c r="D821" s="68"/>
      <c r="E821" s="77"/>
      <c r="F821" s="66"/>
      <c r="G821" s="49"/>
    </row>
    <row r="822" spans="1:7" x14ac:dyDescent="0.25">
      <c r="A822" s="49"/>
      <c r="B822" s="49" t="s">
        <v>135</v>
      </c>
      <c r="C822" s="68"/>
      <c r="D822" s="68"/>
      <c r="E822" s="77"/>
      <c r="F822" s="66"/>
      <c r="G822" s="49"/>
    </row>
    <row r="823" spans="1:7" ht="14.5" x14ac:dyDescent="0.25">
      <c r="A823" s="49"/>
      <c r="B823" s="49" t="s">
        <v>134</v>
      </c>
      <c r="C823" s="68" t="s">
        <v>621</v>
      </c>
      <c r="D823" s="68">
        <v>270</v>
      </c>
      <c r="E823" s="77">
        <v>25</v>
      </c>
      <c r="F823" s="66">
        <f>E823*D823</f>
        <v>6750</v>
      </c>
      <c r="G823" s="49"/>
    </row>
    <row r="824" spans="1:7" x14ac:dyDescent="0.25">
      <c r="A824" s="49"/>
      <c r="B824" s="49"/>
      <c r="C824" s="68"/>
      <c r="D824" s="68"/>
      <c r="E824" s="77"/>
      <c r="F824" s="66"/>
      <c r="G824" s="66"/>
    </row>
    <row r="825" spans="1:7" ht="13" x14ac:dyDescent="0.3">
      <c r="A825" s="115"/>
      <c r="B825" s="111" t="s">
        <v>283</v>
      </c>
      <c r="C825" s="112"/>
      <c r="D825" s="112"/>
      <c r="E825" s="113"/>
      <c r="F825" s="114">
        <f>SUM(F798:F824)</f>
        <v>88590</v>
      </c>
      <c r="G825" s="114">
        <f>SUM(G798:G824)</f>
        <v>0</v>
      </c>
    </row>
    <row r="826" spans="1:7" x14ac:dyDescent="0.25">
      <c r="A826" s="49"/>
      <c r="B826" s="49"/>
      <c r="C826" s="68"/>
      <c r="D826" s="68"/>
      <c r="E826" s="77"/>
      <c r="F826" s="66"/>
      <c r="G826" s="66"/>
    </row>
    <row r="827" spans="1:7" ht="13" x14ac:dyDescent="0.3">
      <c r="A827" s="49"/>
      <c r="B827" s="79" t="s">
        <v>133</v>
      </c>
      <c r="C827" s="68"/>
      <c r="D827" s="68"/>
      <c r="E827" s="77"/>
      <c r="F827" s="66"/>
      <c r="G827" s="66"/>
    </row>
    <row r="828" spans="1:7" x14ac:dyDescent="0.25">
      <c r="A828" s="49"/>
      <c r="B828" s="49"/>
      <c r="C828" s="68"/>
      <c r="D828" s="68"/>
      <c r="E828" s="77"/>
      <c r="F828" s="66"/>
      <c r="G828" s="66"/>
    </row>
    <row r="829" spans="1:7" ht="13" x14ac:dyDescent="0.3">
      <c r="A829" s="49"/>
      <c r="B829" s="67" t="s">
        <v>132</v>
      </c>
      <c r="C829" s="68"/>
      <c r="D829" s="68"/>
      <c r="E829" s="77"/>
      <c r="F829" s="66"/>
      <c r="G829" s="49"/>
    </row>
    <row r="830" spans="1:7" x14ac:dyDescent="0.25">
      <c r="A830" s="49"/>
      <c r="B830" s="49" t="s">
        <v>131</v>
      </c>
      <c r="C830" s="68" t="s">
        <v>11</v>
      </c>
      <c r="D830" s="68">
        <f>32*2</f>
        <v>64</v>
      </c>
      <c r="E830" s="77">
        <v>65</v>
      </c>
      <c r="F830" s="66">
        <f>E830*D830</f>
        <v>4160</v>
      </c>
      <c r="G830" s="49"/>
    </row>
    <row r="831" spans="1:7" x14ac:dyDescent="0.25">
      <c r="A831" s="49"/>
      <c r="B831" s="49"/>
      <c r="C831" s="68"/>
      <c r="D831" s="68"/>
      <c r="E831" s="77"/>
      <c r="F831" s="66"/>
      <c r="G831" s="49"/>
    </row>
    <row r="832" spans="1:7" x14ac:dyDescent="0.25">
      <c r="A832" s="49"/>
      <c r="B832" s="49" t="s">
        <v>499</v>
      </c>
      <c r="C832" s="68"/>
      <c r="D832" s="68"/>
      <c r="E832" s="77"/>
      <c r="F832" s="66"/>
      <c r="G832" s="49"/>
    </row>
    <row r="833" spans="1:7" x14ac:dyDescent="0.25">
      <c r="A833" s="49"/>
      <c r="B833" s="49" t="s">
        <v>129</v>
      </c>
      <c r="C833" s="68" t="s">
        <v>11</v>
      </c>
      <c r="D833" s="68">
        <f>32*10</f>
        <v>320</v>
      </c>
      <c r="E833" s="77">
        <v>85</v>
      </c>
      <c r="F833" s="66">
        <f>E833*D833</f>
        <v>27200</v>
      </c>
      <c r="G833" s="49"/>
    </row>
    <row r="834" spans="1:7" x14ac:dyDescent="0.25">
      <c r="A834" s="49"/>
      <c r="B834" s="49"/>
      <c r="C834" s="68"/>
      <c r="D834" s="68"/>
      <c r="E834" s="77"/>
      <c r="F834" s="66"/>
      <c r="G834" s="49"/>
    </row>
    <row r="835" spans="1:7" ht="13" x14ac:dyDescent="0.3">
      <c r="A835" s="49"/>
      <c r="B835" s="67" t="s">
        <v>128</v>
      </c>
      <c r="C835" s="68"/>
      <c r="D835" s="68"/>
      <c r="E835" s="77"/>
      <c r="F835" s="66"/>
      <c r="G835" s="49"/>
    </row>
    <row r="836" spans="1:7" ht="14.5" x14ac:dyDescent="0.25">
      <c r="A836" s="49"/>
      <c r="B836" s="49" t="s">
        <v>127</v>
      </c>
      <c r="C836" s="68" t="s">
        <v>621</v>
      </c>
      <c r="D836" s="68">
        <f>(320*0.08*3)+0.2</f>
        <v>77.000000000000014</v>
      </c>
      <c r="E836" s="77">
        <v>150</v>
      </c>
      <c r="F836" s="66">
        <f>E836*D836</f>
        <v>11550.000000000002</v>
      </c>
      <c r="G836" s="49"/>
    </row>
    <row r="837" spans="1:7" x14ac:dyDescent="0.25">
      <c r="A837" s="49"/>
      <c r="B837" s="49"/>
      <c r="C837" s="68"/>
      <c r="D837" s="68"/>
      <c r="E837" s="77"/>
      <c r="F837" s="66"/>
      <c r="G837" s="49"/>
    </row>
    <row r="838" spans="1:7" x14ac:dyDescent="0.25">
      <c r="A838" s="49"/>
      <c r="B838" s="49" t="s">
        <v>126</v>
      </c>
      <c r="C838" s="68"/>
      <c r="D838" s="68"/>
      <c r="E838" s="77"/>
      <c r="F838" s="66"/>
      <c r="G838" s="49"/>
    </row>
    <row r="839" spans="1:7" x14ac:dyDescent="0.25">
      <c r="A839" s="49"/>
      <c r="B839" s="49" t="s">
        <v>125</v>
      </c>
      <c r="C839" s="68"/>
      <c r="D839" s="68"/>
      <c r="E839" s="77"/>
      <c r="F839" s="66"/>
      <c r="G839" s="49"/>
    </row>
    <row r="840" spans="1:7" x14ac:dyDescent="0.25">
      <c r="A840" s="49"/>
      <c r="B840" s="49" t="s">
        <v>124</v>
      </c>
      <c r="C840" s="68" t="s">
        <v>2</v>
      </c>
      <c r="D840" s="68">
        <f>8*5*2</f>
        <v>80</v>
      </c>
      <c r="E840" s="77">
        <v>25</v>
      </c>
      <c r="F840" s="66">
        <f>E840*D840</f>
        <v>2000</v>
      </c>
      <c r="G840" s="49"/>
    </row>
    <row r="841" spans="1:7" x14ac:dyDescent="0.25">
      <c r="A841" s="49"/>
      <c r="B841" s="49"/>
      <c r="C841" s="68"/>
      <c r="D841" s="68"/>
      <c r="E841" s="77"/>
      <c r="F841" s="66"/>
      <c r="G841" s="49"/>
    </row>
    <row r="842" spans="1:7" ht="13" x14ac:dyDescent="0.3">
      <c r="A842" s="49"/>
      <c r="B842" s="67" t="s">
        <v>123</v>
      </c>
      <c r="C842" s="68"/>
      <c r="D842" s="68"/>
      <c r="E842" s="77"/>
      <c r="F842" s="66"/>
      <c r="G842" s="49"/>
    </row>
    <row r="843" spans="1:7" x14ac:dyDescent="0.25">
      <c r="A843" s="49"/>
      <c r="B843" s="49"/>
      <c r="C843" s="68"/>
      <c r="D843" s="68"/>
      <c r="E843" s="77"/>
      <c r="F843" s="66"/>
      <c r="G843" s="49"/>
    </row>
    <row r="844" spans="1:7" x14ac:dyDescent="0.25">
      <c r="A844" s="49"/>
      <c r="B844" s="49" t="s">
        <v>463</v>
      </c>
      <c r="C844" s="68"/>
      <c r="D844" s="68"/>
      <c r="E844" s="77"/>
      <c r="F844" s="66"/>
      <c r="G844" s="49"/>
    </row>
    <row r="845" spans="1:7" x14ac:dyDescent="0.25">
      <c r="A845" s="49"/>
      <c r="B845" s="49" t="s">
        <v>493</v>
      </c>
      <c r="C845" s="68"/>
      <c r="D845" s="68"/>
      <c r="E845" s="77"/>
      <c r="F845" s="66"/>
      <c r="G845" s="49"/>
    </row>
    <row r="846" spans="1:7" x14ac:dyDescent="0.25">
      <c r="A846" s="49"/>
      <c r="B846" s="49" t="s">
        <v>121</v>
      </c>
      <c r="C846" s="68"/>
      <c r="D846" s="68"/>
      <c r="E846" s="77"/>
      <c r="F846" s="66"/>
      <c r="G846" s="49"/>
    </row>
    <row r="847" spans="1:7" x14ac:dyDescent="0.25">
      <c r="A847" s="49"/>
      <c r="B847" s="49" t="s">
        <v>120</v>
      </c>
      <c r="C847" s="68" t="s">
        <v>2</v>
      </c>
      <c r="D847" s="68">
        <v>18</v>
      </c>
      <c r="E847" s="77">
        <v>2500</v>
      </c>
      <c r="F847" s="66">
        <f>E847*D847</f>
        <v>45000</v>
      </c>
      <c r="G847" s="49"/>
    </row>
    <row r="848" spans="1:7" x14ac:dyDescent="0.25">
      <c r="A848" s="49"/>
      <c r="B848" s="49" t="s">
        <v>119</v>
      </c>
      <c r="C848" s="68"/>
      <c r="D848" s="68"/>
      <c r="E848" s="77"/>
      <c r="F848" s="66"/>
      <c r="G848" s="49"/>
    </row>
    <row r="849" spans="1:7" x14ac:dyDescent="0.25">
      <c r="A849" s="49"/>
      <c r="B849" s="49"/>
      <c r="C849" s="68"/>
      <c r="D849" s="68"/>
      <c r="E849" s="77"/>
      <c r="F849" s="66"/>
      <c r="G849" s="49"/>
    </row>
    <row r="850" spans="1:7" ht="13" x14ac:dyDescent="0.3">
      <c r="A850" s="49"/>
      <c r="B850" s="67" t="s">
        <v>114</v>
      </c>
      <c r="C850" s="68"/>
      <c r="D850" s="68"/>
      <c r="E850" s="77"/>
      <c r="F850" s="66"/>
      <c r="G850" s="49"/>
    </row>
    <row r="851" spans="1:7" x14ac:dyDescent="0.25">
      <c r="A851" s="49"/>
      <c r="B851" s="49"/>
      <c r="C851" s="68"/>
      <c r="D851" s="68"/>
      <c r="E851" s="77"/>
      <c r="F851" s="66"/>
      <c r="G851" s="49"/>
    </row>
    <row r="852" spans="1:7" ht="13" x14ac:dyDescent="0.3">
      <c r="A852" s="49"/>
      <c r="B852" s="67" t="s">
        <v>113</v>
      </c>
      <c r="C852" s="68"/>
      <c r="D852" s="68"/>
      <c r="E852" s="77"/>
      <c r="F852" s="66"/>
      <c r="G852" s="49"/>
    </row>
    <row r="853" spans="1:7" x14ac:dyDescent="0.25">
      <c r="A853" s="49"/>
      <c r="B853" s="49"/>
      <c r="C853" s="68"/>
      <c r="D853" s="68"/>
      <c r="E853" s="77"/>
      <c r="F853" s="66"/>
      <c r="G853" s="49"/>
    </row>
    <row r="854" spans="1:7" x14ac:dyDescent="0.25">
      <c r="A854" s="49"/>
      <c r="B854" s="49" t="s">
        <v>112</v>
      </c>
      <c r="C854" s="68"/>
      <c r="D854" s="68"/>
      <c r="E854" s="77"/>
      <c r="F854" s="66"/>
      <c r="G854" s="49"/>
    </row>
    <row r="855" spans="1:7" x14ac:dyDescent="0.25">
      <c r="A855" s="49"/>
      <c r="B855" s="49" t="s">
        <v>111</v>
      </c>
      <c r="C855" s="68"/>
      <c r="D855" s="68"/>
      <c r="E855" s="77"/>
      <c r="F855" s="66"/>
      <c r="G855" s="49"/>
    </row>
    <row r="856" spans="1:7" x14ac:dyDescent="0.25">
      <c r="A856" s="49"/>
      <c r="B856" s="49" t="s">
        <v>110</v>
      </c>
      <c r="C856" s="68" t="s">
        <v>11</v>
      </c>
      <c r="D856" s="68">
        <v>64</v>
      </c>
      <c r="E856" s="77">
        <v>110</v>
      </c>
      <c r="F856" s="66">
        <f>E856*D856</f>
        <v>7040</v>
      </c>
      <c r="G856" s="49"/>
    </row>
    <row r="857" spans="1:7" x14ac:dyDescent="0.25">
      <c r="A857" s="49"/>
      <c r="B857" s="49" t="s">
        <v>109</v>
      </c>
      <c r="C857" s="68"/>
      <c r="D857" s="68"/>
      <c r="E857" s="77"/>
      <c r="F857" s="66"/>
      <c r="G857" s="49"/>
    </row>
    <row r="858" spans="1:7" x14ac:dyDescent="0.25">
      <c r="A858" s="49"/>
      <c r="B858" s="49"/>
      <c r="C858" s="68"/>
      <c r="D858" s="68"/>
      <c r="E858" s="77"/>
      <c r="F858" s="66"/>
      <c r="G858" s="49"/>
    </row>
    <row r="859" spans="1:7" x14ac:dyDescent="0.25">
      <c r="A859" s="49"/>
      <c r="B859" s="49" t="s">
        <v>108</v>
      </c>
      <c r="C859" s="68"/>
      <c r="D859" s="68"/>
      <c r="E859" s="77"/>
      <c r="F859" s="66"/>
      <c r="G859" s="49"/>
    </row>
    <row r="860" spans="1:7" x14ac:dyDescent="0.25">
      <c r="A860" s="49"/>
      <c r="B860" s="49" t="s">
        <v>107</v>
      </c>
      <c r="C860" s="68"/>
      <c r="D860" s="68"/>
      <c r="E860" s="77"/>
      <c r="F860" s="66"/>
      <c r="G860" s="49"/>
    </row>
    <row r="861" spans="1:7" x14ac:dyDescent="0.25">
      <c r="A861" s="49"/>
      <c r="B861" s="49" t="s">
        <v>106</v>
      </c>
      <c r="C861" s="68"/>
      <c r="D861" s="68"/>
      <c r="E861" s="77"/>
      <c r="F861" s="66"/>
      <c r="G861" s="49"/>
    </row>
    <row r="862" spans="1:7" x14ac:dyDescent="0.25">
      <c r="A862" s="49"/>
      <c r="B862" s="49" t="s">
        <v>105</v>
      </c>
      <c r="C862" s="68" t="s">
        <v>11</v>
      </c>
      <c r="D862" s="68">
        <v>18</v>
      </c>
      <c r="E862" s="77">
        <v>100</v>
      </c>
      <c r="F862" s="66">
        <f>E862*D862</f>
        <v>1800</v>
      </c>
      <c r="G862" s="49"/>
    </row>
    <row r="863" spans="1:7" x14ac:dyDescent="0.25">
      <c r="A863" s="49"/>
      <c r="B863" s="49"/>
      <c r="C863" s="68"/>
      <c r="D863" s="68"/>
      <c r="E863" s="77"/>
      <c r="F863" s="66"/>
      <c r="G863" s="49"/>
    </row>
    <row r="864" spans="1:7" ht="13" x14ac:dyDescent="0.3">
      <c r="A864" s="49"/>
      <c r="B864" s="67" t="s">
        <v>104</v>
      </c>
      <c r="C864" s="68"/>
      <c r="D864" s="68"/>
      <c r="E864" s="77"/>
      <c r="F864" s="66"/>
      <c r="G864" s="49"/>
    </row>
    <row r="865" spans="1:7" ht="13" x14ac:dyDescent="0.3">
      <c r="A865" s="49"/>
      <c r="B865" s="67" t="s">
        <v>103</v>
      </c>
      <c r="C865" s="68"/>
      <c r="D865" s="68"/>
      <c r="E865" s="77"/>
      <c r="F865" s="66"/>
      <c r="G865" s="49"/>
    </row>
    <row r="866" spans="1:7" x14ac:dyDescent="0.25">
      <c r="A866" s="49"/>
      <c r="B866" s="49" t="s">
        <v>102</v>
      </c>
      <c r="C866" s="68" t="s">
        <v>11</v>
      </c>
      <c r="D866" s="68">
        <v>123</v>
      </c>
      <c r="E866" s="77">
        <v>45</v>
      </c>
      <c r="F866" s="66">
        <f>E866*D866</f>
        <v>5535</v>
      </c>
      <c r="G866" s="49"/>
    </row>
    <row r="867" spans="1:7" x14ac:dyDescent="0.25">
      <c r="A867" s="49"/>
      <c r="B867" s="49"/>
      <c r="C867" s="68"/>
      <c r="D867" s="68"/>
      <c r="E867" s="77"/>
      <c r="F867" s="66"/>
      <c r="G867" s="49"/>
    </row>
    <row r="868" spans="1:7" ht="13" x14ac:dyDescent="0.3">
      <c r="A868" s="49"/>
      <c r="B868" s="67" t="s">
        <v>101</v>
      </c>
      <c r="C868" s="68"/>
      <c r="D868" s="68"/>
      <c r="E868" s="77"/>
      <c r="F868" s="66"/>
      <c r="G868" s="49"/>
    </row>
    <row r="869" spans="1:7" ht="13" x14ac:dyDescent="0.3">
      <c r="A869" s="49"/>
      <c r="B869" s="67" t="s">
        <v>100</v>
      </c>
      <c r="C869" s="68"/>
      <c r="D869" s="68"/>
      <c r="E869" s="77"/>
      <c r="F869" s="66"/>
      <c r="G869" s="49"/>
    </row>
    <row r="870" spans="1:7" x14ac:dyDescent="0.25">
      <c r="A870" s="49"/>
      <c r="B870" s="49"/>
      <c r="C870" s="68"/>
      <c r="D870" s="68"/>
      <c r="E870" s="77"/>
      <c r="F870" s="66"/>
      <c r="G870" s="49"/>
    </row>
    <row r="871" spans="1:7" x14ac:dyDescent="0.25">
      <c r="A871" s="49"/>
      <c r="B871" s="49" t="s">
        <v>517</v>
      </c>
      <c r="C871" s="68"/>
      <c r="D871" s="68"/>
      <c r="E871" s="77"/>
      <c r="F871" s="66"/>
      <c r="G871" s="49"/>
    </row>
    <row r="872" spans="1:7" x14ac:dyDescent="0.25">
      <c r="A872" s="49"/>
      <c r="B872" s="49" t="s">
        <v>98</v>
      </c>
      <c r="C872" s="68" t="s">
        <v>2</v>
      </c>
      <c r="D872" s="68">
        <v>3</v>
      </c>
      <c r="E872" s="77">
        <v>2000</v>
      </c>
      <c r="F872" s="66">
        <f>E872*D872</f>
        <v>6000</v>
      </c>
      <c r="G872" s="49"/>
    </row>
    <row r="873" spans="1:7" x14ac:dyDescent="0.25">
      <c r="A873" s="49"/>
      <c r="B873" s="49"/>
      <c r="C873" s="68"/>
      <c r="D873" s="68"/>
      <c r="E873" s="77"/>
      <c r="F873" s="66"/>
      <c r="G873" s="49"/>
    </row>
    <row r="874" spans="1:7" ht="13" x14ac:dyDescent="0.3">
      <c r="A874" s="49"/>
      <c r="B874" s="67" t="s">
        <v>92</v>
      </c>
      <c r="C874" s="68"/>
      <c r="D874" s="68"/>
      <c r="E874" s="77"/>
      <c r="F874" s="66"/>
      <c r="G874" s="49"/>
    </row>
    <row r="875" spans="1:7" ht="13" x14ac:dyDescent="0.3">
      <c r="A875" s="49"/>
      <c r="B875" s="67" t="s">
        <v>91</v>
      </c>
      <c r="C875" s="68"/>
      <c r="D875" s="68"/>
      <c r="E875" s="77"/>
      <c r="F875" s="66"/>
      <c r="G875" s="49"/>
    </row>
    <row r="876" spans="1:7" x14ac:dyDescent="0.25">
      <c r="A876" s="49"/>
      <c r="B876" s="49"/>
      <c r="C876" s="68"/>
      <c r="D876" s="68"/>
      <c r="E876" s="77"/>
      <c r="F876" s="66"/>
      <c r="G876" s="49"/>
    </row>
    <row r="877" spans="1:7" x14ac:dyDescent="0.25">
      <c r="A877" s="49"/>
      <c r="B877" s="49" t="s">
        <v>494</v>
      </c>
      <c r="C877" s="68" t="s">
        <v>2</v>
      </c>
      <c r="D877" s="68">
        <v>3</v>
      </c>
      <c r="E877" s="77">
        <v>4500</v>
      </c>
      <c r="F877" s="66">
        <f>E877*D877</f>
        <v>13500</v>
      </c>
      <c r="G877" s="49"/>
    </row>
    <row r="878" spans="1:7" x14ac:dyDescent="0.25">
      <c r="A878" s="49"/>
      <c r="B878" s="49"/>
      <c r="C878" s="68"/>
      <c r="D878" s="68"/>
      <c r="E878" s="77"/>
      <c r="F878" s="66"/>
      <c r="G878" s="49"/>
    </row>
    <row r="879" spans="1:7" ht="13" x14ac:dyDescent="0.3">
      <c r="A879" s="49"/>
      <c r="B879" s="67" t="s">
        <v>500</v>
      </c>
      <c r="C879" s="68"/>
      <c r="D879" s="68"/>
      <c r="E879" s="77"/>
      <c r="F879" s="66"/>
      <c r="G879" s="49"/>
    </row>
    <row r="880" spans="1:7" ht="13" x14ac:dyDescent="0.3">
      <c r="A880" s="49"/>
      <c r="B880" s="85" t="s">
        <v>501</v>
      </c>
      <c r="C880" s="68"/>
      <c r="D880" s="68"/>
      <c r="E880" s="77"/>
      <c r="F880" s="66"/>
      <c r="G880" s="49"/>
    </row>
    <row r="881" spans="1:7" ht="13" x14ac:dyDescent="0.3">
      <c r="A881" s="49"/>
      <c r="B881" s="67" t="s">
        <v>502</v>
      </c>
      <c r="C881" s="68"/>
      <c r="D881" s="68"/>
      <c r="E881" s="77"/>
      <c r="F881" s="66"/>
      <c r="G881" s="49"/>
    </row>
    <row r="882" spans="1:7" ht="13" x14ac:dyDescent="0.3">
      <c r="A882" s="49"/>
      <c r="B882" s="67" t="s">
        <v>503</v>
      </c>
      <c r="C882" s="68"/>
      <c r="D882" s="68"/>
      <c r="E882" s="77"/>
      <c r="F882" s="66"/>
      <c r="G882" s="49"/>
    </row>
    <row r="883" spans="1:7" x14ac:dyDescent="0.25">
      <c r="A883" s="49"/>
      <c r="B883" s="49"/>
      <c r="C883" s="68"/>
      <c r="D883" s="68"/>
      <c r="E883" s="77"/>
      <c r="F883" s="66"/>
      <c r="G883" s="49"/>
    </row>
    <row r="884" spans="1:7" x14ac:dyDescent="0.25">
      <c r="A884" s="49"/>
      <c r="B884" s="71" t="s">
        <v>504</v>
      </c>
      <c r="C884" s="68" t="s">
        <v>2</v>
      </c>
      <c r="D884" s="68">
        <v>3</v>
      </c>
      <c r="E884" s="77">
        <v>4500</v>
      </c>
      <c r="F884" s="66">
        <f>E884*D884</f>
        <v>13500</v>
      </c>
      <c r="G884" s="49"/>
    </row>
    <row r="885" spans="1:7" x14ac:dyDescent="0.25">
      <c r="A885" s="49"/>
      <c r="B885" s="49" t="s">
        <v>505</v>
      </c>
      <c r="C885" s="68"/>
      <c r="D885" s="68"/>
      <c r="E885" s="77"/>
      <c r="F885" s="66"/>
      <c r="G885" s="49"/>
    </row>
    <row r="886" spans="1:7" x14ac:dyDescent="0.25">
      <c r="A886" s="49"/>
      <c r="B886" s="49" t="s">
        <v>506</v>
      </c>
      <c r="C886" s="68"/>
      <c r="D886" s="68"/>
      <c r="E886" s="77"/>
      <c r="F886" s="66"/>
      <c r="G886" s="49"/>
    </row>
    <row r="887" spans="1:7" x14ac:dyDescent="0.25">
      <c r="A887" s="49"/>
      <c r="B887" s="49"/>
      <c r="C887" s="68"/>
      <c r="D887" s="68"/>
      <c r="E887" s="77"/>
      <c r="F887" s="66"/>
      <c r="G887" s="49"/>
    </row>
    <row r="888" spans="1:7" ht="13" x14ac:dyDescent="0.3">
      <c r="A888" s="49"/>
      <c r="B888" s="67" t="s">
        <v>508</v>
      </c>
      <c r="C888" s="68"/>
      <c r="D888" s="68"/>
      <c r="E888" s="77"/>
      <c r="F888" s="66"/>
      <c r="G888" s="49"/>
    </row>
    <row r="889" spans="1:7" x14ac:dyDescent="0.25">
      <c r="A889" s="49"/>
      <c r="B889" s="49"/>
      <c r="C889" s="68"/>
      <c r="D889" s="68"/>
      <c r="E889" s="77"/>
      <c r="F889" s="66"/>
      <c r="G889" s="49"/>
    </row>
    <row r="890" spans="1:7" ht="13" x14ac:dyDescent="0.3">
      <c r="A890" s="49"/>
      <c r="B890" s="67" t="s">
        <v>509</v>
      </c>
      <c r="C890" s="49"/>
      <c r="D890" s="49"/>
      <c r="E890" s="48"/>
      <c r="F890" s="48"/>
      <c r="G890" s="49"/>
    </row>
    <row r="891" spans="1:7" x14ac:dyDescent="0.25">
      <c r="A891" s="49"/>
      <c r="B891" s="49"/>
      <c r="C891" s="68"/>
      <c r="D891" s="68"/>
      <c r="E891" s="77"/>
      <c r="F891" s="66"/>
      <c r="G891" s="49"/>
    </row>
    <row r="892" spans="1:7" x14ac:dyDescent="0.25">
      <c r="A892" s="49"/>
      <c r="B892" s="49" t="s">
        <v>507</v>
      </c>
      <c r="C892" s="68" t="s">
        <v>2</v>
      </c>
      <c r="D892" s="68">
        <v>4</v>
      </c>
      <c r="E892" s="77">
        <v>5000</v>
      </c>
      <c r="F892" s="66"/>
      <c r="G892" s="49"/>
    </row>
    <row r="893" spans="1:7" x14ac:dyDescent="0.25">
      <c r="A893" s="49"/>
      <c r="B893" s="49" t="s">
        <v>513</v>
      </c>
      <c r="C893" s="68"/>
      <c r="D893" s="68"/>
      <c r="E893" s="77"/>
      <c r="F893" s="66"/>
      <c r="G893" s="66"/>
    </row>
    <row r="894" spans="1:7" x14ac:dyDescent="0.25">
      <c r="A894" s="49"/>
      <c r="B894" s="49"/>
      <c r="C894" s="68"/>
      <c r="D894" s="68"/>
      <c r="E894" s="77"/>
      <c r="F894" s="66"/>
      <c r="G894" s="66"/>
    </row>
    <row r="895" spans="1:7" ht="13" x14ac:dyDescent="0.3">
      <c r="A895" s="115"/>
      <c r="B895" s="111" t="s">
        <v>283</v>
      </c>
      <c r="C895" s="112"/>
      <c r="D895" s="112"/>
      <c r="E895" s="113"/>
      <c r="F895" s="114">
        <f>SUM(F829:F894)</f>
        <v>137285</v>
      </c>
      <c r="G895" s="114">
        <f>SUM(G829:G894)</f>
        <v>0</v>
      </c>
    </row>
    <row r="896" spans="1:7" x14ac:dyDescent="0.25">
      <c r="A896" s="49"/>
      <c r="B896" s="49"/>
      <c r="C896" s="68"/>
      <c r="D896" s="68"/>
      <c r="E896" s="77"/>
      <c r="F896" s="66"/>
      <c r="G896" s="66"/>
    </row>
    <row r="897" spans="1:7" x14ac:dyDescent="0.25">
      <c r="A897" s="49"/>
      <c r="B897" s="49"/>
      <c r="C897" s="68"/>
      <c r="D897" s="68"/>
      <c r="E897" s="77"/>
      <c r="F897" s="66"/>
      <c r="G897" s="66"/>
    </row>
    <row r="898" spans="1:7" ht="13" x14ac:dyDescent="0.3">
      <c r="A898" s="49"/>
      <c r="B898" s="79" t="s">
        <v>539</v>
      </c>
      <c r="C898" s="68"/>
      <c r="D898" s="68"/>
      <c r="E898" s="77"/>
      <c r="F898" s="66"/>
      <c r="G898" s="66"/>
    </row>
    <row r="899" spans="1:7" x14ac:dyDescent="0.25">
      <c r="A899" s="49"/>
      <c r="B899" s="49"/>
      <c r="C899" s="68"/>
      <c r="D899" s="68"/>
      <c r="E899" s="77"/>
      <c r="F899" s="66"/>
      <c r="G899" s="66"/>
    </row>
    <row r="900" spans="1:7" ht="13" x14ac:dyDescent="0.3">
      <c r="A900" s="49"/>
      <c r="B900" s="67" t="s">
        <v>82</v>
      </c>
      <c r="C900" s="68"/>
      <c r="D900" s="68"/>
      <c r="E900" s="77"/>
      <c r="F900" s="66"/>
      <c r="G900" s="66"/>
    </row>
    <row r="901" spans="1:7" x14ac:dyDescent="0.25">
      <c r="A901" s="49"/>
      <c r="B901" s="49"/>
      <c r="C901" s="68"/>
      <c r="D901" s="68"/>
      <c r="E901" s="77"/>
      <c r="F901" s="66"/>
      <c r="G901" s="66"/>
    </row>
    <row r="902" spans="1:7" x14ac:dyDescent="0.25">
      <c r="A902" s="49"/>
      <c r="B902" s="49" t="s">
        <v>81</v>
      </c>
      <c r="C902" s="68"/>
      <c r="D902" s="68"/>
      <c r="E902" s="77"/>
      <c r="F902" s="66"/>
      <c r="G902" s="66"/>
    </row>
    <row r="903" spans="1:7" ht="14.5" x14ac:dyDescent="0.25">
      <c r="A903" s="49"/>
      <c r="B903" s="49" t="s">
        <v>80</v>
      </c>
      <c r="C903" s="68" t="s">
        <v>621</v>
      </c>
      <c r="D903" s="68">
        <v>234</v>
      </c>
      <c r="E903" s="77">
        <v>35</v>
      </c>
      <c r="F903" s="66"/>
      <c r="G903" s="66"/>
    </row>
    <row r="904" spans="1:7" x14ac:dyDescent="0.25">
      <c r="A904" s="49"/>
      <c r="B904" s="49"/>
      <c r="C904" s="68"/>
      <c r="D904" s="68"/>
      <c r="E904" s="77"/>
      <c r="F904" s="66"/>
      <c r="G904" s="66"/>
    </row>
    <row r="905" spans="1:7" ht="13" x14ac:dyDescent="0.3">
      <c r="A905" s="49"/>
      <c r="B905" s="67" t="s">
        <v>79</v>
      </c>
      <c r="C905" s="68"/>
      <c r="D905" s="68"/>
      <c r="E905" s="77"/>
      <c r="F905" s="66"/>
      <c r="G905" s="66"/>
    </row>
    <row r="906" spans="1:7" x14ac:dyDescent="0.25">
      <c r="A906" s="49"/>
      <c r="B906" s="49"/>
      <c r="C906" s="68"/>
      <c r="D906" s="68"/>
      <c r="E906" s="77"/>
      <c r="F906" s="66"/>
      <c r="G906" s="66"/>
    </row>
    <row r="907" spans="1:7" ht="13" x14ac:dyDescent="0.3">
      <c r="A907" s="49"/>
      <c r="B907" s="67" t="s">
        <v>78</v>
      </c>
      <c r="C907" s="68"/>
      <c r="D907" s="68"/>
      <c r="E907" s="77"/>
      <c r="F907" s="66"/>
      <c r="G907" s="66"/>
    </row>
    <row r="908" spans="1:7" ht="13" x14ac:dyDescent="0.3">
      <c r="A908" s="49"/>
      <c r="B908" s="67" t="s">
        <v>77</v>
      </c>
      <c r="C908" s="68"/>
      <c r="D908" s="68"/>
      <c r="E908" s="77"/>
      <c r="F908" s="66"/>
      <c r="G908" s="66"/>
    </row>
    <row r="909" spans="1:7" x14ac:dyDescent="0.25">
      <c r="A909" s="49"/>
      <c r="B909" s="49" t="s">
        <v>76</v>
      </c>
      <c r="C909" s="68"/>
      <c r="D909" s="68"/>
      <c r="E909" s="77"/>
      <c r="F909" s="66"/>
      <c r="G909" s="66"/>
    </row>
    <row r="910" spans="1:7" x14ac:dyDescent="0.25">
      <c r="A910" s="49"/>
      <c r="B910" s="49" t="s">
        <v>75</v>
      </c>
      <c r="C910" s="68"/>
      <c r="D910" s="68"/>
      <c r="E910" s="77"/>
      <c r="F910" s="66"/>
      <c r="G910" s="66"/>
    </row>
    <row r="911" spans="1:7" ht="14.5" x14ac:dyDescent="0.25">
      <c r="A911" s="49"/>
      <c r="B911" s="49" t="s">
        <v>74</v>
      </c>
      <c r="C911" s="68" t="s">
        <v>621</v>
      </c>
      <c r="D911" s="68">
        <v>234</v>
      </c>
      <c r="E911" s="77">
        <v>250</v>
      </c>
      <c r="F911" s="66">
        <f>E911*D911</f>
        <v>58500</v>
      </c>
      <c r="G911" s="66"/>
    </row>
    <row r="912" spans="1:7" x14ac:dyDescent="0.25">
      <c r="A912" s="49"/>
      <c r="B912" s="49"/>
      <c r="C912" s="68"/>
      <c r="D912" s="68"/>
      <c r="E912" s="77"/>
      <c r="F912" s="66"/>
      <c r="G912" s="66"/>
    </row>
    <row r="913" spans="1:7" x14ac:dyDescent="0.25">
      <c r="A913" s="49"/>
      <c r="B913" s="49" t="s">
        <v>541</v>
      </c>
      <c r="C913" s="68"/>
      <c r="D913" s="68"/>
      <c r="E913" s="77"/>
      <c r="F913" s="66"/>
      <c r="G913" s="66"/>
    </row>
    <row r="914" spans="1:7" x14ac:dyDescent="0.25">
      <c r="A914" s="49"/>
      <c r="B914" s="49" t="s">
        <v>72</v>
      </c>
      <c r="C914" s="68"/>
      <c r="D914" s="68"/>
      <c r="E914" s="77"/>
      <c r="F914" s="66"/>
      <c r="G914" s="66"/>
    </row>
    <row r="915" spans="1:7" x14ac:dyDescent="0.25">
      <c r="A915" s="49"/>
      <c r="B915" s="49" t="s">
        <v>71</v>
      </c>
      <c r="C915" s="68"/>
      <c r="D915" s="68"/>
      <c r="E915" s="77"/>
      <c r="F915" s="66"/>
      <c r="G915" s="66"/>
    </row>
    <row r="916" spans="1:7" x14ac:dyDescent="0.25">
      <c r="A916" s="49"/>
      <c r="B916" s="49" t="s">
        <v>70</v>
      </c>
      <c r="C916" s="68" t="s">
        <v>2</v>
      </c>
      <c r="D916" s="68">
        <v>4</v>
      </c>
      <c r="E916" s="77">
        <v>650</v>
      </c>
      <c r="F916" s="66">
        <f>E916*D916</f>
        <v>2600</v>
      </c>
      <c r="G916" s="66"/>
    </row>
    <row r="917" spans="1:7" x14ac:dyDescent="0.25">
      <c r="A917" s="49"/>
      <c r="B917" s="49"/>
      <c r="C917" s="68"/>
      <c r="D917" s="68"/>
      <c r="E917" s="77"/>
      <c r="F917" s="66"/>
      <c r="G917" s="66"/>
    </row>
    <row r="918" spans="1:7" ht="13" x14ac:dyDescent="0.3">
      <c r="A918" s="49"/>
      <c r="B918" s="67" t="s">
        <v>69</v>
      </c>
      <c r="C918" s="68"/>
      <c r="D918" s="68"/>
      <c r="E918" s="77"/>
      <c r="F918" s="66"/>
      <c r="G918" s="66"/>
    </row>
    <row r="919" spans="1:7" x14ac:dyDescent="0.25">
      <c r="A919" s="49"/>
      <c r="B919" s="49"/>
      <c r="C919" s="68"/>
      <c r="D919" s="68"/>
      <c r="E919" s="77"/>
      <c r="F919" s="66"/>
      <c r="G919" s="66"/>
    </row>
    <row r="920" spans="1:7" x14ac:dyDescent="0.25">
      <c r="A920" s="49"/>
      <c r="B920" s="49" t="s">
        <v>68</v>
      </c>
      <c r="C920" s="68" t="s">
        <v>11</v>
      </c>
      <c r="D920" s="68">
        <v>123</v>
      </c>
      <c r="E920" s="77">
        <v>65</v>
      </c>
      <c r="F920" s="66">
        <f>E920*D920</f>
        <v>7995</v>
      </c>
      <c r="G920" s="66"/>
    </row>
    <row r="921" spans="1:7" x14ac:dyDescent="0.25">
      <c r="A921" s="49"/>
      <c r="B921" s="49"/>
      <c r="C921" s="68"/>
      <c r="D921" s="68"/>
      <c r="E921" s="77"/>
      <c r="F921" s="66"/>
      <c r="G921" s="66"/>
    </row>
    <row r="922" spans="1:7" ht="13" x14ac:dyDescent="0.3">
      <c r="A922" s="115"/>
      <c r="B922" s="111" t="s">
        <v>283</v>
      </c>
      <c r="C922" s="112"/>
      <c r="D922" s="112"/>
      <c r="E922" s="113"/>
      <c r="F922" s="114">
        <f>SUM(F903:F921)</f>
        <v>69095</v>
      </c>
      <c r="G922" s="114">
        <f>SUM(G903:G921)</f>
        <v>0</v>
      </c>
    </row>
    <row r="923" spans="1:7" x14ac:dyDescent="0.25">
      <c r="A923" s="49"/>
      <c r="B923" s="49"/>
      <c r="C923" s="68"/>
      <c r="D923" s="68"/>
      <c r="E923" s="77"/>
      <c r="F923" s="66"/>
      <c r="G923" s="66"/>
    </row>
    <row r="924" spans="1:7" ht="13" x14ac:dyDescent="0.3">
      <c r="A924" s="49"/>
      <c r="B924" s="79" t="s">
        <v>67</v>
      </c>
      <c r="C924" s="68"/>
      <c r="D924" s="68"/>
      <c r="E924" s="77"/>
      <c r="F924" s="66"/>
      <c r="G924" s="66"/>
    </row>
    <row r="925" spans="1:7" x14ac:dyDescent="0.25">
      <c r="A925" s="49"/>
      <c r="B925" s="49"/>
      <c r="C925" s="68"/>
      <c r="D925" s="68"/>
      <c r="E925" s="77"/>
      <c r="F925" s="66"/>
      <c r="G925" s="66"/>
    </row>
    <row r="926" spans="1:7" ht="13" x14ac:dyDescent="0.3">
      <c r="A926" s="49"/>
      <c r="B926" s="67" t="s">
        <v>66</v>
      </c>
      <c r="C926" s="68"/>
      <c r="D926" s="68"/>
      <c r="E926" s="77"/>
      <c r="F926" s="66"/>
      <c r="G926" s="66"/>
    </row>
    <row r="927" spans="1:7" x14ac:dyDescent="0.25">
      <c r="A927" s="49"/>
      <c r="B927" s="49"/>
      <c r="C927" s="68"/>
      <c r="D927" s="68"/>
      <c r="E927" s="77"/>
      <c r="F927" s="66"/>
      <c r="G927" s="66"/>
    </row>
    <row r="928" spans="1:7" ht="13" x14ac:dyDescent="0.3">
      <c r="A928" s="86"/>
      <c r="B928" s="87" t="s">
        <v>510</v>
      </c>
      <c r="C928" s="70"/>
      <c r="D928" s="70"/>
      <c r="E928" s="88"/>
      <c r="F928" s="88"/>
      <c r="G928" s="66"/>
    </row>
    <row r="929" spans="1:7" ht="14.5" x14ac:dyDescent="0.3">
      <c r="A929" s="86"/>
      <c r="B929" s="71" t="s">
        <v>511</v>
      </c>
      <c r="C929" s="89" t="s">
        <v>621</v>
      </c>
      <c r="D929" s="89">
        <v>234</v>
      </c>
      <c r="E929" s="77">
        <v>280</v>
      </c>
      <c r="F929" s="88">
        <f>D929*E929</f>
        <v>65520</v>
      </c>
      <c r="G929" s="66"/>
    </row>
    <row r="930" spans="1:7" ht="13" x14ac:dyDescent="0.3">
      <c r="A930" s="86"/>
      <c r="B930" s="71"/>
      <c r="C930" s="89"/>
      <c r="D930" s="89"/>
      <c r="E930" s="77"/>
      <c r="F930" s="88"/>
      <c r="G930" s="66"/>
    </row>
    <row r="931" spans="1:7" ht="14.5" x14ac:dyDescent="0.3">
      <c r="A931" s="86"/>
      <c r="B931" s="71" t="s">
        <v>512</v>
      </c>
      <c r="C931" s="89" t="s">
        <v>621</v>
      </c>
      <c r="D931" s="89">
        <v>234</v>
      </c>
      <c r="E931" s="77">
        <v>25</v>
      </c>
      <c r="F931" s="88">
        <f>D931*E931</f>
        <v>5850</v>
      </c>
      <c r="G931" s="66"/>
    </row>
    <row r="932" spans="1:7" ht="13" x14ac:dyDescent="0.3">
      <c r="A932" s="49"/>
      <c r="B932" s="67"/>
      <c r="C932" s="68"/>
      <c r="D932" s="68"/>
      <c r="E932" s="77"/>
      <c r="F932" s="66"/>
      <c r="G932" s="66"/>
    </row>
    <row r="933" spans="1:7" x14ac:dyDescent="0.25">
      <c r="A933" s="49"/>
      <c r="B933" s="49"/>
      <c r="C933" s="68"/>
      <c r="D933" s="68"/>
      <c r="E933" s="77"/>
      <c r="F933" s="66"/>
      <c r="G933" s="66"/>
    </row>
    <row r="934" spans="1:7" ht="13" x14ac:dyDescent="0.3">
      <c r="A934" s="115"/>
      <c r="B934" s="111" t="s">
        <v>283</v>
      </c>
      <c r="C934" s="112"/>
      <c r="D934" s="112"/>
      <c r="E934" s="113"/>
      <c r="F934" s="114">
        <f>SUM(F926:F933)</f>
        <v>71370</v>
      </c>
      <c r="G934" s="114">
        <f>SUM(G926:G933)</f>
        <v>0</v>
      </c>
    </row>
    <row r="935" spans="1:7" x14ac:dyDescent="0.25">
      <c r="A935" s="49"/>
      <c r="B935" s="49"/>
      <c r="C935" s="68"/>
      <c r="D935" s="68"/>
      <c r="E935" s="77"/>
      <c r="F935" s="66"/>
      <c r="G935" s="66"/>
    </row>
    <row r="936" spans="1:7" ht="13" x14ac:dyDescent="0.3">
      <c r="A936" s="49"/>
      <c r="B936" s="79" t="s">
        <v>63</v>
      </c>
      <c r="C936" s="68"/>
      <c r="D936" s="68"/>
      <c r="E936" s="77"/>
      <c r="F936" s="66"/>
      <c r="G936" s="66"/>
    </row>
    <row r="937" spans="1:7" x14ac:dyDescent="0.25">
      <c r="A937" s="49"/>
      <c r="B937" s="49"/>
      <c r="C937" s="68"/>
      <c r="D937" s="68"/>
      <c r="E937" s="77"/>
      <c r="F937" s="66"/>
      <c r="G937" s="66"/>
    </row>
    <row r="938" spans="1:7" ht="13" x14ac:dyDescent="0.3">
      <c r="A938" s="49"/>
      <c r="B938" s="67" t="s">
        <v>62</v>
      </c>
      <c r="C938" s="68"/>
      <c r="D938" s="68"/>
      <c r="E938" s="77"/>
      <c r="F938" s="66"/>
      <c r="G938" s="66"/>
    </row>
    <row r="939" spans="1:7" x14ac:dyDescent="0.25">
      <c r="A939" s="49"/>
      <c r="B939" s="49"/>
      <c r="C939" s="68"/>
      <c r="D939" s="68"/>
      <c r="E939" s="77"/>
      <c r="F939" s="66"/>
      <c r="G939" s="66"/>
    </row>
    <row r="940" spans="1:7" x14ac:dyDescent="0.25">
      <c r="A940" s="49"/>
      <c r="B940" s="49" t="s">
        <v>59</v>
      </c>
      <c r="C940" s="68"/>
      <c r="D940" s="68"/>
      <c r="E940" s="77"/>
      <c r="F940" s="66"/>
      <c r="G940" s="66"/>
    </row>
    <row r="941" spans="1:7" x14ac:dyDescent="0.25">
      <c r="A941" s="49"/>
      <c r="B941" s="49" t="s">
        <v>56</v>
      </c>
      <c r="C941" s="68" t="s">
        <v>2</v>
      </c>
      <c r="D941" s="68">
        <v>4</v>
      </c>
      <c r="E941" s="77">
        <v>450</v>
      </c>
      <c r="F941" s="66">
        <f>E941*D941</f>
        <v>1800</v>
      </c>
      <c r="G941" s="49"/>
    </row>
    <row r="942" spans="1:7" x14ac:dyDescent="0.25">
      <c r="A942" s="49"/>
      <c r="B942" s="49"/>
      <c r="C942" s="68"/>
      <c r="D942" s="68"/>
      <c r="E942" s="77"/>
      <c r="F942" s="66"/>
      <c r="G942" s="49"/>
    </row>
    <row r="943" spans="1:7" ht="13" x14ac:dyDescent="0.3">
      <c r="A943" s="86"/>
      <c r="B943" s="71" t="s">
        <v>519</v>
      </c>
      <c r="C943" s="70">
        <v>1</v>
      </c>
      <c r="D943" s="89" t="s">
        <v>518</v>
      </c>
      <c r="E943" s="88">
        <v>10000</v>
      </c>
      <c r="F943" s="88">
        <f>C943*E943</f>
        <v>10000</v>
      </c>
      <c r="G943" s="48"/>
    </row>
    <row r="944" spans="1:7" ht="13" x14ac:dyDescent="0.3">
      <c r="A944" s="86"/>
      <c r="B944" s="71"/>
      <c r="C944" s="70"/>
      <c r="D944" s="89"/>
      <c r="E944" s="88"/>
      <c r="F944" s="88"/>
      <c r="G944" s="48"/>
    </row>
    <row r="945" spans="1:7" ht="13" x14ac:dyDescent="0.3">
      <c r="A945" s="49"/>
      <c r="B945" s="67" t="s">
        <v>55</v>
      </c>
      <c r="C945" s="68"/>
      <c r="D945" s="68"/>
      <c r="E945" s="77"/>
      <c r="F945" s="66"/>
      <c r="G945" s="49"/>
    </row>
    <row r="946" spans="1:7" x14ac:dyDescent="0.25">
      <c r="A946" s="49"/>
      <c r="B946" s="49"/>
      <c r="C946" s="68"/>
      <c r="D946" s="68"/>
      <c r="E946" s="77"/>
      <c r="F946" s="66"/>
      <c r="G946" s="49"/>
    </row>
    <row r="947" spans="1:7" ht="13" x14ac:dyDescent="0.3">
      <c r="A947" s="49"/>
      <c r="B947" s="67" t="s">
        <v>52</v>
      </c>
      <c r="C947" s="68"/>
      <c r="D947" s="68"/>
      <c r="E947" s="77"/>
      <c r="F947" s="66"/>
      <c r="G947" s="49"/>
    </row>
    <row r="948" spans="1:7" ht="13" x14ac:dyDescent="0.3">
      <c r="A948" s="49"/>
      <c r="B948" s="67" t="s">
        <v>51</v>
      </c>
      <c r="C948" s="68"/>
      <c r="D948" s="68"/>
      <c r="E948" s="77"/>
      <c r="F948" s="66"/>
      <c r="G948" s="49"/>
    </row>
    <row r="949" spans="1:7" ht="13" x14ac:dyDescent="0.3">
      <c r="A949" s="49"/>
      <c r="B949" s="67" t="s">
        <v>50</v>
      </c>
      <c r="C949" s="68"/>
      <c r="D949" s="68"/>
      <c r="E949" s="77"/>
      <c r="F949" s="66"/>
      <c r="G949" s="49"/>
    </row>
    <row r="950" spans="1:7" x14ac:dyDescent="0.25">
      <c r="A950" s="49"/>
      <c r="B950" s="49"/>
      <c r="C950" s="68"/>
      <c r="D950" s="68"/>
      <c r="E950" s="77"/>
      <c r="F950" s="66"/>
      <c r="G950" s="49"/>
    </row>
    <row r="951" spans="1:7" x14ac:dyDescent="0.25">
      <c r="A951" s="49"/>
      <c r="B951" s="49" t="s">
        <v>49</v>
      </c>
      <c r="C951" s="68" t="s">
        <v>2</v>
      </c>
      <c r="D951" s="68">
        <v>4</v>
      </c>
      <c r="E951" s="77">
        <v>150</v>
      </c>
      <c r="F951" s="66">
        <f>E951*D951</f>
        <v>600</v>
      </c>
      <c r="G951" s="49"/>
    </row>
    <row r="952" spans="1:7" x14ac:dyDescent="0.25">
      <c r="A952" s="49"/>
      <c r="B952" s="49"/>
      <c r="C952" s="68"/>
      <c r="D952" s="68"/>
      <c r="E952" s="77"/>
      <c r="F952" s="66"/>
      <c r="G952" s="49"/>
    </row>
    <row r="953" spans="1:7" x14ac:dyDescent="0.25">
      <c r="A953" s="49"/>
      <c r="B953" s="49" t="s">
        <v>48</v>
      </c>
      <c r="C953" s="68"/>
      <c r="D953" s="68"/>
      <c r="E953" s="77"/>
      <c r="F953" s="66"/>
      <c r="G953" s="49"/>
    </row>
    <row r="954" spans="1:7" x14ac:dyDescent="0.25">
      <c r="A954" s="49"/>
      <c r="B954" s="49" t="s">
        <v>47</v>
      </c>
      <c r="C954" s="68" t="s">
        <v>2</v>
      </c>
      <c r="D954" s="68">
        <v>4</v>
      </c>
      <c r="E954" s="77">
        <v>45</v>
      </c>
      <c r="F954" s="66">
        <f>E954*D954</f>
        <v>180</v>
      </c>
      <c r="G954" s="49"/>
    </row>
    <row r="955" spans="1:7" x14ac:dyDescent="0.25">
      <c r="A955" s="49"/>
      <c r="B955" s="49"/>
      <c r="C955" s="68"/>
      <c r="D955" s="68"/>
      <c r="E955" s="77"/>
      <c r="F955" s="66"/>
      <c r="G955" s="66"/>
    </row>
    <row r="956" spans="1:7" ht="13" x14ac:dyDescent="0.3">
      <c r="A956" s="115"/>
      <c r="B956" s="111" t="s">
        <v>283</v>
      </c>
      <c r="C956" s="112"/>
      <c r="D956" s="112"/>
      <c r="E956" s="113"/>
      <c r="F956" s="114">
        <f>SUM(F935:F955)</f>
        <v>12580</v>
      </c>
      <c r="G956" s="114">
        <f>SUM(G935:G955)</f>
        <v>0</v>
      </c>
    </row>
    <row r="957" spans="1:7" x14ac:dyDescent="0.25">
      <c r="A957" s="49"/>
      <c r="B957" s="49"/>
      <c r="C957" s="68"/>
      <c r="D957" s="68"/>
      <c r="E957" s="77"/>
      <c r="F957" s="66"/>
      <c r="G957" s="66"/>
    </row>
    <row r="958" spans="1:7" x14ac:dyDescent="0.25">
      <c r="A958" s="49"/>
      <c r="B958" s="49"/>
      <c r="C958" s="68"/>
      <c r="D958" s="68"/>
      <c r="E958" s="77"/>
      <c r="F958" s="66"/>
      <c r="G958" s="66"/>
    </row>
    <row r="959" spans="1:7" ht="13" x14ac:dyDescent="0.3">
      <c r="A959" s="49"/>
      <c r="B959" s="79" t="s">
        <v>20</v>
      </c>
      <c r="C959" s="68"/>
      <c r="D959" s="68"/>
      <c r="E959" s="77"/>
      <c r="F959" s="66"/>
      <c r="G959" s="66"/>
    </row>
    <row r="960" spans="1:7" x14ac:dyDescent="0.25">
      <c r="A960" s="49"/>
      <c r="B960" s="49"/>
      <c r="C960" s="68"/>
      <c r="D960" s="68"/>
      <c r="E960" s="77"/>
      <c r="F960" s="66"/>
      <c r="G960" s="66"/>
    </row>
    <row r="961" spans="1:7" ht="13" x14ac:dyDescent="0.3">
      <c r="A961" s="49"/>
      <c r="B961" s="67" t="s">
        <v>19</v>
      </c>
      <c r="C961" s="68"/>
      <c r="D961" s="68"/>
      <c r="E961" s="77"/>
      <c r="F961" s="66"/>
      <c r="G961" s="66"/>
    </row>
    <row r="962" spans="1:7" x14ac:dyDescent="0.25">
      <c r="A962" s="49"/>
      <c r="B962" s="49"/>
      <c r="C962" s="68"/>
      <c r="D962" s="68"/>
      <c r="E962" s="77"/>
      <c r="F962" s="66"/>
      <c r="G962" s="66"/>
    </row>
    <row r="963" spans="1:7" ht="13" x14ac:dyDescent="0.3">
      <c r="A963" s="49"/>
      <c r="B963" s="67" t="s">
        <v>18</v>
      </c>
      <c r="C963" s="68"/>
      <c r="D963" s="68"/>
      <c r="E963" s="77"/>
      <c r="F963" s="66"/>
      <c r="G963" s="66"/>
    </row>
    <row r="964" spans="1:7" x14ac:dyDescent="0.25">
      <c r="A964" s="49"/>
      <c r="B964" s="49"/>
      <c r="C964" s="68"/>
      <c r="D964" s="68"/>
      <c r="E964" s="77"/>
      <c r="F964" s="66"/>
      <c r="G964" s="66"/>
    </row>
    <row r="965" spans="1:7" ht="14.5" x14ac:dyDescent="0.25">
      <c r="A965" s="49"/>
      <c r="B965" s="49" t="s">
        <v>465</v>
      </c>
      <c r="C965" s="68" t="s">
        <v>621</v>
      </c>
      <c r="D965" s="90">
        <f>D929</f>
        <v>234</v>
      </c>
      <c r="E965" s="77">
        <v>75</v>
      </c>
      <c r="F965" s="66">
        <f>E965*D965</f>
        <v>17550</v>
      </c>
      <c r="G965" s="49"/>
    </row>
    <row r="966" spans="1:7" x14ac:dyDescent="0.25">
      <c r="A966" s="49"/>
      <c r="B966" s="49"/>
      <c r="C966" s="68"/>
      <c r="D966" s="68"/>
      <c r="E966" s="77"/>
      <c r="F966" s="66"/>
      <c r="G966" s="49"/>
    </row>
    <row r="967" spans="1:7" ht="14.5" x14ac:dyDescent="0.25">
      <c r="A967" s="49"/>
      <c r="B967" s="49" t="s">
        <v>522</v>
      </c>
      <c r="C967" s="68" t="s">
        <v>621</v>
      </c>
      <c r="D967" s="90">
        <f>D605</f>
        <v>67</v>
      </c>
      <c r="E967" s="77">
        <v>75</v>
      </c>
      <c r="F967" s="66">
        <f>E967*D967</f>
        <v>5025</v>
      </c>
      <c r="G967" s="49"/>
    </row>
    <row r="968" spans="1:7" x14ac:dyDescent="0.25">
      <c r="A968" s="49"/>
      <c r="B968" s="49"/>
      <c r="C968" s="68"/>
      <c r="D968" s="68"/>
      <c r="E968" s="77"/>
      <c r="F968" s="66"/>
      <c r="G968" s="49"/>
    </row>
    <row r="969" spans="1:7" ht="13" x14ac:dyDescent="0.3">
      <c r="A969" s="49"/>
      <c r="B969" s="67" t="s">
        <v>17</v>
      </c>
      <c r="C969" s="68"/>
      <c r="D969" s="68"/>
      <c r="E969" s="77"/>
      <c r="F969" s="66"/>
      <c r="G969" s="49"/>
    </row>
    <row r="970" spans="1:7" x14ac:dyDescent="0.25">
      <c r="A970" s="49"/>
      <c r="B970" s="49"/>
      <c r="C970" s="68"/>
      <c r="D970" s="68"/>
      <c r="E970" s="77"/>
      <c r="F970" s="66"/>
      <c r="G970" s="49"/>
    </row>
    <row r="971" spans="1:7" ht="13" x14ac:dyDescent="0.3">
      <c r="A971" s="49"/>
      <c r="B971" s="67" t="s">
        <v>16</v>
      </c>
      <c r="C971" s="68"/>
      <c r="D971" s="68"/>
      <c r="E971" s="77"/>
      <c r="F971" s="66"/>
      <c r="G971" s="49"/>
    </row>
    <row r="972" spans="1:7" x14ac:dyDescent="0.25">
      <c r="A972" s="49"/>
      <c r="B972" s="49"/>
      <c r="C972" s="68"/>
      <c r="D972" s="68"/>
      <c r="E972" s="77"/>
      <c r="F972" s="66"/>
      <c r="G972" s="49"/>
    </row>
    <row r="973" spans="1:7" ht="14.5" x14ac:dyDescent="0.25">
      <c r="A973" s="49"/>
      <c r="B973" s="49" t="s">
        <v>525</v>
      </c>
      <c r="C973" s="68" t="s">
        <v>621</v>
      </c>
      <c r="D973" s="68">
        <v>50</v>
      </c>
      <c r="E973" s="77">
        <v>75</v>
      </c>
      <c r="F973" s="66">
        <f>E973*D973</f>
        <v>3750</v>
      </c>
      <c r="G973" s="49"/>
    </row>
    <row r="974" spans="1:7" x14ac:dyDescent="0.25">
      <c r="A974" s="49"/>
      <c r="B974" s="49"/>
      <c r="C974" s="68"/>
      <c r="D974" s="68"/>
      <c r="E974" s="77"/>
      <c r="F974" s="66"/>
      <c r="G974" s="49"/>
    </row>
    <row r="975" spans="1:7" ht="14.5" x14ac:dyDescent="0.25">
      <c r="A975" s="49"/>
      <c r="B975" s="49" t="s">
        <v>295</v>
      </c>
      <c r="C975" s="68" t="s">
        <v>621</v>
      </c>
      <c r="D975" s="68">
        <v>3</v>
      </c>
      <c r="E975" s="77">
        <v>75</v>
      </c>
      <c r="F975" s="66">
        <f>E975*D975</f>
        <v>225</v>
      </c>
      <c r="G975" s="49"/>
    </row>
    <row r="976" spans="1:7" x14ac:dyDescent="0.25">
      <c r="A976" s="49"/>
      <c r="B976" s="49"/>
      <c r="C976" s="68"/>
      <c r="D976" s="68"/>
      <c r="E976" s="77"/>
      <c r="F976" s="66"/>
      <c r="G976" s="66"/>
    </row>
    <row r="977" spans="1:7" ht="13" x14ac:dyDescent="0.3">
      <c r="A977" s="115"/>
      <c r="B977" s="111" t="s">
        <v>283</v>
      </c>
      <c r="C977" s="112"/>
      <c r="D977" s="112"/>
      <c r="E977" s="113"/>
      <c r="F977" s="114">
        <f>SUM(F960:F976)</f>
        <v>26550</v>
      </c>
      <c r="G977" s="114">
        <f>SUM(G960:G976)</f>
        <v>0</v>
      </c>
    </row>
    <row r="978" spans="1:7" x14ac:dyDescent="0.25">
      <c r="A978" s="49"/>
      <c r="B978" s="49"/>
      <c r="C978" s="68"/>
      <c r="D978" s="68"/>
      <c r="E978" s="77"/>
      <c r="F978" s="66"/>
      <c r="G978" s="66"/>
    </row>
    <row r="979" spans="1:7" ht="13" x14ac:dyDescent="0.3">
      <c r="A979" s="49"/>
      <c r="B979" s="79" t="s">
        <v>296</v>
      </c>
      <c r="C979" s="68"/>
      <c r="D979" s="68"/>
      <c r="E979" s="77"/>
      <c r="F979" s="66"/>
      <c r="G979" s="66"/>
    </row>
    <row r="980" spans="1:7" x14ac:dyDescent="0.25">
      <c r="A980" s="49"/>
      <c r="B980" s="49"/>
      <c r="C980" s="68"/>
      <c r="D980" s="68"/>
      <c r="E980" s="77"/>
      <c r="F980" s="66"/>
      <c r="G980" s="66"/>
    </row>
    <row r="981" spans="1:7" ht="13" x14ac:dyDescent="0.3">
      <c r="A981" s="49"/>
      <c r="B981" s="67" t="s">
        <v>297</v>
      </c>
      <c r="C981" s="68"/>
      <c r="D981" s="68"/>
      <c r="E981" s="77"/>
      <c r="F981" s="66"/>
      <c r="G981" s="66"/>
    </row>
    <row r="982" spans="1:7" x14ac:dyDescent="0.25">
      <c r="A982" s="49"/>
      <c r="B982" s="49"/>
      <c r="C982" s="68"/>
      <c r="D982" s="68"/>
      <c r="E982" s="77"/>
      <c r="F982" s="66"/>
      <c r="G982" s="66"/>
    </row>
    <row r="983" spans="1:7" ht="13" x14ac:dyDescent="0.3">
      <c r="A983" s="49"/>
      <c r="B983" s="67" t="s">
        <v>298</v>
      </c>
      <c r="C983" s="68"/>
      <c r="D983" s="68"/>
      <c r="E983" s="77"/>
      <c r="F983" s="66"/>
      <c r="G983" s="66"/>
    </row>
    <row r="984" spans="1:7" x14ac:dyDescent="0.25">
      <c r="A984" s="49"/>
      <c r="B984" s="49"/>
      <c r="C984" s="68"/>
      <c r="D984" s="68"/>
      <c r="E984" s="77"/>
      <c r="F984" s="66"/>
      <c r="G984" s="66"/>
    </row>
    <row r="985" spans="1:7" x14ac:dyDescent="0.25">
      <c r="A985" s="49"/>
      <c r="B985" s="49" t="s">
        <v>299</v>
      </c>
      <c r="C985" s="68"/>
      <c r="D985" s="68"/>
      <c r="E985" s="77"/>
      <c r="F985" s="66"/>
      <c r="G985" s="66"/>
    </row>
    <row r="986" spans="1:7" x14ac:dyDescent="0.25">
      <c r="A986" s="49"/>
      <c r="B986" s="49" t="s">
        <v>300</v>
      </c>
      <c r="C986" s="68" t="s">
        <v>11</v>
      </c>
      <c r="D986" s="68">
        <v>64</v>
      </c>
      <c r="E986" s="77">
        <v>110</v>
      </c>
      <c r="F986" s="66">
        <f>E986*D986</f>
        <v>7040</v>
      </c>
      <c r="G986" s="49"/>
    </row>
    <row r="987" spans="1:7" x14ac:dyDescent="0.25">
      <c r="A987" s="49"/>
      <c r="B987" s="49"/>
      <c r="C987" s="68"/>
      <c r="D987" s="68"/>
      <c r="E987" s="77"/>
      <c r="F987" s="66"/>
      <c r="G987" s="49"/>
    </row>
    <row r="988" spans="1:7" x14ac:dyDescent="0.25">
      <c r="A988" s="49"/>
      <c r="B988" s="49" t="s">
        <v>301</v>
      </c>
      <c r="C988" s="68"/>
      <c r="D988" s="68"/>
      <c r="E988" s="77"/>
      <c r="F988" s="66"/>
      <c r="G988" s="49"/>
    </row>
    <row r="989" spans="1:7" x14ac:dyDescent="0.25">
      <c r="A989" s="49"/>
      <c r="B989" s="49" t="s">
        <v>302</v>
      </c>
      <c r="C989" s="68" t="s">
        <v>11</v>
      </c>
      <c r="D989" s="68">
        <v>14</v>
      </c>
      <c r="E989" s="77">
        <v>100</v>
      </c>
      <c r="F989" s="66">
        <f>E989*D989</f>
        <v>1400</v>
      </c>
      <c r="G989" s="49"/>
    </row>
    <row r="990" spans="1:7" x14ac:dyDescent="0.25">
      <c r="A990" s="49"/>
      <c r="B990" s="49"/>
      <c r="C990" s="68"/>
      <c r="D990" s="68"/>
      <c r="E990" s="77"/>
      <c r="F990" s="66"/>
      <c r="G990" s="49"/>
    </row>
    <row r="991" spans="1:7" x14ac:dyDescent="0.25">
      <c r="A991" s="49"/>
      <c r="B991" s="49" t="s">
        <v>303</v>
      </c>
      <c r="C991" s="68" t="s">
        <v>2</v>
      </c>
      <c r="D991" s="68">
        <v>4</v>
      </c>
      <c r="E991" s="77">
        <v>250</v>
      </c>
      <c r="F991" s="66">
        <f>E991*D991</f>
        <v>1000</v>
      </c>
      <c r="G991" s="49"/>
    </row>
    <row r="992" spans="1:7" x14ac:dyDescent="0.25">
      <c r="A992" s="49"/>
      <c r="B992" s="49" t="s">
        <v>304</v>
      </c>
      <c r="C992" s="68" t="s">
        <v>2</v>
      </c>
      <c r="D992" s="68">
        <v>4</v>
      </c>
      <c r="E992" s="77">
        <v>250</v>
      </c>
      <c r="F992" s="66">
        <f>E992*D992</f>
        <v>1000</v>
      </c>
      <c r="G992" s="49"/>
    </row>
    <row r="993" spans="1:7" x14ac:dyDescent="0.25">
      <c r="A993" s="49"/>
      <c r="B993" s="49" t="s">
        <v>305</v>
      </c>
      <c r="C993" s="68" t="s">
        <v>2</v>
      </c>
      <c r="D993" s="68">
        <v>4</v>
      </c>
      <c r="E993" s="77">
        <v>250</v>
      </c>
      <c r="F993" s="66">
        <f>E993*D993</f>
        <v>1000</v>
      </c>
      <c r="G993" s="49"/>
    </row>
    <row r="994" spans="1:7" x14ac:dyDescent="0.25">
      <c r="A994" s="49"/>
      <c r="B994" s="49" t="s">
        <v>306</v>
      </c>
      <c r="C994" s="68" t="s">
        <v>2</v>
      </c>
      <c r="D994" s="68">
        <v>4</v>
      </c>
      <c r="E994" s="77">
        <v>250</v>
      </c>
      <c r="F994" s="66">
        <f>E994*D994</f>
        <v>1000</v>
      </c>
      <c r="G994" s="49"/>
    </row>
    <row r="995" spans="1:7" x14ac:dyDescent="0.25">
      <c r="A995" s="49"/>
      <c r="B995" s="49"/>
      <c r="C995" s="68"/>
      <c r="D995" s="68"/>
      <c r="E995" s="77"/>
      <c r="F995" s="66"/>
      <c r="G995" s="49"/>
    </row>
    <row r="996" spans="1:7" ht="13" x14ac:dyDescent="0.3">
      <c r="A996" s="49"/>
      <c r="B996" s="67" t="s">
        <v>307</v>
      </c>
      <c r="C996" s="68"/>
      <c r="D996" s="68"/>
      <c r="E996" s="77"/>
      <c r="F996" s="66"/>
      <c r="G996" s="49"/>
    </row>
    <row r="997" spans="1:7" ht="13" x14ac:dyDescent="0.3">
      <c r="A997" s="49"/>
      <c r="B997" s="67" t="s">
        <v>308</v>
      </c>
      <c r="C997" s="68"/>
      <c r="D997" s="68"/>
      <c r="E997" s="77"/>
      <c r="F997" s="66"/>
      <c r="G997" s="49"/>
    </row>
    <row r="998" spans="1:7" x14ac:dyDescent="0.25">
      <c r="A998" s="49"/>
      <c r="B998" s="49"/>
      <c r="C998" s="68"/>
      <c r="D998" s="68"/>
      <c r="E998" s="77"/>
      <c r="F998" s="66"/>
      <c r="G998" s="49"/>
    </row>
    <row r="999" spans="1:7" x14ac:dyDescent="0.25">
      <c r="A999" s="49"/>
      <c r="B999" s="49" t="s">
        <v>309</v>
      </c>
      <c r="C999" s="68"/>
      <c r="D999" s="68"/>
      <c r="E999" s="77"/>
      <c r="F999" s="66"/>
      <c r="G999" s="49"/>
    </row>
    <row r="1000" spans="1:7" x14ac:dyDescent="0.25">
      <c r="A1000" s="49"/>
      <c r="B1000" s="49" t="s">
        <v>310</v>
      </c>
      <c r="C1000" s="68" t="s">
        <v>2</v>
      </c>
      <c r="D1000" s="68">
        <v>1</v>
      </c>
      <c r="E1000" s="77">
        <v>4500</v>
      </c>
      <c r="F1000" s="66">
        <f>E1000*D1000</f>
        <v>4500</v>
      </c>
      <c r="G1000" s="49"/>
    </row>
    <row r="1001" spans="1:7" x14ac:dyDescent="0.25">
      <c r="A1001" s="49"/>
      <c r="B1001" s="49"/>
      <c r="C1001" s="68"/>
      <c r="D1001" s="68"/>
      <c r="E1001" s="77"/>
      <c r="F1001" s="66"/>
      <c r="G1001" s="49"/>
    </row>
    <row r="1002" spans="1:7" x14ac:dyDescent="0.25">
      <c r="A1002" s="49"/>
      <c r="B1002" s="49" t="s">
        <v>311</v>
      </c>
      <c r="C1002" s="68" t="s">
        <v>2</v>
      </c>
      <c r="D1002" s="68">
        <v>3</v>
      </c>
      <c r="E1002" s="77">
        <v>4500</v>
      </c>
      <c r="F1002" s="66"/>
      <c r="G1002" s="49"/>
    </row>
    <row r="1003" spans="1:7" x14ac:dyDescent="0.25">
      <c r="A1003" s="49"/>
      <c r="B1003" s="49"/>
      <c r="C1003" s="68"/>
      <c r="D1003" s="68"/>
      <c r="E1003" s="77"/>
      <c r="F1003" s="66"/>
      <c r="G1003" s="49"/>
    </row>
    <row r="1004" spans="1:7" ht="13" x14ac:dyDescent="0.3">
      <c r="A1004" s="49"/>
      <c r="B1004" s="67" t="s">
        <v>312</v>
      </c>
      <c r="C1004" s="68"/>
      <c r="D1004" s="68"/>
      <c r="E1004" s="77"/>
      <c r="F1004" s="66"/>
      <c r="G1004" s="49"/>
    </row>
    <row r="1005" spans="1:7" ht="13" x14ac:dyDescent="0.3">
      <c r="A1005" s="49"/>
      <c r="B1005" s="67" t="s">
        <v>313</v>
      </c>
      <c r="C1005" s="68"/>
      <c r="D1005" s="68"/>
      <c r="E1005" s="77"/>
      <c r="F1005" s="66"/>
      <c r="G1005" s="49"/>
    </row>
    <row r="1006" spans="1:7" x14ac:dyDescent="0.25">
      <c r="A1006" s="49"/>
      <c r="B1006" s="49" t="s">
        <v>314</v>
      </c>
      <c r="C1006" s="68"/>
      <c r="D1006" s="68"/>
      <c r="E1006" s="77"/>
      <c r="F1006" s="66"/>
      <c r="G1006" s="49"/>
    </row>
    <row r="1007" spans="1:7" x14ac:dyDescent="0.25">
      <c r="A1007" s="49"/>
      <c r="B1007" s="49" t="s">
        <v>315</v>
      </c>
      <c r="C1007" s="68"/>
      <c r="D1007" s="68"/>
      <c r="E1007" s="77"/>
      <c r="F1007" s="66"/>
      <c r="G1007" s="49"/>
    </row>
    <row r="1008" spans="1:7" x14ac:dyDescent="0.25">
      <c r="A1008" s="49"/>
      <c r="B1008" s="49" t="s">
        <v>316</v>
      </c>
      <c r="C1008" s="68"/>
      <c r="D1008" s="68"/>
      <c r="E1008" s="77"/>
      <c r="F1008" s="66"/>
      <c r="G1008" s="49"/>
    </row>
    <row r="1009" spans="1:7" x14ac:dyDescent="0.25">
      <c r="A1009" s="49"/>
      <c r="B1009" s="49" t="s">
        <v>317</v>
      </c>
      <c r="C1009" s="68"/>
      <c r="D1009" s="68"/>
      <c r="E1009" s="77"/>
      <c r="F1009" s="66"/>
      <c r="G1009" s="49"/>
    </row>
    <row r="1010" spans="1:7" x14ac:dyDescent="0.25">
      <c r="A1010" s="49"/>
      <c r="B1010" s="49" t="s">
        <v>318</v>
      </c>
      <c r="C1010" s="68"/>
      <c r="D1010" s="68"/>
      <c r="E1010" s="77"/>
      <c r="F1010" s="66"/>
      <c r="G1010" s="49"/>
    </row>
    <row r="1011" spans="1:7" x14ac:dyDescent="0.25">
      <c r="A1011" s="49"/>
      <c r="B1011" s="49" t="s">
        <v>466</v>
      </c>
      <c r="C1011" s="68"/>
      <c r="D1011" s="68"/>
      <c r="E1011" s="77"/>
      <c r="F1011" s="66"/>
      <c r="G1011" s="49"/>
    </row>
    <row r="1012" spans="1:7" x14ac:dyDescent="0.25">
      <c r="A1012" s="49"/>
      <c r="B1012" s="49" t="s">
        <v>319</v>
      </c>
      <c r="C1012" s="68" t="s">
        <v>2</v>
      </c>
      <c r="D1012" s="68">
        <v>1</v>
      </c>
      <c r="E1012" s="77">
        <v>10000</v>
      </c>
      <c r="F1012" s="66">
        <f>E1012*D1012</f>
        <v>10000</v>
      </c>
      <c r="G1012" s="49"/>
    </row>
    <row r="1013" spans="1:7" x14ac:dyDescent="0.25">
      <c r="A1013" s="49"/>
      <c r="B1013" s="49"/>
      <c r="C1013" s="68"/>
      <c r="D1013" s="68"/>
      <c r="E1013" s="77"/>
      <c r="F1013" s="66"/>
      <c r="G1013" s="66"/>
    </row>
    <row r="1014" spans="1:7" ht="13" x14ac:dyDescent="0.3">
      <c r="A1014" s="115"/>
      <c r="B1014" s="111" t="s">
        <v>283</v>
      </c>
      <c r="C1014" s="112"/>
      <c r="D1014" s="112"/>
      <c r="E1014" s="113"/>
      <c r="F1014" s="114">
        <f>SUM(F981:F1013)</f>
        <v>26940</v>
      </c>
      <c r="G1014" s="114">
        <f>SUM(G981:G1013)</f>
        <v>0</v>
      </c>
    </row>
    <row r="1015" spans="1:7" x14ac:dyDescent="0.25">
      <c r="A1015" s="49"/>
      <c r="B1015" s="49"/>
      <c r="C1015" s="68"/>
      <c r="D1015" s="68"/>
      <c r="E1015" s="77"/>
      <c r="F1015" s="66"/>
      <c r="G1015" s="66"/>
    </row>
    <row r="1016" spans="1:7" ht="13" x14ac:dyDescent="0.3">
      <c r="A1016" s="49"/>
      <c r="B1016" s="79" t="s">
        <v>320</v>
      </c>
      <c r="C1016" s="68"/>
      <c r="D1016" s="68"/>
      <c r="E1016" s="77"/>
      <c r="F1016" s="66"/>
      <c r="G1016" s="66"/>
    </row>
    <row r="1017" spans="1:7" ht="13" x14ac:dyDescent="0.3">
      <c r="A1017" s="49"/>
      <c r="B1017" s="91"/>
      <c r="C1017" s="92"/>
      <c r="D1017" s="68"/>
      <c r="E1017" s="77"/>
      <c r="F1017" s="66"/>
      <c r="G1017" s="66"/>
    </row>
    <row r="1018" spans="1:7" ht="13" x14ac:dyDescent="0.3">
      <c r="A1018" s="49"/>
      <c r="B1018" s="67" t="s">
        <v>321</v>
      </c>
      <c r="C1018" s="68"/>
      <c r="D1018" s="68"/>
      <c r="E1018" s="77"/>
      <c r="F1018" s="66"/>
      <c r="G1018" s="66"/>
    </row>
    <row r="1019" spans="1:7" ht="13" x14ac:dyDescent="0.3">
      <c r="A1019" s="49"/>
      <c r="B1019" s="67" t="s">
        <v>322</v>
      </c>
      <c r="C1019" s="68"/>
      <c r="D1019" s="68"/>
      <c r="E1019" s="77"/>
      <c r="F1019" s="66"/>
      <c r="G1019" s="66"/>
    </row>
    <row r="1020" spans="1:7" ht="14.5" x14ac:dyDescent="0.25">
      <c r="A1020" s="49"/>
      <c r="B1020" s="49" t="s">
        <v>323</v>
      </c>
      <c r="C1020" s="68" t="s">
        <v>621</v>
      </c>
      <c r="D1020" s="68">
        <v>11</v>
      </c>
      <c r="E1020" s="77">
        <v>400</v>
      </c>
      <c r="F1020" s="66">
        <f>E1020*D1020</f>
        <v>4400</v>
      </c>
      <c r="G1020" s="49"/>
    </row>
    <row r="1021" spans="1:7" x14ac:dyDescent="0.25">
      <c r="A1021" s="49"/>
      <c r="B1021" s="49"/>
      <c r="C1021" s="68"/>
      <c r="D1021" s="68"/>
      <c r="E1021" s="77"/>
      <c r="F1021" s="66"/>
      <c r="G1021" s="66"/>
    </row>
    <row r="1022" spans="1:7" ht="13" x14ac:dyDescent="0.3">
      <c r="A1022" s="115"/>
      <c r="B1022" s="111" t="s">
        <v>283</v>
      </c>
      <c r="C1022" s="112"/>
      <c r="D1022" s="112"/>
      <c r="E1022" s="113"/>
      <c r="F1022" s="114">
        <f>SUM(F1017:F1021)</f>
        <v>4400</v>
      </c>
      <c r="G1022" s="114">
        <f>SUM(G1017:G1021)</f>
        <v>0</v>
      </c>
    </row>
    <row r="1023" spans="1:7" x14ac:dyDescent="0.25">
      <c r="A1023" s="49"/>
      <c r="B1023" s="49"/>
      <c r="C1023" s="68"/>
      <c r="D1023" s="68"/>
      <c r="E1023" s="77"/>
      <c r="F1023" s="66"/>
      <c r="G1023" s="66"/>
    </row>
    <row r="1024" spans="1:7" ht="13" x14ac:dyDescent="0.3">
      <c r="A1024" s="49"/>
      <c r="B1024" s="79" t="s">
        <v>324</v>
      </c>
      <c r="C1024" s="68"/>
      <c r="D1024" s="68"/>
      <c r="E1024" s="77"/>
      <c r="F1024" s="66"/>
      <c r="G1024" s="66"/>
    </row>
    <row r="1025" spans="1:7" x14ac:dyDescent="0.25">
      <c r="A1025" s="49"/>
      <c r="B1025" s="49"/>
      <c r="C1025" s="68"/>
      <c r="D1025" s="68"/>
      <c r="E1025" s="77"/>
      <c r="F1025" s="66"/>
      <c r="G1025" s="66"/>
    </row>
    <row r="1026" spans="1:7" ht="13" x14ac:dyDescent="0.3">
      <c r="A1026" s="49"/>
      <c r="B1026" s="67" t="s">
        <v>325</v>
      </c>
      <c r="C1026" s="68"/>
      <c r="D1026" s="68"/>
      <c r="E1026" s="77"/>
      <c r="F1026" s="66"/>
      <c r="G1026" s="66"/>
    </row>
    <row r="1027" spans="1:7" ht="13" x14ac:dyDescent="0.3">
      <c r="A1027" s="49"/>
      <c r="B1027" s="67" t="s">
        <v>326</v>
      </c>
      <c r="C1027" s="68"/>
      <c r="D1027" s="68"/>
      <c r="E1027" s="77"/>
      <c r="F1027" s="66"/>
      <c r="G1027" s="66"/>
    </row>
    <row r="1028" spans="1:7" ht="13" x14ac:dyDescent="0.3">
      <c r="A1028" s="49"/>
      <c r="B1028" s="67" t="s">
        <v>528</v>
      </c>
      <c r="C1028" s="68"/>
      <c r="D1028" s="68"/>
      <c r="E1028" s="77"/>
      <c r="F1028" s="66"/>
      <c r="G1028" s="66"/>
    </row>
    <row r="1029" spans="1:7" x14ac:dyDescent="0.25">
      <c r="A1029" s="49"/>
      <c r="B1029" s="49"/>
      <c r="C1029" s="68"/>
      <c r="D1029" s="68"/>
      <c r="E1029" s="77"/>
      <c r="F1029" s="66"/>
      <c r="G1029" s="66"/>
    </row>
    <row r="1030" spans="1:7" ht="14.5" x14ac:dyDescent="0.25">
      <c r="A1030" s="49"/>
      <c r="B1030" s="49" t="s">
        <v>526</v>
      </c>
      <c r="C1030" s="68" t="s">
        <v>621</v>
      </c>
      <c r="D1030" s="74">
        <f>((32+7.3)*2)*3.1+(7.3*2.9*2*3)</f>
        <v>370.67999999999995</v>
      </c>
      <c r="E1030" s="77">
        <v>70</v>
      </c>
      <c r="F1030" s="66">
        <f>E1030*D1030</f>
        <v>25947.599999999995</v>
      </c>
      <c r="G1030" s="49"/>
    </row>
    <row r="1031" spans="1:7" ht="14.5" x14ac:dyDescent="0.25">
      <c r="A1031" s="49"/>
      <c r="B1031" s="49" t="s">
        <v>593</v>
      </c>
      <c r="C1031" s="68" t="s">
        <v>621</v>
      </c>
      <c r="D1031" s="74">
        <f>D965</f>
        <v>234</v>
      </c>
      <c r="E1031" s="77">
        <v>70</v>
      </c>
      <c r="F1031" s="66">
        <f>E1031*D1031</f>
        <v>16380</v>
      </c>
      <c r="G1031" s="49"/>
    </row>
    <row r="1032" spans="1:7" x14ac:dyDescent="0.25">
      <c r="A1032" s="49"/>
      <c r="B1032" s="49"/>
      <c r="C1032" s="68"/>
      <c r="D1032" s="68"/>
      <c r="E1032" s="77"/>
      <c r="F1032" s="66"/>
      <c r="G1032" s="49"/>
    </row>
    <row r="1033" spans="1:7" ht="13" x14ac:dyDescent="0.3">
      <c r="A1033" s="49"/>
      <c r="B1033" s="67" t="s">
        <v>325</v>
      </c>
      <c r="C1033" s="68"/>
      <c r="D1033" s="68"/>
      <c r="E1033" s="77"/>
      <c r="F1033" s="66"/>
      <c r="G1033" s="49"/>
    </row>
    <row r="1034" spans="1:7" ht="13" x14ac:dyDescent="0.3">
      <c r="A1034" s="49"/>
      <c r="B1034" s="67" t="s">
        <v>326</v>
      </c>
      <c r="C1034" s="68"/>
      <c r="D1034" s="68"/>
      <c r="E1034" s="77"/>
      <c r="F1034" s="66"/>
      <c r="G1034" s="49"/>
    </row>
    <row r="1035" spans="1:7" ht="13" x14ac:dyDescent="0.3">
      <c r="A1035" s="49"/>
      <c r="B1035" s="67" t="s">
        <v>528</v>
      </c>
      <c r="C1035" s="68"/>
      <c r="D1035" s="68"/>
      <c r="E1035" s="77"/>
      <c r="F1035" s="66"/>
      <c r="G1035" s="49"/>
    </row>
    <row r="1036" spans="1:7" x14ac:dyDescent="0.25">
      <c r="A1036" s="49"/>
      <c r="B1036" s="49"/>
      <c r="C1036" s="68"/>
      <c r="D1036" s="68"/>
      <c r="E1036" s="77"/>
      <c r="F1036" s="66"/>
      <c r="G1036" s="49"/>
    </row>
    <row r="1037" spans="1:7" ht="14.5" x14ac:dyDescent="0.25">
      <c r="A1037" s="49"/>
      <c r="B1037" s="49" t="s">
        <v>527</v>
      </c>
      <c r="C1037" s="68" t="s">
        <v>621</v>
      </c>
      <c r="D1037" s="74">
        <f>((32+7.3)*2)*3.1</f>
        <v>243.66</v>
      </c>
      <c r="E1037" s="77">
        <v>70</v>
      </c>
      <c r="F1037" s="66">
        <f>E1037*D1037</f>
        <v>17056.2</v>
      </c>
      <c r="G1037" s="49"/>
    </row>
    <row r="1038" spans="1:7" ht="14.5" x14ac:dyDescent="0.25">
      <c r="A1038" s="49"/>
      <c r="B1038" s="49" t="s">
        <v>594</v>
      </c>
      <c r="C1038" s="68" t="s">
        <v>621</v>
      </c>
      <c r="D1038" s="74">
        <v>64</v>
      </c>
      <c r="E1038" s="77">
        <v>70</v>
      </c>
      <c r="F1038" s="66">
        <f>E1038*D1038</f>
        <v>4480</v>
      </c>
      <c r="G1038" s="49"/>
    </row>
    <row r="1039" spans="1:7" x14ac:dyDescent="0.25">
      <c r="A1039" s="49"/>
      <c r="B1039" s="49"/>
      <c r="C1039" s="68"/>
      <c r="D1039" s="74"/>
      <c r="E1039" s="77"/>
      <c r="F1039" s="66"/>
      <c r="G1039" s="49"/>
    </row>
    <row r="1040" spans="1:7" ht="13" x14ac:dyDescent="0.3">
      <c r="A1040" s="49"/>
      <c r="B1040" s="67" t="s">
        <v>329</v>
      </c>
      <c r="C1040" s="68"/>
      <c r="D1040" s="68"/>
      <c r="E1040" s="77"/>
      <c r="F1040" s="66"/>
      <c r="G1040" s="49"/>
    </row>
    <row r="1041" spans="1:7" ht="13" x14ac:dyDescent="0.3">
      <c r="A1041" s="49"/>
      <c r="B1041" s="67" t="s">
        <v>330</v>
      </c>
      <c r="C1041" s="68"/>
      <c r="D1041" s="68"/>
      <c r="E1041" s="77"/>
      <c r="F1041" s="66"/>
      <c r="G1041" s="49"/>
    </row>
    <row r="1042" spans="1:7" ht="13" x14ac:dyDescent="0.3">
      <c r="A1042" s="49"/>
      <c r="B1042" s="67" t="s">
        <v>529</v>
      </c>
      <c r="C1042" s="68"/>
      <c r="D1042" s="68"/>
      <c r="E1042" s="77"/>
      <c r="F1042" s="66"/>
      <c r="G1042" s="49"/>
    </row>
    <row r="1043" spans="1:7" ht="13" x14ac:dyDescent="0.3">
      <c r="A1043" s="49"/>
      <c r="B1043" s="67"/>
      <c r="C1043" s="68"/>
      <c r="D1043" s="68"/>
      <c r="E1043" s="77"/>
      <c r="F1043" s="66"/>
      <c r="G1043" s="49"/>
    </row>
    <row r="1044" spans="1:7" x14ac:dyDescent="0.25">
      <c r="A1044" s="49"/>
      <c r="B1044" s="49" t="s">
        <v>332</v>
      </c>
      <c r="C1044" s="68" t="s">
        <v>11</v>
      </c>
      <c r="D1044" s="68">
        <f>D856+D862</f>
        <v>82</v>
      </c>
      <c r="E1044" s="77">
        <v>20</v>
      </c>
      <c r="F1044" s="66">
        <f>E1044*D1044</f>
        <v>1640</v>
      </c>
      <c r="G1044" s="49"/>
    </row>
    <row r="1045" spans="1:7" x14ac:dyDescent="0.25">
      <c r="A1045" s="49"/>
      <c r="B1045" s="49"/>
      <c r="C1045" s="68"/>
      <c r="D1045" s="68"/>
      <c r="E1045" s="77"/>
      <c r="F1045" s="66"/>
      <c r="G1045" s="49"/>
    </row>
    <row r="1046" spans="1:7" ht="13" x14ac:dyDescent="0.3">
      <c r="A1046" s="49"/>
      <c r="B1046" s="67" t="s">
        <v>530</v>
      </c>
      <c r="C1046" s="68"/>
      <c r="D1046" s="68"/>
      <c r="E1046" s="77"/>
      <c r="F1046" s="66"/>
      <c r="G1046" s="49"/>
    </row>
    <row r="1047" spans="1:7" ht="13" x14ac:dyDescent="0.3">
      <c r="A1047" s="49"/>
      <c r="B1047" s="67" t="s">
        <v>334</v>
      </c>
      <c r="C1047" s="68"/>
      <c r="D1047" s="68"/>
      <c r="E1047" s="77"/>
      <c r="F1047" s="66"/>
      <c r="G1047" s="49"/>
    </row>
    <row r="1048" spans="1:7" ht="13" x14ac:dyDescent="0.3">
      <c r="A1048" s="49"/>
      <c r="B1048" s="67" t="s">
        <v>335</v>
      </c>
      <c r="C1048" s="68"/>
      <c r="D1048" s="68"/>
      <c r="E1048" s="77"/>
      <c r="F1048" s="66"/>
      <c r="G1048" s="49"/>
    </row>
    <row r="1049" spans="1:7" x14ac:dyDescent="0.25">
      <c r="A1049" s="49"/>
      <c r="B1049" s="49"/>
      <c r="C1049" s="68"/>
      <c r="D1049" s="68"/>
      <c r="E1049" s="77"/>
      <c r="F1049" s="66"/>
      <c r="G1049" s="49"/>
    </row>
    <row r="1050" spans="1:7" ht="14.5" x14ac:dyDescent="0.25">
      <c r="A1050" s="49"/>
      <c r="B1050" s="49" t="s">
        <v>336</v>
      </c>
      <c r="C1050" s="68" t="s">
        <v>621</v>
      </c>
      <c r="D1050" s="68">
        <v>14</v>
      </c>
      <c r="E1050" s="77">
        <v>70</v>
      </c>
      <c r="F1050" s="66">
        <f>E1050*D1050</f>
        <v>980</v>
      </c>
      <c r="G1050" s="49"/>
    </row>
    <row r="1051" spans="1:7" ht="14.5" x14ac:dyDescent="0.25">
      <c r="A1051" s="49"/>
      <c r="B1051" s="49" t="s">
        <v>287</v>
      </c>
      <c r="C1051" s="68" t="s">
        <v>621</v>
      </c>
      <c r="D1051" s="68">
        <v>87</v>
      </c>
      <c r="E1051" s="77">
        <v>70</v>
      </c>
      <c r="F1051" s="66">
        <f>E1051*D1051</f>
        <v>6090</v>
      </c>
      <c r="G1051" s="49"/>
    </row>
    <row r="1052" spans="1:7" x14ac:dyDescent="0.25">
      <c r="A1052" s="49"/>
      <c r="B1052" s="49"/>
      <c r="C1052" s="68"/>
      <c r="D1052" s="68"/>
      <c r="E1052" s="77"/>
      <c r="F1052" s="66"/>
      <c r="G1052" s="49"/>
    </row>
    <row r="1053" spans="1:7" ht="13" x14ac:dyDescent="0.3">
      <c r="A1053" s="49"/>
      <c r="B1053" s="67" t="s">
        <v>337</v>
      </c>
      <c r="C1053" s="68"/>
      <c r="D1053" s="68"/>
      <c r="E1053" s="77"/>
      <c r="F1053" s="66"/>
      <c r="G1053" s="49"/>
    </row>
    <row r="1054" spans="1:7" ht="13" x14ac:dyDescent="0.3">
      <c r="A1054" s="49"/>
      <c r="B1054" s="67" t="s">
        <v>338</v>
      </c>
      <c r="C1054" s="68"/>
      <c r="D1054" s="68"/>
      <c r="E1054" s="77"/>
      <c r="F1054" s="66"/>
      <c r="G1054" s="49"/>
    </row>
    <row r="1055" spans="1:7" x14ac:dyDescent="0.25">
      <c r="A1055" s="49"/>
      <c r="B1055" s="49"/>
      <c r="C1055" s="68"/>
      <c r="D1055" s="68"/>
      <c r="E1055" s="77"/>
      <c r="F1055" s="66"/>
      <c r="G1055" s="49"/>
    </row>
    <row r="1056" spans="1:7" ht="14.5" x14ac:dyDescent="0.25">
      <c r="A1056" s="49"/>
      <c r="B1056" s="49" t="s">
        <v>285</v>
      </c>
      <c r="C1056" s="68" t="s">
        <v>621</v>
      </c>
      <c r="D1056" s="68">
        <v>14</v>
      </c>
      <c r="E1056" s="77">
        <v>70</v>
      </c>
      <c r="F1056" s="66">
        <f>E1056*D1056</f>
        <v>980</v>
      </c>
      <c r="G1056" s="49"/>
    </row>
    <row r="1057" spans="1:7" x14ac:dyDescent="0.25">
      <c r="A1057" s="49"/>
      <c r="B1057" s="49" t="s">
        <v>531</v>
      </c>
      <c r="C1057" s="68" t="s">
        <v>11</v>
      </c>
      <c r="D1057" s="68">
        <f>D920</f>
        <v>123</v>
      </c>
      <c r="E1057" s="77">
        <v>20</v>
      </c>
      <c r="F1057" s="66">
        <f>E1057*D1057</f>
        <v>2460</v>
      </c>
      <c r="G1057" s="49"/>
    </row>
    <row r="1058" spans="1:7" ht="13" x14ac:dyDescent="0.3">
      <c r="A1058" s="49"/>
      <c r="B1058" s="67"/>
      <c r="C1058" s="68"/>
      <c r="D1058" s="68"/>
      <c r="E1058" s="77"/>
      <c r="F1058" s="66"/>
      <c r="G1058" s="49"/>
    </row>
    <row r="1059" spans="1:7" ht="13" x14ac:dyDescent="0.3">
      <c r="A1059" s="49"/>
      <c r="B1059" s="67" t="s">
        <v>339</v>
      </c>
      <c r="C1059" s="68"/>
      <c r="D1059" s="68"/>
      <c r="E1059" s="77"/>
      <c r="F1059" s="66"/>
      <c r="G1059" s="49"/>
    </row>
    <row r="1060" spans="1:7" ht="13" x14ac:dyDescent="0.3">
      <c r="A1060" s="49"/>
      <c r="B1060" s="67" t="s">
        <v>532</v>
      </c>
      <c r="C1060" s="68"/>
      <c r="D1060" s="68"/>
      <c r="E1060" s="77"/>
      <c r="F1060" s="66"/>
      <c r="G1060" s="49"/>
    </row>
    <row r="1061" spans="1:7" x14ac:dyDescent="0.25">
      <c r="A1061" s="49"/>
      <c r="B1061" s="49"/>
      <c r="C1061" s="68"/>
      <c r="D1061" s="68"/>
      <c r="E1061" s="77"/>
      <c r="F1061" s="66"/>
      <c r="G1061" s="49"/>
    </row>
    <row r="1062" spans="1:7" x14ac:dyDescent="0.25">
      <c r="A1062" s="49"/>
      <c r="B1062" s="49" t="s">
        <v>341</v>
      </c>
      <c r="C1062" s="68" t="s">
        <v>11</v>
      </c>
      <c r="D1062" s="68">
        <f>D866</f>
        <v>123</v>
      </c>
      <c r="E1062" s="77">
        <v>20</v>
      </c>
      <c r="F1062" s="66">
        <f>E1062*D1062</f>
        <v>2460</v>
      </c>
      <c r="G1062" s="49"/>
    </row>
    <row r="1063" spans="1:7" ht="14.5" x14ac:dyDescent="0.25">
      <c r="A1063" s="49"/>
      <c r="B1063" s="49" t="s">
        <v>285</v>
      </c>
      <c r="C1063" s="68" t="s">
        <v>621</v>
      </c>
      <c r="D1063" s="68">
        <v>14</v>
      </c>
      <c r="E1063" s="77">
        <v>70</v>
      </c>
      <c r="F1063" s="66">
        <f>E1063*D1063</f>
        <v>980</v>
      </c>
      <c r="G1063" s="49"/>
    </row>
    <row r="1064" spans="1:7" ht="14.5" x14ac:dyDescent="0.25">
      <c r="A1064" s="49"/>
      <c r="B1064" s="49" t="s">
        <v>533</v>
      </c>
      <c r="C1064" s="68" t="s">
        <v>621</v>
      </c>
      <c r="D1064" s="68">
        <v>150</v>
      </c>
      <c r="E1064" s="77">
        <v>70</v>
      </c>
      <c r="F1064" s="66">
        <f>E1064*D1064</f>
        <v>10500</v>
      </c>
      <c r="G1064" s="49"/>
    </row>
    <row r="1065" spans="1:7" x14ac:dyDescent="0.25">
      <c r="A1065" s="49"/>
      <c r="B1065" s="49"/>
      <c r="C1065" s="68"/>
      <c r="D1065" s="68"/>
      <c r="E1065" s="77"/>
      <c r="F1065" s="66"/>
      <c r="G1065" s="66"/>
    </row>
    <row r="1066" spans="1:7" ht="13" x14ac:dyDescent="0.3">
      <c r="A1066" s="115"/>
      <c r="B1066" s="111" t="s">
        <v>283</v>
      </c>
      <c r="C1066" s="112"/>
      <c r="D1066" s="112"/>
      <c r="E1066" s="113"/>
      <c r="F1066" s="114">
        <f>SUM(F1030:F1065)</f>
        <v>89953.799999999988</v>
      </c>
      <c r="G1066" s="114">
        <f>SUM(G1030:G1065)</f>
        <v>0</v>
      </c>
    </row>
    <row r="1067" spans="1:7" x14ac:dyDescent="0.25">
      <c r="A1067" s="49"/>
      <c r="B1067" s="49"/>
      <c r="C1067" s="68"/>
      <c r="D1067" s="68"/>
      <c r="E1067" s="77"/>
      <c r="F1067" s="66"/>
      <c r="G1067" s="66"/>
    </row>
    <row r="1068" spans="1:7" ht="13" x14ac:dyDescent="0.3">
      <c r="A1068" s="49"/>
      <c r="B1068" s="79" t="s">
        <v>586</v>
      </c>
      <c r="C1068" s="68"/>
      <c r="D1068" s="68"/>
      <c r="E1068" s="77"/>
      <c r="F1068" s="66"/>
      <c r="G1068" s="66"/>
    </row>
    <row r="1069" spans="1:7" x14ac:dyDescent="0.25">
      <c r="A1069" s="49"/>
      <c r="B1069" s="49"/>
      <c r="C1069" s="68"/>
      <c r="D1069" s="68"/>
      <c r="E1069" s="77"/>
      <c r="F1069" s="66"/>
      <c r="G1069" s="66"/>
    </row>
    <row r="1070" spans="1:7" ht="13" x14ac:dyDescent="0.3">
      <c r="A1070" s="49"/>
      <c r="B1070" s="67" t="s">
        <v>587</v>
      </c>
      <c r="C1070" s="68"/>
      <c r="D1070" s="68"/>
      <c r="E1070" s="77"/>
      <c r="F1070" s="66"/>
      <c r="G1070" s="66"/>
    </row>
    <row r="1071" spans="1:7" x14ac:dyDescent="0.25">
      <c r="A1071" s="49"/>
      <c r="B1071" s="49"/>
      <c r="C1071" s="68"/>
      <c r="D1071" s="68"/>
      <c r="E1071" s="77"/>
      <c r="F1071" s="66"/>
      <c r="G1071" s="66"/>
    </row>
    <row r="1072" spans="1:7" x14ac:dyDescent="0.25">
      <c r="A1072" s="49"/>
      <c r="B1072" s="49" t="s">
        <v>588</v>
      </c>
      <c r="C1072" s="68" t="s">
        <v>518</v>
      </c>
      <c r="D1072" s="74">
        <v>1</v>
      </c>
      <c r="E1072" s="77">
        <v>20000</v>
      </c>
      <c r="F1072" s="66"/>
      <c r="G1072" s="66"/>
    </row>
    <row r="1073" spans="1:7" x14ac:dyDescent="0.25">
      <c r="A1073" s="49"/>
      <c r="B1073" s="49"/>
      <c r="C1073" s="68"/>
      <c r="D1073" s="68"/>
      <c r="E1073" s="77"/>
      <c r="F1073" s="66"/>
      <c r="G1073" s="66"/>
    </row>
    <row r="1074" spans="1:7" ht="13" x14ac:dyDescent="0.3">
      <c r="A1074" s="115"/>
      <c r="B1074" s="111" t="s">
        <v>283</v>
      </c>
      <c r="C1074" s="112"/>
      <c r="D1074" s="112"/>
      <c r="E1074" s="113"/>
      <c r="F1074" s="114">
        <f>SUM(F1072:F1073)</f>
        <v>0</v>
      </c>
      <c r="G1074" s="114">
        <f>SUM(G1072:G1073)</f>
        <v>0</v>
      </c>
    </row>
    <row r="1075" spans="1:7" x14ac:dyDescent="0.25">
      <c r="A1075" s="49"/>
      <c r="B1075" s="49"/>
      <c r="C1075" s="49"/>
      <c r="D1075" s="49"/>
      <c r="E1075" s="48"/>
      <c r="F1075" s="66"/>
      <c r="G1075" s="66"/>
    </row>
    <row r="1076" spans="1:7" x14ac:dyDescent="0.25">
      <c r="A1076" s="49"/>
      <c r="B1076" s="49"/>
      <c r="C1076" s="49"/>
      <c r="D1076" s="49"/>
      <c r="E1076" s="48"/>
      <c r="F1076" s="66"/>
      <c r="G1076" s="66"/>
    </row>
    <row r="1077" spans="1:7" ht="13" x14ac:dyDescent="0.3">
      <c r="A1077" s="115"/>
      <c r="B1077" s="111" t="s">
        <v>357</v>
      </c>
      <c r="C1077" s="115"/>
      <c r="D1077" s="115"/>
      <c r="E1077" s="116"/>
      <c r="F1077" s="116"/>
      <c r="G1077" s="116"/>
    </row>
    <row r="1078" spans="1:7" x14ac:dyDescent="0.25">
      <c r="A1078" s="49"/>
      <c r="B1078" s="49"/>
      <c r="C1078" s="49"/>
      <c r="D1078" s="49"/>
      <c r="E1078" s="48"/>
      <c r="F1078" s="48"/>
      <c r="G1078" s="48"/>
    </row>
    <row r="1079" spans="1:7" ht="13" x14ac:dyDescent="0.3">
      <c r="A1079" s="49"/>
      <c r="B1079" s="93" t="s">
        <v>467</v>
      </c>
      <c r="C1079" s="49"/>
      <c r="D1079" s="49"/>
      <c r="E1079" s="48"/>
      <c r="F1079" s="48">
        <f>F648</f>
        <v>62216.800000000003</v>
      </c>
      <c r="G1079" s="94">
        <f>G648</f>
        <v>0</v>
      </c>
    </row>
    <row r="1080" spans="1:7" ht="13" x14ac:dyDescent="0.3">
      <c r="A1080" s="49"/>
      <c r="B1080" s="49"/>
      <c r="C1080" s="49"/>
      <c r="D1080" s="49"/>
      <c r="E1080" s="48"/>
      <c r="F1080" s="94"/>
      <c r="G1080" s="48"/>
    </row>
    <row r="1081" spans="1:7" ht="13" x14ac:dyDescent="0.3">
      <c r="A1081" s="49"/>
      <c r="B1081" s="93" t="s">
        <v>560</v>
      </c>
      <c r="C1081" s="49"/>
      <c r="D1081" s="49"/>
      <c r="E1081" s="48"/>
      <c r="F1081" s="94">
        <f>F694</f>
        <v>509120</v>
      </c>
      <c r="G1081" s="94">
        <f>G819</f>
        <v>0</v>
      </c>
    </row>
    <row r="1082" spans="1:7" ht="13" x14ac:dyDescent="0.3">
      <c r="A1082" s="49"/>
      <c r="B1082" s="93"/>
      <c r="C1082" s="49"/>
      <c r="D1082" s="49"/>
      <c r="E1082" s="48"/>
      <c r="F1082" s="94"/>
      <c r="G1082" s="94"/>
    </row>
    <row r="1083" spans="1:7" ht="13" x14ac:dyDescent="0.3">
      <c r="A1083" s="49"/>
      <c r="B1083" s="93" t="s">
        <v>583</v>
      </c>
      <c r="C1083" s="49"/>
      <c r="D1083" s="49"/>
      <c r="E1083" s="48"/>
      <c r="F1083" s="94">
        <f>F767</f>
        <v>143113.60000000001</v>
      </c>
      <c r="G1083" s="94">
        <f>G889</f>
        <v>0</v>
      </c>
    </row>
    <row r="1084" spans="1:7" ht="13" x14ac:dyDescent="0.3">
      <c r="A1084" s="49"/>
      <c r="B1084" s="93"/>
      <c r="C1084" s="49"/>
      <c r="D1084" s="49"/>
      <c r="E1084" s="48"/>
      <c r="F1084" s="94"/>
      <c r="G1084" s="94"/>
    </row>
    <row r="1085" spans="1:7" ht="13" x14ac:dyDescent="0.3">
      <c r="A1085" s="49"/>
      <c r="B1085" s="93" t="s">
        <v>200</v>
      </c>
      <c r="C1085" s="49"/>
      <c r="D1085" s="49"/>
      <c r="E1085" s="48"/>
      <c r="F1085" s="94">
        <f>F793</f>
        <v>38480</v>
      </c>
      <c r="G1085" s="94">
        <f>G793</f>
        <v>0</v>
      </c>
    </row>
    <row r="1086" spans="1:7" ht="13" x14ac:dyDescent="0.3">
      <c r="A1086" s="49"/>
      <c r="B1086" s="93"/>
      <c r="C1086" s="49"/>
      <c r="D1086" s="49"/>
      <c r="E1086" s="48"/>
      <c r="F1086" s="94"/>
      <c r="G1086" s="94"/>
    </row>
    <row r="1087" spans="1:7" ht="13" x14ac:dyDescent="0.3">
      <c r="A1087" s="49"/>
      <c r="B1087" s="93" t="s">
        <v>347</v>
      </c>
      <c r="C1087" s="49"/>
      <c r="D1087" s="49"/>
      <c r="E1087" s="48"/>
      <c r="F1087" s="94">
        <f>F825</f>
        <v>88590</v>
      </c>
      <c r="G1087" s="94">
        <f>G825</f>
        <v>0</v>
      </c>
    </row>
    <row r="1088" spans="1:7" ht="13" x14ac:dyDescent="0.3">
      <c r="A1088" s="49"/>
      <c r="B1088" s="93"/>
      <c r="C1088" s="49"/>
      <c r="D1088" s="49"/>
      <c r="E1088" s="48"/>
      <c r="F1088" s="94"/>
      <c r="G1088" s="94"/>
    </row>
    <row r="1089" spans="1:7" ht="13" x14ac:dyDescent="0.3">
      <c r="A1089" s="49"/>
      <c r="B1089" s="93" t="s">
        <v>133</v>
      </c>
      <c r="C1089" s="49"/>
      <c r="D1089" s="49"/>
      <c r="E1089" s="48"/>
      <c r="F1089" s="94">
        <f>F895</f>
        <v>137285</v>
      </c>
      <c r="G1089" s="94">
        <f>G895</f>
        <v>0</v>
      </c>
    </row>
    <row r="1090" spans="1:7" ht="13" x14ac:dyDescent="0.3">
      <c r="A1090" s="49"/>
      <c r="B1090" s="93"/>
      <c r="C1090" s="49"/>
      <c r="D1090" s="49"/>
      <c r="E1090" s="48"/>
      <c r="F1090" s="94"/>
      <c r="G1090" s="94"/>
    </row>
    <row r="1091" spans="1:7" ht="13" x14ac:dyDescent="0.3">
      <c r="A1091" s="49"/>
      <c r="B1091" s="93" t="s">
        <v>348</v>
      </c>
      <c r="C1091" s="49"/>
      <c r="D1091" s="49"/>
      <c r="E1091" s="48"/>
      <c r="F1091" s="94">
        <f>F922</f>
        <v>69095</v>
      </c>
      <c r="G1091" s="94">
        <f>G922</f>
        <v>0</v>
      </c>
    </row>
    <row r="1092" spans="1:7" ht="13" x14ac:dyDescent="0.3">
      <c r="A1092" s="49"/>
      <c r="B1092" s="93"/>
      <c r="C1092" s="49"/>
      <c r="D1092" s="49"/>
      <c r="E1092" s="48"/>
      <c r="F1092" s="94"/>
      <c r="G1092" s="94"/>
    </row>
    <row r="1093" spans="1:7" ht="13" x14ac:dyDescent="0.3">
      <c r="A1093" s="49"/>
      <c r="B1093" s="93" t="s">
        <v>349</v>
      </c>
      <c r="C1093" s="49"/>
      <c r="D1093" s="49"/>
      <c r="E1093" s="48"/>
      <c r="F1093" s="94">
        <f>F934</f>
        <v>71370</v>
      </c>
      <c r="G1093" s="94">
        <f>G934</f>
        <v>0</v>
      </c>
    </row>
    <row r="1094" spans="1:7" ht="13" x14ac:dyDescent="0.3">
      <c r="A1094" s="49"/>
      <c r="B1094" s="93"/>
      <c r="C1094" s="49"/>
      <c r="D1094" s="49"/>
      <c r="E1094" s="48"/>
      <c r="F1094" s="94"/>
      <c r="G1094" s="94"/>
    </row>
    <row r="1095" spans="1:7" ht="13" x14ac:dyDescent="0.3">
      <c r="A1095" s="49"/>
      <c r="B1095" s="93" t="s">
        <v>63</v>
      </c>
      <c r="C1095" s="49"/>
      <c r="D1095" s="49"/>
      <c r="E1095" s="48"/>
      <c r="F1095" s="94">
        <f>F956</f>
        <v>12580</v>
      </c>
      <c r="G1095" s="94">
        <f>G956</f>
        <v>0</v>
      </c>
    </row>
    <row r="1096" spans="1:7" ht="13" x14ac:dyDescent="0.3">
      <c r="A1096" s="49"/>
      <c r="B1096" s="93"/>
      <c r="C1096" s="49"/>
      <c r="D1096" s="49"/>
      <c r="E1096" s="48"/>
      <c r="F1096" s="94"/>
      <c r="G1096" s="94"/>
    </row>
    <row r="1097" spans="1:7" ht="13" x14ac:dyDescent="0.3">
      <c r="A1097" s="49"/>
      <c r="B1097" s="93" t="s">
        <v>20</v>
      </c>
      <c r="C1097" s="49"/>
      <c r="D1097" s="49"/>
      <c r="E1097" s="48"/>
      <c r="F1097" s="94">
        <f>F977</f>
        <v>26550</v>
      </c>
      <c r="G1097" s="94">
        <f>G977</f>
        <v>0</v>
      </c>
    </row>
    <row r="1098" spans="1:7" ht="13" x14ac:dyDescent="0.3">
      <c r="A1098" s="49"/>
      <c r="B1098" s="93"/>
      <c r="C1098" s="49"/>
      <c r="D1098" s="49"/>
      <c r="E1098" s="48"/>
      <c r="F1098" s="94"/>
      <c r="G1098" s="94"/>
    </row>
    <row r="1099" spans="1:7" ht="13" x14ac:dyDescent="0.3">
      <c r="A1099" s="49"/>
      <c r="B1099" s="93" t="s">
        <v>296</v>
      </c>
      <c r="C1099" s="49"/>
      <c r="D1099" s="49"/>
      <c r="E1099" s="48"/>
      <c r="F1099" s="94">
        <f>F1014</f>
        <v>26940</v>
      </c>
      <c r="G1099" s="94">
        <f>G1014</f>
        <v>0</v>
      </c>
    </row>
    <row r="1100" spans="1:7" ht="13" x14ac:dyDescent="0.3">
      <c r="A1100" s="49"/>
      <c r="B1100" s="93"/>
      <c r="C1100" s="49"/>
      <c r="D1100" s="49"/>
      <c r="E1100" s="48"/>
      <c r="F1100" s="94"/>
      <c r="G1100" s="94"/>
    </row>
    <row r="1101" spans="1:7" ht="13" x14ac:dyDescent="0.3">
      <c r="A1101" s="49"/>
      <c r="B1101" s="93" t="s">
        <v>320</v>
      </c>
      <c r="C1101" s="49"/>
      <c r="D1101" s="49"/>
      <c r="E1101" s="48"/>
      <c r="F1101" s="94">
        <f>F1022</f>
        <v>4400</v>
      </c>
      <c r="G1101" s="94">
        <f>G1022</f>
        <v>0</v>
      </c>
    </row>
    <row r="1102" spans="1:7" ht="13" x14ac:dyDescent="0.3">
      <c r="A1102" s="49"/>
      <c r="B1102" s="93"/>
      <c r="C1102" s="49"/>
      <c r="D1102" s="49"/>
      <c r="E1102" s="48"/>
      <c r="F1102" s="94"/>
      <c r="G1102" s="94"/>
    </row>
    <row r="1103" spans="1:7" ht="13" x14ac:dyDescent="0.3">
      <c r="A1103" s="49"/>
      <c r="B1103" s="93" t="s">
        <v>352</v>
      </c>
      <c r="C1103" s="49"/>
      <c r="D1103" s="49"/>
      <c r="E1103" s="48"/>
      <c r="F1103" s="94">
        <f>F1066</f>
        <v>89953.799999999988</v>
      </c>
      <c r="G1103" s="94">
        <f>G1066</f>
        <v>0</v>
      </c>
    </row>
    <row r="1104" spans="1:7" ht="13" x14ac:dyDescent="0.3">
      <c r="A1104" s="49"/>
      <c r="B1104" s="93"/>
      <c r="C1104" s="49"/>
      <c r="D1104" s="49"/>
      <c r="E1104" s="48"/>
      <c r="F1104" s="48"/>
      <c r="G1104" s="48"/>
    </row>
    <row r="1105" spans="1:7" ht="13" x14ac:dyDescent="0.3">
      <c r="A1105" s="49"/>
      <c r="B1105" s="93" t="s">
        <v>586</v>
      </c>
      <c r="C1105" s="49"/>
      <c r="D1105" s="49"/>
      <c r="E1105" s="48"/>
      <c r="F1105" s="94">
        <f>F1074</f>
        <v>0</v>
      </c>
      <c r="G1105" s="94">
        <f>G1068</f>
        <v>0</v>
      </c>
    </row>
    <row r="1106" spans="1:7" ht="13" x14ac:dyDescent="0.3">
      <c r="A1106" s="49"/>
      <c r="B1106" s="93"/>
      <c r="C1106" s="49"/>
      <c r="D1106" s="49"/>
      <c r="E1106" s="48"/>
      <c r="F1106" s="48"/>
      <c r="G1106" s="48"/>
    </row>
    <row r="1107" spans="1:7" x14ac:dyDescent="0.25">
      <c r="A1107" s="49"/>
      <c r="B1107" s="49"/>
      <c r="C1107" s="49"/>
      <c r="D1107" s="49"/>
      <c r="E1107" s="48"/>
      <c r="F1107" s="48"/>
      <c r="G1107" s="48"/>
    </row>
    <row r="1108" spans="1:7" ht="13" x14ac:dyDescent="0.3">
      <c r="A1108" s="115"/>
      <c r="B1108" s="111" t="s">
        <v>353</v>
      </c>
      <c r="C1108" s="115"/>
      <c r="D1108" s="115"/>
      <c r="E1108" s="116"/>
      <c r="F1108" s="117">
        <f>SUM(F1079:F1107)</f>
        <v>1279694.2</v>
      </c>
      <c r="G1108" s="117">
        <f>SUM(G1085:G1107)</f>
        <v>0</v>
      </c>
    </row>
    <row r="1109" spans="1:7" x14ac:dyDescent="0.25">
      <c r="A1109" s="51"/>
      <c r="B1109" s="51"/>
      <c r="C1109" s="51"/>
      <c r="D1109" s="51"/>
      <c r="E1109" s="95"/>
      <c r="F1109" s="95"/>
      <c r="G1109" s="95"/>
    </row>
    <row r="1111" spans="1:7" ht="13" x14ac:dyDescent="0.3">
      <c r="A1111" s="61"/>
      <c r="B1111" s="61"/>
      <c r="C1111" s="61"/>
      <c r="D1111" s="61"/>
      <c r="E1111" s="62"/>
      <c r="F1111" s="62"/>
      <c r="G1111" s="63"/>
    </row>
    <row r="1112" spans="1:7" ht="13" x14ac:dyDescent="0.3">
      <c r="A1112" s="64"/>
      <c r="B1112" s="65" t="s">
        <v>544</v>
      </c>
      <c r="C1112" s="49"/>
      <c r="D1112" s="49"/>
      <c r="E1112" s="48"/>
      <c r="F1112" s="48"/>
      <c r="G1112" s="66"/>
    </row>
    <row r="1113" spans="1:7" ht="13" x14ac:dyDescent="0.3">
      <c r="A1113" s="64"/>
      <c r="B1113" s="67" t="s">
        <v>284</v>
      </c>
      <c r="C1113" s="68"/>
      <c r="D1113" s="68"/>
      <c r="E1113" s="66"/>
      <c r="F1113" s="66"/>
      <c r="G1113" s="66"/>
    </row>
    <row r="1114" spans="1:7" ht="13" x14ac:dyDescent="0.3">
      <c r="A1114" s="64"/>
      <c r="B1114" s="71"/>
      <c r="C1114" s="70"/>
      <c r="D1114" s="68"/>
      <c r="E1114" s="66"/>
      <c r="F1114" s="66"/>
      <c r="G1114" s="66"/>
    </row>
    <row r="1115" spans="1:7" ht="13" x14ac:dyDescent="0.3">
      <c r="A1115" s="64"/>
      <c r="B1115" s="72" t="s">
        <v>371</v>
      </c>
      <c r="C1115" s="70"/>
      <c r="D1115" s="68"/>
      <c r="E1115" s="66"/>
      <c r="F1115" s="66"/>
      <c r="G1115" s="66"/>
    </row>
    <row r="1116" spans="1:7" ht="13" x14ac:dyDescent="0.3">
      <c r="A1116" s="64"/>
      <c r="B1116" s="71"/>
      <c r="C1116" s="70"/>
      <c r="D1116" s="68"/>
      <c r="E1116" s="66"/>
      <c r="F1116" s="66"/>
      <c r="G1116" s="66"/>
    </row>
    <row r="1117" spans="1:7" ht="13" x14ac:dyDescent="0.3">
      <c r="A1117" s="64"/>
      <c r="B1117" s="71" t="s">
        <v>545</v>
      </c>
      <c r="C1117" s="70" t="s">
        <v>619</v>
      </c>
      <c r="D1117" s="68">
        <v>5</v>
      </c>
      <c r="E1117" s="66">
        <v>380</v>
      </c>
      <c r="F1117" s="66"/>
      <c r="G1117" s="66">
        <f t="shared" ref="G1117:G1119" si="9">E1117*D1117</f>
        <v>1900</v>
      </c>
    </row>
    <row r="1118" spans="1:7" ht="13" x14ac:dyDescent="0.3">
      <c r="A1118" s="64"/>
      <c r="B1118" s="71"/>
      <c r="C1118" s="70"/>
      <c r="D1118" s="68"/>
      <c r="E1118" s="66"/>
      <c r="F1118" s="66"/>
      <c r="G1118" s="66"/>
    </row>
    <row r="1119" spans="1:7" ht="13" x14ac:dyDescent="0.3">
      <c r="A1119" s="64"/>
      <c r="B1119" s="49" t="s">
        <v>496</v>
      </c>
      <c r="C1119" s="70" t="s">
        <v>2</v>
      </c>
      <c r="D1119" s="68">
        <v>24</v>
      </c>
      <c r="E1119" s="66">
        <v>100</v>
      </c>
      <c r="F1119" s="66"/>
      <c r="G1119" s="66">
        <f t="shared" si="9"/>
        <v>2400</v>
      </c>
    </row>
    <row r="1120" spans="1:7" ht="13" x14ac:dyDescent="0.3">
      <c r="A1120" s="64"/>
      <c r="B1120" s="71" t="s">
        <v>540</v>
      </c>
      <c r="C1120" s="70"/>
      <c r="D1120" s="68"/>
      <c r="E1120" s="66"/>
      <c r="F1120" s="66"/>
      <c r="G1120" s="66"/>
    </row>
    <row r="1121" spans="1:7" ht="13" x14ac:dyDescent="0.3">
      <c r="A1121" s="64"/>
      <c r="B1121" s="71"/>
      <c r="C1121" s="70"/>
      <c r="D1121" s="68"/>
      <c r="E1121" s="66"/>
      <c r="F1121" s="66"/>
      <c r="G1121" s="66"/>
    </row>
    <row r="1122" spans="1:7" ht="13" x14ac:dyDescent="0.3">
      <c r="A1122" s="64"/>
      <c r="B1122" s="72" t="s">
        <v>520</v>
      </c>
      <c r="C1122" s="70"/>
      <c r="D1122" s="68"/>
      <c r="E1122" s="66"/>
      <c r="F1122" s="66"/>
      <c r="G1122" s="66"/>
    </row>
    <row r="1123" spans="1:7" ht="13" x14ac:dyDescent="0.3">
      <c r="A1123" s="64"/>
      <c r="B1123" s="71"/>
      <c r="C1123" s="70"/>
      <c r="D1123" s="68"/>
      <c r="E1123" s="66"/>
      <c r="F1123" s="66"/>
      <c r="G1123" s="66"/>
    </row>
    <row r="1124" spans="1:7" ht="13" x14ac:dyDescent="0.3">
      <c r="A1124" s="64"/>
      <c r="B1124" s="71" t="s">
        <v>521</v>
      </c>
      <c r="C1124" s="70" t="s">
        <v>619</v>
      </c>
      <c r="D1124" s="68">
        <v>67</v>
      </c>
      <c r="E1124" s="66">
        <v>120</v>
      </c>
      <c r="F1124" s="66"/>
      <c r="G1124" s="66">
        <f t="shared" ref="G1124" si="10">E1124*D1124</f>
        <v>8040</v>
      </c>
    </row>
    <row r="1125" spans="1:7" ht="13" x14ac:dyDescent="0.3">
      <c r="A1125" s="64"/>
      <c r="B1125" s="71"/>
      <c r="C1125" s="70"/>
      <c r="D1125" s="68"/>
      <c r="E1125" s="66"/>
      <c r="F1125" s="66"/>
      <c r="G1125" s="66"/>
    </row>
    <row r="1126" spans="1:7" ht="13" x14ac:dyDescent="0.3">
      <c r="A1126" s="64"/>
      <c r="B1126" s="72" t="s">
        <v>382</v>
      </c>
      <c r="C1126" s="70"/>
      <c r="D1126" s="68"/>
      <c r="E1126" s="66"/>
      <c r="F1126" s="66"/>
      <c r="G1126" s="66"/>
    </row>
    <row r="1127" spans="1:7" ht="13" x14ac:dyDescent="0.3">
      <c r="A1127" s="64"/>
      <c r="B1127" s="71"/>
      <c r="C1127" s="70"/>
      <c r="D1127" s="68"/>
      <c r="E1127" s="66"/>
      <c r="F1127" s="66"/>
      <c r="G1127" s="66"/>
    </row>
    <row r="1128" spans="1:7" ht="13" x14ac:dyDescent="0.3">
      <c r="A1128" s="64"/>
      <c r="B1128" s="73" t="s">
        <v>535</v>
      </c>
      <c r="C1128" s="70"/>
      <c r="D1128" s="68"/>
      <c r="E1128" s="66"/>
      <c r="F1128" s="66"/>
      <c r="G1128" s="66"/>
    </row>
    <row r="1129" spans="1:7" ht="13" x14ac:dyDescent="0.3">
      <c r="A1129" s="64"/>
      <c r="B1129" s="73"/>
      <c r="C1129" s="70"/>
      <c r="D1129" s="68"/>
      <c r="E1129" s="66"/>
      <c r="F1129" s="66"/>
      <c r="G1129" s="66"/>
    </row>
    <row r="1130" spans="1:7" ht="13" x14ac:dyDescent="0.3">
      <c r="A1130" s="64"/>
      <c r="B1130" s="71" t="s">
        <v>536</v>
      </c>
      <c r="C1130" s="74" t="s">
        <v>0</v>
      </c>
      <c r="D1130" s="74">
        <f>7.3*32</f>
        <v>233.6</v>
      </c>
      <c r="E1130" s="66">
        <v>50</v>
      </c>
      <c r="F1130" s="66"/>
      <c r="G1130" s="66">
        <f t="shared" ref="G1130:G1138" si="11">E1130*D1130</f>
        <v>11680</v>
      </c>
    </row>
    <row r="1131" spans="1:7" ht="13" x14ac:dyDescent="0.3">
      <c r="A1131" s="64"/>
      <c r="B1131" s="71" t="s">
        <v>538</v>
      </c>
      <c r="C1131" s="70"/>
      <c r="D1131" s="68"/>
      <c r="E1131" s="66"/>
      <c r="F1131" s="66"/>
      <c r="G1131" s="66"/>
    </row>
    <row r="1132" spans="1:7" ht="13" x14ac:dyDescent="0.3">
      <c r="A1132" s="64"/>
      <c r="B1132" s="71" t="s">
        <v>537</v>
      </c>
      <c r="C1132" s="70"/>
      <c r="D1132" s="68"/>
      <c r="E1132" s="66"/>
      <c r="F1132" s="66"/>
      <c r="G1132" s="66"/>
    </row>
    <row r="1133" spans="1:7" ht="13" x14ac:dyDescent="0.3">
      <c r="A1133" s="64"/>
      <c r="B1133" s="71" t="s">
        <v>547</v>
      </c>
      <c r="C1133" s="74" t="s">
        <v>0</v>
      </c>
      <c r="D1133" s="74">
        <f>7.3*32</f>
        <v>233.6</v>
      </c>
      <c r="E1133" s="66">
        <v>50</v>
      </c>
      <c r="F1133" s="66"/>
      <c r="G1133" s="66">
        <f t="shared" ref="G1133" si="12">E1133*D1133</f>
        <v>11680</v>
      </c>
    </row>
    <row r="1134" spans="1:7" ht="13" x14ac:dyDescent="0.3">
      <c r="A1134" s="64"/>
      <c r="B1134" s="71"/>
      <c r="C1134" s="70"/>
      <c r="D1134" s="68"/>
      <c r="E1134" s="66"/>
      <c r="F1134" s="66"/>
      <c r="G1134" s="66"/>
    </row>
    <row r="1135" spans="1:7" ht="13" x14ac:dyDescent="0.3">
      <c r="A1135" s="64"/>
      <c r="B1135" s="73" t="s">
        <v>534</v>
      </c>
      <c r="C1135" s="70"/>
      <c r="D1135" s="68"/>
      <c r="E1135" s="66"/>
      <c r="F1135" s="66"/>
      <c r="G1135" s="66"/>
    </row>
    <row r="1136" spans="1:7" ht="13" x14ac:dyDescent="0.3">
      <c r="A1136" s="64"/>
      <c r="B1136" s="73" t="s">
        <v>542</v>
      </c>
      <c r="C1136" s="70"/>
      <c r="D1136" s="68"/>
      <c r="E1136" s="66"/>
      <c r="F1136" s="66"/>
      <c r="G1136" s="66"/>
    </row>
    <row r="1137" spans="1:7" ht="13" x14ac:dyDescent="0.3">
      <c r="A1137" s="64"/>
      <c r="B1137" s="71"/>
      <c r="C1137" s="70"/>
      <c r="D1137" s="68"/>
      <c r="E1137" s="66"/>
      <c r="F1137" s="66"/>
      <c r="G1137" s="66"/>
    </row>
    <row r="1138" spans="1:7" ht="13" x14ac:dyDescent="0.3">
      <c r="A1138" s="64"/>
      <c r="B1138" s="71" t="s">
        <v>516</v>
      </c>
      <c r="C1138" s="70" t="s">
        <v>2</v>
      </c>
      <c r="D1138" s="68">
        <v>3</v>
      </c>
      <c r="E1138" s="66">
        <v>50</v>
      </c>
      <c r="F1138" s="66"/>
      <c r="G1138" s="66">
        <f t="shared" si="11"/>
        <v>150</v>
      </c>
    </row>
    <row r="1139" spans="1:7" ht="13" x14ac:dyDescent="0.3">
      <c r="A1139" s="64"/>
      <c r="B1139" s="71"/>
      <c r="C1139" s="70"/>
      <c r="D1139" s="68"/>
      <c r="E1139" s="66"/>
      <c r="F1139" s="66"/>
      <c r="G1139" s="66"/>
    </row>
    <row r="1140" spans="1:7" ht="13" x14ac:dyDescent="0.3">
      <c r="A1140" s="64"/>
      <c r="B1140" s="73" t="s">
        <v>584</v>
      </c>
      <c r="C1140" s="70"/>
      <c r="D1140" s="68"/>
      <c r="E1140" s="66"/>
      <c r="F1140" s="66"/>
      <c r="G1140" s="66"/>
    </row>
    <row r="1141" spans="1:7" ht="13" x14ac:dyDescent="0.3">
      <c r="A1141" s="64"/>
      <c r="B1141" s="73"/>
      <c r="C1141" s="70"/>
      <c r="D1141" s="68"/>
      <c r="E1141" s="66"/>
      <c r="F1141" s="66"/>
      <c r="G1141" s="66"/>
    </row>
    <row r="1142" spans="1:7" ht="13" x14ac:dyDescent="0.3">
      <c r="A1142" s="64"/>
      <c r="B1142" s="71" t="s">
        <v>585</v>
      </c>
      <c r="C1142" s="70" t="s">
        <v>2</v>
      </c>
      <c r="D1142" s="68">
        <v>1</v>
      </c>
      <c r="E1142" s="66">
        <v>50</v>
      </c>
      <c r="F1142" s="66"/>
      <c r="G1142" s="66">
        <f t="shared" ref="G1142" si="13">E1142*D1142</f>
        <v>50</v>
      </c>
    </row>
    <row r="1143" spans="1:7" ht="13" x14ac:dyDescent="0.3">
      <c r="A1143" s="64"/>
      <c r="B1143" s="71"/>
      <c r="C1143" s="70"/>
      <c r="D1143" s="68"/>
      <c r="E1143" s="66"/>
      <c r="F1143" s="66"/>
      <c r="G1143" s="66"/>
    </row>
    <row r="1144" spans="1:7" ht="13" x14ac:dyDescent="0.3">
      <c r="A1144" s="64"/>
      <c r="B1144" s="73" t="s">
        <v>397</v>
      </c>
      <c r="C1144" s="70"/>
      <c r="D1144" s="68"/>
      <c r="E1144" s="66"/>
      <c r="F1144" s="66"/>
      <c r="G1144" s="66"/>
    </row>
    <row r="1145" spans="1:7" ht="13" x14ac:dyDescent="0.3">
      <c r="A1145" s="64"/>
      <c r="B1145" s="73"/>
      <c r="C1145" s="70"/>
      <c r="D1145" s="68"/>
      <c r="E1145" s="66"/>
      <c r="F1145" s="66"/>
      <c r="G1145" s="66"/>
    </row>
    <row r="1146" spans="1:7" ht="13" x14ac:dyDescent="0.3">
      <c r="A1146" s="64"/>
      <c r="B1146" s="71" t="s">
        <v>514</v>
      </c>
      <c r="C1146" s="70" t="s">
        <v>2</v>
      </c>
      <c r="D1146" s="68">
        <v>3</v>
      </c>
      <c r="E1146" s="66">
        <v>50</v>
      </c>
      <c r="F1146" s="66"/>
      <c r="G1146" s="66">
        <f t="shared" ref="G1146" si="14">E1146*D1146</f>
        <v>150</v>
      </c>
    </row>
    <row r="1147" spans="1:7" ht="13" x14ac:dyDescent="0.3">
      <c r="A1147" s="64"/>
      <c r="B1147" s="71" t="s">
        <v>515</v>
      </c>
      <c r="C1147" s="70"/>
      <c r="D1147" s="68"/>
      <c r="E1147" s="66"/>
      <c r="F1147" s="66"/>
      <c r="G1147" s="66"/>
    </row>
    <row r="1148" spans="1:7" ht="13" x14ac:dyDescent="0.3">
      <c r="A1148" s="64"/>
      <c r="B1148" s="71"/>
      <c r="C1148" s="70"/>
      <c r="D1148" s="68"/>
      <c r="E1148" s="66"/>
      <c r="F1148" s="66"/>
      <c r="G1148" s="66"/>
    </row>
    <row r="1149" spans="1:7" ht="13" x14ac:dyDescent="0.3">
      <c r="A1149" s="64"/>
      <c r="B1149" s="71" t="s">
        <v>497</v>
      </c>
      <c r="C1149" s="70" t="s">
        <v>2</v>
      </c>
      <c r="D1149" s="68">
        <v>3</v>
      </c>
      <c r="E1149" s="66">
        <v>50</v>
      </c>
      <c r="F1149" s="66"/>
      <c r="G1149" s="66">
        <f t="shared" ref="G1149" si="15">E1149*D1149</f>
        <v>150</v>
      </c>
    </row>
    <row r="1150" spans="1:7" ht="13" x14ac:dyDescent="0.3">
      <c r="A1150" s="64"/>
      <c r="B1150" s="71"/>
      <c r="C1150" s="70"/>
      <c r="D1150" s="68"/>
      <c r="E1150" s="66"/>
      <c r="F1150" s="66"/>
      <c r="G1150" s="66"/>
    </row>
    <row r="1151" spans="1:7" ht="13" x14ac:dyDescent="0.3">
      <c r="A1151" s="64"/>
      <c r="B1151" s="71" t="s">
        <v>286</v>
      </c>
      <c r="C1151" s="70" t="s">
        <v>11</v>
      </c>
      <c r="D1151" s="68">
        <f>32*2</f>
        <v>64</v>
      </c>
      <c r="E1151" s="66">
        <v>10</v>
      </c>
      <c r="F1151" s="66"/>
      <c r="G1151" s="66">
        <f t="shared" ref="G1151" si="16">E1151*D1151</f>
        <v>640</v>
      </c>
    </row>
    <row r="1152" spans="1:7" ht="13" x14ac:dyDescent="0.3">
      <c r="A1152" s="64"/>
      <c r="B1152" s="71"/>
      <c r="C1152" s="70"/>
      <c r="D1152" s="68"/>
      <c r="E1152" s="66"/>
      <c r="F1152" s="66"/>
      <c r="G1152" s="66"/>
    </row>
    <row r="1153" spans="1:7" ht="13" x14ac:dyDescent="0.3">
      <c r="A1153" s="64"/>
      <c r="B1153" s="71" t="s">
        <v>469</v>
      </c>
      <c r="C1153" s="70" t="s">
        <v>11</v>
      </c>
      <c r="D1153" s="68">
        <v>64</v>
      </c>
      <c r="E1153" s="66">
        <v>10</v>
      </c>
      <c r="F1153" s="66"/>
      <c r="G1153" s="66">
        <f t="shared" ref="G1153" si="17">E1153*D1153</f>
        <v>640</v>
      </c>
    </row>
    <row r="1154" spans="1:7" ht="13" x14ac:dyDescent="0.3">
      <c r="A1154" s="64"/>
      <c r="B1154" s="71"/>
      <c r="C1154" s="70"/>
      <c r="D1154" s="68"/>
      <c r="E1154" s="66"/>
      <c r="F1154" s="66"/>
      <c r="G1154" s="66"/>
    </row>
    <row r="1155" spans="1:7" ht="13" x14ac:dyDescent="0.3">
      <c r="A1155" s="64"/>
      <c r="B1155" s="71" t="s">
        <v>470</v>
      </c>
      <c r="C1155" s="70" t="s">
        <v>11</v>
      </c>
      <c r="D1155" s="68">
        <v>25</v>
      </c>
      <c r="E1155" s="66">
        <v>10</v>
      </c>
      <c r="F1155" s="66"/>
      <c r="G1155" s="66">
        <f t="shared" ref="G1155" si="18">E1155*D1155</f>
        <v>250</v>
      </c>
    </row>
    <row r="1156" spans="1:7" ht="13" x14ac:dyDescent="0.3">
      <c r="A1156" s="64"/>
      <c r="B1156" s="71"/>
      <c r="C1156" s="70"/>
      <c r="D1156" s="68"/>
      <c r="E1156" s="66"/>
      <c r="F1156" s="66"/>
      <c r="G1156" s="66"/>
    </row>
    <row r="1157" spans="1:7" ht="13" x14ac:dyDescent="0.3">
      <c r="A1157" s="64"/>
      <c r="B1157" s="75" t="s">
        <v>404</v>
      </c>
      <c r="C1157" s="70"/>
      <c r="D1157" s="68"/>
      <c r="E1157" s="66"/>
      <c r="F1157" s="66"/>
      <c r="G1157" s="66"/>
    </row>
    <row r="1158" spans="1:7" ht="13" x14ac:dyDescent="0.3">
      <c r="A1158" s="64"/>
      <c r="B1158" s="71"/>
      <c r="C1158" s="70"/>
      <c r="D1158" s="68"/>
      <c r="E1158" s="66"/>
      <c r="F1158" s="66"/>
      <c r="G1158" s="66"/>
    </row>
    <row r="1159" spans="1:7" ht="13" x14ac:dyDescent="0.3">
      <c r="A1159" s="64"/>
      <c r="B1159" s="71" t="s">
        <v>405</v>
      </c>
      <c r="C1159" s="70" t="s">
        <v>2</v>
      </c>
      <c r="D1159" s="68">
        <v>3</v>
      </c>
      <c r="E1159" s="66">
        <v>50</v>
      </c>
      <c r="F1159" s="66"/>
      <c r="G1159" s="66">
        <f>E1159*D1159</f>
        <v>150</v>
      </c>
    </row>
    <row r="1160" spans="1:7" ht="13" x14ac:dyDescent="0.3">
      <c r="A1160" s="64"/>
      <c r="B1160" s="71"/>
      <c r="C1160" s="70"/>
      <c r="D1160" s="68"/>
      <c r="E1160" s="66"/>
      <c r="F1160" s="66"/>
      <c r="G1160" s="66"/>
    </row>
    <row r="1161" spans="1:7" ht="13" x14ac:dyDescent="0.3">
      <c r="A1161" s="64"/>
      <c r="B1161" s="71" t="s">
        <v>523</v>
      </c>
      <c r="C1161" s="70" t="s">
        <v>2</v>
      </c>
      <c r="D1161" s="68">
        <v>3</v>
      </c>
      <c r="E1161" s="66">
        <v>50</v>
      </c>
      <c r="F1161" s="66"/>
      <c r="G1161" s="66">
        <f>E1161*D1161</f>
        <v>150</v>
      </c>
    </row>
    <row r="1162" spans="1:7" ht="13" x14ac:dyDescent="0.3">
      <c r="A1162" s="64"/>
      <c r="B1162" s="71"/>
      <c r="C1162" s="70"/>
      <c r="D1162" s="68"/>
      <c r="E1162" s="66"/>
      <c r="F1162" s="66"/>
      <c r="G1162" s="66"/>
    </row>
    <row r="1163" spans="1:7" ht="13" x14ac:dyDescent="0.3">
      <c r="A1163" s="64"/>
      <c r="B1163" s="72" t="s">
        <v>420</v>
      </c>
      <c r="C1163" s="70"/>
      <c r="D1163" s="68"/>
      <c r="E1163" s="66"/>
      <c r="F1163" s="66"/>
      <c r="G1163" s="66"/>
    </row>
    <row r="1164" spans="1:7" ht="13" x14ac:dyDescent="0.3">
      <c r="A1164" s="64"/>
      <c r="B1164" s="71"/>
      <c r="C1164" s="70"/>
      <c r="D1164" s="68"/>
      <c r="E1164" s="66"/>
      <c r="F1164" s="66"/>
      <c r="G1164" s="66"/>
    </row>
    <row r="1165" spans="1:7" ht="13" x14ac:dyDescent="0.3">
      <c r="A1165" s="64"/>
      <c r="B1165" s="71" t="s">
        <v>422</v>
      </c>
      <c r="C1165" s="70" t="s">
        <v>619</v>
      </c>
      <c r="D1165" s="74">
        <f>7.3*32</f>
        <v>233.6</v>
      </c>
      <c r="E1165" s="66">
        <v>50</v>
      </c>
      <c r="F1165" s="66"/>
      <c r="G1165" s="66">
        <f t="shared" ref="G1165:G1167" si="19">E1165*D1165</f>
        <v>11680</v>
      </c>
    </row>
    <row r="1166" spans="1:7" ht="13" x14ac:dyDescent="0.3">
      <c r="A1166" s="64"/>
      <c r="B1166" s="71"/>
      <c r="C1166" s="70"/>
      <c r="D1166" s="68"/>
      <c r="E1166" s="66"/>
      <c r="F1166" s="66"/>
      <c r="G1166" s="66"/>
    </row>
    <row r="1167" spans="1:7" ht="13" x14ac:dyDescent="0.3">
      <c r="A1167" s="64"/>
      <c r="B1167" s="71" t="s">
        <v>423</v>
      </c>
      <c r="C1167" s="70" t="s">
        <v>619</v>
      </c>
      <c r="D1167" s="74">
        <f>((32+7.3)*2)*3.1+(7.3*2.9*2*3)+((32+7.3)*2)*3.1</f>
        <v>614.33999999999992</v>
      </c>
      <c r="E1167" s="66">
        <v>20</v>
      </c>
      <c r="F1167" s="66"/>
      <c r="G1167" s="66">
        <f t="shared" si="19"/>
        <v>12286.8</v>
      </c>
    </row>
    <row r="1168" spans="1:7" ht="13" x14ac:dyDescent="0.3">
      <c r="A1168" s="64"/>
      <c r="B1168" s="71"/>
      <c r="C1168" s="70"/>
      <c r="D1168" s="68"/>
      <c r="E1168" s="66"/>
      <c r="F1168" s="66"/>
      <c r="G1168" s="66"/>
    </row>
    <row r="1169" spans="1:7" ht="13" x14ac:dyDescent="0.3">
      <c r="A1169" s="64"/>
      <c r="B1169" s="71" t="s">
        <v>524</v>
      </c>
      <c r="C1169" s="70" t="s">
        <v>619</v>
      </c>
      <c r="D1169" s="74">
        <f>D1438</f>
        <v>11</v>
      </c>
      <c r="E1169" s="66">
        <v>20</v>
      </c>
      <c r="F1169" s="66"/>
      <c r="G1169" s="66">
        <f t="shared" ref="G1169" si="20">E1169*D1169</f>
        <v>220</v>
      </c>
    </row>
    <row r="1170" spans="1:7" ht="13" x14ac:dyDescent="0.3">
      <c r="A1170" s="64"/>
      <c r="B1170" s="71"/>
      <c r="C1170" s="70"/>
      <c r="D1170" s="68"/>
      <c r="E1170" s="66"/>
      <c r="F1170" s="66"/>
      <c r="G1170" s="66"/>
    </row>
    <row r="1171" spans="1:7" ht="13" x14ac:dyDescent="0.3">
      <c r="A1171" s="58"/>
      <c r="B1171" s="111" t="s">
        <v>283</v>
      </c>
      <c r="C1171" s="112"/>
      <c r="D1171" s="112"/>
      <c r="E1171" s="113"/>
      <c r="F1171" s="114"/>
      <c r="G1171" s="114">
        <f>SUM(G1114:G1170)</f>
        <v>62216.800000000003</v>
      </c>
    </row>
    <row r="1172" spans="1:7" ht="13" x14ac:dyDescent="0.3">
      <c r="A1172" s="64"/>
      <c r="B1172" s="49"/>
      <c r="C1172" s="68"/>
      <c r="D1172" s="68"/>
      <c r="E1172" s="66"/>
      <c r="F1172" s="66"/>
      <c r="G1172" s="66"/>
    </row>
    <row r="1173" spans="1:7" ht="13" x14ac:dyDescent="0.3">
      <c r="A1173" s="64"/>
      <c r="B1173" s="67" t="s">
        <v>459</v>
      </c>
      <c r="C1173" s="68"/>
      <c r="D1173" s="68"/>
      <c r="E1173" s="66"/>
      <c r="F1173" s="66"/>
      <c r="G1173" s="66"/>
    </row>
    <row r="1174" spans="1:7" x14ac:dyDescent="0.25">
      <c r="A1174" s="49"/>
      <c r="B1174" s="49"/>
      <c r="C1174" s="49"/>
      <c r="D1174" s="49"/>
      <c r="E1174" s="66"/>
      <c r="F1174" s="48"/>
      <c r="G1174" s="48"/>
    </row>
    <row r="1175" spans="1:7" ht="13" x14ac:dyDescent="0.3">
      <c r="A1175" s="49"/>
      <c r="B1175" s="79" t="s">
        <v>200</v>
      </c>
      <c r="C1175" s="68"/>
      <c r="D1175" s="68"/>
      <c r="E1175" s="77"/>
      <c r="F1175" s="66"/>
      <c r="G1175" s="66"/>
    </row>
    <row r="1176" spans="1:7" x14ac:dyDescent="0.25">
      <c r="A1176" s="49"/>
      <c r="B1176" s="49"/>
      <c r="C1176" s="68"/>
      <c r="D1176" s="68"/>
      <c r="E1176" s="77"/>
      <c r="F1176" s="66"/>
      <c r="G1176" s="66"/>
    </row>
    <row r="1177" spans="1:7" ht="13" x14ac:dyDescent="0.3">
      <c r="A1177" s="49"/>
      <c r="B1177" s="67" t="s">
        <v>195</v>
      </c>
      <c r="C1177" s="68"/>
      <c r="D1177" s="68"/>
      <c r="E1177" s="77"/>
      <c r="F1177" s="66"/>
      <c r="G1177" s="66"/>
    </row>
    <row r="1178" spans="1:7" x14ac:dyDescent="0.25">
      <c r="A1178" s="49"/>
      <c r="B1178" s="49"/>
      <c r="C1178" s="68"/>
      <c r="D1178" s="68"/>
      <c r="E1178" s="77"/>
      <c r="F1178" s="66"/>
      <c r="G1178" s="66"/>
    </row>
    <row r="1179" spans="1:7" ht="13" x14ac:dyDescent="0.3">
      <c r="A1179" s="49"/>
      <c r="B1179" s="67" t="s">
        <v>194</v>
      </c>
      <c r="C1179" s="68"/>
      <c r="D1179" s="68"/>
      <c r="E1179" s="77"/>
      <c r="F1179" s="66"/>
      <c r="G1179" s="66"/>
    </row>
    <row r="1180" spans="1:7" ht="15" x14ac:dyDescent="0.3">
      <c r="A1180" s="49"/>
      <c r="B1180" s="67" t="s">
        <v>620</v>
      </c>
      <c r="C1180" s="68"/>
      <c r="D1180" s="68"/>
      <c r="E1180" s="77"/>
      <c r="F1180" s="66"/>
      <c r="G1180" s="66"/>
    </row>
    <row r="1181" spans="1:7" x14ac:dyDescent="0.25">
      <c r="A1181" s="49"/>
      <c r="B1181" s="49"/>
      <c r="C1181" s="68"/>
      <c r="D1181" s="68"/>
      <c r="E1181" s="77"/>
      <c r="F1181" s="66"/>
      <c r="G1181" s="66"/>
    </row>
    <row r="1182" spans="1:7" ht="14.5" x14ac:dyDescent="0.25">
      <c r="A1182" s="49"/>
      <c r="B1182" s="49" t="s">
        <v>192</v>
      </c>
      <c r="C1182" s="68" t="s">
        <v>621</v>
      </c>
      <c r="D1182" s="68">
        <v>31</v>
      </c>
      <c r="E1182" s="77">
        <v>380</v>
      </c>
      <c r="F1182" s="66"/>
      <c r="G1182" s="66">
        <f t="shared" ref="G1182:G1193" si="21">E1182*D1182</f>
        <v>11780</v>
      </c>
    </row>
    <row r="1183" spans="1:7" ht="14.5" x14ac:dyDescent="0.25">
      <c r="A1183" s="49"/>
      <c r="B1183" s="49" t="s">
        <v>191</v>
      </c>
      <c r="C1183" s="68" t="s">
        <v>621</v>
      </c>
      <c r="D1183" s="68">
        <f>(32*0.2*2)+(0.5*7.3*1.8*2)+0.06</f>
        <v>26</v>
      </c>
      <c r="E1183" s="77">
        <v>480</v>
      </c>
      <c r="F1183" s="66"/>
      <c r="G1183" s="66">
        <f t="shared" si="21"/>
        <v>12480</v>
      </c>
    </row>
    <row r="1184" spans="1:7" x14ac:dyDescent="0.25">
      <c r="A1184" s="49"/>
      <c r="B1184" s="49"/>
      <c r="C1184" s="68"/>
      <c r="D1184" s="68"/>
      <c r="E1184" s="77"/>
      <c r="F1184" s="66"/>
      <c r="G1184" s="66"/>
    </row>
    <row r="1185" spans="1:7" ht="13" x14ac:dyDescent="0.3">
      <c r="A1185" s="49"/>
      <c r="B1185" s="67" t="s">
        <v>190</v>
      </c>
      <c r="C1185" s="68"/>
      <c r="D1185" s="68"/>
      <c r="E1185" s="77"/>
      <c r="F1185" s="66"/>
      <c r="G1185" s="66"/>
    </row>
    <row r="1186" spans="1:7" x14ac:dyDescent="0.25">
      <c r="A1186" s="49"/>
      <c r="B1186" s="49"/>
      <c r="C1186" s="68"/>
      <c r="D1186" s="68"/>
      <c r="E1186" s="77"/>
      <c r="F1186" s="66"/>
      <c r="G1186" s="66"/>
    </row>
    <row r="1187" spans="1:7" ht="13" x14ac:dyDescent="0.3">
      <c r="A1187" s="49"/>
      <c r="B1187" s="67" t="s">
        <v>189</v>
      </c>
      <c r="C1187" s="68"/>
      <c r="D1187" s="68"/>
      <c r="E1187" s="77"/>
      <c r="F1187" s="66"/>
      <c r="G1187" s="66"/>
    </row>
    <row r="1188" spans="1:7" x14ac:dyDescent="0.25">
      <c r="A1188" s="49"/>
      <c r="B1188" s="49"/>
      <c r="C1188" s="68"/>
      <c r="D1188" s="68"/>
      <c r="E1188" s="77"/>
      <c r="F1188" s="66"/>
      <c r="G1188" s="66"/>
    </row>
    <row r="1189" spans="1:7" x14ac:dyDescent="0.25">
      <c r="A1189" s="49"/>
      <c r="B1189" s="49" t="s">
        <v>495</v>
      </c>
      <c r="C1189" s="68" t="s">
        <v>11</v>
      </c>
      <c r="D1189" s="68">
        <f>32*3*2</f>
        <v>192</v>
      </c>
      <c r="E1189" s="77">
        <v>45</v>
      </c>
      <c r="F1189" s="66"/>
      <c r="G1189" s="66">
        <f t="shared" si="21"/>
        <v>8640</v>
      </c>
    </row>
    <row r="1190" spans="1:7" x14ac:dyDescent="0.25">
      <c r="A1190" s="49"/>
      <c r="B1190" s="49" t="s">
        <v>13</v>
      </c>
      <c r="C1190" s="68" t="s">
        <v>11</v>
      </c>
      <c r="D1190" s="68">
        <f>7.3*3*2+0.2</f>
        <v>44</v>
      </c>
      <c r="E1190" s="77">
        <v>45</v>
      </c>
      <c r="F1190" s="66"/>
      <c r="G1190" s="66">
        <f t="shared" si="21"/>
        <v>1980</v>
      </c>
    </row>
    <row r="1191" spans="1:7" x14ac:dyDescent="0.25">
      <c r="A1191" s="49"/>
      <c r="B1191" s="49"/>
      <c r="C1191" s="68"/>
      <c r="D1191" s="68"/>
      <c r="E1191" s="77"/>
      <c r="F1191" s="66"/>
      <c r="G1191" s="66"/>
    </row>
    <row r="1192" spans="1:7" ht="13" x14ac:dyDescent="0.3">
      <c r="A1192" s="49"/>
      <c r="B1192" s="67" t="s">
        <v>181</v>
      </c>
      <c r="C1192" s="68"/>
      <c r="D1192" s="68"/>
      <c r="E1192" s="77"/>
      <c r="F1192" s="66"/>
      <c r="G1192" s="66"/>
    </row>
    <row r="1193" spans="1:7" x14ac:dyDescent="0.25">
      <c r="A1193" s="49"/>
      <c r="B1193" s="49" t="s">
        <v>498</v>
      </c>
      <c r="C1193" s="68" t="s">
        <v>2</v>
      </c>
      <c r="D1193" s="68">
        <v>24</v>
      </c>
      <c r="E1193" s="77">
        <v>150</v>
      </c>
      <c r="F1193" s="66"/>
      <c r="G1193" s="66">
        <f t="shared" si="21"/>
        <v>3600</v>
      </c>
    </row>
    <row r="1194" spans="1:7" x14ac:dyDescent="0.25">
      <c r="A1194" s="49"/>
      <c r="B1194" s="49"/>
      <c r="C1194" s="68"/>
      <c r="D1194" s="68"/>
      <c r="E1194" s="77"/>
      <c r="F1194" s="66"/>
      <c r="G1194" s="66"/>
    </row>
    <row r="1195" spans="1:7" ht="13" x14ac:dyDescent="0.3">
      <c r="A1195" s="115"/>
      <c r="B1195" s="111" t="s">
        <v>283</v>
      </c>
      <c r="C1195" s="112"/>
      <c r="D1195" s="112"/>
      <c r="E1195" s="113"/>
      <c r="F1195" s="114"/>
      <c r="G1195" s="114">
        <f>SUM(G1182:G1194)</f>
        <v>38480</v>
      </c>
    </row>
    <row r="1196" spans="1:7" x14ac:dyDescent="0.25">
      <c r="A1196" s="49"/>
      <c r="B1196" s="49"/>
      <c r="C1196" s="68"/>
      <c r="D1196" s="68"/>
      <c r="E1196" s="77"/>
      <c r="F1196" s="66"/>
      <c r="G1196" s="66"/>
    </row>
    <row r="1197" spans="1:7" ht="13" x14ac:dyDescent="0.3">
      <c r="A1197" s="49"/>
      <c r="B1197" s="79" t="s">
        <v>153</v>
      </c>
      <c r="C1197" s="68"/>
      <c r="D1197" s="68"/>
      <c r="E1197" s="77"/>
      <c r="F1197" s="66"/>
      <c r="G1197" s="66"/>
    </row>
    <row r="1198" spans="1:7" x14ac:dyDescent="0.25">
      <c r="A1198" s="49"/>
      <c r="B1198" s="49"/>
      <c r="C1198" s="68"/>
      <c r="D1198" s="68"/>
      <c r="E1198" s="77"/>
      <c r="F1198" s="66"/>
      <c r="G1198" s="66"/>
    </row>
    <row r="1199" spans="1:7" ht="13" x14ac:dyDescent="0.3">
      <c r="A1199" s="49"/>
      <c r="B1199" s="67" t="s">
        <v>152</v>
      </c>
      <c r="C1199" s="68"/>
      <c r="D1199" s="68"/>
      <c r="E1199" s="77"/>
      <c r="F1199" s="66"/>
      <c r="G1199" s="66"/>
    </row>
    <row r="1200" spans="1:7" x14ac:dyDescent="0.25">
      <c r="A1200" s="49"/>
      <c r="B1200" s="49"/>
      <c r="C1200" s="68"/>
      <c r="D1200" s="68"/>
      <c r="E1200" s="77"/>
      <c r="F1200" s="66"/>
      <c r="G1200" s="66"/>
    </row>
    <row r="1201" spans="1:7" ht="13" x14ac:dyDescent="0.3">
      <c r="A1201" s="49"/>
      <c r="B1201" s="67" t="s">
        <v>151</v>
      </c>
      <c r="C1201" s="68"/>
      <c r="D1201" s="68"/>
      <c r="E1201" s="77"/>
      <c r="F1201" s="66"/>
      <c r="G1201" s="66"/>
    </row>
    <row r="1202" spans="1:7" ht="13" x14ac:dyDescent="0.3">
      <c r="A1202" s="49"/>
      <c r="B1202" s="67" t="s">
        <v>150</v>
      </c>
      <c r="C1202" s="68"/>
      <c r="D1202" s="68"/>
      <c r="E1202" s="77"/>
      <c r="F1202" s="66"/>
      <c r="G1202" s="66"/>
    </row>
    <row r="1203" spans="1:7" ht="13" x14ac:dyDescent="0.3">
      <c r="A1203" s="49"/>
      <c r="B1203" s="67" t="s">
        <v>149</v>
      </c>
      <c r="C1203" s="68"/>
      <c r="D1203" s="68"/>
      <c r="E1203" s="77"/>
      <c r="F1203" s="66"/>
      <c r="G1203" s="66"/>
    </row>
    <row r="1204" spans="1:7" ht="13" x14ac:dyDescent="0.3">
      <c r="A1204" s="49"/>
      <c r="B1204" s="67" t="s">
        <v>148</v>
      </c>
      <c r="C1204" s="68"/>
      <c r="D1204" s="68"/>
      <c r="E1204" s="77"/>
      <c r="F1204" s="66"/>
      <c r="G1204" s="66"/>
    </row>
    <row r="1205" spans="1:7" ht="13" x14ac:dyDescent="0.3">
      <c r="A1205" s="49"/>
      <c r="B1205" s="67" t="s">
        <v>147</v>
      </c>
      <c r="C1205" s="68"/>
      <c r="D1205" s="68"/>
      <c r="E1205" s="77"/>
      <c r="F1205" s="66"/>
      <c r="G1205" s="66"/>
    </row>
    <row r="1206" spans="1:7" ht="13" x14ac:dyDescent="0.3">
      <c r="A1206" s="49"/>
      <c r="B1206" s="67" t="s">
        <v>146</v>
      </c>
      <c r="C1206" s="68"/>
      <c r="D1206" s="68"/>
      <c r="E1206" s="77"/>
      <c r="F1206" s="66"/>
      <c r="G1206" s="66"/>
    </row>
    <row r="1207" spans="1:7" x14ac:dyDescent="0.25">
      <c r="A1207" s="49"/>
      <c r="B1207" s="49"/>
      <c r="C1207" s="68"/>
      <c r="D1207" s="68"/>
      <c r="E1207" s="77"/>
      <c r="F1207" s="66"/>
      <c r="G1207" s="66"/>
    </row>
    <row r="1208" spans="1:7" x14ac:dyDescent="0.25">
      <c r="A1208" s="49"/>
      <c r="B1208" s="49" t="s">
        <v>145</v>
      </c>
      <c r="C1208" s="68"/>
      <c r="D1208" s="68"/>
      <c r="E1208" s="77"/>
      <c r="F1208" s="66"/>
      <c r="G1208" s="66"/>
    </row>
    <row r="1209" spans="1:7" ht="14.5" x14ac:dyDescent="0.25">
      <c r="A1209" s="49"/>
      <c r="B1209" s="49" t="s">
        <v>144</v>
      </c>
      <c r="C1209" s="68" t="s">
        <v>621</v>
      </c>
      <c r="D1209" s="68">
        <v>270</v>
      </c>
      <c r="E1209" s="77">
        <v>280</v>
      </c>
      <c r="F1209" s="66"/>
      <c r="G1209" s="66">
        <f t="shared" ref="G1209:G1216" si="22">E1209*D1209</f>
        <v>75600</v>
      </c>
    </row>
    <row r="1210" spans="1:7" x14ac:dyDescent="0.25">
      <c r="A1210" s="49"/>
      <c r="B1210" s="49"/>
      <c r="C1210" s="68"/>
      <c r="D1210" s="68"/>
      <c r="E1210" s="77"/>
      <c r="F1210" s="66"/>
      <c r="G1210" s="66"/>
    </row>
    <row r="1211" spans="1:7" x14ac:dyDescent="0.25">
      <c r="A1211" s="49"/>
      <c r="B1211" s="49" t="s">
        <v>143</v>
      </c>
      <c r="C1211" s="68"/>
      <c r="D1211" s="68"/>
      <c r="E1211" s="77"/>
      <c r="F1211" s="66"/>
      <c r="G1211" s="66"/>
    </row>
    <row r="1212" spans="1:7" x14ac:dyDescent="0.25">
      <c r="A1212" s="49"/>
      <c r="B1212" s="49" t="s">
        <v>142</v>
      </c>
      <c r="C1212" s="68" t="s">
        <v>11</v>
      </c>
      <c r="D1212" s="68">
        <v>32</v>
      </c>
      <c r="E1212" s="77">
        <v>65</v>
      </c>
      <c r="F1212" s="66"/>
      <c r="G1212" s="66">
        <f t="shared" si="22"/>
        <v>2080</v>
      </c>
    </row>
    <row r="1213" spans="1:7" x14ac:dyDescent="0.25">
      <c r="A1213" s="49"/>
      <c r="B1213" s="49"/>
      <c r="C1213" s="68"/>
      <c r="D1213" s="68"/>
      <c r="E1213" s="77"/>
      <c r="F1213" s="66"/>
      <c r="G1213" s="66"/>
    </row>
    <row r="1214" spans="1:7" x14ac:dyDescent="0.25">
      <c r="A1214" s="49"/>
      <c r="B1214" s="49" t="s">
        <v>141</v>
      </c>
      <c r="C1214" s="68" t="s">
        <v>11</v>
      </c>
      <c r="D1214" s="68">
        <v>32</v>
      </c>
      <c r="E1214" s="77">
        <v>65</v>
      </c>
      <c r="F1214" s="66"/>
      <c r="G1214" s="66">
        <f t="shared" si="22"/>
        <v>2080</v>
      </c>
    </row>
    <row r="1215" spans="1:7" x14ac:dyDescent="0.25">
      <c r="A1215" s="49"/>
      <c r="B1215" s="49"/>
      <c r="C1215" s="68"/>
      <c r="D1215" s="68"/>
      <c r="E1215" s="77"/>
      <c r="F1215" s="66"/>
      <c r="G1215" s="66"/>
    </row>
    <row r="1216" spans="1:7" x14ac:dyDescent="0.25">
      <c r="A1216" s="49"/>
      <c r="B1216" s="49" t="s">
        <v>140</v>
      </c>
      <c r="C1216" s="68" t="s">
        <v>11</v>
      </c>
      <c r="D1216" s="68">
        <v>32</v>
      </c>
      <c r="E1216" s="77">
        <v>65</v>
      </c>
      <c r="F1216" s="66"/>
      <c r="G1216" s="66">
        <f t="shared" si="22"/>
        <v>2080</v>
      </c>
    </row>
    <row r="1217" spans="1:7" x14ac:dyDescent="0.25">
      <c r="A1217" s="49"/>
      <c r="B1217" s="49"/>
      <c r="C1217" s="68"/>
      <c r="D1217" s="68"/>
      <c r="E1217" s="77"/>
      <c r="F1217" s="66"/>
      <c r="G1217" s="66"/>
    </row>
    <row r="1218" spans="1:7" ht="13" x14ac:dyDescent="0.3">
      <c r="A1218" s="49"/>
      <c r="B1218" s="67" t="s">
        <v>139</v>
      </c>
      <c r="C1218" s="68"/>
      <c r="D1218" s="68"/>
      <c r="E1218" s="77"/>
      <c r="F1218" s="66"/>
      <c r="G1218" s="66"/>
    </row>
    <row r="1219" spans="1:7" x14ac:dyDescent="0.25">
      <c r="A1219" s="49"/>
      <c r="B1219" s="49"/>
      <c r="C1219" s="68"/>
      <c r="D1219" s="68"/>
      <c r="E1219" s="77"/>
      <c r="F1219" s="66"/>
      <c r="G1219" s="66"/>
    </row>
    <row r="1220" spans="1:7" ht="13" x14ac:dyDescent="0.3">
      <c r="A1220" s="49"/>
      <c r="B1220" s="67" t="s">
        <v>138</v>
      </c>
      <c r="C1220" s="68"/>
      <c r="D1220" s="68"/>
      <c r="E1220" s="77"/>
      <c r="F1220" s="66"/>
      <c r="G1220" s="66"/>
    </row>
    <row r="1221" spans="1:7" ht="13" x14ac:dyDescent="0.3">
      <c r="A1221" s="49"/>
      <c r="B1221" s="67" t="s">
        <v>137</v>
      </c>
      <c r="C1221" s="68"/>
      <c r="D1221" s="68"/>
      <c r="E1221" s="77"/>
      <c r="F1221" s="66"/>
      <c r="G1221" s="66"/>
    </row>
    <row r="1222" spans="1:7" x14ac:dyDescent="0.25">
      <c r="A1222" s="49"/>
      <c r="B1222" s="49"/>
      <c r="C1222" s="68"/>
      <c r="D1222" s="68"/>
      <c r="E1222" s="77"/>
      <c r="F1222" s="66"/>
      <c r="G1222" s="66"/>
    </row>
    <row r="1223" spans="1:7" x14ac:dyDescent="0.25">
      <c r="A1223" s="49"/>
      <c r="B1223" s="49" t="s">
        <v>136</v>
      </c>
      <c r="C1223" s="68"/>
      <c r="D1223" s="68"/>
      <c r="E1223" s="77"/>
      <c r="F1223" s="66"/>
      <c r="G1223" s="66"/>
    </row>
    <row r="1224" spans="1:7" x14ac:dyDescent="0.25">
      <c r="A1224" s="49"/>
      <c r="B1224" s="49" t="s">
        <v>135</v>
      </c>
      <c r="C1224" s="68"/>
      <c r="D1224" s="68"/>
      <c r="E1224" s="77"/>
      <c r="F1224" s="66"/>
      <c r="G1224" s="66"/>
    </row>
    <row r="1225" spans="1:7" ht="14.5" x14ac:dyDescent="0.25">
      <c r="A1225" s="49"/>
      <c r="B1225" s="49" t="s">
        <v>134</v>
      </c>
      <c r="C1225" s="68" t="s">
        <v>621</v>
      </c>
      <c r="D1225" s="68">
        <v>270</v>
      </c>
      <c r="E1225" s="77">
        <v>25</v>
      </c>
      <c r="F1225" s="66"/>
      <c r="G1225" s="66">
        <f t="shared" ref="G1225:G1266" si="23">E1225*D1225</f>
        <v>6750</v>
      </c>
    </row>
    <row r="1226" spans="1:7" x14ac:dyDescent="0.25">
      <c r="A1226" s="49"/>
      <c r="B1226" s="49"/>
      <c r="C1226" s="68"/>
      <c r="D1226" s="68"/>
      <c r="E1226" s="77"/>
      <c r="F1226" s="66"/>
      <c r="G1226" s="66"/>
    </row>
    <row r="1227" spans="1:7" ht="13" x14ac:dyDescent="0.3">
      <c r="A1227" s="115"/>
      <c r="B1227" s="111" t="s">
        <v>283</v>
      </c>
      <c r="C1227" s="112"/>
      <c r="D1227" s="112"/>
      <c r="E1227" s="113"/>
      <c r="F1227" s="114"/>
      <c r="G1227" s="114">
        <f>SUM(G1200:G1226)</f>
        <v>88590</v>
      </c>
    </row>
    <row r="1228" spans="1:7" x14ac:dyDescent="0.25">
      <c r="A1228" s="49"/>
      <c r="B1228" s="49"/>
      <c r="C1228" s="68"/>
      <c r="D1228" s="68"/>
      <c r="E1228" s="77"/>
      <c r="F1228" s="66"/>
      <c r="G1228" s="66"/>
    </row>
    <row r="1229" spans="1:7" ht="13" x14ac:dyDescent="0.3">
      <c r="A1229" s="49"/>
      <c r="B1229" s="79" t="s">
        <v>133</v>
      </c>
      <c r="C1229" s="68"/>
      <c r="D1229" s="68"/>
      <c r="E1229" s="77"/>
      <c r="F1229" s="66"/>
      <c r="G1229" s="66"/>
    </row>
    <row r="1230" spans="1:7" x14ac:dyDescent="0.25">
      <c r="A1230" s="49"/>
      <c r="B1230" s="49"/>
      <c r="C1230" s="68"/>
      <c r="D1230" s="68"/>
      <c r="E1230" s="77"/>
      <c r="F1230" s="66"/>
      <c r="G1230" s="66"/>
    </row>
    <row r="1231" spans="1:7" ht="13" x14ac:dyDescent="0.3">
      <c r="A1231" s="49"/>
      <c r="B1231" s="67" t="s">
        <v>132</v>
      </c>
      <c r="C1231" s="68"/>
      <c r="D1231" s="68"/>
      <c r="E1231" s="77"/>
      <c r="F1231" s="66"/>
      <c r="G1231" s="66"/>
    </row>
    <row r="1232" spans="1:7" x14ac:dyDescent="0.25">
      <c r="A1232" s="49"/>
      <c r="B1232" s="49" t="s">
        <v>131</v>
      </c>
      <c r="C1232" s="68" t="s">
        <v>11</v>
      </c>
      <c r="D1232" s="68">
        <f>32*2</f>
        <v>64</v>
      </c>
      <c r="E1232" s="77">
        <v>65</v>
      </c>
      <c r="F1232" s="66"/>
      <c r="G1232" s="66">
        <f t="shared" si="23"/>
        <v>4160</v>
      </c>
    </row>
    <row r="1233" spans="1:7" x14ac:dyDescent="0.25">
      <c r="A1233" s="49"/>
      <c r="B1233" s="49"/>
      <c r="C1233" s="68"/>
      <c r="D1233" s="68"/>
      <c r="E1233" s="77"/>
      <c r="F1233" s="66"/>
      <c r="G1233" s="66"/>
    </row>
    <row r="1234" spans="1:7" x14ac:dyDescent="0.25">
      <c r="A1234" s="49"/>
      <c r="B1234" s="49" t="s">
        <v>499</v>
      </c>
      <c r="C1234" s="68"/>
      <c r="D1234" s="68"/>
      <c r="E1234" s="77"/>
      <c r="F1234" s="66"/>
      <c r="G1234" s="66"/>
    </row>
    <row r="1235" spans="1:7" x14ac:dyDescent="0.25">
      <c r="A1235" s="49"/>
      <c r="B1235" s="49" t="s">
        <v>129</v>
      </c>
      <c r="C1235" s="68" t="s">
        <v>11</v>
      </c>
      <c r="D1235" s="68">
        <f>32*10</f>
        <v>320</v>
      </c>
      <c r="E1235" s="77">
        <v>85</v>
      </c>
      <c r="F1235" s="66"/>
      <c r="G1235" s="66">
        <f t="shared" si="23"/>
        <v>27200</v>
      </c>
    </row>
    <row r="1236" spans="1:7" x14ac:dyDescent="0.25">
      <c r="A1236" s="49"/>
      <c r="B1236" s="49"/>
      <c r="C1236" s="68"/>
      <c r="D1236" s="68"/>
      <c r="E1236" s="77"/>
      <c r="F1236" s="66"/>
      <c r="G1236" s="66"/>
    </row>
    <row r="1237" spans="1:7" ht="13" x14ac:dyDescent="0.3">
      <c r="A1237" s="49"/>
      <c r="B1237" s="67" t="s">
        <v>128</v>
      </c>
      <c r="C1237" s="68"/>
      <c r="D1237" s="68"/>
      <c r="E1237" s="77"/>
      <c r="F1237" s="66"/>
      <c r="G1237" s="66"/>
    </row>
    <row r="1238" spans="1:7" ht="14.5" x14ac:dyDescent="0.25">
      <c r="A1238" s="49"/>
      <c r="B1238" s="49" t="s">
        <v>127</v>
      </c>
      <c r="C1238" s="68" t="s">
        <v>621</v>
      </c>
      <c r="D1238" s="68">
        <f>(320*0.08*3)+0.2</f>
        <v>77.000000000000014</v>
      </c>
      <c r="E1238" s="77">
        <v>150</v>
      </c>
      <c r="F1238" s="66"/>
      <c r="G1238" s="66">
        <f t="shared" si="23"/>
        <v>11550.000000000002</v>
      </c>
    </row>
    <row r="1239" spans="1:7" x14ac:dyDescent="0.25">
      <c r="A1239" s="49"/>
      <c r="B1239" s="49"/>
      <c r="C1239" s="68"/>
      <c r="D1239" s="68"/>
      <c r="E1239" s="77"/>
      <c r="F1239" s="66"/>
      <c r="G1239" s="66"/>
    </row>
    <row r="1240" spans="1:7" x14ac:dyDescent="0.25">
      <c r="A1240" s="49"/>
      <c r="B1240" s="49" t="s">
        <v>126</v>
      </c>
      <c r="C1240" s="68"/>
      <c r="D1240" s="68"/>
      <c r="E1240" s="77"/>
      <c r="F1240" s="66"/>
      <c r="G1240" s="66"/>
    </row>
    <row r="1241" spans="1:7" x14ac:dyDescent="0.25">
      <c r="A1241" s="49"/>
      <c r="B1241" s="49" t="s">
        <v>125</v>
      </c>
      <c r="C1241" s="68"/>
      <c r="D1241" s="68"/>
      <c r="E1241" s="77"/>
      <c r="F1241" s="66"/>
      <c r="G1241" s="66"/>
    </row>
    <row r="1242" spans="1:7" x14ac:dyDescent="0.25">
      <c r="A1242" s="49"/>
      <c r="B1242" s="49" t="s">
        <v>124</v>
      </c>
      <c r="C1242" s="68" t="s">
        <v>2</v>
      </c>
      <c r="D1242" s="68">
        <f>8*5*2</f>
        <v>80</v>
      </c>
      <c r="E1242" s="77">
        <v>25</v>
      </c>
      <c r="F1242" s="66"/>
      <c r="G1242" s="66">
        <f t="shared" si="23"/>
        <v>2000</v>
      </c>
    </row>
    <row r="1243" spans="1:7" x14ac:dyDescent="0.25">
      <c r="A1243" s="49"/>
      <c r="B1243" s="49"/>
      <c r="C1243" s="68"/>
      <c r="D1243" s="68"/>
      <c r="E1243" s="77"/>
      <c r="F1243" s="66"/>
      <c r="G1243" s="66"/>
    </row>
    <row r="1244" spans="1:7" ht="13" x14ac:dyDescent="0.3">
      <c r="A1244" s="49"/>
      <c r="B1244" s="67" t="s">
        <v>114</v>
      </c>
      <c r="C1244" s="68"/>
      <c r="D1244" s="68"/>
      <c r="E1244" s="77"/>
      <c r="F1244" s="66"/>
      <c r="G1244" s="66"/>
    </row>
    <row r="1245" spans="1:7" x14ac:dyDescent="0.25">
      <c r="A1245" s="49"/>
      <c r="B1245" s="49"/>
      <c r="C1245" s="68"/>
      <c r="D1245" s="68"/>
      <c r="E1245" s="77"/>
      <c r="F1245" s="66"/>
      <c r="G1245" s="66"/>
    </row>
    <row r="1246" spans="1:7" ht="13" x14ac:dyDescent="0.3">
      <c r="A1246" s="49"/>
      <c r="B1246" s="67" t="s">
        <v>113</v>
      </c>
      <c r="C1246" s="68"/>
      <c r="D1246" s="68"/>
      <c r="E1246" s="77"/>
      <c r="F1246" s="66"/>
      <c r="G1246" s="66"/>
    </row>
    <row r="1247" spans="1:7" x14ac:dyDescent="0.25">
      <c r="A1247" s="49"/>
      <c r="B1247" s="49"/>
      <c r="C1247" s="68"/>
      <c r="D1247" s="68"/>
      <c r="E1247" s="77"/>
      <c r="F1247" s="66"/>
      <c r="G1247" s="66"/>
    </row>
    <row r="1248" spans="1:7" x14ac:dyDescent="0.25">
      <c r="A1248" s="49"/>
      <c r="B1248" s="49" t="s">
        <v>112</v>
      </c>
      <c r="C1248" s="68"/>
      <c r="D1248" s="68"/>
      <c r="E1248" s="77"/>
      <c r="F1248" s="66"/>
      <c r="G1248" s="66"/>
    </row>
    <row r="1249" spans="1:7" x14ac:dyDescent="0.25">
      <c r="A1249" s="49"/>
      <c r="B1249" s="49" t="s">
        <v>111</v>
      </c>
      <c r="C1249" s="68"/>
      <c r="D1249" s="68"/>
      <c r="E1249" s="77"/>
      <c r="F1249" s="66"/>
      <c r="G1249" s="66"/>
    </row>
    <row r="1250" spans="1:7" x14ac:dyDescent="0.25">
      <c r="A1250" s="49"/>
      <c r="B1250" s="49" t="s">
        <v>110</v>
      </c>
      <c r="C1250" s="68" t="s">
        <v>11</v>
      </c>
      <c r="D1250" s="68">
        <v>64</v>
      </c>
      <c r="E1250" s="77">
        <v>110</v>
      </c>
      <c r="F1250" s="66"/>
      <c r="G1250" s="66">
        <f t="shared" si="23"/>
        <v>7040</v>
      </c>
    </row>
    <row r="1251" spans="1:7" x14ac:dyDescent="0.25">
      <c r="A1251" s="49"/>
      <c r="B1251" s="49" t="s">
        <v>109</v>
      </c>
      <c r="C1251" s="68"/>
      <c r="D1251" s="68"/>
      <c r="E1251" s="77"/>
      <c r="F1251" s="66"/>
      <c r="G1251" s="66"/>
    </row>
    <row r="1252" spans="1:7" x14ac:dyDescent="0.25">
      <c r="A1252" s="49"/>
      <c r="B1252" s="49"/>
      <c r="C1252" s="68"/>
      <c r="D1252" s="68"/>
      <c r="E1252" s="77"/>
      <c r="F1252" s="66"/>
      <c r="G1252" s="66"/>
    </row>
    <row r="1253" spans="1:7" x14ac:dyDescent="0.25">
      <c r="A1253" s="49"/>
      <c r="B1253" s="49" t="s">
        <v>108</v>
      </c>
      <c r="C1253" s="68"/>
      <c r="D1253" s="68"/>
      <c r="E1253" s="77"/>
      <c r="F1253" s="66"/>
      <c r="G1253" s="66"/>
    </row>
    <row r="1254" spans="1:7" x14ac:dyDescent="0.25">
      <c r="A1254" s="49"/>
      <c r="B1254" s="49" t="s">
        <v>107</v>
      </c>
      <c r="C1254" s="68"/>
      <c r="D1254" s="68"/>
      <c r="E1254" s="77"/>
      <c r="F1254" s="66"/>
      <c r="G1254" s="66"/>
    </row>
    <row r="1255" spans="1:7" x14ac:dyDescent="0.25">
      <c r="A1255" s="49"/>
      <c r="B1255" s="49" t="s">
        <v>106</v>
      </c>
      <c r="C1255" s="68"/>
      <c r="D1255" s="68"/>
      <c r="E1255" s="77"/>
      <c r="F1255" s="66"/>
      <c r="G1255" s="66"/>
    </row>
    <row r="1256" spans="1:7" x14ac:dyDescent="0.25">
      <c r="A1256" s="49"/>
      <c r="B1256" s="49" t="s">
        <v>105</v>
      </c>
      <c r="C1256" s="68" t="s">
        <v>11</v>
      </c>
      <c r="D1256" s="68">
        <v>18</v>
      </c>
      <c r="E1256" s="77">
        <v>100</v>
      </c>
      <c r="F1256" s="66"/>
      <c r="G1256" s="66">
        <f t="shared" si="23"/>
        <v>1800</v>
      </c>
    </row>
    <row r="1257" spans="1:7" x14ac:dyDescent="0.25">
      <c r="A1257" s="49"/>
      <c r="B1257" s="49"/>
      <c r="C1257" s="68"/>
      <c r="D1257" s="68"/>
      <c r="E1257" s="77"/>
      <c r="F1257" s="66"/>
      <c r="G1257" s="66"/>
    </row>
    <row r="1258" spans="1:7" ht="13" x14ac:dyDescent="0.3">
      <c r="A1258" s="49"/>
      <c r="B1258" s="67" t="s">
        <v>104</v>
      </c>
      <c r="C1258" s="68"/>
      <c r="D1258" s="68"/>
      <c r="E1258" s="77"/>
      <c r="F1258" s="66"/>
      <c r="G1258" s="66"/>
    </row>
    <row r="1259" spans="1:7" ht="13" x14ac:dyDescent="0.3">
      <c r="A1259" s="49"/>
      <c r="B1259" s="67" t="s">
        <v>103</v>
      </c>
      <c r="C1259" s="68"/>
      <c r="D1259" s="68"/>
      <c r="E1259" s="77"/>
      <c r="F1259" s="66"/>
      <c r="G1259" s="66"/>
    </row>
    <row r="1260" spans="1:7" x14ac:dyDescent="0.25">
      <c r="A1260" s="49"/>
      <c r="B1260" s="49" t="s">
        <v>102</v>
      </c>
      <c r="C1260" s="68" t="s">
        <v>11</v>
      </c>
      <c r="D1260" s="68">
        <v>131</v>
      </c>
      <c r="E1260" s="77">
        <v>45</v>
      </c>
      <c r="F1260" s="66"/>
      <c r="G1260" s="66">
        <f t="shared" si="23"/>
        <v>5895</v>
      </c>
    </row>
    <row r="1261" spans="1:7" x14ac:dyDescent="0.25">
      <c r="A1261" s="49"/>
      <c r="B1261" s="49"/>
      <c r="C1261" s="68"/>
      <c r="D1261" s="68"/>
      <c r="E1261" s="77"/>
      <c r="F1261" s="66"/>
      <c r="G1261" s="66"/>
    </row>
    <row r="1262" spans="1:7" ht="13" x14ac:dyDescent="0.3">
      <c r="A1262" s="49"/>
      <c r="B1262" s="67" t="s">
        <v>101</v>
      </c>
      <c r="C1262" s="68"/>
      <c r="D1262" s="68"/>
      <c r="E1262" s="77"/>
      <c r="F1262" s="66"/>
      <c r="G1262" s="66"/>
    </row>
    <row r="1263" spans="1:7" ht="13" x14ac:dyDescent="0.3">
      <c r="A1263" s="49"/>
      <c r="B1263" s="67" t="s">
        <v>100</v>
      </c>
      <c r="C1263" s="68"/>
      <c r="D1263" s="68"/>
      <c r="E1263" s="77"/>
      <c r="F1263" s="66"/>
      <c r="G1263" s="66"/>
    </row>
    <row r="1264" spans="1:7" x14ac:dyDescent="0.25">
      <c r="A1264" s="49"/>
      <c r="B1264" s="49"/>
      <c r="C1264" s="68"/>
      <c r="D1264" s="68"/>
      <c r="E1264" s="77"/>
      <c r="F1264" s="66"/>
      <c r="G1264" s="66"/>
    </row>
    <row r="1265" spans="1:7" x14ac:dyDescent="0.25">
      <c r="A1265" s="49"/>
      <c r="B1265" s="49" t="s">
        <v>517</v>
      </c>
      <c r="C1265" s="68"/>
      <c r="D1265" s="68"/>
      <c r="E1265" s="77"/>
      <c r="F1265" s="66"/>
      <c r="G1265" s="66"/>
    </row>
    <row r="1266" spans="1:7" x14ac:dyDescent="0.25">
      <c r="A1266" s="49"/>
      <c r="B1266" s="49" t="s">
        <v>98</v>
      </c>
      <c r="C1266" s="68" t="s">
        <v>2</v>
      </c>
      <c r="D1266" s="68">
        <v>3</v>
      </c>
      <c r="E1266" s="77">
        <v>2000</v>
      </c>
      <c r="F1266" s="66"/>
      <c r="G1266" s="66">
        <f t="shared" si="23"/>
        <v>6000</v>
      </c>
    </row>
    <row r="1267" spans="1:7" x14ac:dyDescent="0.25">
      <c r="A1267" s="49"/>
      <c r="B1267" s="49"/>
      <c r="C1267" s="68"/>
      <c r="D1267" s="68"/>
      <c r="E1267" s="77"/>
      <c r="F1267" s="66"/>
      <c r="G1267" s="66"/>
    </row>
    <row r="1268" spans="1:7" ht="13" x14ac:dyDescent="0.3">
      <c r="A1268" s="49"/>
      <c r="B1268" s="67" t="s">
        <v>92</v>
      </c>
      <c r="C1268" s="68"/>
      <c r="D1268" s="68"/>
      <c r="E1268" s="77"/>
      <c r="F1268" s="66"/>
      <c r="G1268" s="66"/>
    </row>
    <row r="1269" spans="1:7" ht="13" x14ac:dyDescent="0.3">
      <c r="A1269" s="49"/>
      <c r="B1269" s="67" t="s">
        <v>91</v>
      </c>
      <c r="C1269" s="68"/>
      <c r="D1269" s="68"/>
      <c r="E1269" s="77"/>
      <c r="F1269" s="66"/>
      <c r="G1269" s="66"/>
    </row>
    <row r="1270" spans="1:7" x14ac:dyDescent="0.25">
      <c r="A1270" s="49"/>
      <c r="B1270" s="49"/>
      <c r="C1270" s="68"/>
      <c r="D1270" s="68"/>
      <c r="E1270" s="77"/>
      <c r="F1270" s="66"/>
      <c r="G1270" s="66"/>
    </row>
    <row r="1271" spans="1:7" x14ac:dyDescent="0.25">
      <c r="A1271" s="49"/>
      <c r="B1271" s="49" t="s">
        <v>494</v>
      </c>
      <c r="C1271" s="68" t="s">
        <v>2</v>
      </c>
      <c r="D1271" s="68">
        <v>3</v>
      </c>
      <c r="E1271" s="77">
        <v>4500</v>
      </c>
      <c r="F1271" s="66"/>
      <c r="G1271" s="66">
        <f t="shared" ref="G1271:G1324" si="24">E1271*D1271</f>
        <v>13500</v>
      </c>
    </row>
    <row r="1272" spans="1:7" x14ac:dyDescent="0.25">
      <c r="A1272" s="49"/>
      <c r="B1272" s="49"/>
      <c r="C1272" s="68"/>
      <c r="D1272" s="68"/>
      <c r="E1272" s="77"/>
      <c r="F1272" s="66"/>
      <c r="G1272" s="66"/>
    </row>
    <row r="1273" spans="1:7" ht="13" x14ac:dyDescent="0.3">
      <c r="A1273" s="49"/>
      <c r="B1273" s="67" t="s">
        <v>500</v>
      </c>
      <c r="C1273" s="68"/>
      <c r="D1273" s="68"/>
      <c r="E1273" s="77"/>
      <c r="F1273" s="66"/>
      <c r="G1273" s="66"/>
    </row>
    <row r="1274" spans="1:7" ht="13" x14ac:dyDescent="0.3">
      <c r="A1274" s="49"/>
      <c r="B1274" s="85" t="s">
        <v>501</v>
      </c>
      <c r="C1274" s="68"/>
      <c r="D1274" s="68"/>
      <c r="E1274" s="77"/>
      <c r="F1274" s="66"/>
      <c r="G1274" s="66"/>
    </row>
    <row r="1275" spans="1:7" ht="13" x14ac:dyDescent="0.3">
      <c r="A1275" s="49"/>
      <c r="B1275" s="67" t="s">
        <v>502</v>
      </c>
      <c r="C1275" s="68"/>
      <c r="D1275" s="68"/>
      <c r="E1275" s="77"/>
      <c r="F1275" s="66"/>
      <c r="G1275" s="66"/>
    </row>
    <row r="1276" spans="1:7" ht="13" x14ac:dyDescent="0.3">
      <c r="A1276" s="49"/>
      <c r="B1276" s="67" t="s">
        <v>503</v>
      </c>
      <c r="C1276" s="68"/>
      <c r="D1276" s="68"/>
      <c r="E1276" s="77"/>
      <c r="F1276" s="66"/>
      <c r="G1276" s="66"/>
    </row>
    <row r="1277" spans="1:7" x14ac:dyDescent="0.25">
      <c r="A1277" s="49"/>
      <c r="B1277" s="49"/>
      <c r="C1277" s="68"/>
      <c r="D1277" s="68"/>
      <c r="E1277" s="77"/>
      <c r="F1277" s="66"/>
      <c r="G1277" s="66"/>
    </row>
    <row r="1278" spans="1:7" x14ac:dyDescent="0.25">
      <c r="A1278" s="49"/>
      <c r="B1278" s="71" t="s">
        <v>504</v>
      </c>
      <c r="C1278" s="68" t="s">
        <v>2</v>
      </c>
      <c r="D1278" s="68">
        <v>3</v>
      </c>
      <c r="E1278" s="77">
        <v>4500</v>
      </c>
      <c r="F1278" s="66"/>
      <c r="G1278" s="66">
        <f t="shared" si="24"/>
        <v>13500</v>
      </c>
    </row>
    <row r="1279" spans="1:7" x14ac:dyDescent="0.25">
      <c r="A1279" s="49"/>
      <c r="B1279" s="49" t="s">
        <v>505</v>
      </c>
      <c r="C1279" s="68"/>
      <c r="D1279" s="68"/>
      <c r="E1279" s="77"/>
      <c r="F1279" s="66"/>
      <c r="G1279" s="66"/>
    </row>
    <row r="1280" spans="1:7" x14ac:dyDescent="0.25">
      <c r="A1280" s="49"/>
      <c r="B1280" s="49" t="s">
        <v>506</v>
      </c>
      <c r="C1280" s="68"/>
      <c r="D1280" s="68"/>
      <c r="E1280" s="77"/>
      <c r="F1280" s="66"/>
      <c r="G1280" s="66"/>
    </row>
    <row r="1281" spans="1:7" x14ac:dyDescent="0.25">
      <c r="A1281" s="49"/>
      <c r="B1281" s="49"/>
      <c r="C1281" s="68"/>
      <c r="D1281" s="68"/>
      <c r="E1281" s="77"/>
      <c r="F1281" s="66"/>
      <c r="G1281" s="66"/>
    </row>
    <row r="1282" spans="1:7" ht="13" x14ac:dyDescent="0.3">
      <c r="A1282" s="49"/>
      <c r="B1282" s="67" t="s">
        <v>508</v>
      </c>
      <c r="C1282" s="68"/>
      <c r="D1282" s="68"/>
      <c r="E1282" s="77"/>
      <c r="F1282" s="66"/>
      <c r="G1282" s="66"/>
    </row>
    <row r="1283" spans="1:7" x14ac:dyDescent="0.25">
      <c r="A1283" s="49"/>
      <c r="B1283" s="49"/>
      <c r="C1283" s="68"/>
      <c r="D1283" s="68"/>
      <c r="E1283" s="77"/>
      <c r="F1283" s="66"/>
      <c r="G1283" s="66"/>
    </row>
    <row r="1284" spans="1:7" ht="13" x14ac:dyDescent="0.3">
      <c r="A1284" s="49"/>
      <c r="B1284" s="67" t="s">
        <v>509</v>
      </c>
      <c r="C1284" s="49"/>
      <c r="D1284" s="49"/>
      <c r="E1284" s="48"/>
      <c r="F1284" s="48"/>
      <c r="G1284" s="48"/>
    </row>
    <row r="1285" spans="1:7" x14ac:dyDescent="0.25">
      <c r="A1285" s="49"/>
      <c r="B1285" s="49"/>
      <c r="C1285" s="68"/>
      <c r="D1285" s="68"/>
      <c r="E1285" s="77"/>
      <c r="F1285" s="66"/>
      <c r="G1285" s="66"/>
    </row>
    <row r="1286" spans="1:7" x14ac:dyDescent="0.25">
      <c r="A1286" s="49"/>
      <c r="B1286" s="49" t="s">
        <v>546</v>
      </c>
      <c r="C1286" s="68" t="s">
        <v>2</v>
      </c>
      <c r="D1286" s="68">
        <v>4</v>
      </c>
      <c r="E1286" s="77">
        <v>5000</v>
      </c>
      <c r="F1286" s="66"/>
      <c r="G1286" s="66"/>
    </row>
    <row r="1287" spans="1:7" x14ac:dyDescent="0.25">
      <c r="A1287" s="49"/>
      <c r="B1287" s="49" t="s">
        <v>513</v>
      </c>
      <c r="C1287" s="68"/>
      <c r="D1287" s="68"/>
      <c r="E1287" s="77"/>
      <c r="F1287" s="66"/>
      <c r="G1287" s="66"/>
    </row>
    <row r="1288" spans="1:7" x14ac:dyDescent="0.25">
      <c r="A1288" s="49"/>
      <c r="B1288" s="49"/>
      <c r="C1288" s="68"/>
      <c r="D1288" s="68"/>
      <c r="E1288" s="77"/>
      <c r="F1288" s="66"/>
      <c r="G1288" s="66"/>
    </row>
    <row r="1289" spans="1:7" x14ac:dyDescent="0.25">
      <c r="A1289" s="49"/>
      <c r="B1289" s="49" t="s">
        <v>585</v>
      </c>
      <c r="C1289" s="68" t="s">
        <v>2</v>
      </c>
      <c r="D1289" s="68">
        <v>1</v>
      </c>
      <c r="E1289" s="77">
        <v>5000</v>
      </c>
      <c r="F1289" s="66"/>
      <c r="G1289" s="66"/>
    </row>
    <row r="1290" spans="1:7" x14ac:dyDescent="0.25">
      <c r="A1290" s="49"/>
      <c r="B1290" s="49"/>
      <c r="C1290" s="68"/>
      <c r="D1290" s="68"/>
      <c r="E1290" s="77"/>
      <c r="F1290" s="66"/>
      <c r="G1290" s="66"/>
    </row>
    <row r="1291" spans="1:7" x14ac:dyDescent="0.25">
      <c r="A1291" s="49"/>
      <c r="B1291" s="49" t="s">
        <v>595</v>
      </c>
      <c r="C1291" s="68" t="s">
        <v>518</v>
      </c>
      <c r="D1291" s="68">
        <v>1</v>
      </c>
      <c r="E1291" s="77">
        <v>8000</v>
      </c>
      <c r="F1291" s="66"/>
      <c r="G1291" s="66"/>
    </row>
    <row r="1292" spans="1:7" x14ac:dyDescent="0.25">
      <c r="A1292" s="49"/>
      <c r="B1292" s="49"/>
      <c r="C1292" s="68"/>
      <c r="D1292" s="68"/>
      <c r="E1292" s="77"/>
      <c r="F1292" s="66"/>
      <c r="G1292" s="66"/>
    </row>
    <row r="1293" spans="1:7" ht="13" x14ac:dyDescent="0.3">
      <c r="A1293" s="115"/>
      <c r="B1293" s="111" t="s">
        <v>283</v>
      </c>
      <c r="C1293" s="112"/>
      <c r="D1293" s="112"/>
      <c r="E1293" s="113"/>
      <c r="F1293" s="114"/>
      <c r="G1293" s="114">
        <f>SUM(G1231:G1292)</f>
        <v>92645</v>
      </c>
    </row>
    <row r="1294" spans="1:7" x14ac:dyDescent="0.25">
      <c r="A1294" s="49"/>
      <c r="B1294" s="49"/>
      <c r="C1294" s="68"/>
      <c r="D1294" s="68"/>
      <c r="E1294" s="77"/>
      <c r="F1294" s="66"/>
      <c r="G1294" s="66"/>
    </row>
    <row r="1295" spans="1:7" x14ac:dyDescent="0.25">
      <c r="A1295" s="49"/>
      <c r="B1295" s="49"/>
      <c r="C1295" s="68"/>
      <c r="D1295" s="68"/>
      <c r="E1295" s="77"/>
      <c r="F1295" s="66"/>
      <c r="G1295" s="66"/>
    </row>
    <row r="1296" spans="1:7" ht="13" x14ac:dyDescent="0.3">
      <c r="A1296" s="49"/>
      <c r="B1296" s="79" t="s">
        <v>539</v>
      </c>
      <c r="C1296" s="68"/>
      <c r="D1296" s="68"/>
      <c r="E1296" s="77"/>
      <c r="F1296" s="66"/>
      <c r="G1296" s="66"/>
    </row>
    <row r="1297" spans="1:7" x14ac:dyDescent="0.25">
      <c r="A1297" s="49"/>
      <c r="B1297" s="49"/>
      <c r="C1297" s="68"/>
      <c r="D1297" s="68"/>
      <c r="E1297" s="77"/>
      <c r="F1297" s="66"/>
      <c r="G1297" s="66"/>
    </row>
    <row r="1298" spans="1:7" ht="13" x14ac:dyDescent="0.3">
      <c r="A1298" s="49"/>
      <c r="B1298" s="67" t="s">
        <v>82</v>
      </c>
      <c r="C1298" s="68"/>
      <c r="D1298" s="68"/>
      <c r="E1298" s="77"/>
      <c r="F1298" s="66"/>
      <c r="G1298" s="66"/>
    </row>
    <row r="1299" spans="1:7" x14ac:dyDescent="0.25">
      <c r="A1299" s="49"/>
      <c r="B1299" s="49"/>
      <c r="C1299" s="68"/>
      <c r="D1299" s="68"/>
      <c r="E1299" s="77"/>
      <c r="F1299" s="66"/>
      <c r="G1299" s="66"/>
    </row>
    <row r="1300" spans="1:7" x14ac:dyDescent="0.25">
      <c r="A1300" s="49"/>
      <c r="B1300" s="49" t="s">
        <v>81</v>
      </c>
      <c r="C1300" s="68"/>
      <c r="D1300" s="68"/>
      <c r="E1300" s="77"/>
      <c r="F1300" s="66"/>
      <c r="G1300" s="66"/>
    </row>
    <row r="1301" spans="1:7" ht="14.5" x14ac:dyDescent="0.25">
      <c r="A1301" s="49"/>
      <c r="B1301" s="49" t="s">
        <v>80</v>
      </c>
      <c r="C1301" s="68" t="s">
        <v>621</v>
      </c>
      <c r="D1301" s="68">
        <v>234</v>
      </c>
      <c r="E1301" s="77">
        <v>35</v>
      </c>
      <c r="F1301" s="66"/>
      <c r="G1301" s="66"/>
    </row>
    <row r="1302" spans="1:7" x14ac:dyDescent="0.25">
      <c r="A1302" s="49"/>
      <c r="B1302" s="49"/>
      <c r="C1302" s="68"/>
      <c r="D1302" s="68"/>
      <c r="E1302" s="77"/>
      <c r="F1302" s="66"/>
      <c r="G1302" s="66"/>
    </row>
    <row r="1303" spans="1:7" ht="13" x14ac:dyDescent="0.3">
      <c r="A1303" s="49"/>
      <c r="B1303" s="67" t="s">
        <v>79</v>
      </c>
      <c r="C1303" s="68"/>
      <c r="D1303" s="68"/>
      <c r="E1303" s="77"/>
      <c r="F1303" s="66"/>
      <c r="G1303" s="66"/>
    </row>
    <row r="1304" spans="1:7" x14ac:dyDescent="0.25">
      <c r="A1304" s="49"/>
      <c r="B1304" s="49"/>
      <c r="C1304" s="68"/>
      <c r="D1304" s="68"/>
      <c r="E1304" s="77"/>
      <c r="F1304" s="66"/>
      <c r="G1304" s="66"/>
    </row>
    <row r="1305" spans="1:7" ht="13" x14ac:dyDescent="0.3">
      <c r="A1305" s="49"/>
      <c r="B1305" s="67" t="s">
        <v>78</v>
      </c>
      <c r="C1305" s="68"/>
      <c r="D1305" s="68"/>
      <c r="E1305" s="77"/>
      <c r="F1305" s="66"/>
      <c r="G1305" s="66"/>
    </row>
    <row r="1306" spans="1:7" ht="13" x14ac:dyDescent="0.3">
      <c r="A1306" s="49"/>
      <c r="B1306" s="67" t="s">
        <v>77</v>
      </c>
      <c r="C1306" s="68"/>
      <c r="D1306" s="68"/>
      <c r="E1306" s="77"/>
      <c r="F1306" s="66"/>
      <c r="G1306" s="66"/>
    </row>
    <row r="1307" spans="1:7" x14ac:dyDescent="0.25">
      <c r="A1307" s="49"/>
      <c r="B1307" s="49" t="s">
        <v>76</v>
      </c>
      <c r="C1307" s="68"/>
      <c r="D1307" s="68"/>
      <c r="E1307" s="77"/>
      <c r="F1307" s="66"/>
      <c r="G1307" s="66"/>
    </row>
    <row r="1308" spans="1:7" x14ac:dyDescent="0.25">
      <c r="A1308" s="49"/>
      <c r="B1308" s="49" t="s">
        <v>75</v>
      </c>
      <c r="C1308" s="68"/>
      <c r="D1308" s="68"/>
      <c r="E1308" s="77"/>
      <c r="F1308" s="66"/>
      <c r="G1308" s="66"/>
    </row>
    <row r="1309" spans="1:7" ht="14.5" x14ac:dyDescent="0.25">
      <c r="A1309" s="49"/>
      <c r="B1309" s="49" t="s">
        <v>74</v>
      </c>
      <c r="C1309" s="68" t="s">
        <v>621</v>
      </c>
      <c r="D1309" s="68">
        <v>234</v>
      </c>
      <c r="E1309" s="77">
        <v>250</v>
      </c>
      <c r="F1309" s="66"/>
      <c r="G1309" s="66">
        <f t="shared" si="24"/>
        <v>58500</v>
      </c>
    </row>
    <row r="1310" spans="1:7" x14ac:dyDescent="0.25">
      <c r="A1310" s="49"/>
      <c r="B1310" s="49"/>
      <c r="C1310" s="68"/>
      <c r="D1310" s="68"/>
      <c r="E1310" s="77"/>
      <c r="F1310" s="66"/>
      <c r="G1310" s="66"/>
    </row>
    <row r="1311" spans="1:7" x14ac:dyDescent="0.25">
      <c r="A1311" s="49"/>
      <c r="B1311" s="49" t="s">
        <v>541</v>
      </c>
      <c r="C1311" s="68"/>
      <c r="D1311" s="68"/>
      <c r="E1311" s="77"/>
      <c r="F1311" s="66"/>
      <c r="G1311" s="66"/>
    </row>
    <row r="1312" spans="1:7" x14ac:dyDescent="0.25">
      <c r="A1312" s="49"/>
      <c r="B1312" s="49" t="s">
        <v>72</v>
      </c>
      <c r="C1312" s="68"/>
      <c r="D1312" s="68"/>
      <c r="E1312" s="77"/>
      <c r="F1312" s="66"/>
      <c r="G1312" s="66"/>
    </row>
    <row r="1313" spans="1:7" x14ac:dyDescent="0.25">
      <c r="A1313" s="49"/>
      <c r="B1313" s="49" t="s">
        <v>71</v>
      </c>
      <c r="C1313" s="68"/>
      <c r="D1313" s="68"/>
      <c r="E1313" s="77"/>
      <c r="F1313" s="66"/>
      <c r="G1313" s="66"/>
    </row>
    <row r="1314" spans="1:7" x14ac:dyDescent="0.25">
      <c r="A1314" s="49"/>
      <c r="B1314" s="49" t="s">
        <v>70</v>
      </c>
      <c r="C1314" s="68" t="s">
        <v>2</v>
      </c>
      <c r="D1314" s="68">
        <v>4</v>
      </c>
      <c r="E1314" s="77">
        <v>650</v>
      </c>
      <c r="F1314" s="66"/>
      <c r="G1314" s="66">
        <f t="shared" si="24"/>
        <v>2600</v>
      </c>
    </row>
    <row r="1315" spans="1:7" x14ac:dyDescent="0.25">
      <c r="A1315" s="49"/>
      <c r="B1315" s="49"/>
      <c r="C1315" s="68"/>
      <c r="D1315" s="68"/>
      <c r="E1315" s="77"/>
      <c r="F1315" s="66"/>
      <c r="G1315" s="66"/>
    </row>
    <row r="1316" spans="1:7" ht="13" x14ac:dyDescent="0.3">
      <c r="A1316" s="49"/>
      <c r="B1316" s="67" t="s">
        <v>590</v>
      </c>
      <c r="C1316" s="68"/>
      <c r="D1316" s="68"/>
      <c r="E1316" s="77"/>
      <c r="F1316" s="66"/>
      <c r="G1316" s="66"/>
    </row>
    <row r="1317" spans="1:7" ht="13" x14ac:dyDescent="0.3">
      <c r="A1317" s="49"/>
      <c r="B1317" s="67" t="s">
        <v>77</v>
      </c>
      <c r="C1317" s="68"/>
      <c r="D1317" s="68"/>
      <c r="E1317" s="77"/>
      <c r="F1317" s="66"/>
      <c r="G1317" s="66"/>
    </row>
    <row r="1318" spans="1:7" x14ac:dyDescent="0.25">
      <c r="A1318" s="49"/>
      <c r="B1318" s="49" t="s">
        <v>76</v>
      </c>
      <c r="C1318" s="68"/>
      <c r="D1318" s="68"/>
      <c r="E1318" s="77"/>
      <c r="F1318" s="66"/>
      <c r="G1318" s="66"/>
    </row>
    <row r="1319" spans="1:7" x14ac:dyDescent="0.25">
      <c r="A1319" s="49"/>
      <c r="B1319" s="49" t="s">
        <v>75</v>
      </c>
      <c r="C1319" s="68"/>
      <c r="D1319" s="68"/>
      <c r="E1319" s="77"/>
      <c r="F1319" s="66"/>
      <c r="G1319" s="66"/>
    </row>
    <row r="1320" spans="1:7" ht="14.5" x14ac:dyDescent="0.25">
      <c r="A1320" s="49"/>
      <c r="B1320" s="49" t="s">
        <v>591</v>
      </c>
      <c r="C1320" s="68" t="s">
        <v>621</v>
      </c>
      <c r="D1320" s="68">
        <f>32*2</f>
        <v>64</v>
      </c>
      <c r="E1320" s="77">
        <v>250</v>
      </c>
      <c r="F1320" s="66"/>
      <c r="G1320" s="66">
        <f t="shared" ref="G1320" si="25">E1320*D1320</f>
        <v>16000</v>
      </c>
    </row>
    <row r="1321" spans="1:7" x14ac:dyDescent="0.25">
      <c r="A1321" s="49"/>
      <c r="B1321" s="49"/>
      <c r="C1321" s="68"/>
      <c r="D1321" s="68"/>
      <c r="E1321" s="77"/>
      <c r="F1321" s="66"/>
      <c r="G1321" s="66"/>
    </row>
    <row r="1322" spans="1:7" ht="13" x14ac:dyDescent="0.3">
      <c r="A1322" s="49"/>
      <c r="B1322" s="67" t="s">
        <v>69</v>
      </c>
      <c r="C1322" s="68"/>
      <c r="D1322" s="68"/>
      <c r="E1322" s="77"/>
      <c r="F1322" s="66"/>
      <c r="G1322" s="66"/>
    </row>
    <row r="1323" spans="1:7" x14ac:dyDescent="0.25">
      <c r="A1323" s="49"/>
      <c r="B1323" s="49"/>
      <c r="C1323" s="68"/>
      <c r="D1323" s="68"/>
      <c r="E1323" s="77"/>
      <c r="F1323" s="66"/>
      <c r="G1323" s="66"/>
    </row>
    <row r="1324" spans="1:7" x14ac:dyDescent="0.25">
      <c r="A1324" s="49"/>
      <c r="B1324" s="49" t="s">
        <v>68</v>
      </c>
      <c r="C1324" s="68" t="s">
        <v>11</v>
      </c>
      <c r="D1324" s="68">
        <v>123</v>
      </c>
      <c r="E1324" s="77">
        <v>65</v>
      </c>
      <c r="F1324" s="66"/>
      <c r="G1324" s="66">
        <f t="shared" si="24"/>
        <v>7995</v>
      </c>
    </row>
    <row r="1325" spans="1:7" x14ac:dyDescent="0.25">
      <c r="A1325" s="49"/>
      <c r="B1325" s="49"/>
      <c r="C1325" s="68"/>
      <c r="D1325" s="68"/>
      <c r="E1325" s="77"/>
      <c r="F1325" s="66"/>
      <c r="G1325" s="66"/>
    </row>
    <row r="1326" spans="1:7" ht="13" x14ac:dyDescent="0.3">
      <c r="A1326" s="115"/>
      <c r="B1326" s="111" t="s">
        <v>283</v>
      </c>
      <c r="C1326" s="112"/>
      <c r="D1326" s="112"/>
      <c r="E1326" s="113"/>
      <c r="F1326" s="114"/>
      <c r="G1326" s="114">
        <f>SUM(G1301:G1325)</f>
        <v>85095</v>
      </c>
    </row>
    <row r="1327" spans="1:7" x14ac:dyDescent="0.25">
      <c r="A1327" s="49"/>
      <c r="B1327" s="49"/>
      <c r="C1327" s="68"/>
      <c r="D1327" s="68"/>
      <c r="E1327" s="77"/>
      <c r="F1327" s="66"/>
      <c r="G1327" s="66"/>
    </row>
    <row r="1328" spans="1:7" ht="13" x14ac:dyDescent="0.3">
      <c r="A1328" s="49"/>
      <c r="B1328" s="79" t="s">
        <v>67</v>
      </c>
      <c r="C1328" s="68"/>
      <c r="D1328" s="68"/>
      <c r="E1328" s="77"/>
      <c r="F1328" s="66"/>
      <c r="G1328" s="66"/>
    </row>
    <row r="1329" spans="1:7" x14ac:dyDescent="0.25">
      <c r="A1329" s="49"/>
      <c r="B1329" s="49"/>
      <c r="C1329" s="68"/>
      <c r="D1329" s="68"/>
      <c r="E1329" s="77"/>
      <c r="F1329" s="66"/>
      <c r="G1329" s="66"/>
    </row>
    <row r="1330" spans="1:7" ht="13" x14ac:dyDescent="0.3">
      <c r="A1330" s="49"/>
      <c r="B1330" s="67" t="s">
        <v>66</v>
      </c>
      <c r="C1330" s="68"/>
      <c r="D1330" s="68"/>
      <c r="E1330" s="77"/>
      <c r="F1330" s="66"/>
      <c r="G1330" s="66"/>
    </row>
    <row r="1331" spans="1:7" x14ac:dyDescent="0.25">
      <c r="A1331" s="49"/>
      <c r="B1331" s="49"/>
      <c r="C1331" s="68"/>
      <c r="D1331" s="68"/>
      <c r="E1331" s="77"/>
      <c r="F1331" s="66"/>
      <c r="G1331" s="66"/>
    </row>
    <row r="1332" spans="1:7" ht="13" x14ac:dyDescent="0.3">
      <c r="A1332" s="86"/>
      <c r="B1332" s="87" t="s">
        <v>510</v>
      </c>
      <c r="C1332" s="70"/>
      <c r="D1332" s="70"/>
      <c r="E1332" s="88"/>
      <c r="F1332" s="88"/>
      <c r="G1332" s="88"/>
    </row>
    <row r="1333" spans="1:7" ht="14.5" x14ac:dyDescent="0.3">
      <c r="A1333" s="86"/>
      <c r="B1333" s="71" t="s">
        <v>511</v>
      </c>
      <c r="C1333" s="89" t="s">
        <v>621</v>
      </c>
      <c r="D1333" s="89">
        <v>234</v>
      </c>
      <c r="E1333" s="77">
        <v>280</v>
      </c>
      <c r="F1333" s="88"/>
      <c r="G1333" s="88">
        <f>D1333*E1333</f>
        <v>65520</v>
      </c>
    </row>
    <row r="1334" spans="1:7" ht="13" x14ac:dyDescent="0.3">
      <c r="A1334" s="86"/>
      <c r="B1334" s="71"/>
      <c r="C1334" s="89"/>
      <c r="D1334" s="89"/>
      <c r="E1334" s="77"/>
      <c r="F1334" s="88"/>
      <c r="G1334" s="88"/>
    </row>
    <row r="1335" spans="1:7" ht="14.5" x14ac:dyDescent="0.3">
      <c r="A1335" s="86"/>
      <c r="B1335" s="71" t="s">
        <v>512</v>
      </c>
      <c r="C1335" s="89" t="s">
        <v>621</v>
      </c>
      <c r="D1335" s="89">
        <v>234</v>
      </c>
      <c r="E1335" s="77">
        <v>25</v>
      </c>
      <c r="F1335" s="88"/>
      <c r="G1335" s="88">
        <f t="shared" ref="G1335" si="26">D1335*E1335</f>
        <v>5850</v>
      </c>
    </row>
    <row r="1336" spans="1:7" ht="13" x14ac:dyDescent="0.3">
      <c r="A1336" s="49"/>
      <c r="B1336" s="67"/>
      <c r="C1336" s="68"/>
      <c r="D1336" s="68"/>
      <c r="E1336" s="77"/>
      <c r="F1336" s="66"/>
      <c r="G1336" s="66"/>
    </row>
    <row r="1337" spans="1:7" x14ac:dyDescent="0.25">
      <c r="A1337" s="49"/>
      <c r="B1337" s="49"/>
      <c r="C1337" s="68"/>
      <c r="D1337" s="68"/>
      <c r="E1337" s="77"/>
      <c r="F1337" s="66"/>
      <c r="G1337" s="66"/>
    </row>
    <row r="1338" spans="1:7" ht="13" x14ac:dyDescent="0.3">
      <c r="A1338" s="115"/>
      <c r="B1338" s="111" t="s">
        <v>283</v>
      </c>
      <c r="C1338" s="112"/>
      <c r="D1338" s="112"/>
      <c r="E1338" s="113"/>
      <c r="F1338" s="114"/>
      <c r="G1338" s="114">
        <f>SUM(G1330:G1337)</f>
        <v>71370</v>
      </c>
    </row>
    <row r="1339" spans="1:7" x14ac:dyDescent="0.25">
      <c r="A1339" s="49"/>
      <c r="B1339" s="49"/>
      <c r="C1339" s="68"/>
      <c r="D1339" s="68"/>
      <c r="E1339" s="77"/>
      <c r="F1339" s="66"/>
      <c r="G1339" s="66"/>
    </row>
    <row r="1340" spans="1:7" ht="13" x14ac:dyDescent="0.3">
      <c r="A1340" s="49"/>
      <c r="B1340" s="79" t="s">
        <v>63</v>
      </c>
      <c r="C1340" s="68"/>
      <c r="D1340" s="68"/>
      <c r="E1340" s="77"/>
      <c r="F1340" s="66"/>
      <c r="G1340" s="66"/>
    </row>
    <row r="1341" spans="1:7" x14ac:dyDescent="0.25">
      <c r="A1341" s="49"/>
      <c r="B1341" s="49"/>
      <c r="C1341" s="68"/>
      <c r="D1341" s="68"/>
      <c r="E1341" s="77"/>
      <c r="F1341" s="66"/>
      <c r="G1341" s="66"/>
    </row>
    <row r="1342" spans="1:7" ht="13" x14ac:dyDescent="0.3">
      <c r="A1342" s="49"/>
      <c r="B1342" s="67" t="s">
        <v>62</v>
      </c>
      <c r="C1342" s="68"/>
      <c r="D1342" s="68"/>
      <c r="E1342" s="77"/>
      <c r="F1342" s="66"/>
      <c r="G1342" s="66"/>
    </row>
    <row r="1343" spans="1:7" x14ac:dyDescent="0.25">
      <c r="A1343" s="49"/>
      <c r="B1343" s="49"/>
      <c r="C1343" s="68"/>
      <c r="D1343" s="68"/>
      <c r="E1343" s="77"/>
      <c r="F1343" s="66"/>
      <c r="G1343" s="66"/>
    </row>
    <row r="1344" spans="1:7" x14ac:dyDescent="0.25">
      <c r="A1344" s="49"/>
      <c r="B1344" s="49" t="s">
        <v>59</v>
      </c>
      <c r="C1344" s="68"/>
      <c r="D1344" s="68"/>
      <c r="E1344" s="77"/>
      <c r="F1344" s="66"/>
      <c r="G1344" s="66"/>
    </row>
    <row r="1345" spans="1:7" x14ac:dyDescent="0.25">
      <c r="A1345" s="49"/>
      <c r="B1345" s="49" t="s">
        <v>56</v>
      </c>
      <c r="C1345" s="68" t="s">
        <v>2</v>
      </c>
      <c r="D1345" s="68">
        <v>4</v>
      </c>
      <c r="E1345" s="77">
        <v>450</v>
      </c>
      <c r="F1345" s="66"/>
      <c r="G1345" s="66">
        <f t="shared" ref="G1345:G1358" si="27">E1345*D1345</f>
        <v>1800</v>
      </c>
    </row>
    <row r="1346" spans="1:7" x14ac:dyDescent="0.25">
      <c r="A1346" s="49"/>
      <c r="B1346" s="49"/>
      <c r="C1346" s="68"/>
      <c r="D1346" s="68"/>
      <c r="E1346" s="77"/>
      <c r="F1346" s="66"/>
      <c r="G1346" s="66"/>
    </row>
    <row r="1347" spans="1:7" ht="13" x14ac:dyDescent="0.3">
      <c r="A1347" s="86"/>
      <c r="B1347" s="71" t="s">
        <v>519</v>
      </c>
      <c r="C1347" s="70">
        <v>1</v>
      </c>
      <c r="D1347" s="89" t="s">
        <v>518</v>
      </c>
      <c r="E1347" s="88">
        <v>10000</v>
      </c>
      <c r="G1347" s="88">
        <f>C1347*E1347</f>
        <v>10000</v>
      </c>
    </row>
    <row r="1348" spans="1:7" ht="13" x14ac:dyDescent="0.3">
      <c r="A1348" s="86"/>
      <c r="B1348" s="71"/>
      <c r="C1348" s="70"/>
      <c r="D1348" s="89"/>
      <c r="E1348" s="88"/>
      <c r="F1348" s="88"/>
      <c r="G1348" s="88"/>
    </row>
    <row r="1349" spans="1:7" ht="13" x14ac:dyDescent="0.3">
      <c r="A1349" s="49"/>
      <c r="B1349" s="67" t="s">
        <v>55</v>
      </c>
      <c r="C1349" s="68"/>
      <c r="D1349" s="68"/>
      <c r="E1349" s="77"/>
      <c r="F1349" s="66"/>
      <c r="G1349" s="66"/>
    </row>
    <row r="1350" spans="1:7" x14ac:dyDescent="0.25">
      <c r="A1350" s="49"/>
      <c r="B1350" s="49"/>
      <c r="C1350" s="68"/>
      <c r="D1350" s="68"/>
      <c r="E1350" s="77"/>
      <c r="F1350" s="66"/>
      <c r="G1350" s="66"/>
    </row>
    <row r="1351" spans="1:7" ht="13" x14ac:dyDescent="0.3">
      <c r="A1351" s="49"/>
      <c r="B1351" s="67" t="s">
        <v>52</v>
      </c>
      <c r="C1351" s="68"/>
      <c r="D1351" s="68"/>
      <c r="E1351" s="77"/>
      <c r="F1351" s="66"/>
      <c r="G1351" s="66"/>
    </row>
    <row r="1352" spans="1:7" ht="13" x14ac:dyDescent="0.3">
      <c r="A1352" s="49"/>
      <c r="B1352" s="67" t="s">
        <v>51</v>
      </c>
      <c r="C1352" s="68"/>
      <c r="D1352" s="68"/>
      <c r="E1352" s="77"/>
      <c r="F1352" s="66"/>
      <c r="G1352" s="66"/>
    </row>
    <row r="1353" spans="1:7" ht="13" x14ac:dyDescent="0.3">
      <c r="A1353" s="49"/>
      <c r="B1353" s="67" t="s">
        <v>50</v>
      </c>
      <c r="C1353" s="68"/>
      <c r="D1353" s="68"/>
      <c r="E1353" s="77"/>
      <c r="F1353" s="66"/>
      <c r="G1353" s="66"/>
    </row>
    <row r="1354" spans="1:7" x14ac:dyDescent="0.25">
      <c r="A1354" s="49"/>
      <c r="B1354" s="49"/>
      <c r="C1354" s="68"/>
      <c r="D1354" s="68"/>
      <c r="E1354" s="77"/>
      <c r="F1354" s="66"/>
      <c r="G1354" s="66"/>
    </row>
    <row r="1355" spans="1:7" x14ac:dyDescent="0.25">
      <c r="A1355" s="49"/>
      <c r="B1355" s="49" t="s">
        <v>49</v>
      </c>
      <c r="C1355" s="68" t="s">
        <v>2</v>
      </c>
      <c r="D1355" s="68">
        <v>4</v>
      </c>
      <c r="E1355" s="77">
        <v>150</v>
      </c>
      <c r="F1355" s="66"/>
      <c r="G1355" s="66">
        <f t="shared" si="27"/>
        <v>600</v>
      </c>
    </row>
    <row r="1356" spans="1:7" x14ac:dyDescent="0.25">
      <c r="A1356" s="49"/>
      <c r="B1356" s="49"/>
      <c r="C1356" s="68"/>
      <c r="D1356" s="68"/>
      <c r="E1356" s="77"/>
      <c r="F1356" s="66"/>
      <c r="G1356" s="66"/>
    </row>
    <row r="1357" spans="1:7" x14ac:dyDescent="0.25">
      <c r="A1357" s="49"/>
      <c r="B1357" s="49" t="s">
        <v>48</v>
      </c>
      <c r="C1357" s="68"/>
      <c r="D1357" s="68"/>
      <c r="E1357" s="77"/>
      <c r="F1357" s="66"/>
      <c r="G1357" s="66"/>
    </row>
    <row r="1358" spans="1:7" x14ac:dyDescent="0.25">
      <c r="A1358" s="49"/>
      <c r="B1358" s="49" t="s">
        <v>47</v>
      </c>
      <c r="C1358" s="68" t="s">
        <v>2</v>
      </c>
      <c r="D1358" s="68">
        <v>4</v>
      </c>
      <c r="E1358" s="77">
        <v>45</v>
      </c>
      <c r="F1358" s="66"/>
      <c r="G1358" s="66">
        <f t="shared" si="27"/>
        <v>180</v>
      </c>
    </row>
    <row r="1359" spans="1:7" x14ac:dyDescent="0.25">
      <c r="A1359" s="49"/>
      <c r="B1359" s="49"/>
      <c r="C1359" s="68"/>
      <c r="D1359" s="68"/>
      <c r="E1359" s="77"/>
      <c r="F1359" s="66"/>
      <c r="G1359" s="66"/>
    </row>
    <row r="1360" spans="1:7" ht="13" x14ac:dyDescent="0.3">
      <c r="A1360" s="115"/>
      <c r="B1360" s="111" t="s">
        <v>283</v>
      </c>
      <c r="C1360" s="112"/>
      <c r="D1360" s="112"/>
      <c r="E1360" s="113"/>
      <c r="F1360" s="114"/>
      <c r="G1360" s="114">
        <f>SUM(G1339:G1359)</f>
        <v>12580</v>
      </c>
    </row>
    <row r="1361" spans="1:7" x14ac:dyDescent="0.25">
      <c r="A1361" s="49"/>
      <c r="B1361" s="49"/>
      <c r="C1361" s="68"/>
      <c r="D1361" s="68"/>
      <c r="E1361" s="77"/>
      <c r="F1361" s="66"/>
      <c r="G1361" s="66"/>
    </row>
    <row r="1362" spans="1:7" ht="13" x14ac:dyDescent="0.3">
      <c r="A1362" s="49"/>
      <c r="B1362" s="79" t="s">
        <v>46</v>
      </c>
      <c r="C1362" s="68"/>
      <c r="D1362" s="68"/>
      <c r="E1362" s="77"/>
      <c r="F1362" s="66"/>
      <c r="G1362" s="66"/>
    </row>
    <row r="1363" spans="1:7" x14ac:dyDescent="0.25">
      <c r="A1363" s="49"/>
      <c r="B1363" s="49"/>
      <c r="C1363" s="68"/>
      <c r="D1363" s="68"/>
      <c r="E1363" s="77"/>
      <c r="F1363" s="66"/>
      <c r="G1363" s="66"/>
    </row>
    <row r="1364" spans="1:7" ht="13" x14ac:dyDescent="0.3">
      <c r="A1364" s="49"/>
      <c r="B1364" s="67" t="s">
        <v>27</v>
      </c>
      <c r="C1364" s="68"/>
      <c r="D1364" s="68"/>
      <c r="E1364" s="77"/>
      <c r="F1364" s="66"/>
      <c r="G1364" s="66"/>
    </row>
    <row r="1365" spans="1:7" x14ac:dyDescent="0.25">
      <c r="A1365" s="49"/>
      <c r="B1365" s="49"/>
      <c r="C1365" s="68"/>
      <c r="D1365" s="68"/>
      <c r="E1365" s="77"/>
      <c r="F1365" s="66"/>
      <c r="G1365" s="66"/>
    </row>
    <row r="1366" spans="1:7" ht="13" x14ac:dyDescent="0.3">
      <c r="A1366" s="49"/>
      <c r="B1366" s="67" t="s">
        <v>26</v>
      </c>
      <c r="C1366" s="68"/>
      <c r="D1366" s="68"/>
      <c r="E1366" s="77"/>
      <c r="F1366" s="66"/>
      <c r="G1366" s="66"/>
    </row>
    <row r="1367" spans="1:7" ht="13" x14ac:dyDescent="0.3">
      <c r="A1367" s="49"/>
      <c r="B1367" s="67" t="s">
        <v>25</v>
      </c>
      <c r="C1367" s="68"/>
      <c r="D1367" s="68"/>
      <c r="E1367" s="77"/>
      <c r="F1367" s="66"/>
      <c r="G1367" s="66"/>
    </row>
    <row r="1368" spans="1:7" ht="13" x14ac:dyDescent="0.3">
      <c r="A1368" s="49"/>
      <c r="B1368" s="67" t="s">
        <v>24</v>
      </c>
      <c r="C1368" s="68"/>
      <c r="D1368" s="68"/>
      <c r="E1368" s="77"/>
      <c r="F1368" s="66"/>
      <c r="G1368" s="66"/>
    </row>
    <row r="1369" spans="1:7" x14ac:dyDescent="0.25">
      <c r="A1369" s="49"/>
      <c r="B1369" s="49"/>
      <c r="C1369" s="68"/>
      <c r="D1369" s="68"/>
      <c r="E1369" s="77"/>
      <c r="F1369" s="66"/>
      <c r="G1369" s="96"/>
    </row>
    <row r="1370" spans="1:7" x14ac:dyDescent="0.25">
      <c r="A1370" s="49"/>
      <c r="B1370" s="49" t="s">
        <v>23</v>
      </c>
      <c r="C1370" s="68"/>
      <c r="D1370" s="68"/>
      <c r="E1370" s="77"/>
      <c r="F1370" s="66"/>
      <c r="G1370" s="96"/>
    </row>
    <row r="1371" spans="1:7" x14ac:dyDescent="0.25">
      <c r="A1371" s="49"/>
      <c r="B1371" s="49" t="s">
        <v>22</v>
      </c>
      <c r="C1371" s="68" t="s">
        <v>2</v>
      </c>
      <c r="D1371" s="68">
        <v>1</v>
      </c>
      <c r="E1371" s="77">
        <v>35000</v>
      </c>
      <c r="F1371" s="66">
        <f t="shared" ref="F1371:F1373" si="28">E1371*D1371</f>
        <v>35000</v>
      </c>
      <c r="G1371" s="66"/>
    </row>
    <row r="1372" spans="1:7" x14ac:dyDescent="0.25">
      <c r="A1372" s="49"/>
      <c r="B1372" s="49"/>
      <c r="C1372" s="68"/>
      <c r="D1372" s="68"/>
      <c r="E1372" s="77"/>
      <c r="F1372" s="66"/>
      <c r="G1372" s="66"/>
    </row>
    <row r="1373" spans="1:7" x14ac:dyDescent="0.25">
      <c r="A1373" s="49"/>
      <c r="B1373" s="49" t="s">
        <v>21</v>
      </c>
      <c r="C1373" s="68" t="s">
        <v>2</v>
      </c>
      <c r="D1373" s="68">
        <v>1</v>
      </c>
      <c r="E1373" s="77">
        <v>1500</v>
      </c>
      <c r="F1373" s="66">
        <f t="shared" si="28"/>
        <v>1500</v>
      </c>
      <c r="G1373" s="66"/>
    </row>
    <row r="1374" spans="1:7" x14ac:dyDescent="0.25">
      <c r="A1374" s="49"/>
      <c r="B1374" s="49"/>
      <c r="C1374" s="68"/>
      <c r="D1374" s="68"/>
      <c r="E1374" s="77"/>
      <c r="F1374" s="66"/>
      <c r="G1374" s="96"/>
    </row>
    <row r="1375" spans="1:7" ht="13" x14ac:dyDescent="0.3">
      <c r="A1375" s="115"/>
      <c r="B1375" s="111" t="s">
        <v>283</v>
      </c>
      <c r="C1375" s="112"/>
      <c r="D1375" s="112"/>
      <c r="E1375" s="113"/>
      <c r="F1375" s="114"/>
      <c r="G1375" s="114">
        <f>SUM(G1370:G1373)</f>
        <v>0</v>
      </c>
    </row>
    <row r="1376" spans="1:7" x14ac:dyDescent="0.25">
      <c r="A1376" s="49"/>
      <c r="B1376" s="49"/>
      <c r="C1376" s="68"/>
      <c r="D1376" s="68"/>
      <c r="E1376" s="77"/>
      <c r="F1376" s="66"/>
      <c r="G1376" s="66"/>
    </row>
    <row r="1377" spans="1:7" ht="13" x14ac:dyDescent="0.3">
      <c r="A1377" s="49"/>
      <c r="B1377" s="79" t="s">
        <v>20</v>
      </c>
      <c r="C1377" s="68"/>
      <c r="D1377" s="68"/>
      <c r="E1377" s="77"/>
      <c r="F1377" s="66"/>
      <c r="G1377" s="66"/>
    </row>
    <row r="1378" spans="1:7" x14ac:dyDescent="0.25">
      <c r="A1378" s="49"/>
      <c r="B1378" s="49"/>
      <c r="C1378" s="68"/>
      <c r="D1378" s="68"/>
      <c r="E1378" s="77"/>
      <c r="F1378" s="66"/>
      <c r="G1378" s="66"/>
    </row>
    <row r="1379" spans="1:7" ht="13" x14ac:dyDescent="0.3">
      <c r="A1379" s="49"/>
      <c r="B1379" s="67" t="s">
        <v>19</v>
      </c>
      <c r="C1379" s="68"/>
      <c r="D1379" s="68"/>
      <c r="E1379" s="77"/>
      <c r="F1379" s="66"/>
      <c r="G1379" s="66"/>
    </row>
    <row r="1380" spans="1:7" x14ac:dyDescent="0.25">
      <c r="A1380" s="49"/>
      <c r="B1380" s="49"/>
      <c r="C1380" s="68"/>
      <c r="D1380" s="68"/>
      <c r="E1380" s="77"/>
      <c r="F1380" s="66"/>
      <c r="G1380" s="66"/>
    </row>
    <row r="1381" spans="1:7" ht="13" x14ac:dyDescent="0.3">
      <c r="A1381" s="49"/>
      <c r="B1381" s="67" t="s">
        <v>18</v>
      </c>
      <c r="C1381" s="68"/>
      <c r="D1381" s="68"/>
      <c r="E1381" s="77"/>
      <c r="F1381" s="66"/>
      <c r="G1381" s="66"/>
    </row>
    <row r="1382" spans="1:7" x14ac:dyDescent="0.25">
      <c r="A1382" s="49"/>
      <c r="B1382" s="49"/>
      <c r="C1382" s="68"/>
      <c r="D1382" s="68"/>
      <c r="E1382" s="77"/>
      <c r="F1382" s="66"/>
      <c r="G1382" s="66"/>
    </row>
    <row r="1383" spans="1:7" ht="14.5" x14ac:dyDescent="0.25">
      <c r="A1383" s="49"/>
      <c r="B1383" s="49" t="s">
        <v>465</v>
      </c>
      <c r="C1383" s="68" t="s">
        <v>621</v>
      </c>
      <c r="D1383" s="90">
        <f>D1333</f>
        <v>234</v>
      </c>
      <c r="E1383" s="77">
        <v>75</v>
      </c>
      <c r="F1383" s="66"/>
      <c r="G1383" s="66">
        <f t="shared" ref="G1383:G1418" si="29">E1383*D1383</f>
        <v>17550</v>
      </c>
    </row>
    <row r="1384" spans="1:7" x14ac:dyDescent="0.25">
      <c r="A1384" s="49"/>
      <c r="B1384" s="49"/>
      <c r="C1384" s="68"/>
      <c r="D1384" s="68"/>
      <c r="E1384" s="77"/>
      <c r="F1384" s="66"/>
      <c r="G1384" s="66"/>
    </row>
    <row r="1385" spans="1:7" ht="14.5" x14ac:dyDescent="0.25">
      <c r="A1385" s="49"/>
      <c r="B1385" s="49" t="s">
        <v>522</v>
      </c>
      <c r="C1385" s="68" t="s">
        <v>621</v>
      </c>
      <c r="D1385" s="90">
        <f>D1124</f>
        <v>67</v>
      </c>
      <c r="E1385" s="77">
        <v>75</v>
      </c>
      <c r="F1385" s="66"/>
      <c r="G1385" s="66">
        <f t="shared" ref="G1385" si="30">E1385*D1385</f>
        <v>5025</v>
      </c>
    </row>
    <row r="1386" spans="1:7" x14ac:dyDescent="0.25">
      <c r="A1386" s="49"/>
      <c r="B1386" s="49"/>
      <c r="C1386" s="68"/>
      <c r="D1386" s="68"/>
      <c r="E1386" s="77"/>
      <c r="F1386" s="66"/>
      <c r="G1386" s="66"/>
    </row>
    <row r="1387" spans="1:7" ht="13" x14ac:dyDescent="0.3">
      <c r="A1387" s="49"/>
      <c r="B1387" s="67" t="s">
        <v>17</v>
      </c>
      <c r="C1387" s="68"/>
      <c r="D1387" s="68"/>
      <c r="E1387" s="77"/>
      <c r="F1387" s="66"/>
      <c r="G1387" s="66"/>
    </row>
    <row r="1388" spans="1:7" x14ac:dyDescent="0.25">
      <c r="A1388" s="49"/>
      <c r="B1388" s="49"/>
      <c r="C1388" s="68"/>
      <c r="D1388" s="68"/>
      <c r="E1388" s="77"/>
      <c r="F1388" s="66"/>
      <c r="G1388" s="66"/>
    </row>
    <row r="1389" spans="1:7" ht="13" x14ac:dyDescent="0.3">
      <c r="A1389" s="49"/>
      <c r="B1389" s="67" t="s">
        <v>16</v>
      </c>
      <c r="C1389" s="68"/>
      <c r="D1389" s="68"/>
      <c r="E1389" s="77"/>
      <c r="F1389" s="66"/>
      <c r="G1389" s="66"/>
    </row>
    <row r="1390" spans="1:7" x14ac:dyDescent="0.25">
      <c r="A1390" s="49"/>
      <c r="B1390" s="49"/>
      <c r="C1390" s="68"/>
      <c r="D1390" s="68"/>
      <c r="E1390" s="77"/>
      <c r="F1390" s="66"/>
      <c r="G1390" s="66"/>
    </row>
    <row r="1391" spans="1:7" ht="14.5" x14ac:dyDescent="0.25">
      <c r="A1391" s="49"/>
      <c r="B1391" s="49" t="s">
        <v>525</v>
      </c>
      <c r="C1391" s="68" t="s">
        <v>621</v>
      </c>
      <c r="D1391" s="68">
        <v>50</v>
      </c>
      <c r="E1391" s="77">
        <v>75</v>
      </c>
      <c r="F1391" s="66"/>
      <c r="G1391" s="66">
        <f t="shared" si="29"/>
        <v>3750</v>
      </c>
    </row>
    <row r="1392" spans="1:7" x14ac:dyDescent="0.25">
      <c r="A1392" s="49"/>
      <c r="B1392" s="49"/>
      <c r="C1392" s="68"/>
      <c r="D1392" s="68"/>
      <c r="E1392" s="77"/>
      <c r="F1392" s="66"/>
      <c r="G1392" s="66"/>
    </row>
    <row r="1393" spans="1:7" ht="14.5" x14ac:dyDescent="0.25">
      <c r="A1393" s="49"/>
      <c r="B1393" s="49" t="s">
        <v>295</v>
      </c>
      <c r="C1393" s="68" t="s">
        <v>621</v>
      </c>
      <c r="D1393" s="68">
        <v>3</v>
      </c>
      <c r="E1393" s="77">
        <v>75</v>
      </c>
      <c r="F1393" s="66"/>
      <c r="G1393" s="66">
        <f t="shared" si="29"/>
        <v>225</v>
      </c>
    </row>
    <row r="1394" spans="1:7" x14ac:dyDescent="0.25">
      <c r="A1394" s="49"/>
      <c r="B1394" s="49"/>
      <c r="C1394" s="68"/>
      <c r="D1394" s="68"/>
      <c r="E1394" s="77"/>
      <c r="F1394" s="66"/>
      <c r="G1394" s="66"/>
    </row>
    <row r="1395" spans="1:7" ht="13" x14ac:dyDescent="0.3">
      <c r="A1395" s="115"/>
      <c r="B1395" s="111" t="s">
        <v>283</v>
      </c>
      <c r="C1395" s="112"/>
      <c r="D1395" s="112"/>
      <c r="E1395" s="113"/>
      <c r="F1395" s="114"/>
      <c r="G1395" s="114">
        <f>SUM(G1378:G1394)</f>
        <v>26550</v>
      </c>
    </row>
    <row r="1396" spans="1:7" x14ac:dyDescent="0.25">
      <c r="A1396" s="49"/>
      <c r="B1396" s="49"/>
      <c r="C1396" s="68"/>
      <c r="D1396" s="68"/>
      <c r="E1396" s="77"/>
      <c r="F1396" s="66"/>
      <c r="G1396" s="66"/>
    </row>
    <row r="1397" spans="1:7" ht="13" x14ac:dyDescent="0.3">
      <c r="A1397" s="49"/>
      <c r="B1397" s="79" t="s">
        <v>296</v>
      </c>
      <c r="C1397" s="68"/>
      <c r="D1397" s="68"/>
      <c r="E1397" s="77"/>
      <c r="F1397" s="66"/>
      <c r="G1397" s="66"/>
    </row>
    <row r="1398" spans="1:7" x14ac:dyDescent="0.25">
      <c r="A1398" s="49"/>
      <c r="B1398" s="49"/>
      <c r="C1398" s="68"/>
      <c r="D1398" s="68"/>
      <c r="E1398" s="77"/>
      <c r="F1398" s="66"/>
      <c r="G1398" s="66"/>
    </row>
    <row r="1399" spans="1:7" ht="13" x14ac:dyDescent="0.3">
      <c r="A1399" s="49"/>
      <c r="B1399" s="67" t="s">
        <v>297</v>
      </c>
      <c r="C1399" s="68"/>
      <c r="D1399" s="68"/>
      <c r="E1399" s="77"/>
      <c r="F1399" s="66"/>
      <c r="G1399" s="66"/>
    </row>
    <row r="1400" spans="1:7" x14ac:dyDescent="0.25">
      <c r="A1400" s="49"/>
      <c r="B1400" s="49"/>
      <c r="C1400" s="68"/>
      <c r="D1400" s="68"/>
      <c r="E1400" s="77"/>
      <c r="F1400" s="66"/>
      <c r="G1400" s="66"/>
    </row>
    <row r="1401" spans="1:7" ht="13" x14ac:dyDescent="0.3">
      <c r="A1401" s="49"/>
      <c r="B1401" s="67" t="s">
        <v>298</v>
      </c>
      <c r="C1401" s="68"/>
      <c r="D1401" s="68"/>
      <c r="E1401" s="77"/>
      <c r="F1401" s="66"/>
      <c r="G1401" s="66"/>
    </row>
    <row r="1402" spans="1:7" x14ac:dyDescent="0.25">
      <c r="A1402" s="49"/>
      <c r="B1402" s="49"/>
      <c r="C1402" s="68"/>
      <c r="D1402" s="68"/>
      <c r="E1402" s="77"/>
      <c r="F1402" s="66"/>
      <c r="G1402" s="66"/>
    </row>
    <row r="1403" spans="1:7" x14ac:dyDescent="0.25">
      <c r="A1403" s="49"/>
      <c r="B1403" s="49" t="s">
        <v>299</v>
      </c>
      <c r="C1403" s="68"/>
      <c r="D1403" s="68"/>
      <c r="E1403" s="77"/>
      <c r="F1403" s="66"/>
      <c r="G1403" s="66"/>
    </row>
    <row r="1404" spans="1:7" x14ac:dyDescent="0.25">
      <c r="A1404" s="49"/>
      <c r="B1404" s="49" t="s">
        <v>300</v>
      </c>
      <c r="C1404" s="68" t="s">
        <v>11</v>
      </c>
      <c r="D1404" s="68">
        <v>64</v>
      </c>
      <c r="E1404" s="77">
        <v>110</v>
      </c>
      <c r="F1404" s="66"/>
      <c r="G1404" s="66">
        <f t="shared" si="29"/>
        <v>7040</v>
      </c>
    </row>
    <row r="1405" spans="1:7" x14ac:dyDescent="0.25">
      <c r="A1405" s="49"/>
      <c r="B1405" s="49"/>
      <c r="C1405" s="68"/>
      <c r="D1405" s="68"/>
      <c r="E1405" s="77"/>
      <c r="F1405" s="66"/>
      <c r="G1405" s="66"/>
    </row>
    <row r="1406" spans="1:7" x14ac:dyDescent="0.25">
      <c r="A1406" s="49"/>
      <c r="B1406" s="49" t="s">
        <v>301</v>
      </c>
      <c r="C1406" s="68"/>
      <c r="D1406" s="68"/>
      <c r="E1406" s="77"/>
      <c r="F1406" s="66"/>
      <c r="G1406" s="66"/>
    </row>
    <row r="1407" spans="1:7" x14ac:dyDescent="0.25">
      <c r="A1407" s="49"/>
      <c r="B1407" s="49" t="s">
        <v>302</v>
      </c>
      <c r="C1407" s="68" t="s">
        <v>11</v>
      </c>
      <c r="D1407" s="68">
        <v>14</v>
      </c>
      <c r="E1407" s="77">
        <v>100</v>
      </c>
      <c r="F1407" s="66"/>
      <c r="G1407" s="66">
        <f t="shared" si="29"/>
        <v>1400</v>
      </c>
    </row>
    <row r="1408" spans="1:7" x14ac:dyDescent="0.25">
      <c r="A1408" s="49"/>
      <c r="B1408" s="49"/>
      <c r="C1408" s="68"/>
      <c r="D1408" s="68"/>
      <c r="E1408" s="77"/>
      <c r="F1408" s="66"/>
      <c r="G1408" s="66"/>
    </row>
    <row r="1409" spans="1:7" x14ac:dyDescent="0.25">
      <c r="A1409" s="49"/>
      <c r="B1409" s="49" t="s">
        <v>303</v>
      </c>
      <c r="C1409" s="68" t="s">
        <v>2</v>
      </c>
      <c r="D1409" s="68">
        <v>4</v>
      </c>
      <c r="E1409" s="77">
        <v>250</v>
      </c>
      <c r="F1409" s="66"/>
      <c r="G1409" s="66">
        <f t="shared" si="29"/>
        <v>1000</v>
      </c>
    </row>
    <row r="1410" spans="1:7" x14ac:dyDescent="0.25">
      <c r="A1410" s="49"/>
      <c r="B1410" s="49" t="s">
        <v>304</v>
      </c>
      <c r="C1410" s="68" t="s">
        <v>2</v>
      </c>
      <c r="D1410" s="68">
        <v>4</v>
      </c>
      <c r="E1410" s="77">
        <v>250</v>
      </c>
      <c r="F1410" s="66"/>
      <c r="G1410" s="66">
        <f t="shared" si="29"/>
        <v>1000</v>
      </c>
    </row>
    <row r="1411" spans="1:7" x14ac:dyDescent="0.25">
      <c r="A1411" s="49"/>
      <c r="B1411" s="49" t="s">
        <v>305</v>
      </c>
      <c r="C1411" s="68" t="s">
        <v>2</v>
      </c>
      <c r="D1411" s="68">
        <v>4</v>
      </c>
      <c r="E1411" s="77">
        <v>250</v>
      </c>
      <c r="F1411" s="66"/>
      <c r="G1411" s="66">
        <f t="shared" si="29"/>
        <v>1000</v>
      </c>
    </row>
    <row r="1412" spans="1:7" x14ac:dyDescent="0.25">
      <c r="A1412" s="49"/>
      <c r="B1412" s="49" t="s">
        <v>306</v>
      </c>
      <c r="C1412" s="68" t="s">
        <v>2</v>
      </c>
      <c r="D1412" s="68">
        <v>4</v>
      </c>
      <c r="E1412" s="77">
        <v>250</v>
      </c>
      <c r="F1412" s="66"/>
      <c r="G1412" s="66">
        <f t="shared" si="29"/>
        <v>1000</v>
      </c>
    </row>
    <row r="1413" spans="1:7" x14ac:dyDescent="0.25">
      <c r="A1413" s="49"/>
      <c r="B1413" s="49"/>
      <c r="C1413" s="68"/>
      <c r="D1413" s="68"/>
      <c r="E1413" s="77"/>
      <c r="F1413" s="66"/>
      <c r="G1413" s="66"/>
    </row>
    <row r="1414" spans="1:7" ht="13" x14ac:dyDescent="0.3">
      <c r="A1414" s="49"/>
      <c r="B1414" s="67" t="s">
        <v>307</v>
      </c>
      <c r="C1414" s="68"/>
      <c r="D1414" s="68"/>
      <c r="E1414" s="77"/>
      <c r="F1414" s="66"/>
      <c r="G1414" s="66"/>
    </row>
    <row r="1415" spans="1:7" ht="13" x14ac:dyDescent="0.3">
      <c r="A1415" s="49"/>
      <c r="B1415" s="67" t="s">
        <v>308</v>
      </c>
      <c r="C1415" s="68"/>
      <c r="D1415" s="68"/>
      <c r="E1415" s="77"/>
      <c r="F1415" s="66"/>
      <c r="G1415" s="66"/>
    </row>
    <row r="1416" spans="1:7" x14ac:dyDescent="0.25">
      <c r="A1416" s="49"/>
      <c r="B1416" s="49"/>
      <c r="C1416" s="68"/>
      <c r="D1416" s="68"/>
      <c r="E1416" s="77"/>
      <c r="F1416" s="66"/>
      <c r="G1416" s="66"/>
    </row>
    <row r="1417" spans="1:7" x14ac:dyDescent="0.25">
      <c r="A1417" s="49"/>
      <c r="B1417" s="49" t="s">
        <v>309</v>
      </c>
      <c r="C1417" s="68"/>
      <c r="D1417" s="68"/>
      <c r="E1417" s="77"/>
      <c r="F1417" s="66"/>
      <c r="G1417" s="66"/>
    </row>
    <row r="1418" spans="1:7" x14ac:dyDescent="0.25">
      <c r="A1418" s="49"/>
      <c r="B1418" s="49" t="s">
        <v>310</v>
      </c>
      <c r="C1418" s="68" t="s">
        <v>2</v>
      </c>
      <c r="D1418" s="68">
        <v>1</v>
      </c>
      <c r="E1418" s="77">
        <v>4500</v>
      </c>
      <c r="F1418" s="66"/>
      <c r="G1418" s="66">
        <f t="shared" si="29"/>
        <v>4500</v>
      </c>
    </row>
    <row r="1419" spans="1:7" x14ac:dyDescent="0.25">
      <c r="A1419" s="49"/>
      <c r="B1419" s="49"/>
      <c r="C1419" s="68"/>
      <c r="D1419" s="68"/>
      <c r="E1419" s="77"/>
      <c r="F1419" s="66"/>
      <c r="G1419" s="66"/>
    </row>
    <row r="1420" spans="1:7" x14ac:dyDescent="0.25">
      <c r="A1420" s="49"/>
      <c r="B1420" s="49" t="s">
        <v>311</v>
      </c>
      <c r="C1420" s="68" t="s">
        <v>2</v>
      </c>
      <c r="D1420" s="68">
        <v>3</v>
      </c>
      <c r="E1420" s="77">
        <v>4500</v>
      </c>
      <c r="F1420" s="66"/>
      <c r="G1420" s="66"/>
    </row>
    <row r="1421" spans="1:7" x14ac:dyDescent="0.25">
      <c r="A1421" s="49"/>
      <c r="B1421" s="49"/>
      <c r="C1421" s="68"/>
      <c r="D1421" s="68"/>
      <c r="E1421" s="77"/>
      <c r="F1421" s="66"/>
      <c r="G1421" s="66"/>
    </row>
    <row r="1422" spans="1:7" ht="13" x14ac:dyDescent="0.3">
      <c r="A1422" s="49"/>
      <c r="B1422" s="67" t="s">
        <v>312</v>
      </c>
      <c r="C1422" s="68"/>
      <c r="D1422" s="68"/>
      <c r="E1422" s="77"/>
      <c r="F1422" s="66"/>
      <c r="G1422" s="66"/>
    </row>
    <row r="1423" spans="1:7" ht="13" x14ac:dyDescent="0.3">
      <c r="A1423" s="49"/>
      <c r="B1423" s="67" t="s">
        <v>313</v>
      </c>
      <c r="C1423" s="68"/>
      <c r="D1423" s="68"/>
      <c r="E1423" s="77"/>
      <c r="F1423" s="66"/>
      <c r="G1423" s="66"/>
    </row>
    <row r="1424" spans="1:7" x14ac:dyDescent="0.25">
      <c r="A1424" s="49"/>
      <c r="B1424" s="49" t="s">
        <v>314</v>
      </c>
      <c r="C1424" s="68"/>
      <c r="D1424" s="68"/>
      <c r="E1424" s="77"/>
      <c r="F1424" s="66"/>
      <c r="G1424" s="66"/>
    </row>
    <row r="1425" spans="1:7" x14ac:dyDescent="0.25">
      <c r="A1425" s="49"/>
      <c r="B1425" s="49" t="s">
        <v>315</v>
      </c>
      <c r="C1425" s="68"/>
      <c r="D1425" s="68"/>
      <c r="E1425" s="77"/>
      <c r="F1425" s="66"/>
      <c r="G1425" s="66"/>
    </row>
    <row r="1426" spans="1:7" x14ac:dyDescent="0.25">
      <c r="A1426" s="49"/>
      <c r="B1426" s="49" t="s">
        <v>316</v>
      </c>
      <c r="C1426" s="68"/>
      <c r="D1426" s="68"/>
      <c r="E1426" s="77"/>
      <c r="F1426" s="66"/>
      <c r="G1426" s="66"/>
    </row>
    <row r="1427" spans="1:7" x14ac:dyDescent="0.25">
      <c r="A1427" s="49"/>
      <c r="B1427" s="49" t="s">
        <v>317</v>
      </c>
      <c r="C1427" s="68"/>
      <c r="D1427" s="68"/>
      <c r="E1427" s="77"/>
      <c r="F1427" s="66"/>
      <c r="G1427" s="66"/>
    </row>
    <row r="1428" spans="1:7" x14ac:dyDescent="0.25">
      <c r="A1428" s="49"/>
      <c r="B1428" s="49" t="s">
        <v>318</v>
      </c>
      <c r="C1428" s="68"/>
      <c r="D1428" s="68"/>
      <c r="E1428" s="77"/>
      <c r="F1428" s="66"/>
      <c r="G1428" s="66"/>
    </row>
    <row r="1429" spans="1:7" x14ac:dyDescent="0.25">
      <c r="A1429" s="49"/>
      <c r="B1429" s="49" t="s">
        <v>466</v>
      </c>
      <c r="C1429" s="68"/>
      <c r="D1429" s="68"/>
      <c r="E1429" s="77"/>
      <c r="F1429" s="66"/>
      <c r="G1429" s="66"/>
    </row>
    <row r="1430" spans="1:7" x14ac:dyDescent="0.25">
      <c r="A1430" s="49"/>
      <c r="B1430" s="49" t="s">
        <v>319</v>
      </c>
      <c r="C1430" s="68" t="s">
        <v>2</v>
      </c>
      <c r="D1430" s="68">
        <v>1</v>
      </c>
      <c r="E1430" s="77">
        <v>10000</v>
      </c>
      <c r="F1430" s="66"/>
      <c r="G1430" s="66">
        <f t="shared" ref="G1430:G1482" si="31">E1430*D1430</f>
        <v>10000</v>
      </c>
    </row>
    <row r="1431" spans="1:7" x14ac:dyDescent="0.25">
      <c r="A1431" s="49"/>
      <c r="B1431" s="49"/>
      <c r="C1431" s="68"/>
      <c r="D1431" s="68"/>
      <c r="E1431" s="77"/>
      <c r="F1431" s="66"/>
      <c r="G1431" s="66"/>
    </row>
    <row r="1432" spans="1:7" ht="13" x14ac:dyDescent="0.3">
      <c r="A1432" s="115"/>
      <c r="B1432" s="111" t="s">
        <v>283</v>
      </c>
      <c r="C1432" s="112"/>
      <c r="D1432" s="112"/>
      <c r="E1432" s="113"/>
      <c r="F1432" s="114"/>
      <c r="G1432" s="114">
        <f>SUM(G1399:G1431)</f>
        <v>26940</v>
      </c>
    </row>
    <row r="1433" spans="1:7" x14ac:dyDescent="0.25">
      <c r="A1433" s="49"/>
      <c r="B1433" s="49"/>
      <c r="C1433" s="68"/>
      <c r="D1433" s="68"/>
      <c r="E1433" s="77"/>
      <c r="F1433" s="66"/>
      <c r="G1433" s="66"/>
    </row>
    <row r="1434" spans="1:7" ht="13" x14ac:dyDescent="0.3">
      <c r="A1434" s="49"/>
      <c r="B1434" s="79" t="s">
        <v>320</v>
      </c>
      <c r="C1434" s="68"/>
      <c r="D1434" s="68"/>
      <c r="E1434" s="77"/>
      <c r="F1434" s="66"/>
      <c r="G1434" s="66"/>
    </row>
    <row r="1435" spans="1:7" ht="13" x14ac:dyDescent="0.3">
      <c r="A1435" s="49"/>
      <c r="B1435" s="91"/>
      <c r="C1435" s="92"/>
      <c r="D1435" s="68"/>
      <c r="E1435" s="77"/>
      <c r="F1435" s="66"/>
      <c r="G1435" s="66"/>
    </row>
    <row r="1436" spans="1:7" ht="13" x14ac:dyDescent="0.3">
      <c r="A1436" s="49"/>
      <c r="B1436" s="67" t="s">
        <v>321</v>
      </c>
      <c r="C1436" s="68"/>
      <c r="D1436" s="68"/>
      <c r="E1436" s="77"/>
      <c r="F1436" s="66"/>
      <c r="G1436" s="66"/>
    </row>
    <row r="1437" spans="1:7" ht="13" x14ac:dyDescent="0.3">
      <c r="A1437" s="49"/>
      <c r="B1437" s="67" t="s">
        <v>322</v>
      </c>
      <c r="C1437" s="68"/>
      <c r="D1437" s="68"/>
      <c r="E1437" s="77"/>
      <c r="F1437" s="66"/>
      <c r="G1437" s="66"/>
    </row>
    <row r="1438" spans="1:7" ht="14.5" x14ac:dyDescent="0.25">
      <c r="A1438" s="49"/>
      <c r="B1438" s="49" t="s">
        <v>323</v>
      </c>
      <c r="C1438" s="68" t="s">
        <v>621</v>
      </c>
      <c r="D1438" s="68">
        <v>11</v>
      </c>
      <c r="E1438" s="77">
        <v>400</v>
      </c>
      <c r="F1438" s="66"/>
      <c r="G1438" s="66">
        <f t="shared" si="31"/>
        <v>4400</v>
      </c>
    </row>
    <row r="1439" spans="1:7" x14ac:dyDescent="0.25">
      <c r="A1439" s="49"/>
      <c r="B1439" s="49"/>
      <c r="C1439" s="68"/>
      <c r="D1439" s="68"/>
      <c r="E1439" s="77"/>
      <c r="F1439" s="66"/>
      <c r="G1439" s="66"/>
    </row>
    <row r="1440" spans="1:7" ht="13" x14ac:dyDescent="0.3">
      <c r="A1440" s="115"/>
      <c r="B1440" s="111" t="s">
        <v>283</v>
      </c>
      <c r="C1440" s="112"/>
      <c r="D1440" s="112"/>
      <c r="E1440" s="113"/>
      <c r="F1440" s="114"/>
      <c r="G1440" s="114">
        <f>SUM(G1435:G1439)</f>
        <v>4400</v>
      </c>
    </row>
    <row r="1441" spans="1:7" x14ac:dyDescent="0.25">
      <c r="A1441" s="49"/>
      <c r="B1441" s="49"/>
      <c r="C1441" s="68"/>
      <c r="D1441" s="68"/>
      <c r="E1441" s="77"/>
      <c r="F1441" s="66"/>
      <c r="G1441" s="66"/>
    </row>
    <row r="1442" spans="1:7" ht="13" x14ac:dyDescent="0.3">
      <c r="A1442" s="49"/>
      <c r="B1442" s="79" t="s">
        <v>324</v>
      </c>
      <c r="C1442" s="68"/>
      <c r="D1442" s="68"/>
      <c r="E1442" s="77"/>
      <c r="F1442" s="66"/>
      <c r="G1442" s="66"/>
    </row>
    <row r="1443" spans="1:7" x14ac:dyDescent="0.25">
      <c r="A1443" s="49"/>
      <c r="B1443" s="49"/>
      <c r="C1443" s="68"/>
      <c r="D1443" s="68"/>
      <c r="E1443" s="77"/>
      <c r="F1443" s="66"/>
      <c r="G1443" s="66"/>
    </row>
    <row r="1444" spans="1:7" ht="13" x14ac:dyDescent="0.3">
      <c r="A1444" s="49"/>
      <c r="B1444" s="67" t="s">
        <v>325</v>
      </c>
      <c r="C1444" s="68"/>
      <c r="D1444" s="68"/>
      <c r="E1444" s="77"/>
      <c r="F1444" s="66"/>
      <c r="G1444" s="66"/>
    </row>
    <row r="1445" spans="1:7" ht="13" x14ac:dyDescent="0.3">
      <c r="A1445" s="49"/>
      <c r="B1445" s="67" t="s">
        <v>326</v>
      </c>
      <c r="C1445" s="68"/>
      <c r="D1445" s="68"/>
      <c r="E1445" s="77"/>
      <c r="F1445" s="66"/>
      <c r="G1445" s="66"/>
    </row>
    <row r="1446" spans="1:7" ht="13" x14ac:dyDescent="0.3">
      <c r="A1446" s="49"/>
      <c r="B1446" s="67" t="s">
        <v>528</v>
      </c>
      <c r="C1446" s="68"/>
      <c r="D1446" s="68"/>
      <c r="E1446" s="77"/>
      <c r="F1446" s="66"/>
      <c r="G1446" s="66"/>
    </row>
    <row r="1447" spans="1:7" x14ac:dyDescent="0.25">
      <c r="A1447" s="49"/>
      <c r="B1447" s="49"/>
      <c r="C1447" s="68"/>
      <c r="D1447" s="68"/>
      <c r="E1447" s="77"/>
      <c r="F1447" s="66"/>
      <c r="G1447" s="66"/>
    </row>
    <row r="1448" spans="1:7" ht="14.5" x14ac:dyDescent="0.25">
      <c r="A1448" s="49"/>
      <c r="B1448" s="49" t="s">
        <v>526</v>
      </c>
      <c r="C1448" s="68" t="s">
        <v>621</v>
      </c>
      <c r="D1448" s="74">
        <f>((32+7.3)*2)*3.1+(7.3*2.9*2*3)</f>
        <v>370.67999999999995</v>
      </c>
      <c r="E1448" s="77">
        <v>70</v>
      </c>
      <c r="F1448" s="66"/>
      <c r="G1448" s="66">
        <f t="shared" si="31"/>
        <v>25947.599999999995</v>
      </c>
    </row>
    <row r="1449" spans="1:7" ht="14.5" x14ac:dyDescent="0.25">
      <c r="A1449" s="49"/>
      <c r="B1449" s="49" t="s">
        <v>589</v>
      </c>
      <c r="C1449" s="68" t="s">
        <v>621</v>
      </c>
      <c r="D1449" s="74">
        <f>D1383</f>
        <v>234</v>
      </c>
      <c r="E1449" s="77">
        <v>70</v>
      </c>
      <c r="F1449" s="66"/>
      <c r="G1449" s="66">
        <f t="shared" si="31"/>
        <v>16380</v>
      </c>
    </row>
    <row r="1450" spans="1:7" x14ac:dyDescent="0.25">
      <c r="A1450" s="49"/>
      <c r="B1450" s="49"/>
      <c r="C1450" s="68"/>
      <c r="D1450" s="68"/>
      <c r="E1450" s="77"/>
      <c r="F1450" s="66"/>
      <c r="G1450" s="66"/>
    </row>
    <row r="1451" spans="1:7" ht="13" x14ac:dyDescent="0.3">
      <c r="A1451" s="49"/>
      <c r="B1451" s="67" t="s">
        <v>325</v>
      </c>
      <c r="C1451" s="68"/>
      <c r="D1451" s="68"/>
      <c r="E1451" s="77"/>
      <c r="F1451" s="66"/>
      <c r="G1451" s="66"/>
    </row>
    <row r="1452" spans="1:7" ht="13" x14ac:dyDescent="0.3">
      <c r="A1452" s="49"/>
      <c r="B1452" s="67" t="s">
        <v>326</v>
      </c>
      <c r="C1452" s="68"/>
      <c r="D1452" s="68"/>
      <c r="E1452" s="77"/>
      <c r="F1452" s="66"/>
      <c r="G1452" s="66"/>
    </row>
    <row r="1453" spans="1:7" ht="13" x14ac:dyDescent="0.3">
      <c r="A1453" s="49"/>
      <c r="B1453" s="67" t="s">
        <v>528</v>
      </c>
      <c r="C1453" s="68"/>
      <c r="D1453" s="68"/>
      <c r="E1453" s="77"/>
      <c r="F1453" s="66"/>
      <c r="G1453" s="66"/>
    </row>
    <row r="1454" spans="1:7" x14ac:dyDescent="0.25">
      <c r="A1454" s="49"/>
      <c r="B1454" s="49"/>
      <c r="C1454" s="68"/>
      <c r="D1454" s="68"/>
      <c r="E1454" s="77"/>
      <c r="F1454" s="66"/>
      <c r="G1454" s="66"/>
    </row>
    <row r="1455" spans="1:7" ht="14.5" x14ac:dyDescent="0.25">
      <c r="A1455" s="49"/>
      <c r="B1455" s="49" t="s">
        <v>527</v>
      </c>
      <c r="C1455" s="68" t="s">
        <v>621</v>
      </c>
      <c r="D1455" s="74">
        <f>((32+7.3)*2)*3.1</f>
        <v>243.66</v>
      </c>
      <c r="E1455" s="77">
        <v>70</v>
      </c>
      <c r="F1455" s="66"/>
      <c r="G1455" s="66">
        <f t="shared" ref="G1455:G1456" si="32">E1455*D1455</f>
        <v>17056.2</v>
      </c>
    </row>
    <row r="1456" spans="1:7" ht="14.5" x14ac:dyDescent="0.25">
      <c r="A1456" s="49"/>
      <c r="B1456" s="49" t="s">
        <v>592</v>
      </c>
      <c r="C1456" s="68" t="s">
        <v>621</v>
      </c>
      <c r="D1456" s="74">
        <v>64</v>
      </c>
      <c r="E1456" s="77">
        <v>70</v>
      </c>
      <c r="F1456" s="66"/>
      <c r="G1456" s="66">
        <f t="shared" si="32"/>
        <v>4480</v>
      </c>
    </row>
    <row r="1457" spans="1:7" x14ac:dyDescent="0.25">
      <c r="A1457" s="49"/>
      <c r="B1457" s="49"/>
      <c r="C1457" s="68"/>
      <c r="D1457" s="74"/>
      <c r="E1457" s="77"/>
      <c r="F1457" s="66"/>
      <c r="G1457" s="66"/>
    </row>
    <row r="1458" spans="1:7" ht="13" x14ac:dyDescent="0.3">
      <c r="A1458" s="49"/>
      <c r="B1458" s="67" t="s">
        <v>329</v>
      </c>
      <c r="C1458" s="68"/>
      <c r="D1458" s="68"/>
      <c r="E1458" s="77"/>
      <c r="F1458" s="66"/>
      <c r="G1458" s="66"/>
    </row>
    <row r="1459" spans="1:7" ht="13" x14ac:dyDescent="0.3">
      <c r="A1459" s="49"/>
      <c r="B1459" s="67" t="s">
        <v>330</v>
      </c>
      <c r="C1459" s="68"/>
      <c r="D1459" s="68"/>
      <c r="E1459" s="77"/>
      <c r="F1459" s="66"/>
      <c r="G1459" s="66"/>
    </row>
    <row r="1460" spans="1:7" ht="13" x14ac:dyDescent="0.3">
      <c r="A1460" s="49"/>
      <c r="B1460" s="67" t="s">
        <v>529</v>
      </c>
      <c r="C1460" s="68"/>
      <c r="D1460" s="68"/>
      <c r="E1460" s="77"/>
      <c r="F1460" s="66"/>
      <c r="G1460" s="66"/>
    </row>
    <row r="1461" spans="1:7" ht="13" x14ac:dyDescent="0.3">
      <c r="A1461" s="49"/>
      <c r="B1461" s="67"/>
      <c r="C1461" s="68"/>
      <c r="D1461" s="68"/>
      <c r="E1461" s="77"/>
      <c r="F1461" s="66"/>
      <c r="G1461" s="66"/>
    </row>
    <row r="1462" spans="1:7" x14ac:dyDescent="0.25">
      <c r="A1462" s="49"/>
      <c r="B1462" s="49" t="s">
        <v>332</v>
      </c>
      <c r="C1462" s="68" t="s">
        <v>11</v>
      </c>
      <c r="D1462" s="68">
        <f>D1250+D1256</f>
        <v>82</v>
      </c>
      <c r="E1462" s="77">
        <v>20</v>
      </c>
      <c r="F1462" s="66"/>
      <c r="G1462" s="66">
        <f t="shared" si="31"/>
        <v>1640</v>
      </c>
    </row>
    <row r="1463" spans="1:7" x14ac:dyDescent="0.25">
      <c r="A1463" s="49"/>
      <c r="B1463" s="49"/>
      <c r="C1463" s="68"/>
      <c r="D1463" s="68"/>
      <c r="E1463" s="77"/>
      <c r="F1463" s="66"/>
      <c r="G1463" s="66"/>
    </row>
    <row r="1464" spans="1:7" ht="13" x14ac:dyDescent="0.3">
      <c r="A1464" s="49"/>
      <c r="B1464" s="67" t="s">
        <v>530</v>
      </c>
      <c r="C1464" s="68"/>
      <c r="D1464" s="68"/>
      <c r="E1464" s="77"/>
      <c r="F1464" s="66"/>
      <c r="G1464" s="66"/>
    </row>
    <row r="1465" spans="1:7" ht="13" x14ac:dyDescent="0.3">
      <c r="A1465" s="49"/>
      <c r="B1465" s="67" t="s">
        <v>334</v>
      </c>
      <c r="C1465" s="68"/>
      <c r="D1465" s="68"/>
      <c r="E1465" s="77"/>
      <c r="F1465" s="66"/>
      <c r="G1465" s="66"/>
    </row>
    <row r="1466" spans="1:7" ht="13" x14ac:dyDescent="0.3">
      <c r="A1466" s="49"/>
      <c r="B1466" s="67" t="s">
        <v>335</v>
      </c>
      <c r="C1466" s="68"/>
      <c r="D1466" s="68"/>
      <c r="E1466" s="77"/>
      <c r="F1466" s="66"/>
      <c r="G1466" s="66"/>
    </row>
    <row r="1467" spans="1:7" x14ac:dyDescent="0.25">
      <c r="A1467" s="49"/>
      <c r="B1467" s="49"/>
      <c r="C1467" s="68"/>
      <c r="D1467" s="68"/>
      <c r="E1467" s="77"/>
      <c r="F1467" s="66"/>
      <c r="G1467" s="66"/>
    </row>
    <row r="1468" spans="1:7" ht="14.5" x14ac:dyDescent="0.25">
      <c r="A1468" s="49"/>
      <c r="B1468" s="49" t="s">
        <v>336</v>
      </c>
      <c r="C1468" s="68" t="s">
        <v>621</v>
      </c>
      <c r="D1468" s="68">
        <v>14</v>
      </c>
      <c r="E1468" s="77">
        <v>70</v>
      </c>
      <c r="F1468" s="66"/>
      <c r="G1468" s="66">
        <f t="shared" si="31"/>
        <v>980</v>
      </c>
    </row>
    <row r="1469" spans="1:7" ht="14.5" x14ac:dyDescent="0.25">
      <c r="A1469" s="49"/>
      <c r="B1469" s="49" t="s">
        <v>287</v>
      </c>
      <c r="C1469" s="68" t="s">
        <v>621</v>
      </c>
      <c r="D1469" s="68">
        <v>87</v>
      </c>
      <c r="E1469" s="77">
        <v>70</v>
      </c>
      <c r="F1469" s="66"/>
      <c r="G1469" s="66">
        <f t="shared" si="31"/>
        <v>6090</v>
      </c>
    </row>
    <row r="1470" spans="1:7" x14ac:dyDescent="0.25">
      <c r="A1470" s="49"/>
      <c r="B1470" s="49"/>
      <c r="C1470" s="68"/>
      <c r="D1470" s="68"/>
      <c r="E1470" s="77"/>
      <c r="F1470" s="66"/>
      <c r="G1470" s="66"/>
    </row>
    <row r="1471" spans="1:7" ht="13" x14ac:dyDescent="0.3">
      <c r="A1471" s="49"/>
      <c r="B1471" s="67" t="s">
        <v>337</v>
      </c>
      <c r="C1471" s="68"/>
      <c r="D1471" s="68"/>
      <c r="E1471" s="77"/>
      <c r="F1471" s="66"/>
      <c r="G1471" s="66"/>
    </row>
    <row r="1472" spans="1:7" ht="13" x14ac:dyDescent="0.3">
      <c r="A1472" s="49"/>
      <c r="B1472" s="67" t="s">
        <v>338</v>
      </c>
      <c r="C1472" s="68"/>
      <c r="D1472" s="68"/>
      <c r="E1472" s="77"/>
      <c r="F1472" s="66"/>
      <c r="G1472" s="66"/>
    </row>
    <row r="1473" spans="1:7" x14ac:dyDescent="0.25">
      <c r="A1473" s="49"/>
      <c r="B1473" s="49"/>
      <c r="C1473" s="68"/>
      <c r="D1473" s="68"/>
      <c r="E1473" s="77"/>
      <c r="F1473" s="66"/>
      <c r="G1473" s="66"/>
    </row>
    <row r="1474" spans="1:7" ht="14.5" x14ac:dyDescent="0.25">
      <c r="A1474" s="49"/>
      <c r="B1474" s="49" t="s">
        <v>285</v>
      </c>
      <c r="C1474" s="68" t="s">
        <v>621</v>
      </c>
      <c r="D1474" s="68">
        <v>14</v>
      </c>
      <c r="E1474" s="77">
        <v>70</v>
      </c>
      <c r="F1474" s="66"/>
      <c r="G1474" s="66">
        <f t="shared" si="31"/>
        <v>980</v>
      </c>
    </row>
    <row r="1475" spans="1:7" x14ac:dyDescent="0.25">
      <c r="A1475" s="49"/>
      <c r="B1475" s="49" t="s">
        <v>531</v>
      </c>
      <c r="C1475" s="68" t="s">
        <v>11</v>
      </c>
      <c r="D1475" s="68">
        <f>D1324</f>
        <v>123</v>
      </c>
      <c r="E1475" s="77">
        <v>20</v>
      </c>
      <c r="F1475" s="66"/>
      <c r="G1475" s="66">
        <f t="shared" si="31"/>
        <v>2460</v>
      </c>
    </row>
    <row r="1476" spans="1:7" ht="13" x14ac:dyDescent="0.3">
      <c r="A1476" s="49"/>
      <c r="B1476" s="67"/>
      <c r="C1476" s="68"/>
      <c r="D1476" s="68"/>
      <c r="E1476" s="77"/>
      <c r="F1476" s="66"/>
      <c r="G1476" s="66"/>
    </row>
    <row r="1477" spans="1:7" ht="13" x14ac:dyDescent="0.3">
      <c r="A1477" s="49"/>
      <c r="B1477" s="67" t="s">
        <v>339</v>
      </c>
      <c r="C1477" s="68"/>
      <c r="D1477" s="68"/>
      <c r="E1477" s="77"/>
      <c r="F1477" s="66"/>
      <c r="G1477" s="66"/>
    </row>
    <row r="1478" spans="1:7" ht="13" x14ac:dyDescent="0.3">
      <c r="A1478" s="49"/>
      <c r="B1478" s="67" t="s">
        <v>532</v>
      </c>
      <c r="C1478" s="68"/>
      <c r="D1478" s="68"/>
      <c r="E1478" s="77"/>
      <c r="F1478" s="66"/>
      <c r="G1478" s="66"/>
    </row>
    <row r="1479" spans="1:7" x14ac:dyDescent="0.25">
      <c r="A1479" s="49"/>
      <c r="B1479" s="49"/>
      <c r="C1479" s="68"/>
      <c r="D1479" s="68"/>
      <c r="E1479" s="77"/>
      <c r="F1479" s="66"/>
      <c r="G1479" s="66"/>
    </row>
    <row r="1480" spans="1:7" x14ac:dyDescent="0.25">
      <c r="A1480" s="49"/>
      <c r="B1480" s="49" t="s">
        <v>341</v>
      </c>
      <c r="C1480" s="68" t="s">
        <v>11</v>
      </c>
      <c r="D1480" s="68">
        <f>D1260</f>
        <v>131</v>
      </c>
      <c r="E1480" s="77">
        <v>20</v>
      </c>
      <c r="F1480" s="66"/>
      <c r="G1480" s="66">
        <f t="shared" si="31"/>
        <v>2620</v>
      </c>
    </row>
    <row r="1481" spans="1:7" ht="14.5" x14ac:dyDescent="0.25">
      <c r="A1481" s="49"/>
      <c r="B1481" s="49" t="s">
        <v>285</v>
      </c>
      <c r="C1481" s="68" t="s">
        <v>621</v>
      </c>
      <c r="D1481" s="68">
        <v>14</v>
      </c>
      <c r="E1481" s="77">
        <v>70</v>
      </c>
      <c r="F1481" s="66"/>
      <c r="G1481" s="66">
        <f t="shared" si="31"/>
        <v>980</v>
      </c>
    </row>
    <row r="1482" spans="1:7" ht="14.5" x14ac:dyDescent="0.25">
      <c r="A1482" s="49"/>
      <c r="B1482" s="49" t="s">
        <v>533</v>
      </c>
      <c r="C1482" s="68" t="s">
        <v>621</v>
      </c>
      <c r="D1482" s="68">
        <v>150</v>
      </c>
      <c r="E1482" s="77">
        <v>70</v>
      </c>
      <c r="F1482" s="66"/>
      <c r="G1482" s="66">
        <f t="shared" si="31"/>
        <v>10500</v>
      </c>
    </row>
    <row r="1483" spans="1:7" x14ac:dyDescent="0.25">
      <c r="A1483" s="49"/>
      <c r="B1483" s="49"/>
      <c r="C1483" s="68"/>
      <c r="D1483" s="68"/>
      <c r="E1483" s="77"/>
      <c r="F1483" s="66"/>
      <c r="G1483" s="66"/>
    </row>
    <row r="1484" spans="1:7" ht="13" x14ac:dyDescent="0.3">
      <c r="A1484" s="115"/>
      <c r="B1484" s="111" t="s">
        <v>283</v>
      </c>
      <c r="C1484" s="112"/>
      <c r="D1484" s="112"/>
      <c r="E1484" s="113"/>
      <c r="F1484" s="114"/>
      <c r="G1484" s="114">
        <f>SUM(G1448:G1483)</f>
        <v>90113.799999999988</v>
      </c>
    </row>
    <row r="1485" spans="1:7" ht="13" x14ac:dyDescent="0.3">
      <c r="A1485" s="49"/>
      <c r="B1485" s="76"/>
      <c r="C1485" s="68"/>
      <c r="D1485" s="68"/>
      <c r="E1485" s="77"/>
      <c r="F1485" s="97"/>
      <c r="G1485" s="97"/>
    </row>
    <row r="1486" spans="1:7" ht="13" x14ac:dyDescent="0.3">
      <c r="A1486" s="49"/>
      <c r="B1486" s="79" t="s">
        <v>586</v>
      </c>
      <c r="C1486" s="68"/>
      <c r="D1486" s="68"/>
      <c r="E1486" s="77"/>
      <c r="F1486" s="66"/>
      <c r="G1486" s="66"/>
    </row>
    <row r="1487" spans="1:7" x14ac:dyDescent="0.25">
      <c r="A1487" s="49"/>
      <c r="B1487" s="49"/>
      <c r="C1487" s="68"/>
      <c r="D1487" s="68"/>
      <c r="E1487" s="77"/>
      <c r="F1487" s="66"/>
      <c r="G1487" s="66"/>
    </row>
    <row r="1488" spans="1:7" ht="13" x14ac:dyDescent="0.3">
      <c r="A1488" s="49"/>
      <c r="B1488" s="67" t="s">
        <v>587</v>
      </c>
      <c r="C1488" s="68"/>
      <c r="D1488" s="68"/>
      <c r="E1488" s="77"/>
      <c r="F1488" s="66"/>
      <c r="G1488" s="66"/>
    </row>
    <row r="1489" spans="1:7" x14ac:dyDescent="0.25">
      <c r="A1489" s="49"/>
      <c r="B1489" s="49"/>
      <c r="C1489" s="68"/>
      <c r="D1489" s="68"/>
      <c r="E1489" s="77"/>
      <c r="F1489" s="66"/>
      <c r="G1489" s="66"/>
    </row>
    <row r="1490" spans="1:7" x14ac:dyDescent="0.25">
      <c r="A1490" s="49"/>
      <c r="B1490" s="49" t="s">
        <v>588</v>
      </c>
      <c r="C1490" s="68" t="s">
        <v>518</v>
      </c>
      <c r="D1490" s="74">
        <v>1</v>
      </c>
      <c r="E1490" s="77">
        <v>20000</v>
      </c>
      <c r="F1490" s="66"/>
      <c r="G1490" s="66"/>
    </row>
    <row r="1491" spans="1:7" x14ac:dyDescent="0.25">
      <c r="A1491" s="49"/>
      <c r="B1491" s="49"/>
      <c r="C1491" s="68"/>
      <c r="D1491" s="68"/>
      <c r="E1491" s="77"/>
      <c r="F1491" s="66"/>
      <c r="G1491" s="66"/>
    </row>
    <row r="1492" spans="1:7" ht="13" x14ac:dyDescent="0.3">
      <c r="A1492" s="115"/>
      <c r="B1492" s="111" t="s">
        <v>283</v>
      </c>
      <c r="C1492" s="112"/>
      <c r="D1492" s="112"/>
      <c r="E1492" s="113"/>
      <c r="F1492" s="114"/>
      <c r="G1492" s="114">
        <f>SUM(G1490:G1491)</f>
        <v>0</v>
      </c>
    </row>
    <row r="1493" spans="1:7" x14ac:dyDescent="0.25">
      <c r="A1493" s="49"/>
      <c r="B1493" s="49"/>
      <c r="C1493" s="49"/>
      <c r="D1493" s="49"/>
      <c r="E1493" s="48"/>
      <c r="F1493" s="66"/>
      <c r="G1493" s="66"/>
    </row>
    <row r="1494" spans="1:7" ht="13" x14ac:dyDescent="0.3">
      <c r="A1494" s="115"/>
      <c r="B1494" s="111" t="s">
        <v>357</v>
      </c>
      <c r="C1494" s="115"/>
      <c r="D1494" s="115"/>
      <c r="E1494" s="116"/>
      <c r="F1494" s="116"/>
      <c r="G1494" s="116"/>
    </row>
    <row r="1495" spans="1:7" x14ac:dyDescent="0.25">
      <c r="A1495" s="49"/>
      <c r="B1495" s="49"/>
      <c r="C1495" s="49"/>
      <c r="D1495" s="49"/>
      <c r="E1495" s="48"/>
      <c r="F1495" s="48"/>
      <c r="G1495" s="48"/>
    </row>
    <row r="1496" spans="1:7" ht="13" x14ac:dyDescent="0.3">
      <c r="A1496" s="49"/>
      <c r="B1496" s="93" t="s">
        <v>467</v>
      </c>
      <c r="C1496" s="49"/>
      <c r="D1496" s="49"/>
      <c r="E1496" s="48"/>
      <c r="F1496" s="94">
        <f>F1171</f>
        <v>0</v>
      </c>
      <c r="G1496" s="94">
        <f>G1171</f>
        <v>62216.800000000003</v>
      </c>
    </row>
    <row r="1497" spans="1:7" x14ac:dyDescent="0.25">
      <c r="A1497" s="49"/>
      <c r="B1497" s="49"/>
      <c r="C1497" s="49"/>
      <c r="D1497" s="49"/>
      <c r="E1497" s="48"/>
      <c r="F1497" s="48"/>
      <c r="G1497" s="48"/>
    </row>
    <row r="1498" spans="1:7" ht="13" x14ac:dyDescent="0.3">
      <c r="A1498" s="49"/>
      <c r="B1498" s="93" t="s">
        <v>200</v>
      </c>
      <c r="C1498" s="49"/>
      <c r="D1498" s="49"/>
      <c r="E1498" s="48"/>
      <c r="F1498" s="94">
        <f>F1195</f>
        <v>0</v>
      </c>
      <c r="G1498" s="94">
        <f>G1195</f>
        <v>38480</v>
      </c>
    </row>
    <row r="1499" spans="1:7" ht="13" x14ac:dyDescent="0.3">
      <c r="A1499" s="49"/>
      <c r="B1499" s="93"/>
      <c r="C1499" s="49"/>
      <c r="D1499" s="49"/>
      <c r="E1499" s="48"/>
      <c r="F1499" s="94"/>
      <c r="G1499" s="94"/>
    </row>
    <row r="1500" spans="1:7" ht="13" x14ac:dyDescent="0.3">
      <c r="A1500" s="49"/>
      <c r="B1500" s="93" t="s">
        <v>347</v>
      </c>
      <c r="C1500" s="49"/>
      <c r="D1500" s="49"/>
      <c r="E1500" s="48"/>
      <c r="F1500" s="94">
        <f>F1227</f>
        <v>0</v>
      </c>
      <c r="G1500" s="94">
        <f>G1227</f>
        <v>88590</v>
      </c>
    </row>
    <row r="1501" spans="1:7" ht="13" x14ac:dyDescent="0.3">
      <c r="A1501" s="49"/>
      <c r="B1501" s="93"/>
      <c r="C1501" s="49"/>
      <c r="D1501" s="49"/>
      <c r="E1501" s="48"/>
      <c r="F1501" s="94"/>
      <c r="G1501" s="94"/>
    </row>
    <row r="1502" spans="1:7" ht="13" x14ac:dyDescent="0.3">
      <c r="A1502" s="49"/>
      <c r="B1502" s="93" t="s">
        <v>133</v>
      </c>
      <c r="C1502" s="49"/>
      <c r="D1502" s="49"/>
      <c r="E1502" s="48"/>
      <c r="F1502" s="94">
        <f>F1293</f>
        <v>0</v>
      </c>
      <c r="G1502" s="94">
        <f>G1293</f>
        <v>92645</v>
      </c>
    </row>
    <row r="1503" spans="1:7" ht="13" x14ac:dyDescent="0.3">
      <c r="A1503" s="49"/>
      <c r="B1503" s="93"/>
      <c r="C1503" s="49"/>
      <c r="D1503" s="49"/>
      <c r="E1503" s="48"/>
      <c r="F1503" s="94"/>
      <c r="G1503" s="94"/>
    </row>
    <row r="1504" spans="1:7" ht="13" x14ac:dyDescent="0.3">
      <c r="A1504" s="49"/>
      <c r="B1504" s="93" t="s">
        <v>348</v>
      </c>
      <c r="C1504" s="49"/>
      <c r="D1504" s="49"/>
      <c r="E1504" s="48"/>
      <c r="F1504" s="94">
        <f>F1326</f>
        <v>0</v>
      </c>
      <c r="G1504" s="94">
        <f>G1326</f>
        <v>85095</v>
      </c>
    </row>
    <row r="1505" spans="1:7" ht="13" x14ac:dyDescent="0.3">
      <c r="A1505" s="49"/>
      <c r="B1505" s="93"/>
      <c r="C1505" s="49"/>
      <c r="D1505" s="49"/>
      <c r="E1505" s="48"/>
      <c r="F1505" s="94"/>
      <c r="G1505" s="94"/>
    </row>
    <row r="1506" spans="1:7" ht="13" x14ac:dyDescent="0.3">
      <c r="A1506" s="49"/>
      <c r="B1506" s="93" t="s">
        <v>349</v>
      </c>
      <c r="C1506" s="49"/>
      <c r="D1506" s="49"/>
      <c r="E1506" s="48"/>
      <c r="F1506" s="94">
        <f>F1338</f>
        <v>0</v>
      </c>
      <c r="G1506" s="94">
        <f>G1338</f>
        <v>71370</v>
      </c>
    </row>
    <row r="1507" spans="1:7" ht="13" x14ac:dyDescent="0.3">
      <c r="A1507" s="49"/>
      <c r="B1507" s="93"/>
      <c r="C1507" s="49"/>
      <c r="D1507" s="49"/>
      <c r="E1507" s="48"/>
      <c r="F1507" s="94"/>
      <c r="G1507" s="94"/>
    </row>
    <row r="1508" spans="1:7" ht="13" x14ac:dyDescent="0.3">
      <c r="A1508" s="49"/>
      <c r="B1508" s="93" t="s">
        <v>63</v>
      </c>
      <c r="C1508" s="49"/>
      <c r="D1508" s="49"/>
      <c r="E1508" s="48"/>
      <c r="F1508" s="94">
        <f>F1360</f>
        <v>0</v>
      </c>
      <c r="G1508" s="94">
        <f>G1360</f>
        <v>12580</v>
      </c>
    </row>
    <row r="1509" spans="1:7" ht="13" x14ac:dyDescent="0.3">
      <c r="A1509" s="49"/>
      <c r="B1509" s="93"/>
      <c r="C1509" s="49"/>
      <c r="D1509" s="49"/>
      <c r="E1509" s="48"/>
      <c r="F1509" s="94"/>
      <c r="G1509" s="94"/>
    </row>
    <row r="1510" spans="1:7" ht="13" x14ac:dyDescent="0.3">
      <c r="A1510" s="49"/>
      <c r="B1510" s="93" t="s">
        <v>46</v>
      </c>
      <c r="C1510" s="49"/>
      <c r="D1510" s="49"/>
      <c r="E1510" s="48"/>
      <c r="F1510" s="94">
        <f>F1362</f>
        <v>0</v>
      </c>
      <c r="G1510" s="94">
        <f>G1375</f>
        <v>0</v>
      </c>
    </row>
    <row r="1511" spans="1:7" ht="13" x14ac:dyDescent="0.3">
      <c r="A1511" s="49"/>
      <c r="B1511" s="93"/>
      <c r="C1511" s="49"/>
      <c r="D1511" s="49"/>
      <c r="E1511" s="48"/>
      <c r="F1511" s="94"/>
      <c r="G1511" s="94"/>
    </row>
    <row r="1512" spans="1:7" ht="13" x14ac:dyDescent="0.3">
      <c r="A1512" s="49"/>
      <c r="B1512" s="93" t="s">
        <v>20</v>
      </c>
      <c r="C1512" s="49"/>
      <c r="D1512" s="49"/>
      <c r="E1512" s="48"/>
      <c r="F1512" s="94">
        <f>F1395</f>
        <v>0</v>
      </c>
      <c r="G1512" s="94">
        <f>G1395</f>
        <v>26550</v>
      </c>
    </row>
    <row r="1513" spans="1:7" ht="13" x14ac:dyDescent="0.3">
      <c r="A1513" s="49"/>
      <c r="B1513" s="93"/>
      <c r="C1513" s="49"/>
      <c r="D1513" s="49"/>
      <c r="E1513" s="48"/>
      <c r="F1513" s="94"/>
      <c r="G1513" s="94"/>
    </row>
    <row r="1514" spans="1:7" ht="13" x14ac:dyDescent="0.3">
      <c r="A1514" s="49"/>
      <c r="B1514" s="93" t="s">
        <v>296</v>
      </c>
      <c r="C1514" s="49"/>
      <c r="D1514" s="49"/>
      <c r="E1514" s="48"/>
      <c r="F1514" s="94">
        <f>F1432</f>
        <v>0</v>
      </c>
      <c r="G1514" s="94">
        <f>G1432</f>
        <v>26940</v>
      </c>
    </row>
    <row r="1515" spans="1:7" ht="13" x14ac:dyDescent="0.3">
      <c r="A1515" s="49"/>
      <c r="B1515" s="93"/>
      <c r="C1515" s="49"/>
      <c r="D1515" s="49"/>
      <c r="E1515" s="48"/>
      <c r="F1515" s="94"/>
      <c r="G1515" s="94"/>
    </row>
    <row r="1516" spans="1:7" ht="13" x14ac:dyDescent="0.3">
      <c r="A1516" s="49"/>
      <c r="B1516" s="93" t="s">
        <v>320</v>
      </c>
      <c r="C1516" s="49"/>
      <c r="D1516" s="49"/>
      <c r="E1516" s="48"/>
      <c r="F1516" s="94">
        <f>F1440</f>
        <v>0</v>
      </c>
      <c r="G1516" s="94">
        <f>G1440</f>
        <v>4400</v>
      </c>
    </row>
    <row r="1517" spans="1:7" ht="13" x14ac:dyDescent="0.3">
      <c r="A1517" s="49"/>
      <c r="B1517" s="93"/>
      <c r="C1517" s="49"/>
      <c r="D1517" s="49"/>
      <c r="E1517" s="48"/>
      <c r="F1517" s="94"/>
      <c r="G1517" s="94"/>
    </row>
    <row r="1518" spans="1:7" ht="13" x14ac:dyDescent="0.3">
      <c r="A1518" s="49"/>
      <c r="B1518" s="93" t="s">
        <v>352</v>
      </c>
      <c r="C1518" s="49"/>
      <c r="D1518" s="49"/>
      <c r="E1518" s="48"/>
      <c r="F1518" s="94">
        <f>F1484</f>
        <v>0</v>
      </c>
      <c r="G1518" s="94">
        <f>G1484</f>
        <v>90113.799999999988</v>
      </c>
    </row>
    <row r="1519" spans="1:7" ht="13" x14ac:dyDescent="0.3">
      <c r="A1519" s="49"/>
      <c r="B1519" s="93"/>
      <c r="C1519" s="49"/>
      <c r="D1519" s="49"/>
      <c r="E1519" s="48"/>
      <c r="F1519" s="48"/>
      <c r="G1519" s="48"/>
    </row>
    <row r="1520" spans="1:7" ht="13" x14ac:dyDescent="0.3">
      <c r="A1520" s="49"/>
      <c r="B1520" s="93" t="s">
        <v>586</v>
      </c>
      <c r="C1520" s="49"/>
      <c r="D1520" s="49"/>
      <c r="E1520" s="48"/>
      <c r="F1520" s="94">
        <f>F1486</f>
        <v>0</v>
      </c>
      <c r="G1520" s="94">
        <f>G1492</f>
        <v>0</v>
      </c>
    </row>
    <row r="1521" spans="1:7" ht="13" x14ac:dyDescent="0.3">
      <c r="A1521" s="49"/>
      <c r="B1521" s="93"/>
      <c r="C1521" s="49"/>
      <c r="D1521" s="49"/>
      <c r="E1521" s="48"/>
      <c r="F1521" s="48"/>
      <c r="G1521" s="48"/>
    </row>
    <row r="1522" spans="1:7" x14ac:dyDescent="0.25">
      <c r="A1522" s="49"/>
      <c r="B1522" s="49"/>
      <c r="C1522" s="49"/>
      <c r="D1522" s="49"/>
      <c r="E1522" s="48"/>
      <c r="F1522" s="48"/>
      <c r="G1522" s="48"/>
    </row>
    <row r="1523" spans="1:7" ht="13" x14ac:dyDescent="0.3">
      <c r="A1523" s="115"/>
      <c r="B1523" s="111" t="s">
        <v>353</v>
      </c>
      <c r="C1523" s="115"/>
      <c r="D1523" s="115"/>
      <c r="E1523" s="116"/>
      <c r="F1523" s="117">
        <f>SUM(F1496:F1522)</f>
        <v>0</v>
      </c>
      <c r="G1523" s="117">
        <f>SUM(G1498:G1522)</f>
        <v>536763.80000000005</v>
      </c>
    </row>
    <row r="1524" spans="1:7" x14ac:dyDescent="0.25">
      <c r="A1524" s="51"/>
      <c r="B1524" s="51"/>
      <c r="C1524" s="51"/>
      <c r="D1524" s="51"/>
      <c r="E1524" s="95"/>
      <c r="F1524" s="95"/>
      <c r="G1524" s="95"/>
    </row>
    <row r="1527" spans="1:7" ht="13" x14ac:dyDescent="0.3">
      <c r="A1527" s="61"/>
      <c r="B1527" s="61"/>
      <c r="C1527" s="61"/>
      <c r="D1527" s="61"/>
      <c r="E1527" s="62"/>
      <c r="F1527" s="62"/>
      <c r="G1527" s="63"/>
    </row>
    <row r="1528" spans="1:7" ht="13" x14ac:dyDescent="0.3">
      <c r="A1528" s="64"/>
      <c r="B1528" s="65" t="s">
        <v>597</v>
      </c>
      <c r="C1528" s="49"/>
      <c r="D1528" s="49"/>
      <c r="E1528" s="48"/>
      <c r="F1528" s="48"/>
      <c r="G1528" s="66"/>
    </row>
    <row r="1529" spans="1:7" ht="13" x14ac:dyDescent="0.3">
      <c r="A1529" s="64"/>
      <c r="B1529" s="67" t="s">
        <v>284</v>
      </c>
      <c r="C1529" s="68"/>
      <c r="D1529" s="68"/>
      <c r="E1529" s="66"/>
      <c r="F1529" s="66"/>
      <c r="G1529" s="66"/>
    </row>
    <row r="1530" spans="1:7" ht="13" x14ac:dyDescent="0.3">
      <c r="A1530" s="64"/>
      <c r="B1530" s="71"/>
      <c r="C1530" s="70"/>
      <c r="D1530" s="68"/>
      <c r="E1530" s="66"/>
      <c r="F1530" s="66"/>
      <c r="G1530" s="66"/>
    </row>
    <row r="1531" spans="1:7" ht="13" x14ac:dyDescent="0.3">
      <c r="A1531" s="64"/>
      <c r="B1531" s="72" t="s">
        <v>371</v>
      </c>
      <c r="C1531" s="70"/>
      <c r="D1531" s="68"/>
      <c r="E1531" s="66"/>
      <c r="F1531" s="66"/>
      <c r="G1531" s="66"/>
    </row>
    <row r="1532" spans="1:7" ht="13" x14ac:dyDescent="0.3">
      <c r="A1532" s="64"/>
      <c r="B1532" s="71"/>
      <c r="C1532" s="70"/>
      <c r="D1532" s="68"/>
      <c r="E1532" s="66"/>
      <c r="F1532" s="66"/>
      <c r="G1532" s="66"/>
    </row>
    <row r="1533" spans="1:7" ht="13" x14ac:dyDescent="0.3">
      <c r="A1533" s="64"/>
      <c r="B1533" s="71" t="s">
        <v>545</v>
      </c>
      <c r="C1533" s="70" t="s">
        <v>619</v>
      </c>
      <c r="D1533" s="68">
        <v>5</v>
      </c>
      <c r="E1533" s="66">
        <v>380</v>
      </c>
      <c r="F1533" s="66"/>
      <c r="G1533" s="66">
        <f t="shared" ref="G1533:G1535" si="33">E1533*D1533</f>
        <v>1900</v>
      </c>
    </row>
    <row r="1534" spans="1:7" ht="13" x14ac:dyDescent="0.3">
      <c r="A1534" s="64"/>
      <c r="B1534" s="71"/>
      <c r="C1534" s="70"/>
      <c r="D1534" s="68"/>
      <c r="E1534" s="66"/>
      <c r="F1534" s="66"/>
      <c r="G1534" s="66"/>
    </row>
    <row r="1535" spans="1:7" ht="13" x14ac:dyDescent="0.3">
      <c r="A1535" s="64"/>
      <c r="B1535" s="49" t="s">
        <v>496</v>
      </c>
      <c r="C1535" s="70" t="s">
        <v>2</v>
      </c>
      <c r="D1535" s="68">
        <v>24</v>
      </c>
      <c r="E1535" s="66">
        <v>100</v>
      </c>
      <c r="F1535" s="66"/>
      <c r="G1535" s="66">
        <f t="shared" si="33"/>
        <v>2400</v>
      </c>
    </row>
    <row r="1536" spans="1:7" ht="13" x14ac:dyDescent="0.3">
      <c r="A1536" s="64"/>
      <c r="B1536" s="71" t="s">
        <v>540</v>
      </c>
      <c r="C1536" s="70"/>
      <c r="D1536" s="68"/>
      <c r="E1536" s="66"/>
      <c r="F1536" s="66"/>
      <c r="G1536" s="66"/>
    </row>
    <row r="1537" spans="1:7" ht="13" x14ac:dyDescent="0.3">
      <c r="A1537" s="64"/>
      <c r="B1537" s="71"/>
      <c r="C1537" s="70"/>
      <c r="D1537" s="68"/>
      <c r="E1537" s="66"/>
      <c r="F1537" s="66"/>
      <c r="G1537" s="66"/>
    </row>
    <row r="1538" spans="1:7" ht="13" x14ac:dyDescent="0.3">
      <c r="A1538" s="64"/>
      <c r="B1538" s="72" t="s">
        <v>520</v>
      </c>
      <c r="C1538" s="70"/>
      <c r="D1538" s="68"/>
      <c r="E1538" s="66"/>
      <c r="F1538" s="66"/>
      <c r="G1538" s="66"/>
    </row>
    <row r="1539" spans="1:7" ht="13" x14ac:dyDescent="0.3">
      <c r="A1539" s="64"/>
      <c r="B1539" s="71"/>
      <c r="C1539" s="70"/>
      <c r="D1539" s="68"/>
      <c r="E1539" s="66"/>
      <c r="F1539" s="66"/>
      <c r="G1539" s="66"/>
    </row>
    <row r="1540" spans="1:7" ht="13" x14ac:dyDescent="0.3">
      <c r="A1540" s="64"/>
      <c r="B1540" s="71" t="s">
        <v>521</v>
      </c>
      <c r="C1540" s="70" t="s">
        <v>619</v>
      </c>
      <c r="D1540" s="68">
        <v>67</v>
      </c>
      <c r="E1540" s="66">
        <v>120</v>
      </c>
      <c r="F1540" s="66"/>
      <c r="G1540" s="66">
        <f t="shared" ref="G1540" si="34">E1540*D1540</f>
        <v>8040</v>
      </c>
    </row>
    <row r="1541" spans="1:7" ht="13" x14ac:dyDescent="0.3">
      <c r="A1541" s="64"/>
      <c r="B1541" s="71"/>
      <c r="C1541" s="70"/>
      <c r="D1541" s="68"/>
      <c r="E1541" s="66"/>
      <c r="F1541" s="66"/>
      <c r="G1541" s="66"/>
    </row>
    <row r="1542" spans="1:7" ht="13" x14ac:dyDescent="0.3">
      <c r="A1542" s="64"/>
      <c r="B1542" s="72" t="s">
        <v>382</v>
      </c>
      <c r="C1542" s="70"/>
      <c r="D1542" s="68"/>
      <c r="E1542" s="66"/>
      <c r="F1542" s="66"/>
      <c r="G1542" s="66"/>
    </row>
    <row r="1543" spans="1:7" ht="13" x14ac:dyDescent="0.3">
      <c r="A1543" s="64"/>
      <c r="B1543" s="71"/>
      <c r="C1543" s="70"/>
      <c r="D1543" s="68"/>
      <c r="E1543" s="66"/>
      <c r="F1543" s="66"/>
      <c r="G1543" s="66"/>
    </row>
    <row r="1544" spans="1:7" ht="13" x14ac:dyDescent="0.3">
      <c r="A1544" s="64"/>
      <c r="B1544" s="73" t="s">
        <v>535</v>
      </c>
      <c r="C1544" s="70"/>
      <c r="D1544" s="68"/>
      <c r="E1544" s="66"/>
      <c r="F1544" s="66"/>
      <c r="G1544" s="66"/>
    </row>
    <row r="1545" spans="1:7" ht="13" x14ac:dyDescent="0.3">
      <c r="A1545" s="64"/>
      <c r="B1545" s="73"/>
      <c r="C1545" s="70"/>
      <c r="D1545" s="68"/>
      <c r="E1545" s="66"/>
      <c r="F1545" s="66"/>
      <c r="G1545" s="66"/>
    </row>
    <row r="1546" spans="1:7" ht="13" x14ac:dyDescent="0.3">
      <c r="A1546" s="64"/>
      <c r="B1546" s="71" t="s">
        <v>536</v>
      </c>
      <c r="C1546" s="74" t="s">
        <v>0</v>
      </c>
      <c r="D1546" s="74">
        <f>7.3*32</f>
        <v>233.6</v>
      </c>
      <c r="E1546" s="66">
        <v>50</v>
      </c>
      <c r="F1546" s="66"/>
      <c r="G1546" s="66">
        <f t="shared" ref="G1546:G1554" si="35">E1546*D1546</f>
        <v>11680</v>
      </c>
    </row>
    <row r="1547" spans="1:7" ht="13" x14ac:dyDescent="0.3">
      <c r="A1547" s="64"/>
      <c r="B1547" s="71" t="s">
        <v>538</v>
      </c>
      <c r="C1547" s="70"/>
      <c r="D1547" s="68"/>
      <c r="E1547" s="66"/>
      <c r="F1547" s="66"/>
      <c r="G1547" s="66"/>
    </row>
    <row r="1548" spans="1:7" ht="13" x14ac:dyDescent="0.3">
      <c r="A1548" s="64"/>
      <c r="B1548" s="71" t="s">
        <v>537</v>
      </c>
      <c r="C1548" s="70"/>
      <c r="D1548" s="68"/>
      <c r="E1548" s="66"/>
      <c r="F1548" s="66"/>
      <c r="G1548" s="66"/>
    </row>
    <row r="1549" spans="1:7" ht="13" x14ac:dyDescent="0.3">
      <c r="A1549" s="64"/>
      <c r="B1549" s="71" t="s">
        <v>547</v>
      </c>
      <c r="C1549" s="74" t="s">
        <v>0</v>
      </c>
      <c r="D1549" s="74">
        <f>7.3*32</f>
        <v>233.6</v>
      </c>
      <c r="E1549" s="66">
        <v>50</v>
      </c>
      <c r="F1549" s="66"/>
      <c r="G1549" s="66">
        <f t="shared" ref="G1549" si="36">E1549*D1549</f>
        <v>11680</v>
      </c>
    </row>
    <row r="1550" spans="1:7" ht="13" x14ac:dyDescent="0.3">
      <c r="A1550" s="64"/>
      <c r="B1550" s="71"/>
      <c r="C1550" s="70"/>
      <c r="D1550" s="68"/>
      <c r="E1550" s="66"/>
      <c r="F1550" s="66"/>
      <c r="G1550" s="66"/>
    </row>
    <row r="1551" spans="1:7" ht="13" x14ac:dyDescent="0.3">
      <c r="A1551" s="64"/>
      <c r="B1551" s="73" t="s">
        <v>534</v>
      </c>
      <c r="C1551" s="70"/>
      <c r="D1551" s="68"/>
      <c r="E1551" s="66"/>
      <c r="F1551" s="66"/>
      <c r="G1551" s="66"/>
    </row>
    <row r="1552" spans="1:7" ht="13" x14ac:dyDescent="0.3">
      <c r="A1552" s="64"/>
      <c r="B1552" s="73" t="s">
        <v>542</v>
      </c>
      <c r="C1552" s="70"/>
      <c r="D1552" s="68"/>
      <c r="E1552" s="66"/>
      <c r="F1552" s="66"/>
      <c r="G1552" s="66"/>
    </row>
    <row r="1553" spans="1:7" ht="13" x14ac:dyDescent="0.3">
      <c r="A1553" s="64"/>
      <c r="B1553" s="71"/>
      <c r="C1553" s="70"/>
      <c r="D1553" s="68"/>
      <c r="E1553" s="66"/>
      <c r="F1553" s="66"/>
      <c r="G1553" s="66"/>
    </row>
    <row r="1554" spans="1:7" ht="13" x14ac:dyDescent="0.3">
      <c r="A1554" s="64"/>
      <c r="B1554" s="71" t="s">
        <v>516</v>
      </c>
      <c r="C1554" s="70" t="s">
        <v>2</v>
      </c>
      <c r="D1554" s="68">
        <v>3</v>
      </c>
      <c r="E1554" s="66">
        <v>50</v>
      </c>
      <c r="F1554" s="66"/>
      <c r="G1554" s="66">
        <f t="shared" si="35"/>
        <v>150</v>
      </c>
    </row>
    <row r="1555" spans="1:7" ht="13" x14ac:dyDescent="0.3">
      <c r="A1555" s="64"/>
      <c r="B1555" s="71"/>
      <c r="C1555" s="70"/>
      <c r="D1555" s="68"/>
      <c r="E1555" s="66"/>
      <c r="F1555" s="66"/>
      <c r="G1555" s="66"/>
    </row>
    <row r="1556" spans="1:7" ht="13" x14ac:dyDescent="0.3">
      <c r="A1556" s="64"/>
      <c r="B1556" s="73" t="s">
        <v>584</v>
      </c>
      <c r="C1556" s="70"/>
      <c r="D1556" s="68"/>
      <c r="E1556" s="66"/>
      <c r="F1556" s="66"/>
      <c r="G1556" s="66"/>
    </row>
    <row r="1557" spans="1:7" ht="13" x14ac:dyDescent="0.3">
      <c r="A1557" s="64"/>
      <c r="B1557" s="73"/>
      <c r="C1557" s="70"/>
      <c r="D1557" s="68"/>
      <c r="E1557" s="66"/>
      <c r="F1557" s="66"/>
      <c r="G1557" s="66"/>
    </row>
    <row r="1558" spans="1:7" ht="13" x14ac:dyDescent="0.3">
      <c r="A1558" s="64"/>
      <c r="B1558" s="71" t="s">
        <v>585</v>
      </c>
      <c r="C1558" s="70" t="s">
        <v>2</v>
      </c>
      <c r="D1558" s="68">
        <v>4</v>
      </c>
      <c r="E1558" s="66">
        <v>50</v>
      </c>
      <c r="F1558" s="66"/>
      <c r="G1558" s="66">
        <f t="shared" ref="G1558" si="37">E1558*D1558</f>
        <v>200</v>
      </c>
    </row>
    <row r="1559" spans="1:7" ht="13" x14ac:dyDescent="0.3">
      <c r="A1559" s="64"/>
      <c r="B1559" s="71"/>
      <c r="C1559" s="70"/>
      <c r="D1559" s="68"/>
      <c r="E1559" s="66"/>
      <c r="F1559" s="66"/>
      <c r="G1559" s="66"/>
    </row>
    <row r="1560" spans="1:7" ht="13" x14ac:dyDescent="0.3">
      <c r="A1560" s="64"/>
      <c r="B1560" s="73" t="s">
        <v>397</v>
      </c>
      <c r="C1560" s="70"/>
      <c r="D1560" s="68"/>
      <c r="E1560" s="66"/>
      <c r="F1560" s="66"/>
      <c r="G1560" s="66"/>
    </row>
    <row r="1561" spans="1:7" ht="13" x14ac:dyDescent="0.3">
      <c r="A1561" s="64"/>
      <c r="B1561" s="73"/>
      <c r="C1561" s="70"/>
      <c r="D1561" s="68"/>
      <c r="E1561" s="66"/>
      <c r="F1561" s="66"/>
      <c r="G1561" s="66"/>
    </row>
    <row r="1562" spans="1:7" ht="13" x14ac:dyDescent="0.3">
      <c r="A1562" s="64"/>
      <c r="B1562" s="71" t="s">
        <v>514</v>
      </c>
      <c r="C1562" s="70" t="s">
        <v>2</v>
      </c>
      <c r="D1562" s="68">
        <v>3</v>
      </c>
      <c r="E1562" s="66">
        <v>50</v>
      </c>
      <c r="F1562" s="66"/>
      <c r="G1562" s="66">
        <f t="shared" ref="G1562" si="38">E1562*D1562</f>
        <v>150</v>
      </c>
    </row>
    <row r="1563" spans="1:7" ht="13" x14ac:dyDescent="0.3">
      <c r="A1563" s="64"/>
      <c r="B1563" s="71" t="s">
        <v>515</v>
      </c>
      <c r="C1563" s="70"/>
      <c r="D1563" s="68"/>
      <c r="E1563" s="66"/>
      <c r="F1563" s="66"/>
      <c r="G1563" s="66"/>
    </row>
    <row r="1564" spans="1:7" ht="13" x14ac:dyDescent="0.3">
      <c r="A1564" s="64"/>
      <c r="B1564" s="71"/>
      <c r="C1564" s="70"/>
      <c r="D1564" s="68"/>
      <c r="E1564" s="66"/>
      <c r="F1564" s="66"/>
      <c r="G1564" s="66"/>
    </row>
    <row r="1565" spans="1:7" ht="13" x14ac:dyDescent="0.3">
      <c r="A1565" s="64"/>
      <c r="B1565" s="71" t="s">
        <v>497</v>
      </c>
      <c r="C1565" s="70" t="s">
        <v>2</v>
      </c>
      <c r="D1565" s="68">
        <v>3</v>
      </c>
      <c r="E1565" s="66">
        <v>50</v>
      </c>
      <c r="F1565" s="66"/>
      <c r="G1565" s="66">
        <f t="shared" ref="G1565" si="39">E1565*D1565</f>
        <v>150</v>
      </c>
    </row>
    <row r="1566" spans="1:7" ht="13" x14ac:dyDescent="0.3">
      <c r="A1566" s="64"/>
      <c r="B1566" s="71"/>
      <c r="C1566" s="70"/>
      <c r="D1566" s="68"/>
      <c r="E1566" s="66"/>
      <c r="F1566" s="66"/>
      <c r="G1566" s="66"/>
    </row>
    <row r="1567" spans="1:7" ht="13" x14ac:dyDescent="0.3">
      <c r="A1567" s="64"/>
      <c r="B1567" s="71" t="s">
        <v>286</v>
      </c>
      <c r="C1567" s="70" t="s">
        <v>11</v>
      </c>
      <c r="D1567" s="68">
        <f>32*2</f>
        <v>64</v>
      </c>
      <c r="E1567" s="66">
        <v>10</v>
      </c>
      <c r="F1567" s="66"/>
      <c r="G1567" s="66">
        <f t="shared" ref="G1567" si="40">E1567*D1567</f>
        <v>640</v>
      </c>
    </row>
    <row r="1568" spans="1:7" ht="13" x14ac:dyDescent="0.3">
      <c r="A1568" s="64"/>
      <c r="B1568" s="71"/>
      <c r="C1568" s="70"/>
      <c r="D1568" s="68"/>
      <c r="E1568" s="66"/>
      <c r="F1568" s="66"/>
      <c r="G1568" s="66"/>
    </row>
    <row r="1569" spans="1:7" ht="13" x14ac:dyDescent="0.3">
      <c r="A1569" s="64"/>
      <c r="B1569" s="71" t="s">
        <v>469</v>
      </c>
      <c r="C1569" s="70" t="s">
        <v>11</v>
      </c>
      <c r="D1569" s="68">
        <v>64</v>
      </c>
      <c r="E1569" s="66">
        <v>10</v>
      </c>
      <c r="F1569" s="66"/>
      <c r="G1569" s="66">
        <f t="shared" ref="G1569" si="41">E1569*D1569</f>
        <v>640</v>
      </c>
    </row>
    <row r="1570" spans="1:7" ht="13" x14ac:dyDescent="0.3">
      <c r="A1570" s="64"/>
      <c r="B1570" s="71"/>
      <c r="C1570" s="70"/>
      <c r="D1570" s="68"/>
      <c r="E1570" s="66"/>
      <c r="F1570" s="66"/>
      <c r="G1570" s="66"/>
    </row>
    <row r="1571" spans="1:7" ht="13" x14ac:dyDescent="0.3">
      <c r="A1571" s="64"/>
      <c r="B1571" s="71" t="s">
        <v>470</v>
      </c>
      <c r="C1571" s="70" t="s">
        <v>11</v>
      </c>
      <c r="D1571" s="68">
        <v>25</v>
      </c>
      <c r="E1571" s="66">
        <v>10</v>
      </c>
      <c r="F1571" s="66"/>
      <c r="G1571" s="66">
        <f t="shared" ref="G1571" si="42">E1571*D1571</f>
        <v>250</v>
      </c>
    </row>
    <row r="1572" spans="1:7" ht="13" x14ac:dyDescent="0.3">
      <c r="A1572" s="64"/>
      <c r="B1572" s="71"/>
      <c r="C1572" s="70"/>
      <c r="D1572" s="68"/>
      <c r="E1572" s="66"/>
      <c r="F1572" s="66"/>
      <c r="G1572" s="66"/>
    </row>
    <row r="1573" spans="1:7" ht="13" x14ac:dyDescent="0.3">
      <c r="A1573" s="64"/>
      <c r="B1573" s="75" t="s">
        <v>404</v>
      </c>
      <c r="C1573" s="70"/>
      <c r="D1573" s="68"/>
      <c r="E1573" s="66"/>
      <c r="F1573" s="66"/>
      <c r="G1573" s="66"/>
    </row>
    <row r="1574" spans="1:7" ht="13" x14ac:dyDescent="0.3">
      <c r="A1574" s="64"/>
      <c r="B1574" s="71"/>
      <c r="C1574" s="70"/>
      <c r="D1574" s="68"/>
      <c r="E1574" s="66"/>
      <c r="F1574" s="66"/>
      <c r="G1574" s="66"/>
    </row>
    <row r="1575" spans="1:7" ht="13" x14ac:dyDescent="0.3">
      <c r="A1575" s="64"/>
      <c r="B1575" s="71" t="s">
        <v>405</v>
      </c>
      <c r="C1575" s="70" t="s">
        <v>2</v>
      </c>
      <c r="D1575" s="68">
        <v>3</v>
      </c>
      <c r="E1575" s="66">
        <v>50</v>
      </c>
      <c r="F1575" s="66"/>
      <c r="G1575" s="66">
        <f>E1575*D1575</f>
        <v>150</v>
      </c>
    </row>
    <row r="1576" spans="1:7" ht="13" x14ac:dyDescent="0.3">
      <c r="A1576" s="64"/>
      <c r="B1576" s="71"/>
      <c r="C1576" s="70"/>
      <c r="D1576" s="68"/>
      <c r="E1576" s="66"/>
      <c r="F1576" s="66"/>
      <c r="G1576" s="66"/>
    </row>
    <row r="1577" spans="1:7" ht="13" x14ac:dyDescent="0.3">
      <c r="A1577" s="64"/>
      <c r="B1577" s="71" t="s">
        <v>523</v>
      </c>
      <c r="C1577" s="70" t="s">
        <v>2</v>
      </c>
      <c r="D1577" s="68">
        <v>25</v>
      </c>
      <c r="E1577" s="66">
        <v>50</v>
      </c>
      <c r="F1577" s="66"/>
      <c r="G1577" s="66">
        <f>E1577*D1577</f>
        <v>1250</v>
      </c>
    </row>
    <row r="1578" spans="1:7" ht="13" x14ac:dyDescent="0.3">
      <c r="A1578" s="64"/>
      <c r="B1578" s="71"/>
      <c r="C1578" s="70"/>
      <c r="D1578" s="68"/>
      <c r="E1578" s="66"/>
      <c r="F1578" s="66"/>
      <c r="G1578" s="66"/>
    </row>
    <row r="1579" spans="1:7" ht="13" x14ac:dyDescent="0.3">
      <c r="A1579" s="64"/>
      <c r="B1579" s="72" t="s">
        <v>420</v>
      </c>
      <c r="C1579" s="70"/>
      <c r="D1579" s="68"/>
      <c r="E1579" s="66"/>
      <c r="F1579" s="66"/>
      <c r="G1579" s="66"/>
    </row>
    <row r="1580" spans="1:7" ht="13" x14ac:dyDescent="0.3">
      <c r="A1580" s="64"/>
      <c r="B1580" s="71"/>
      <c r="C1580" s="70"/>
      <c r="D1580" s="68"/>
      <c r="E1580" s="66"/>
      <c r="F1580" s="66"/>
      <c r="G1580" s="66"/>
    </row>
    <row r="1581" spans="1:7" ht="13" x14ac:dyDescent="0.3">
      <c r="A1581" s="64"/>
      <c r="B1581" s="71" t="s">
        <v>422</v>
      </c>
      <c r="C1581" s="70" t="s">
        <v>619</v>
      </c>
      <c r="D1581" s="74">
        <f>7.3*32</f>
        <v>233.6</v>
      </c>
      <c r="E1581" s="66">
        <v>50</v>
      </c>
      <c r="F1581" s="66"/>
      <c r="G1581" s="66">
        <f t="shared" ref="G1581:G1583" si="43">E1581*D1581</f>
        <v>11680</v>
      </c>
    </row>
    <row r="1582" spans="1:7" ht="13" x14ac:dyDescent="0.3">
      <c r="A1582" s="64"/>
      <c r="B1582" s="71"/>
      <c r="C1582" s="70"/>
      <c r="D1582" s="68"/>
      <c r="E1582" s="66"/>
      <c r="F1582" s="66"/>
      <c r="G1582" s="66"/>
    </row>
    <row r="1583" spans="1:7" ht="13" x14ac:dyDescent="0.3">
      <c r="A1583" s="64"/>
      <c r="B1583" s="71" t="s">
        <v>423</v>
      </c>
      <c r="C1583" s="70" t="s">
        <v>619</v>
      </c>
      <c r="D1583" s="74">
        <f>((32+7.3)*2)*3.1+(7.3*2.9*2*3)+((32+7.3)*2)*3.1</f>
        <v>614.33999999999992</v>
      </c>
      <c r="E1583" s="66">
        <v>20</v>
      </c>
      <c r="F1583" s="66"/>
      <c r="G1583" s="66">
        <f t="shared" si="43"/>
        <v>12286.8</v>
      </c>
    </row>
    <row r="1584" spans="1:7" ht="13" x14ac:dyDescent="0.3">
      <c r="A1584" s="64"/>
      <c r="B1584" s="71"/>
      <c r="C1584" s="70"/>
      <c r="D1584" s="68"/>
      <c r="E1584" s="66"/>
      <c r="F1584" s="66"/>
      <c r="G1584" s="66"/>
    </row>
    <row r="1585" spans="1:7" ht="13" x14ac:dyDescent="0.3">
      <c r="A1585" s="64"/>
      <c r="B1585" s="71" t="s">
        <v>524</v>
      </c>
      <c r="C1585" s="70" t="s">
        <v>619</v>
      </c>
      <c r="D1585" s="74">
        <f>D1836</f>
        <v>11</v>
      </c>
      <c r="E1585" s="66">
        <v>20</v>
      </c>
      <c r="F1585" s="66"/>
      <c r="G1585" s="66">
        <f t="shared" ref="G1585" si="44">E1585*D1585</f>
        <v>220</v>
      </c>
    </row>
    <row r="1586" spans="1:7" ht="13" x14ac:dyDescent="0.3">
      <c r="A1586" s="64"/>
      <c r="B1586" s="71"/>
      <c r="C1586" s="70"/>
      <c r="D1586" s="68"/>
      <c r="E1586" s="66"/>
      <c r="F1586" s="66"/>
      <c r="G1586" s="66"/>
    </row>
    <row r="1587" spans="1:7" ht="13" x14ac:dyDescent="0.3">
      <c r="A1587" s="58"/>
      <c r="B1587" s="111" t="s">
        <v>283</v>
      </c>
      <c r="C1587" s="112"/>
      <c r="D1587" s="112"/>
      <c r="E1587" s="113"/>
      <c r="F1587" s="114"/>
      <c r="G1587" s="114">
        <f>SUM(G1530:G1586)</f>
        <v>63466.8</v>
      </c>
    </row>
    <row r="1588" spans="1:7" ht="13" x14ac:dyDescent="0.3">
      <c r="A1588" s="64"/>
      <c r="B1588" s="49"/>
      <c r="C1588" s="68"/>
      <c r="D1588" s="68"/>
      <c r="E1588" s="66"/>
      <c r="F1588" s="66"/>
      <c r="G1588" s="66"/>
    </row>
    <row r="1589" spans="1:7" ht="13" x14ac:dyDescent="0.3">
      <c r="A1589" s="64"/>
      <c r="B1589" s="67" t="s">
        <v>459</v>
      </c>
      <c r="C1589" s="68"/>
      <c r="D1589" s="68"/>
      <c r="E1589" s="66"/>
      <c r="F1589" s="66"/>
      <c r="G1589" s="66"/>
    </row>
    <row r="1590" spans="1:7" x14ac:dyDescent="0.25">
      <c r="A1590" s="49"/>
      <c r="B1590" s="49"/>
      <c r="C1590" s="49"/>
      <c r="D1590" s="49"/>
      <c r="E1590" s="66"/>
      <c r="F1590" s="48"/>
      <c r="G1590" s="48"/>
    </row>
    <row r="1591" spans="1:7" ht="13" x14ac:dyDescent="0.3">
      <c r="A1591" s="49"/>
      <c r="B1591" s="79" t="s">
        <v>200</v>
      </c>
      <c r="C1591" s="68"/>
      <c r="D1591" s="68"/>
      <c r="E1591" s="77"/>
      <c r="F1591" s="66"/>
      <c r="G1591" s="66"/>
    </row>
    <row r="1592" spans="1:7" x14ac:dyDescent="0.25">
      <c r="A1592" s="49"/>
      <c r="B1592" s="49"/>
      <c r="C1592" s="68"/>
      <c r="D1592" s="68"/>
      <c r="E1592" s="77"/>
      <c r="F1592" s="66"/>
      <c r="G1592" s="66"/>
    </row>
    <row r="1593" spans="1:7" ht="13" x14ac:dyDescent="0.3">
      <c r="A1593" s="49"/>
      <c r="B1593" s="67" t="s">
        <v>195</v>
      </c>
      <c r="C1593" s="68"/>
      <c r="D1593" s="68"/>
      <c r="E1593" s="77"/>
      <c r="F1593" s="66"/>
      <c r="G1593" s="66"/>
    </row>
    <row r="1594" spans="1:7" x14ac:dyDescent="0.25">
      <c r="A1594" s="49"/>
      <c r="B1594" s="49"/>
      <c r="C1594" s="68"/>
      <c r="D1594" s="68"/>
      <c r="E1594" s="77"/>
      <c r="F1594" s="66"/>
      <c r="G1594" s="66"/>
    </row>
    <row r="1595" spans="1:7" ht="13" x14ac:dyDescent="0.3">
      <c r="A1595" s="49"/>
      <c r="B1595" s="67" t="s">
        <v>194</v>
      </c>
      <c r="C1595" s="68"/>
      <c r="D1595" s="68"/>
      <c r="E1595" s="77"/>
      <c r="F1595" s="66"/>
      <c r="G1595" s="66"/>
    </row>
    <row r="1596" spans="1:7" ht="15" x14ac:dyDescent="0.3">
      <c r="A1596" s="49"/>
      <c r="B1596" s="67" t="s">
        <v>620</v>
      </c>
      <c r="C1596" s="68"/>
      <c r="D1596" s="68"/>
      <c r="E1596" s="77"/>
      <c r="F1596" s="66"/>
      <c r="G1596" s="66"/>
    </row>
    <row r="1597" spans="1:7" x14ac:dyDescent="0.25">
      <c r="A1597" s="49"/>
      <c r="B1597" s="49"/>
      <c r="C1597" s="68"/>
      <c r="D1597" s="68"/>
      <c r="E1597" s="77"/>
      <c r="F1597" s="66"/>
      <c r="G1597" s="66"/>
    </row>
    <row r="1598" spans="1:7" ht="14.5" x14ac:dyDescent="0.25">
      <c r="A1598" s="49"/>
      <c r="B1598" s="49" t="s">
        <v>192</v>
      </c>
      <c r="C1598" s="68" t="s">
        <v>621</v>
      </c>
      <c r="D1598" s="68">
        <v>31</v>
      </c>
      <c r="E1598" s="77">
        <v>380</v>
      </c>
      <c r="F1598" s="66"/>
      <c r="G1598" s="66">
        <f t="shared" ref="G1598:G1609" si="45">E1598*D1598</f>
        <v>11780</v>
      </c>
    </row>
    <row r="1599" spans="1:7" ht="14.5" x14ac:dyDescent="0.25">
      <c r="A1599" s="49"/>
      <c r="B1599" s="49" t="s">
        <v>191</v>
      </c>
      <c r="C1599" s="68" t="s">
        <v>621</v>
      </c>
      <c r="D1599" s="68">
        <f>(32*0.2*2)+(0.5*7.3*1.8*2)+0.06</f>
        <v>26</v>
      </c>
      <c r="E1599" s="77">
        <v>480</v>
      </c>
      <c r="F1599" s="66"/>
      <c r="G1599" s="66">
        <f t="shared" si="45"/>
        <v>12480</v>
      </c>
    </row>
    <row r="1600" spans="1:7" x14ac:dyDescent="0.25">
      <c r="A1600" s="49"/>
      <c r="B1600" s="49"/>
      <c r="C1600" s="68"/>
      <c r="D1600" s="68"/>
      <c r="E1600" s="77"/>
      <c r="F1600" s="66"/>
      <c r="G1600" s="66"/>
    </row>
    <row r="1601" spans="1:7" ht="13" x14ac:dyDescent="0.3">
      <c r="A1601" s="49"/>
      <c r="B1601" s="67" t="s">
        <v>190</v>
      </c>
      <c r="C1601" s="68"/>
      <c r="D1601" s="68"/>
      <c r="E1601" s="77"/>
      <c r="F1601" s="66"/>
      <c r="G1601" s="66"/>
    </row>
    <row r="1602" spans="1:7" x14ac:dyDescent="0.25">
      <c r="A1602" s="49"/>
      <c r="B1602" s="49"/>
      <c r="C1602" s="68"/>
      <c r="D1602" s="68"/>
      <c r="E1602" s="77"/>
      <c r="F1602" s="66"/>
      <c r="G1602" s="66"/>
    </row>
    <row r="1603" spans="1:7" ht="13" x14ac:dyDescent="0.3">
      <c r="A1603" s="49"/>
      <c r="B1603" s="67" t="s">
        <v>189</v>
      </c>
      <c r="C1603" s="68"/>
      <c r="D1603" s="68"/>
      <c r="E1603" s="77"/>
      <c r="F1603" s="66"/>
      <c r="G1603" s="66"/>
    </row>
    <row r="1604" spans="1:7" x14ac:dyDescent="0.25">
      <c r="A1604" s="49"/>
      <c r="B1604" s="49"/>
      <c r="C1604" s="68"/>
      <c r="D1604" s="68"/>
      <c r="E1604" s="77"/>
      <c r="F1604" s="66"/>
      <c r="G1604" s="66"/>
    </row>
    <row r="1605" spans="1:7" x14ac:dyDescent="0.25">
      <c r="A1605" s="49"/>
      <c r="B1605" s="49" t="s">
        <v>495</v>
      </c>
      <c r="C1605" s="68" t="s">
        <v>11</v>
      </c>
      <c r="D1605" s="68">
        <f>32*3*2</f>
        <v>192</v>
      </c>
      <c r="E1605" s="77">
        <v>45</v>
      </c>
      <c r="F1605" s="66"/>
      <c r="G1605" s="66">
        <f t="shared" si="45"/>
        <v>8640</v>
      </c>
    </row>
    <row r="1606" spans="1:7" x14ac:dyDescent="0.25">
      <c r="A1606" s="49"/>
      <c r="B1606" s="49" t="s">
        <v>13</v>
      </c>
      <c r="C1606" s="68" t="s">
        <v>11</v>
      </c>
      <c r="D1606" s="68">
        <f>7.3*3*2+0.2</f>
        <v>44</v>
      </c>
      <c r="E1606" s="77">
        <v>45</v>
      </c>
      <c r="F1606" s="66"/>
      <c r="G1606" s="66">
        <f t="shared" si="45"/>
        <v>1980</v>
      </c>
    </row>
    <row r="1607" spans="1:7" x14ac:dyDescent="0.25">
      <c r="A1607" s="49"/>
      <c r="B1607" s="49"/>
      <c r="C1607" s="68"/>
      <c r="D1607" s="68"/>
      <c r="E1607" s="77"/>
      <c r="F1607" s="66"/>
      <c r="G1607" s="66"/>
    </row>
    <row r="1608" spans="1:7" ht="13" x14ac:dyDescent="0.3">
      <c r="A1608" s="49"/>
      <c r="B1608" s="67" t="s">
        <v>181</v>
      </c>
      <c r="C1608" s="68"/>
      <c r="D1608" s="68"/>
      <c r="E1608" s="77"/>
      <c r="F1608" s="66"/>
      <c r="G1608" s="66"/>
    </row>
    <row r="1609" spans="1:7" x14ac:dyDescent="0.25">
      <c r="A1609" s="49"/>
      <c r="B1609" s="49" t="s">
        <v>498</v>
      </c>
      <c r="C1609" s="68" t="s">
        <v>2</v>
      </c>
      <c r="D1609" s="68">
        <v>24</v>
      </c>
      <c r="E1609" s="77">
        <v>150</v>
      </c>
      <c r="F1609" s="66"/>
      <c r="G1609" s="66">
        <f t="shared" si="45"/>
        <v>3600</v>
      </c>
    </row>
    <row r="1610" spans="1:7" x14ac:dyDescent="0.25">
      <c r="A1610" s="49"/>
      <c r="B1610" s="49"/>
      <c r="C1610" s="68"/>
      <c r="D1610" s="68"/>
      <c r="E1610" s="77"/>
      <c r="F1610" s="66"/>
      <c r="G1610" s="66"/>
    </row>
    <row r="1611" spans="1:7" ht="13" x14ac:dyDescent="0.3">
      <c r="A1611" s="115"/>
      <c r="B1611" s="111" t="s">
        <v>283</v>
      </c>
      <c r="C1611" s="112"/>
      <c r="D1611" s="112"/>
      <c r="E1611" s="113"/>
      <c r="F1611" s="114"/>
      <c r="G1611" s="114">
        <f>SUM(G1598:G1610)</f>
        <v>38480</v>
      </c>
    </row>
    <row r="1612" spans="1:7" x14ac:dyDescent="0.25">
      <c r="A1612" s="49"/>
      <c r="B1612" s="49"/>
      <c r="C1612" s="68"/>
      <c r="D1612" s="68"/>
      <c r="E1612" s="77"/>
      <c r="F1612" s="66"/>
      <c r="G1612" s="66"/>
    </row>
    <row r="1613" spans="1:7" ht="13" x14ac:dyDescent="0.3">
      <c r="A1613" s="49"/>
      <c r="B1613" s="79" t="s">
        <v>153</v>
      </c>
      <c r="C1613" s="68"/>
      <c r="D1613" s="68"/>
      <c r="E1613" s="77"/>
      <c r="F1613" s="66"/>
      <c r="G1613" s="66"/>
    </row>
    <row r="1614" spans="1:7" x14ac:dyDescent="0.25">
      <c r="A1614" s="49"/>
      <c r="B1614" s="49"/>
      <c r="C1614" s="68"/>
      <c r="D1614" s="68"/>
      <c r="E1614" s="77"/>
      <c r="F1614" s="66"/>
      <c r="G1614" s="66"/>
    </row>
    <row r="1615" spans="1:7" ht="13" x14ac:dyDescent="0.3">
      <c r="A1615" s="49"/>
      <c r="B1615" s="67" t="s">
        <v>152</v>
      </c>
      <c r="C1615" s="68"/>
      <c r="D1615" s="68"/>
      <c r="E1615" s="77"/>
      <c r="F1615" s="66"/>
      <c r="G1615" s="66"/>
    </row>
    <row r="1616" spans="1:7" x14ac:dyDescent="0.25">
      <c r="A1616" s="49"/>
      <c r="B1616" s="49"/>
      <c r="C1616" s="68"/>
      <c r="D1616" s="68"/>
      <c r="E1616" s="77"/>
      <c r="F1616" s="66"/>
      <c r="G1616" s="66"/>
    </row>
    <row r="1617" spans="1:7" ht="13" x14ac:dyDescent="0.3">
      <c r="A1617" s="49"/>
      <c r="B1617" s="67" t="s">
        <v>151</v>
      </c>
      <c r="C1617" s="68"/>
      <c r="D1617" s="68"/>
      <c r="E1617" s="77"/>
      <c r="F1617" s="66"/>
      <c r="G1617" s="66"/>
    </row>
    <row r="1618" spans="1:7" ht="13" x14ac:dyDescent="0.3">
      <c r="A1618" s="49"/>
      <c r="B1618" s="67" t="s">
        <v>150</v>
      </c>
      <c r="C1618" s="68"/>
      <c r="D1618" s="68"/>
      <c r="E1618" s="77"/>
      <c r="F1618" s="66"/>
      <c r="G1618" s="66"/>
    </row>
    <row r="1619" spans="1:7" ht="13" x14ac:dyDescent="0.3">
      <c r="A1619" s="49"/>
      <c r="B1619" s="67" t="s">
        <v>149</v>
      </c>
      <c r="C1619" s="68"/>
      <c r="D1619" s="68"/>
      <c r="E1619" s="77"/>
      <c r="F1619" s="66"/>
      <c r="G1619" s="66"/>
    </row>
    <row r="1620" spans="1:7" ht="13" x14ac:dyDescent="0.3">
      <c r="A1620" s="49"/>
      <c r="B1620" s="67" t="s">
        <v>148</v>
      </c>
      <c r="C1620" s="68"/>
      <c r="D1620" s="68"/>
      <c r="E1620" s="77"/>
      <c r="F1620" s="66"/>
      <c r="G1620" s="66"/>
    </row>
    <row r="1621" spans="1:7" ht="13" x14ac:dyDescent="0.3">
      <c r="A1621" s="49"/>
      <c r="B1621" s="67" t="s">
        <v>147</v>
      </c>
      <c r="C1621" s="68"/>
      <c r="D1621" s="68"/>
      <c r="E1621" s="77"/>
      <c r="F1621" s="66"/>
      <c r="G1621" s="66"/>
    </row>
    <row r="1622" spans="1:7" ht="13" x14ac:dyDescent="0.3">
      <c r="A1622" s="49"/>
      <c r="B1622" s="67" t="s">
        <v>146</v>
      </c>
      <c r="C1622" s="68"/>
      <c r="D1622" s="68"/>
      <c r="E1622" s="77"/>
      <c r="F1622" s="66"/>
      <c r="G1622" s="66"/>
    </row>
    <row r="1623" spans="1:7" x14ac:dyDescent="0.25">
      <c r="A1623" s="49"/>
      <c r="B1623" s="49"/>
      <c r="C1623" s="68"/>
      <c r="D1623" s="68"/>
      <c r="E1623" s="77"/>
      <c r="F1623" s="66"/>
      <c r="G1623" s="66"/>
    </row>
    <row r="1624" spans="1:7" x14ac:dyDescent="0.25">
      <c r="A1624" s="49"/>
      <c r="B1624" s="49" t="s">
        <v>145</v>
      </c>
      <c r="C1624" s="68"/>
      <c r="D1624" s="68"/>
      <c r="E1624" s="77"/>
      <c r="F1624" s="66"/>
      <c r="G1624" s="66"/>
    </row>
    <row r="1625" spans="1:7" ht="14.5" x14ac:dyDescent="0.25">
      <c r="A1625" s="49"/>
      <c r="B1625" s="49" t="s">
        <v>144</v>
      </c>
      <c r="C1625" s="68" t="s">
        <v>621</v>
      </c>
      <c r="D1625" s="68">
        <v>270</v>
      </c>
      <c r="E1625" s="77">
        <v>250</v>
      </c>
      <c r="F1625" s="66"/>
      <c r="G1625" s="66">
        <f t="shared" ref="G1625:G1632" si="46">E1625*D1625</f>
        <v>67500</v>
      </c>
    </row>
    <row r="1626" spans="1:7" x14ac:dyDescent="0.25">
      <c r="A1626" s="49"/>
      <c r="B1626" s="49"/>
      <c r="C1626" s="68"/>
      <c r="D1626" s="68"/>
      <c r="E1626" s="77"/>
      <c r="F1626" s="66"/>
      <c r="G1626" s="66"/>
    </row>
    <row r="1627" spans="1:7" x14ac:dyDescent="0.25">
      <c r="A1627" s="49"/>
      <c r="B1627" s="49" t="s">
        <v>143</v>
      </c>
      <c r="C1627" s="68"/>
      <c r="D1627" s="68"/>
      <c r="E1627" s="77"/>
      <c r="F1627" s="66"/>
      <c r="G1627" s="66"/>
    </row>
    <row r="1628" spans="1:7" x14ac:dyDescent="0.25">
      <c r="A1628" s="49"/>
      <c r="B1628" s="49" t="s">
        <v>142</v>
      </c>
      <c r="C1628" s="68" t="s">
        <v>11</v>
      </c>
      <c r="D1628" s="68">
        <v>32</v>
      </c>
      <c r="E1628" s="77">
        <v>65</v>
      </c>
      <c r="F1628" s="66"/>
      <c r="G1628" s="66">
        <f t="shared" si="46"/>
        <v>2080</v>
      </c>
    </row>
    <row r="1629" spans="1:7" x14ac:dyDescent="0.25">
      <c r="A1629" s="49"/>
      <c r="B1629" s="49"/>
      <c r="C1629" s="68"/>
      <c r="D1629" s="68"/>
      <c r="E1629" s="77"/>
      <c r="F1629" s="66"/>
      <c r="G1629" s="66"/>
    </row>
    <row r="1630" spans="1:7" x14ac:dyDescent="0.25">
      <c r="A1630" s="49"/>
      <c r="B1630" s="49" t="s">
        <v>141</v>
      </c>
      <c r="C1630" s="68" t="s">
        <v>11</v>
      </c>
      <c r="D1630" s="68">
        <v>32</v>
      </c>
      <c r="E1630" s="77">
        <v>65</v>
      </c>
      <c r="F1630" s="66"/>
      <c r="G1630" s="66">
        <f t="shared" si="46"/>
        <v>2080</v>
      </c>
    </row>
    <row r="1631" spans="1:7" x14ac:dyDescent="0.25">
      <c r="A1631" s="49"/>
      <c r="B1631" s="49"/>
      <c r="C1631" s="68"/>
      <c r="D1631" s="68"/>
      <c r="E1631" s="77"/>
      <c r="F1631" s="66"/>
      <c r="G1631" s="66"/>
    </row>
    <row r="1632" spans="1:7" x14ac:dyDescent="0.25">
      <c r="A1632" s="49"/>
      <c r="B1632" s="49" t="s">
        <v>140</v>
      </c>
      <c r="C1632" s="68" t="s">
        <v>11</v>
      </c>
      <c r="D1632" s="68">
        <v>32</v>
      </c>
      <c r="E1632" s="77">
        <v>65</v>
      </c>
      <c r="F1632" s="66"/>
      <c r="G1632" s="66">
        <f t="shared" si="46"/>
        <v>2080</v>
      </c>
    </row>
    <row r="1633" spans="1:7" x14ac:dyDescent="0.25">
      <c r="A1633" s="49"/>
      <c r="B1633" s="49"/>
      <c r="C1633" s="68"/>
      <c r="D1633" s="68"/>
      <c r="E1633" s="77"/>
      <c r="F1633" s="66"/>
      <c r="G1633" s="66"/>
    </row>
    <row r="1634" spans="1:7" ht="13" x14ac:dyDescent="0.3">
      <c r="A1634" s="49"/>
      <c r="B1634" s="67" t="s">
        <v>139</v>
      </c>
      <c r="C1634" s="68"/>
      <c r="D1634" s="68"/>
      <c r="E1634" s="77"/>
      <c r="F1634" s="66"/>
      <c r="G1634" s="66"/>
    </row>
    <row r="1635" spans="1:7" x14ac:dyDescent="0.25">
      <c r="A1635" s="49"/>
      <c r="B1635" s="49"/>
      <c r="C1635" s="68"/>
      <c r="D1635" s="68"/>
      <c r="E1635" s="77"/>
      <c r="F1635" s="66"/>
      <c r="G1635" s="66"/>
    </row>
    <row r="1636" spans="1:7" ht="13" x14ac:dyDescent="0.3">
      <c r="A1636" s="49"/>
      <c r="B1636" s="67" t="s">
        <v>138</v>
      </c>
      <c r="C1636" s="68"/>
      <c r="D1636" s="68"/>
      <c r="E1636" s="77"/>
      <c r="F1636" s="66"/>
      <c r="G1636" s="66"/>
    </row>
    <row r="1637" spans="1:7" ht="13" x14ac:dyDescent="0.3">
      <c r="A1637" s="49"/>
      <c r="B1637" s="67" t="s">
        <v>137</v>
      </c>
      <c r="C1637" s="68"/>
      <c r="D1637" s="68"/>
      <c r="E1637" s="77"/>
      <c r="F1637" s="66"/>
      <c r="G1637" s="66"/>
    </row>
    <row r="1638" spans="1:7" x14ac:dyDescent="0.25">
      <c r="A1638" s="49"/>
      <c r="B1638" s="49"/>
      <c r="C1638" s="68"/>
      <c r="D1638" s="68"/>
      <c r="E1638" s="77"/>
      <c r="F1638" s="66"/>
      <c r="G1638" s="66"/>
    </row>
    <row r="1639" spans="1:7" x14ac:dyDescent="0.25">
      <c r="A1639" s="49"/>
      <c r="B1639" s="49" t="s">
        <v>136</v>
      </c>
      <c r="C1639" s="68"/>
      <c r="D1639" s="68"/>
      <c r="E1639" s="77"/>
      <c r="F1639" s="66"/>
      <c r="G1639" s="66"/>
    </row>
    <row r="1640" spans="1:7" x14ac:dyDescent="0.25">
      <c r="A1640" s="49"/>
      <c r="B1640" s="49" t="s">
        <v>135</v>
      </c>
      <c r="C1640" s="68"/>
      <c r="D1640" s="68"/>
      <c r="E1640" s="77"/>
      <c r="F1640" s="66"/>
      <c r="G1640" s="66"/>
    </row>
    <row r="1641" spans="1:7" ht="14.5" x14ac:dyDescent="0.25">
      <c r="A1641" s="49"/>
      <c r="B1641" s="49" t="s">
        <v>134</v>
      </c>
      <c r="C1641" s="68" t="s">
        <v>621</v>
      </c>
      <c r="D1641" s="68">
        <v>270</v>
      </c>
      <c r="E1641" s="77">
        <v>25</v>
      </c>
      <c r="F1641" s="66"/>
      <c r="G1641" s="66">
        <f t="shared" ref="G1641:G1682" si="47">E1641*D1641</f>
        <v>6750</v>
      </c>
    </row>
    <row r="1642" spans="1:7" x14ac:dyDescent="0.25">
      <c r="A1642" s="49"/>
      <c r="B1642" s="49"/>
      <c r="C1642" s="68"/>
      <c r="D1642" s="68"/>
      <c r="E1642" s="77"/>
      <c r="F1642" s="66"/>
      <c r="G1642" s="66"/>
    </row>
    <row r="1643" spans="1:7" ht="13" x14ac:dyDescent="0.3">
      <c r="A1643" s="115"/>
      <c r="B1643" s="111" t="s">
        <v>283</v>
      </c>
      <c r="C1643" s="112"/>
      <c r="D1643" s="112"/>
      <c r="E1643" s="113"/>
      <c r="F1643" s="114"/>
      <c r="G1643" s="114">
        <f>SUM(G1616:G1642)</f>
        <v>80490</v>
      </c>
    </row>
    <row r="1644" spans="1:7" x14ac:dyDescent="0.25">
      <c r="A1644" s="49"/>
      <c r="B1644" s="49"/>
      <c r="C1644" s="68"/>
      <c r="D1644" s="68"/>
      <c r="E1644" s="77"/>
      <c r="F1644" s="66"/>
      <c r="G1644" s="66"/>
    </row>
    <row r="1645" spans="1:7" ht="13" x14ac:dyDescent="0.3">
      <c r="A1645" s="49"/>
      <c r="B1645" s="79" t="s">
        <v>133</v>
      </c>
      <c r="C1645" s="68"/>
      <c r="D1645" s="68"/>
      <c r="E1645" s="77"/>
      <c r="F1645" s="66"/>
      <c r="G1645" s="66"/>
    </row>
    <row r="1646" spans="1:7" x14ac:dyDescent="0.25">
      <c r="A1646" s="49"/>
      <c r="B1646" s="49"/>
      <c r="C1646" s="68"/>
      <c r="D1646" s="68"/>
      <c r="E1646" s="77"/>
      <c r="F1646" s="66"/>
      <c r="G1646" s="66"/>
    </row>
    <row r="1647" spans="1:7" ht="13" x14ac:dyDescent="0.3">
      <c r="A1647" s="49"/>
      <c r="B1647" s="67" t="s">
        <v>132</v>
      </c>
      <c r="C1647" s="68"/>
      <c r="D1647" s="68"/>
      <c r="E1647" s="77"/>
      <c r="F1647" s="66"/>
      <c r="G1647" s="66"/>
    </row>
    <row r="1648" spans="1:7" x14ac:dyDescent="0.25">
      <c r="A1648" s="49"/>
      <c r="B1648" s="49" t="s">
        <v>131</v>
      </c>
      <c r="C1648" s="68" t="s">
        <v>11</v>
      </c>
      <c r="D1648" s="68">
        <f>32*2</f>
        <v>64</v>
      </c>
      <c r="E1648" s="77">
        <v>65</v>
      </c>
      <c r="F1648" s="66"/>
      <c r="G1648" s="66">
        <f t="shared" si="47"/>
        <v>4160</v>
      </c>
    </row>
    <row r="1649" spans="1:7" x14ac:dyDescent="0.25">
      <c r="A1649" s="49"/>
      <c r="B1649" s="49"/>
      <c r="C1649" s="68"/>
      <c r="D1649" s="68"/>
      <c r="E1649" s="77"/>
      <c r="F1649" s="66"/>
      <c r="G1649" s="66"/>
    </row>
    <row r="1650" spans="1:7" x14ac:dyDescent="0.25">
      <c r="A1650" s="49"/>
      <c r="B1650" s="49" t="s">
        <v>499</v>
      </c>
      <c r="C1650" s="68"/>
      <c r="D1650" s="68"/>
      <c r="E1650" s="77"/>
      <c r="F1650" s="66"/>
      <c r="G1650" s="66"/>
    </row>
    <row r="1651" spans="1:7" x14ac:dyDescent="0.25">
      <c r="A1651" s="49"/>
      <c r="B1651" s="49" t="s">
        <v>129</v>
      </c>
      <c r="C1651" s="68" t="s">
        <v>11</v>
      </c>
      <c r="D1651" s="68">
        <f>32*10</f>
        <v>320</v>
      </c>
      <c r="E1651" s="77">
        <v>85</v>
      </c>
      <c r="F1651" s="66"/>
      <c r="G1651" s="66">
        <f t="shared" si="47"/>
        <v>27200</v>
      </c>
    </row>
    <row r="1652" spans="1:7" x14ac:dyDescent="0.25">
      <c r="A1652" s="49"/>
      <c r="B1652" s="49"/>
      <c r="C1652" s="68"/>
      <c r="D1652" s="68"/>
      <c r="E1652" s="77"/>
      <c r="F1652" s="66"/>
      <c r="G1652" s="66"/>
    </row>
    <row r="1653" spans="1:7" ht="13" x14ac:dyDescent="0.3">
      <c r="A1653" s="49"/>
      <c r="B1653" s="67" t="s">
        <v>128</v>
      </c>
      <c r="C1653" s="68"/>
      <c r="D1653" s="68"/>
      <c r="E1653" s="77"/>
      <c r="F1653" s="66"/>
      <c r="G1653" s="66"/>
    </row>
    <row r="1654" spans="1:7" ht="14.5" x14ac:dyDescent="0.25">
      <c r="A1654" s="49"/>
      <c r="B1654" s="49" t="s">
        <v>127</v>
      </c>
      <c r="C1654" s="68" t="s">
        <v>621</v>
      </c>
      <c r="D1654" s="68">
        <f>(320*0.08*3)+0.2</f>
        <v>77.000000000000014</v>
      </c>
      <c r="E1654" s="77">
        <v>150</v>
      </c>
      <c r="F1654" s="66"/>
      <c r="G1654" s="66">
        <f t="shared" si="47"/>
        <v>11550.000000000002</v>
      </c>
    </row>
    <row r="1655" spans="1:7" x14ac:dyDescent="0.25">
      <c r="A1655" s="49"/>
      <c r="B1655" s="49"/>
      <c r="C1655" s="68"/>
      <c r="D1655" s="68"/>
      <c r="E1655" s="77"/>
      <c r="F1655" s="66"/>
      <c r="G1655" s="66"/>
    </row>
    <row r="1656" spans="1:7" x14ac:dyDescent="0.25">
      <c r="A1656" s="49"/>
      <c r="B1656" s="49" t="s">
        <v>126</v>
      </c>
      <c r="C1656" s="68"/>
      <c r="D1656" s="68"/>
      <c r="E1656" s="77"/>
      <c r="F1656" s="66"/>
      <c r="G1656" s="66"/>
    </row>
    <row r="1657" spans="1:7" x14ac:dyDescent="0.25">
      <c r="A1657" s="49"/>
      <c r="B1657" s="49" t="s">
        <v>125</v>
      </c>
      <c r="C1657" s="68"/>
      <c r="D1657" s="68"/>
      <c r="E1657" s="77"/>
      <c r="F1657" s="66"/>
      <c r="G1657" s="66"/>
    </row>
    <row r="1658" spans="1:7" x14ac:dyDescent="0.25">
      <c r="A1658" s="49"/>
      <c r="B1658" s="49" t="s">
        <v>124</v>
      </c>
      <c r="C1658" s="68" t="s">
        <v>2</v>
      </c>
      <c r="D1658" s="68">
        <f>8*5*2</f>
        <v>80</v>
      </c>
      <c r="E1658" s="77">
        <v>25</v>
      </c>
      <c r="F1658" s="66"/>
      <c r="G1658" s="66">
        <f t="shared" si="47"/>
        <v>2000</v>
      </c>
    </row>
    <row r="1659" spans="1:7" x14ac:dyDescent="0.25">
      <c r="A1659" s="49"/>
      <c r="B1659" s="49"/>
      <c r="C1659" s="68"/>
      <c r="D1659" s="68"/>
      <c r="E1659" s="77"/>
      <c r="F1659" s="66"/>
      <c r="G1659" s="66"/>
    </row>
    <row r="1660" spans="1:7" ht="13" x14ac:dyDescent="0.3">
      <c r="A1660" s="49"/>
      <c r="B1660" s="67" t="s">
        <v>114</v>
      </c>
      <c r="C1660" s="68"/>
      <c r="D1660" s="68"/>
      <c r="E1660" s="77"/>
      <c r="F1660" s="66"/>
      <c r="G1660" s="66"/>
    </row>
    <row r="1661" spans="1:7" x14ac:dyDescent="0.25">
      <c r="A1661" s="49"/>
      <c r="B1661" s="49"/>
      <c r="C1661" s="68"/>
      <c r="D1661" s="68"/>
      <c r="E1661" s="77"/>
      <c r="F1661" s="66"/>
      <c r="G1661" s="66"/>
    </row>
    <row r="1662" spans="1:7" ht="13" x14ac:dyDescent="0.3">
      <c r="A1662" s="49"/>
      <c r="B1662" s="67" t="s">
        <v>113</v>
      </c>
      <c r="C1662" s="68"/>
      <c r="D1662" s="68"/>
      <c r="E1662" s="77"/>
      <c r="F1662" s="66"/>
      <c r="G1662" s="66"/>
    </row>
    <row r="1663" spans="1:7" x14ac:dyDescent="0.25">
      <c r="A1663" s="49"/>
      <c r="B1663" s="49"/>
      <c r="C1663" s="68"/>
      <c r="D1663" s="68"/>
      <c r="E1663" s="77"/>
      <c r="F1663" s="66"/>
      <c r="G1663" s="66"/>
    </row>
    <row r="1664" spans="1:7" x14ac:dyDescent="0.25">
      <c r="A1664" s="49"/>
      <c r="B1664" s="49" t="s">
        <v>112</v>
      </c>
      <c r="C1664" s="68"/>
      <c r="D1664" s="68"/>
      <c r="E1664" s="77"/>
      <c r="F1664" s="66"/>
      <c r="G1664" s="66"/>
    </row>
    <row r="1665" spans="1:7" x14ac:dyDescent="0.25">
      <c r="A1665" s="49"/>
      <c r="B1665" s="49" t="s">
        <v>111</v>
      </c>
      <c r="C1665" s="68"/>
      <c r="D1665" s="68"/>
      <c r="E1665" s="77"/>
      <c r="F1665" s="66"/>
      <c r="G1665" s="66"/>
    </row>
    <row r="1666" spans="1:7" x14ac:dyDescent="0.25">
      <c r="A1666" s="49"/>
      <c r="B1666" s="49" t="s">
        <v>110</v>
      </c>
      <c r="C1666" s="68" t="s">
        <v>11</v>
      </c>
      <c r="D1666" s="68">
        <v>64</v>
      </c>
      <c r="E1666" s="77">
        <v>110</v>
      </c>
      <c r="F1666" s="66"/>
      <c r="G1666" s="66">
        <f t="shared" si="47"/>
        <v>7040</v>
      </c>
    </row>
    <row r="1667" spans="1:7" x14ac:dyDescent="0.25">
      <c r="A1667" s="49"/>
      <c r="B1667" s="49" t="s">
        <v>109</v>
      </c>
      <c r="C1667" s="68"/>
      <c r="D1667" s="68"/>
      <c r="E1667" s="77"/>
      <c r="F1667" s="66"/>
      <c r="G1667" s="66"/>
    </row>
    <row r="1668" spans="1:7" x14ac:dyDescent="0.25">
      <c r="A1668" s="49"/>
      <c r="B1668" s="49"/>
      <c r="C1668" s="68"/>
      <c r="D1668" s="68"/>
      <c r="E1668" s="77"/>
      <c r="F1668" s="66"/>
      <c r="G1668" s="66"/>
    </row>
    <row r="1669" spans="1:7" x14ac:dyDescent="0.25">
      <c r="A1669" s="49"/>
      <c r="B1669" s="49" t="s">
        <v>108</v>
      </c>
      <c r="C1669" s="68"/>
      <c r="D1669" s="68"/>
      <c r="E1669" s="77"/>
      <c r="F1669" s="66"/>
      <c r="G1669" s="66"/>
    </row>
    <row r="1670" spans="1:7" x14ac:dyDescent="0.25">
      <c r="A1670" s="49"/>
      <c r="B1670" s="49" t="s">
        <v>107</v>
      </c>
      <c r="C1670" s="68"/>
      <c r="D1670" s="68"/>
      <c r="E1670" s="77"/>
      <c r="F1670" s="66"/>
      <c r="G1670" s="66"/>
    </row>
    <row r="1671" spans="1:7" x14ac:dyDescent="0.25">
      <c r="A1671" s="49"/>
      <c r="B1671" s="49" t="s">
        <v>106</v>
      </c>
      <c r="C1671" s="68"/>
      <c r="D1671" s="68"/>
      <c r="E1671" s="77"/>
      <c r="F1671" s="66"/>
      <c r="G1671" s="66"/>
    </row>
    <row r="1672" spans="1:7" x14ac:dyDescent="0.25">
      <c r="A1672" s="49"/>
      <c r="B1672" s="49" t="s">
        <v>105</v>
      </c>
      <c r="C1672" s="68" t="s">
        <v>11</v>
      </c>
      <c r="D1672" s="68">
        <v>18</v>
      </c>
      <c r="E1672" s="77">
        <v>100</v>
      </c>
      <c r="F1672" s="66"/>
      <c r="G1672" s="66">
        <f t="shared" si="47"/>
        <v>1800</v>
      </c>
    </row>
    <row r="1673" spans="1:7" x14ac:dyDescent="0.25">
      <c r="A1673" s="49"/>
      <c r="B1673" s="49"/>
      <c r="C1673" s="68"/>
      <c r="D1673" s="68"/>
      <c r="E1673" s="77"/>
      <c r="F1673" s="66"/>
      <c r="G1673" s="66"/>
    </row>
    <row r="1674" spans="1:7" ht="13" x14ac:dyDescent="0.3">
      <c r="A1674" s="49"/>
      <c r="B1674" s="67" t="s">
        <v>104</v>
      </c>
      <c r="C1674" s="68"/>
      <c r="D1674" s="68"/>
      <c r="E1674" s="77"/>
      <c r="F1674" s="66"/>
      <c r="G1674" s="66"/>
    </row>
    <row r="1675" spans="1:7" ht="13" x14ac:dyDescent="0.3">
      <c r="A1675" s="49"/>
      <c r="B1675" s="67" t="s">
        <v>103</v>
      </c>
      <c r="C1675" s="68"/>
      <c r="D1675" s="68"/>
      <c r="E1675" s="77"/>
      <c r="F1675" s="66"/>
      <c r="G1675" s="66"/>
    </row>
    <row r="1676" spans="1:7" x14ac:dyDescent="0.25">
      <c r="A1676" s="49"/>
      <c r="B1676" s="49" t="s">
        <v>102</v>
      </c>
      <c r="C1676" s="68" t="s">
        <v>11</v>
      </c>
      <c r="D1676" s="68">
        <v>131</v>
      </c>
      <c r="E1676" s="77">
        <v>45</v>
      </c>
      <c r="F1676" s="66"/>
      <c r="G1676" s="66">
        <f t="shared" si="47"/>
        <v>5895</v>
      </c>
    </row>
    <row r="1677" spans="1:7" x14ac:dyDescent="0.25">
      <c r="A1677" s="49"/>
      <c r="B1677" s="49"/>
      <c r="C1677" s="68"/>
      <c r="D1677" s="68"/>
      <c r="E1677" s="77"/>
      <c r="F1677" s="66"/>
      <c r="G1677" s="66"/>
    </row>
    <row r="1678" spans="1:7" ht="13" x14ac:dyDescent="0.3">
      <c r="A1678" s="49"/>
      <c r="B1678" s="67" t="s">
        <v>101</v>
      </c>
      <c r="C1678" s="68"/>
      <c r="D1678" s="68"/>
      <c r="E1678" s="77"/>
      <c r="F1678" s="66"/>
      <c r="G1678" s="66"/>
    </row>
    <row r="1679" spans="1:7" ht="13" x14ac:dyDescent="0.3">
      <c r="A1679" s="49"/>
      <c r="B1679" s="67" t="s">
        <v>100</v>
      </c>
      <c r="C1679" s="68"/>
      <c r="D1679" s="68"/>
      <c r="E1679" s="77"/>
      <c r="F1679" s="66"/>
      <c r="G1679" s="66"/>
    </row>
    <row r="1680" spans="1:7" x14ac:dyDescent="0.25">
      <c r="A1680" s="49"/>
      <c r="B1680" s="49"/>
      <c r="C1680" s="68"/>
      <c r="D1680" s="68"/>
      <c r="E1680" s="77"/>
      <c r="F1680" s="66"/>
      <c r="G1680" s="66"/>
    </row>
    <row r="1681" spans="1:7" x14ac:dyDescent="0.25">
      <c r="A1681" s="49"/>
      <c r="B1681" s="49" t="s">
        <v>517</v>
      </c>
      <c r="C1681" s="68"/>
      <c r="D1681" s="68"/>
      <c r="E1681" s="77"/>
      <c r="F1681" s="66"/>
      <c r="G1681" s="66"/>
    </row>
    <row r="1682" spans="1:7" x14ac:dyDescent="0.25">
      <c r="A1682" s="49"/>
      <c r="B1682" s="49" t="s">
        <v>98</v>
      </c>
      <c r="C1682" s="68" t="s">
        <v>2</v>
      </c>
      <c r="D1682" s="68">
        <v>4</v>
      </c>
      <c r="E1682" s="77">
        <v>2000</v>
      </c>
      <c r="F1682" s="66"/>
      <c r="G1682" s="66">
        <f t="shared" si="47"/>
        <v>8000</v>
      </c>
    </row>
    <row r="1683" spans="1:7" x14ac:dyDescent="0.25">
      <c r="A1683" s="49"/>
      <c r="B1683" s="49"/>
      <c r="C1683" s="68"/>
      <c r="D1683" s="68"/>
      <c r="E1683" s="77"/>
      <c r="F1683" s="66"/>
      <c r="G1683" s="66"/>
    </row>
    <row r="1684" spans="1:7" ht="13" x14ac:dyDescent="0.3">
      <c r="A1684" s="49"/>
      <c r="B1684" s="67" t="s">
        <v>92</v>
      </c>
      <c r="C1684" s="68"/>
      <c r="D1684" s="68"/>
      <c r="E1684" s="77"/>
      <c r="F1684" s="66"/>
      <c r="G1684" s="66"/>
    </row>
    <row r="1685" spans="1:7" ht="13" x14ac:dyDescent="0.3">
      <c r="A1685" s="49"/>
      <c r="B1685" s="67" t="s">
        <v>91</v>
      </c>
      <c r="C1685" s="68"/>
      <c r="D1685" s="68"/>
      <c r="E1685" s="77"/>
      <c r="F1685" s="66"/>
      <c r="G1685" s="66"/>
    </row>
    <row r="1686" spans="1:7" x14ac:dyDescent="0.25">
      <c r="A1686" s="49"/>
      <c r="B1686" s="49"/>
      <c r="C1686" s="68"/>
      <c r="D1686" s="68"/>
      <c r="E1686" s="77"/>
      <c r="F1686" s="66"/>
      <c r="G1686" s="66"/>
    </row>
    <row r="1687" spans="1:7" x14ac:dyDescent="0.25">
      <c r="A1687" s="49"/>
      <c r="B1687" s="49" t="s">
        <v>494</v>
      </c>
      <c r="C1687" s="68" t="s">
        <v>2</v>
      </c>
      <c r="D1687" s="68">
        <v>4</v>
      </c>
      <c r="E1687" s="77">
        <v>4500</v>
      </c>
      <c r="F1687" s="66"/>
      <c r="G1687" s="66">
        <f t="shared" ref="G1687:G1740" si="48">E1687*D1687</f>
        <v>18000</v>
      </c>
    </row>
    <row r="1688" spans="1:7" x14ac:dyDescent="0.25">
      <c r="A1688" s="49"/>
      <c r="B1688" s="49"/>
      <c r="C1688" s="68"/>
      <c r="D1688" s="68"/>
      <c r="E1688" s="77"/>
      <c r="F1688" s="66"/>
      <c r="G1688" s="66"/>
    </row>
    <row r="1689" spans="1:7" ht="13" x14ac:dyDescent="0.3">
      <c r="A1689" s="49"/>
      <c r="B1689" s="67" t="s">
        <v>500</v>
      </c>
      <c r="C1689" s="68"/>
      <c r="D1689" s="68"/>
      <c r="E1689" s="77"/>
      <c r="F1689" s="66"/>
      <c r="G1689" s="66"/>
    </row>
    <row r="1690" spans="1:7" ht="13" x14ac:dyDescent="0.3">
      <c r="A1690" s="49"/>
      <c r="B1690" s="85" t="s">
        <v>501</v>
      </c>
      <c r="C1690" s="68"/>
      <c r="D1690" s="68"/>
      <c r="E1690" s="77"/>
      <c r="F1690" s="66"/>
      <c r="G1690" s="66"/>
    </row>
    <row r="1691" spans="1:7" ht="13" x14ac:dyDescent="0.3">
      <c r="A1691" s="49"/>
      <c r="B1691" s="67" t="s">
        <v>502</v>
      </c>
      <c r="C1691" s="68"/>
      <c r="D1691" s="68"/>
      <c r="E1691" s="77"/>
      <c r="F1691" s="66"/>
      <c r="G1691" s="66"/>
    </row>
    <row r="1692" spans="1:7" ht="13" x14ac:dyDescent="0.3">
      <c r="A1692" s="49"/>
      <c r="B1692" s="67" t="s">
        <v>503</v>
      </c>
      <c r="C1692" s="68"/>
      <c r="D1692" s="68"/>
      <c r="E1692" s="77"/>
      <c r="F1692" s="66"/>
      <c r="G1692" s="66"/>
    </row>
    <row r="1693" spans="1:7" x14ac:dyDescent="0.25">
      <c r="A1693" s="49"/>
      <c r="B1693" s="49"/>
      <c r="C1693" s="68"/>
      <c r="D1693" s="68"/>
      <c r="E1693" s="77"/>
      <c r="F1693" s="66"/>
      <c r="G1693" s="66"/>
    </row>
    <row r="1694" spans="1:7" x14ac:dyDescent="0.25">
      <c r="A1694" s="49"/>
      <c r="B1694" s="71" t="s">
        <v>504</v>
      </c>
      <c r="C1694" s="68" t="s">
        <v>2</v>
      </c>
      <c r="D1694" s="68">
        <v>3</v>
      </c>
      <c r="E1694" s="77">
        <v>4500</v>
      </c>
      <c r="F1694" s="66"/>
      <c r="G1694" s="66">
        <f t="shared" si="48"/>
        <v>13500</v>
      </c>
    </row>
    <row r="1695" spans="1:7" x14ac:dyDescent="0.25">
      <c r="A1695" s="49"/>
      <c r="B1695" s="49" t="s">
        <v>505</v>
      </c>
      <c r="C1695" s="68"/>
      <c r="D1695" s="68"/>
      <c r="E1695" s="77"/>
      <c r="F1695" s="66"/>
      <c r="G1695" s="66"/>
    </row>
    <row r="1696" spans="1:7" x14ac:dyDescent="0.25">
      <c r="A1696" s="49"/>
      <c r="B1696" s="49" t="s">
        <v>506</v>
      </c>
      <c r="C1696" s="68"/>
      <c r="D1696" s="68"/>
      <c r="E1696" s="77"/>
      <c r="F1696" s="66"/>
      <c r="G1696" s="66"/>
    </row>
    <row r="1697" spans="1:7" x14ac:dyDescent="0.25">
      <c r="A1697" s="49"/>
      <c r="B1697" s="49"/>
      <c r="C1697" s="68"/>
      <c r="D1697" s="68"/>
      <c r="E1697" s="77"/>
      <c r="F1697" s="66"/>
      <c r="G1697" s="66"/>
    </row>
    <row r="1698" spans="1:7" ht="13" x14ac:dyDescent="0.3">
      <c r="A1698" s="49"/>
      <c r="B1698" s="67" t="s">
        <v>508</v>
      </c>
      <c r="C1698" s="68"/>
      <c r="D1698" s="68"/>
      <c r="E1698" s="77"/>
      <c r="F1698" s="66"/>
      <c r="G1698" s="66"/>
    </row>
    <row r="1699" spans="1:7" x14ac:dyDescent="0.25">
      <c r="A1699" s="49"/>
      <c r="B1699" s="49"/>
      <c r="C1699" s="68"/>
      <c r="D1699" s="68"/>
      <c r="E1699" s="77"/>
      <c r="F1699" s="66"/>
      <c r="G1699" s="66"/>
    </row>
    <row r="1700" spans="1:7" ht="13" x14ac:dyDescent="0.3">
      <c r="A1700" s="49"/>
      <c r="B1700" s="67" t="s">
        <v>509</v>
      </c>
      <c r="C1700" s="49"/>
      <c r="D1700" s="49"/>
      <c r="E1700" s="48"/>
      <c r="F1700" s="48"/>
      <c r="G1700" s="48"/>
    </row>
    <row r="1701" spans="1:7" x14ac:dyDescent="0.25">
      <c r="A1701" s="49"/>
      <c r="B1701" s="49"/>
      <c r="C1701" s="68"/>
      <c r="D1701" s="68"/>
      <c r="E1701" s="77"/>
      <c r="F1701" s="66"/>
      <c r="G1701" s="66"/>
    </row>
    <row r="1702" spans="1:7" x14ac:dyDescent="0.25">
      <c r="A1702" s="49"/>
      <c r="B1702" s="49" t="s">
        <v>546</v>
      </c>
      <c r="C1702" s="68" t="s">
        <v>2</v>
      </c>
      <c r="D1702" s="68">
        <v>4</v>
      </c>
      <c r="E1702" s="77">
        <v>5000</v>
      </c>
      <c r="F1702" s="66"/>
      <c r="G1702" s="66"/>
    </row>
    <row r="1703" spans="1:7" x14ac:dyDescent="0.25">
      <c r="A1703" s="49"/>
      <c r="B1703" s="49" t="s">
        <v>513</v>
      </c>
      <c r="C1703" s="68"/>
      <c r="D1703" s="68"/>
      <c r="E1703" s="77"/>
      <c r="F1703" s="66"/>
      <c r="G1703" s="66"/>
    </row>
    <row r="1704" spans="1:7" x14ac:dyDescent="0.25">
      <c r="A1704" s="49"/>
      <c r="B1704" s="49"/>
      <c r="C1704" s="68"/>
      <c r="D1704" s="68"/>
      <c r="E1704" s="77"/>
      <c r="F1704" s="66"/>
      <c r="G1704" s="66"/>
    </row>
    <row r="1705" spans="1:7" x14ac:dyDescent="0.25">
      <c r="A1705" s="49"/>
      <c r="B1705" s="49" t="s">
        <v>585</v>
      </c>
      <c r="C1705" s="68" t="s">
        <v>2</v>
      </c>
      <c r="D1705" s="68">
        <v>1</v>
      </c>
      <c r="E1705" s="77">
        <v>5000</v>
      </c>
      <c r="F1705" s="66"/>
      <c r="G1705" s="66"/>
    </row>
    <row r="1706" spans="1:7" x14ac:dyDescent="0.25">
      <c r="A1706" s="49"/>
      <c r="B1706" s="49"/>
      <c r="C1706" s="68"/>
      <c r="D1706" s="68"/>
      <c r="E1706" s="77"/>
      <c r="F1706" s="66"/>
      <c r="G1706" s="66"/>
    </row>
    <row r="1707" spans="1:7" x14ac:dyDescent="0.25">
      <c r="A1707" s="49"/>
      <c r="B1707" s="49" t="s">
        <v>595</v>
      </c>
      <c r="C1707" s="68" t="s">
        <v>518</v>
      </c>
      <c r="D1707" s="68">
        <v>1</v>
      </c>
      <c r="E1707" s="77">
        <v>8000</v>
      </c>
      <c r="F1707" s="66"/>
      <c r="G1707" s="66"/>
    </row>
    <row r="1708" spans="1:7" x14ac:dyDescent="0.25">
      <c r="A1708" s="49"/>
      <c r="B1708" s="49"/>
      <c r="C1708" s="68"/>
      <c r="D1708" s="68"/>
      <c r="E1708" s="77"/>
      <c r="F1708" s="66"/>
      <c r="G1708" s="66"/>
    </row>
    <row r="1709" spans="1:7" ht="13" x14ac:dyDescent="0.3">
      <c r="A1709" s="115"/>
      <c r="B1709" s="111" t="s">
        <v>283</v>
      </c>
      <c r="C1709" s="112"/>
      <c r="D1709" s="112"/>
      <c r="E1709" s="113"/>
      <c r="F1709" s="114"/>
      <c r="G1709" s="114">
        <f>SUM(G1647:G1708)</f>
        <v>99145</v>
      </c>
    </row>
    <row r="1710" spans="1:7" x14ac:dyDescent="0.25">
      <c r="A1710" s="49"/>
      <c r="B1710" s="49"/>
      <c r="C1710" s="68"/>
      <c r="D1710" s="68"/>
      <c r="E1710" s="77"/>
      <c r="F1710" s="66"/>
      <c r="G1710" s="66"/>
    </row>
    <row r="1711" spans="1:7" x14ac:dyDescent="0.25">
      <c r="A1711" s="49"/>
      <c r="B1711" s="49"/>
      <c r="C1711" s="68"/>
      <c r="D1711" s="68"/>
      <c r="E1711" s="77"/>
      <c r="F1711" s="66"/>
      <c r="G1711" s="66"/>
    </row>
    <row r="1712" spans="1:7" ht="13" x14ac:dyDescent="0.3">
      <c r="A1712" s="49"/>
      <c r="B1712" s="79" t="s">
        <v>539</v>
      </c>
      <c r="C1712" s="68"/>
      <c r="D1712" s="68"/>
      <c r="E1712" s="77"/>
      <c r="F1712" s="66"/>
      <c r="G1712" s="66"/>
    </row>
    <row r="1713" spans="1:7" x14ac:dyDescent="0.25">
      <c r="A1713" s="49"/>
      <c r="B1713" s="49"/>
      <c r="C1713" s="68"/>
      <c r="D1713" s="68"/>
      <c r="E1713" s="77"/>
      <c r="F1713" s="66"/>
      <c r="G1713" s="66"/>
    </row>
    <row r="1714" spans="1:7" ht="13" x14ac:dyDescent="0.3">
      <c r="A1714" s="49"/>
      <c r="B1714" s="67" t="s">
        <v>82</v>
      </c>
      <c r="C1714" s="68"/>
      <c r="D1714" s="68"/>
      <c r="E1714" s="77"/>
      <c r="F1714" s="66"/>
      <c r="G1714" s="66"/>
    </row>
    <row r="1715" spans="1:7" x14ac:dyDescent="0.25">
      <c r="A1715" s="49"/>
      <c r="B1715" s="49"/>
      <c r="C1715" s="68"/>
      <c r="D1715" s="68"/>
      <c r="E1715" s="77"/>
      <c r="F1715" s="66"/>
      <c r="G1715" s="66"/>
    </row>
    <row r="1716" spans="1:7" x14ac:dyDescent="0.25">
      <c r="A1716" s="49"/>
      <c r="B1716" s="49" t="s">
        <v>81</v>
      </c>
      <c r="C1716" s="68"/>
      <c r="D1716" s="68"/>
      <c r="E1716" s="77"/>
      <c r="F1716" s="66"/>
      <c r="G1716" s="66"/>
    </row>
    <row r="1717" spans="1:7" ht="14.5" x14ac:dyDescent="0.25">
      <c r="A1717" s="49"/>
      <c r="B1717" s="49" t="s">
        <v>80</v>
      </c>
      <c r="C1717" s="68" t="s">
        <v>621</v>
      </c>
      <c r="D1717" s="68">
        <v>234</v>
      </c>
      <c r="E1717" s="77">
        <v>35</v>
      </c>
      <c r="F1717" s="66"/>
      <c r="G1717" s="66"/>
    </row>
    <row r="1718" spans="1:7" x14ac:dyDescent="0.25">
      <c r="A1718" s="49"/>
      <c r="B1718" s="49"/>
      <c r="C1718" s="68"/>
      <c r="D1718" s="68"/>
      <c r="E1718" s="77"/>
      <c r="F1718" s="66"/>
      <c r="G1718" s="66"/>
    </row>
    <row r="1719" spans="1:7" ht="13" x14ac:dyDescent="0.3">
      <c r="A1719" s="49"/>
      <c r="B1719" s="67" t="s">
        <v>79</v>
      </c>
      <c r="C1719" s="68"/>
      <c r="D1719" s="68"/>
      <c r="E1719" s="77"/>
      <c r="F1719" s="66"/>
      <c r="G1719" s="66"/>
    </row>
    <row r="1720" spans="1:7" x14ac:dyDescent="0.25">
      <c r="A1720" s="49"/>
      <c r="B1720" s="49"/>
      <c r="C1720" s="68"/>
      <c r="D1720" s="68"/>
      <c r="E1720" s="77"/>
      <c r="F1720" s="66"/>
      <c r="G1720" s="66"/>
    </row>
    <row r="1721" spans="1:7" ht="13" x14ac:dyDescent="0.3">
      <c r="A1721" s="49"/>
      <c r="B1721" s="67" t="s">
        <v>78</v>
      </c>
      <c r="C1721" s="68"/>
      <c r="D1721" s="68"/>
      <c r="E1721" s="77"/>
      <c r="F1721" s="66"/>
      <c r="G1721" s="66"/>
    </row>
    <row r="1722" spans="1:7" ht="13" x14ac:dyDescent="0.3">
      <c r="A1722" s="49"/>
      <c r="B1722" s="67" t="s">
        <v>77</v>
      </c>
      <c r="C1722" s="68"/>
      <c r="D1722" s="68"/>
      <c r="E1722" s="77"/>
      <c r="F1722" s="66"/>
      <c r="G1722" s="66"/>
    </row>
    <row r="1723" spans="1:7" x14ac:dyDescent="0.25">
      <c r="A1723" s="49"/>
      <c r="B1723" s="49" t="s">
        <v>76</v>
      </c>
      <c r="C1723" s="68"/>
      <c r="D1723" s="68"/>
      <c r="E1723" s="77"/>
      <c r="F1723" s="66"/>
      <c r="G1723" s="66"/>
    </row>
    <row r="1724" spans="1:7" x14ac:dyDescent="0.25">
      <c r="A1724" s="49"/>
      <c r="B1724" s="49" t="s">
        <v>75</v>
      </c>
      <c r="C1724" s="68"/>
      <c r="D1724" s="68"/>
      <c r="E1724" s="77"/>
      <c r="F1724" s="66"/>
      <c r="G1724" s="66"/>
    </row>
    <row r="1725" spans="1:7" ht="14.5" x14ac:dyDescent="0.25">
      <c r="A1725" s="49"/>
      <c r="B1725" s="49" t="s">
        <v>74</v>
      </c>
      <c r="C1725" s="68" t="s">
        <v>621</v>
      </c>
      <c r="D1725" s="68">
        <v>234</v>
      </c>
      <c r="E1725" s="77">
        <v>250</v>
      </c>
      <c r="F1725" s="66"/>
      <c r="G1725" s="66">
        <f t="shared" si="48"/>
        <v>58500</v>
      </c>
    </row>
    <row r="1726" spans="1:7" x14ac:dyDescent="0.25">
      <c r="A1726" s="49"/>
      <c r="B1726" s="49"/>
      <c r="C1726" s="68"/>
      <c r="D1726" s="68"/>
      <c r="E1726" s="77"/>
      <c r="F1726" s="66"/>
      <c r="G1726" s="66"/>
    </row>
    <row r="1727" spans="1:7" x14ac:dyDescent="0.25">
      <c r="A1727" s="49"/>
      <c r="B1727" s="49" t="s">
        <v>541</v>
      </c>
      <c r="C1727" s="68"/>
      <c r="D1727" s="68"/>
      <c r="E1727" s="77"/>
      <c r="F1727" s="66"/>
      <c r="G1727" s="66"/>
    </row>
    <row r="1728" spans="1:7" x14ac:dyDescent="0.25">
      <c r="A1728" s="49"/>
      <c r="B1728" s="49" t="s">
        <v>72</v>
      </c>
      <c r="C1728" s="68"/>
      <c r="D1728" s="68"/>
      <c r="E1728" s="77"/>
      <c r="F1728" s="66"/>
      <c r="G1728" s="66"/>
    </row>
    <row r="1729" spans="1:7" x14ac:dyDescent="0.25">
      <c r="A1729" s="49"/>
      <c r="B1729" s="49" t="s">
        <v>71</v>
      </c>
      <c r="C1729" s="68"/>
      <c r="D1729" s="68"/>
      <c r="E1729" s="77"/>
      <c r="F1729" s="66"/>
      <c r="G1729" s="66"/>
    </row>
    <row r="1730" spans="1:7" x14ac:dyDescent="0.25">
      <c r="A1730" s="49"/>
      <c r="B1730" s="49" t="s">
        <v>70</v>
      </c>
      <c r="C1730" s="68" t="s">
        <v>2</v>
      </c>
      <c r="D1730" s="68">
        <v>4</v>
      </c>
      <c r="E1730" s="77">
        <v>650</v>
      </c>
      <c r="F1730" s="66"/>
      <c r="G1730" s="66">
        <f t="shared" si="48"/>
        <v>2600</v>
      </c>
    </row>
    <row r="1731" spans="1:7" x14ac:dyDescent="0.25">
      <c r="A1731" s="49"/>
      <c r="B1731" s="49"/>
      <c r="C1731" s="68"/>
      <c r="D1731" s="68"/>
      <c r="E1731" s="77"/>
      <c r="F1731" s="66"/>
      <c r="G1731" s="66"/>
    </row>
    <row r="1732" spans="1:7" ht="13" x14ac:dyDescent="0.3">
      <c r="A1732" s="49"/>
      <c r="B1732" s="67" t="s">
        <v>590</v>
      </c>
      <c r="C1732" s="68"/>
      <c r="D1732" s="68"/>
      <c r="E1732" s="77"/>
      <c r="F1732" s="66"/>
      <c r="G1732" s="66"/>
    </row>
    <row r="1733" spans="1:7" ht="13" x14ac:dyDescent="0.3">
      <c r="A1733" s="49"/>
      <c r="B1733" s="67" t="s">
        <v>77</v>
      </c>
      <c r="C1733" s="68"/>
      <c r="D1733" s="68"/>
      <c r="E1733" s="77"/>
      <c r="F1733" s="66"/>
      <c r="G1733" s="66"/>
    </row>
    <row r="1734" spans="1:7" x14ac:dyDescent="0.25">
      <c r="A1734" s="49"/>
      <c r="B1734" s="49" t="s">
        <v>76</v>
      </c>
      <c r="C1734" s="68"/>
      <c r="D1734" s="68"/>
      <c r="E1734" s="77"/>
      <c r="F1734" s="66"/>
      <c r="G1734" s="66"/>
    </row>
    <row r="1735" spans="1:7" x14ac:dyDescent="0.25">
      <c r="A1735" s="49"/>
      <c r="B1735" s="49" t="s">
        <v>75</v>
      </c>
      <c r="C1735" s="68"/>
      <c r="D1735" s="68"/>
      <c r="E1735" s="77"/>
      <c r="F1735" s="66"/>
      <c r="G1735" s="66"/>
    </row>
    <row r="1736" spans="1:7" ht="14.5" x14ac:dyDescent="0.25">
      <c r="A1736" s="49"/>
      <c r="B1736" s="49" t="s">
        <v>591</v>
      </c>
      <c r="C1736" s="68" t="s">
        <v>621</v>
      </c>
      <c r="D1736" s="68">
        <f>32*2</f>
        <v>64</v>
      </c>
      <c r="E1736" s="77">
        <v>250</v>
      </c>
      <c r="F1736" s="66"/>
      <c r="G1736" s="66">
        <f t="shared" ref="G1736" si="49">E1736*D1736</f>
        <v>16000</v>
      </c>
    </row>
    <row r="1737" spans="1:7" x14ac:dyDescent="0.25">
      <c r="A1737" s="49"/>
      <c r="B1737" s="49"/>
      <c r="C1737" s="68"/>
      <c r="D1737" s="68"/>
      <c r="E1737" s="77"/>
      <c r="F1737" s="66"/>
      <c r="G1737" s="66"/>
    </row>
    <row r="1738" spans="1:7" ht="13" x14ac:dyDescent="0.3">
      <c r="A1738" s="49"/>
      <c r="B1738" s="67" t="s">
        <v>69</v>
      </c>
      <c r="C1738" s="68"/>
      <c r="D1738" s="68"/>
      <c r="E1738" s="77"/>
      <c r="F1738" s="66"/>
      <c r="G1738" s="66"/>
    </row>
    <row r="1739" spans="1:7" x14ac:dyDescent="0.25">
      <c r="A1739" s="49"/>
      <c r="B1739" s="49"/>
      <c r="C1739" s="68"/>
      <c r="D1739" s="68"/>
      <c r="E1739" s="77"/>
      <c r="F1739" s="66"/>
      <c r="G1739" s="66"/>
    </row>
    <row r="1740" spans="1:7" x14ac:dyDescent="0.25">
      <c r="A1740" s="49"/>
      <c r="B1740" s="49" t="s">
        <v>68</v>
      </c>
      <c r="C1740" s="68" t="s">
        <v>11</v>
      </c>
      <c r="D1740" s="68">
        <v>123</v>
      </c>
      <c r="E1740" s="77">
        <v>65</v>
      </c>
      <c r="F1740" s="66"/>
      <c r="G1740" s="66">
        <f t="shared" si="48"/>
        <v>7995</v>
      </c>
    </row>
    <row r="1741" spans="1:7" x14ac:dyDescent="0.25">
      <c r="A1741" s="49"/>
      <c r="B1741" s="49"/>
      <c r="C1741" s="68"/>
      <c r="D1741" s="68"/>
      <c r="E1741" s="77"/>
      <c r="F1741" s="66"/>
      <c r="G1741" s="66"/>
    </row>
    <row r="1742" spans="1:7" ht="13" x14ac:dyDescent="0.3">
      <c r="A1742" s="115"/>
      <c r="B1742" s="111" t="s">
        <v>283</v>
      </c>
      <c r="C1742" s="112"/>
      <c r="D1742" s="112"/>
      <c r="E1742" s="113"/>
      <c r="F1742" s="114"/>
      <c r="G1742" s="114">
        <f>SUM(G1717:G1741)</f>
        <v>85095</v>
      </c>
    </row>
    <row r="1743" spans="1:7" x14ac:dyDescent="0.25">
      <c r="A1743" s="49"/>
      <c r="B1743" s="49"/>
      <c r="C1743" s="68"/>
      <c r="D1743" s="68"/>
      <c r="E1743" s="77"/>
      <c r="F1743" s="66"/>
      <c r="G1743" s="66"/>
    </row>
    <row r="1744" spans="1:7" ht="13" x14ac:dyDescent="0.3">
      <c r="A1744" s="49"/>
      <c r="B1744" s="79" t="s">
        <v>67</v>
      </c>
      <c r="C1744" s="68"/>
      <c r="D1744" s="68"/>
      <c r="E1744" s="77"/>
      <c r="F1744" s="66"/>
      <c r="G1744" s="66"/>
    </row>
    <row r="1745" spans="1:7" x14ac:dyDescent="0.25">
      <c r="A1745" s="49"/>
      <c r="B1745" s="49"/>
      <c r="C1745" s="68"/>
      <c r="D1745" s="68"/>
      <c r="E1745" s="77"/>
      <c r="F1745" s="66"/>
      <c r="G1745" s="66"/>
    </row>
    <row r="1746" spans="1:7" ht="13" x14ac:dyDescent="0.3">
      <c r="A1746" s="49"/>
      <c r="B1746" s="67" t="s">
        <v>66</v>
      </c>
      <c r="C1746" s="68"/>
      <c r="D1746" s="68"/>
      <c r="E1746" s="77"/>
      <c r="F1746" s="66"/>
      <c r="G1746" s="66"/>
    </row>
    <row r="1747" spans="1:7" x14ac:dyDescent="0.25">
      <c r="A1747" s="49"/>
      <c r="B1747" s="49"/>
      <c r="C1747" s="68"/>
      <c r="D1747" s="68"/>
      <c r="E1747" s="77"/>
      <c r="F1747" s="66"/>
      <c r="G1747" s="66"/>
    </row>
    <row r="1748" spans="1:7" ht="13" x14ac:dyDescent="0.3">
      <c r="A1748" s="86"/>
      <c r="B1748" s="87" t="s">
        <v>510</v>
      </c>
      <c r="C1748" s="70"/>
      <c r="D1748" s="70"/>
      <c r="E1748" s="88"/>
      <c r="F1748" s="88"/>
      <c r="G1748" s="88"/>
    </row>
    <row r="1749" spans="1:7" ht="14.5" x14ac:dyDescent="0.3">
      <c r="A1749" s="86"/>
      <c r="B1749" s="71" t="s">
        <v>511</v>
      </c>
      <c r="C1749" s="89" t="s">
        <v>621</v>
      </c>
      <c r="D1749" s="89">
        <v>234</v>
      </c>
      <c r="E1749" s="77">
        <v>280</v>
      </c>
      <c r="F1749" s="88"/>
      <c r="G1749" s="88">
        <f>D1749*E1749</f>
        <v>65520</v>
      </c>
    </row>
    <row r="1750" spans="1:7" ht="13" x14ac:dyDescent="0.3">
      <c r="A1750" s="86"/>
      <c r="B1750" s="71"/>
      <c r="C1750" s="89"/>
      <c r="D1750" s="89"/>
      <c r="E1750" s="77"/>
      <c r="F1750" s="88"/>
      <c r="G1750" s="88"/>
    </row>
    <row r="1751" spans="1:7" ht="14.5" x14ac:dyDescent="0.3">
      <c r="A1751" s="86"/>
      <c r="B1751" s="71" t="s">
        <v>512</v>
      </c>
      <c r="C1751" s="89" t="s">
        <v>621</v>
      </c>
      <c r="D1751" s="89">
        <v>234</v>
      </c>
      <c r="E1751" s="77">
        <v>25</v>
      </c>
      <c r="F1751" s="88"/>
      <c r="G1751" s="88">
        <f t="shared" ref="G1751" si="50">D1751*E1751</f>
        <v>5850</v>
      </c>
    </row>
    <row r="1752" spans="1:7" ht="13" x14ac:dyDescent="0.3">
      <c r="A1752" s="49"/>
      <c r="B1752" s="67"/>
      <c r="C1752" s="68"/>
      <c r="D1752" s="68"/>
      <c r="E1752" s="77"/>
      <c r="F1752" s="66"/>
      <c r="G1752" s="66"/>
    </row>
    <row r="1753" spans="1:7" x14ac:dyDescent="0.25">
      <c r="A1753" s="49"/>
      <c r="B1753" s="49"/>
      <c r="C1753" s="68"/>
      <c r="D1753" s="68"/>
      <c r="E1753" s="77"/>
      <c r="F1753" s="66"/>
      <c r="G1753" s="66"/>
    </row>
    <row r="1754" spans="1:7" ht="13" x14ac:dyDescent="0.3">
      <c r="A1754" s="115"/>
      <c r="B1754" s="111" t="s">
        <v>283</v>
      </c>
      <c r="C1754" s="112"/>
      <c r="D1754" s="112"/>
      <c r="E1754" s="113"/>
      <c r="F1754" s="114"/>
      <c r="G1754" s="114">
        <f>SUM(G1746:G1753)</f>
        <v>71370</v>
      </c>
    </row>
    <row r="1755" spans="1:7" x14ac:dyDescent="0.25">
      <c r="A1755" s="49"/>
      <c r="B1755" s="49"/>
      <c r="C1755" s="68"/>
      <c r="D1755" s="68"/>
      <c r="E1755" s="77"/>
      <c r="F1755" s="66"/>
      <c r="G1755" s="66"/>
    </row>
    <row r="1756" spans="1:7" ht="13" x14ac:dyDescent="0.3">
      <c r="A1756" s="49"/>
      <c r="B1756" s="79" t="s">
        <v>63</v>
      </c>
      <c r="C1756" s="68"/>
      <c r="D1756" s="68"/>
      <c r="E1756" s="77"/>
      <c r="F1756" s="66"/>
      <c r="G1756" s="66"/>
    </row>
    <row r="1757" spans="1:7" x14ac:dyDescent="0.25">
      <c r="A1757" s="49"/>
      <c r="B1757" s="49"/>
      <c r="C1757" s="68"/>
      <c r="D1757" s="68"/>
      <c r="E1757" s="77"/>
      <c r="F1757" s="66"/>
      <c r="G1757" s="66"/>
    </row>
    <row r="1758" spans="1:7" ht="13" x14ac:dyDescent="0.3">
      <c r="A1758" s="49"/>
      <c r="B1758" s="67" t="s">
        <v>62</v>
      </c>
      <c r="C1758" s="68"/>
      <c r="D1758" s="68"/>
      <c r="E1758" s="77"/>
      <c r="F1758" s="66"/>
      <c r="G1758" s="66"/>
    </row>
    <row r="1759" spans="1:7" x14ac:dyDescent="0.25">
      <c r="A1759" s="49"/>
      <c r="B1759" s="49"/>
      <c r="C1759" s="68"/>
      <c r="D1759" s="68"/>
      <c r="E1759" s="77"/>
      <c r="F1759" s="66"/>
      <c r="G1759" s="66"/>
    </row>
    <row r="1760" spans="1:7" x14ac:dyDescent="0.25">
      <c r="A1760" s="49"/>
      <c r="B1760" s="49" t="s">
        <v>59</v>
      </c>
      <c r="C1760" s="68"/>
      <c r="D1760" s="68"/>
      <c r="E1760" s="77"/>
      <c r="F1760" s="66"/>
      <c r="G1760" s="66"/>
    </row>
    <row r="1761" spans="1:7" x14ac:dyDescent="0.25">
      <c r="A1761" s="49"/>
      <c r="B1761" s="49" t="s">
        <v>56</v>
      </c>
      <c r="C1761" s="68" t="s">
        <v>2</v>
      </c>
      <c r="D1761" s="68">
        <v>4</v>
      </c>
      <c r="E1761" s="77">
        <v>450</v>
      </c>
      <c r="F1761" s="66"/>
      <c r="G1761" s="66">
        <f t="shared" ref="G1761:G1774" si="51">E1761*D1761</f>
        <v>1800</v>
      </c>
    </row>
    <row r="1762" spans="1:7" x14ac:dyDescent="0.25">
      <c r="A1762" s="49"/>
      <c r="B1762" s="49"/>
      <c r="C1762" s="68"/>
      <c r="D1762" s="68"/>
      <c r="E1762" s="77"/>
      <c r="F1762" s="66"/>
      <c r="G1762" s="66"/>
    </row>
    <row r="1763" spans="1:7" ht="13" x14ac:dyDescent="0.3">
      <c r="A1763" s="86"/>
      <c r="B1763" s="71" t="s">
        <v>519</v>
      </c>
      <c r="C1763" s="70">
        <v>1</v>
      </c>
      <c r="D1763" s="89" t="s">
        <v>518</v>
      </c>
      <c r="E1763" s="88">
        <v>10000</v>
      </c>
      <c r="G1763" s="88">
        <f>C1763*E1763</f>
        <v>10000</v>
      </c>
    </row>
    <row r="1764" spans="1:7" ht="13" x14ac:dyDescent="0.3">
      <c r="A1764" s="86"/>
      <c r="B1764" s="71"/>
      <c r="C1764" s="70"/>
      <c r="D1764" s="89"/>
      <c r="E1764" s="88"/>
      <c r="F1764" s="88"/>
      <c r="G1764" s="88"/>
    </row>
    <row r="1765" spans="1:7" ht="13" x14ac:dyDescent="0.3">
      <c r="A1765" s="49"/>
      <c r="B1765" s="67" t="s">
        <v>55</v>
      </c>
      <c r="C1765" s="68"/>
      <c r="D1765" s="68"/>
      <c r="E1765" s="77"/>
      <c r="F1765" s="66"/>
      <c r="G1765" s="66"/>
    </row>
    <row r="1766" spans="1:7" x14ac:dyDescent="0.25">
      <c r="A1766" s="49"/>
      <c r="B1766" s="49"/>
      <c r="C1766" s="68"/>
      <c r="D1766" s="68"/>
      <c r="E1766" s="77"/>
      <c r="F1766" s="66"/>
      <c r="G1766" s="66"/>
    </row>
    <row r="1767" spans="1:7" ht="13" x14ac:dyDescent="0.3">
      <c r="A1767" s="49"/>
      <c r="B1767" s="67" t="s">
        <v>52</v>
      </c>
      <c r="C1767" s="68"/>
      <c r="D1767" s="68"/>
      <c r="E1767" s="77"/>
      <c r="F1767" s="66"/>
      <c r="G1767" s="66"/>
    </row>
    <row r="1768" spans="1:7" ht="13" x14ac:dyDescent="0.3">
      <c r="A1768" s="49"/>
      <c r="B1768" s="67" t="s">
        <v>51</v>
      </c>
      <c r="C1768" s="68"/>
      <c r="D1768" s="68"/>
      <c r="E1768" s="77"/>
      <c r="F1768" s="66"/>
      <c r="G1768" s="66"/>
    </row>
    <row r="1769" spans="1:7" ht="13" x14ac:dyDescent="0.3">
      <c r="A1769" s="49"/>
      <c r="B1769" s="67" t="s">
        <v>50</v>
      </c>
      <c r="C1769" s="68"/>
      <c r="D1769" s="68"/>
      <c r="E1769" s="77"/>
      <c r="F1769" s="66"/>
      <c r="G1769" s="66"/>
    </row>
    <row r="1770" spans="1:7" x14ac:dyDescent="0.25">
      <c r="A1770" s="49"/>
      <c r="B1770" s="49"/>
      <c r="C1770" s="68"/>
      <c r="D1770" s="68"/>
      <c r="E1770" s="77"/>
      <c r="F1770" s="66"/>
      <c r="G1770" s="66"/>
    </row>
    <row r="1771" spans="1:7" x14ac:dyDescent="0.25">
      <c r="A1771" s="49"/>
      <c r="B1771" s="49" t="s">
        <v>49</v>
      </c>
      <c r="C1771" s="68" t="s">
        <v>2</v>
      </c>
      <c r="D1771" s="68">
        <v>4</v>
      </c>
      <c r="E1771" s="77">
        <v>150</v>
      </c>
      <c r="F1771" s="66"/>
      <c r="G1771" s="66">
        <f t="shared" si="51"/>
        <v>600</v>
      </c>
    </row>
    <row r="1772" spans="1:7" x14ac:dyDescent="0.25">
      <c r="A1772" s="49"/>
      <c r="B1772" s="49"/>
      <c r="C1772" s="68"/>
      <c r="D1772" s="68"/>
      <c r="E1772" s="77"/>
      <c r="F1772" s="66"/>
      <c r="G1772" s="66"/>
    </row>
    <row r="1773" spans="1:7" x14ac:dyDescent="0.25">
      <c r="A1773" s="49"/>
      <c r="B1773" s="49" t="s">
        <v>48</v>
      </c>
      <c r="C1773" s="68"/>
      <c r="D1773" s="68"/>
      <c r="E1773" s="77"/>
      <c r="F1773" s="66"/>
      <c r="G1773" s="66"/>
    </row>
    <row r="1774" spans="1:7" x14ac:dyDescent="0.25">
      <c r="A1774" s="49"/>
      <c r="B1774" s="49" t="s">
        <v>47</v>
      </c>
      <c r="C1774" s="68" t="s">
        <v>2</v>
      </c>
      <c r="D1774" s="68">
        <v>4</v>
      </c>
      <c r="E1774" s="77">
        <v>45</v>
      </c>
      <c r="F1774" s="66"/>
      <c r="G1774" s="66">
        <f t="shared" si="51"/>
        <v>180</v>
      </c>
    </row>
    <row r="1775" spans="1:7" x14ac:dyDescent="0.25">
      <c r="A1775" s="49"/>
      <c r="B1775" s="49"/>
      <c r="C1775" s="68"/>
      <c r="D1775" s="68"/>
      <c r="E1775" s="77"/>
      <c r="F1775" s="66"/>
      <c r="G1775" s="66"/>
    </row>
    <row r="1776" spans="1:7" ht="13" x14ac:dyDescent="0.3">
      <c r="A1776" s="115"/>
      <c r="B1776" s="111" t="s">
        <v>283</v>
      </c>
      <c r="C1776" s="112"/>
      <c r="D1776" s="112"/>
      <c r="E1776" s="113"/>
      <c r="F1776" s="114"/>
      <c r="G1776" s="114">
        <f>SUM(G1755:G1775)</f>
        <v>12580</v>
      </c>
    </row>
    <row r="1777" spans="1:7" x14ac:dyDescent="0.25">
      <c r="A1777" s="49"/>
      <c r="B1777" s="49"/>
      <c r="C1777" s="68"/>
      <c r="D1777" s="68"/>
      <c r="E1777" s="77"/>
      <c r="F1777" s="66"/>
      <c r="G1777" s="66"/>
    </row>
    <row r="1778" spans="1:7" ht="13" x14ac:dyDescent="0.3">
      <c r="A1778" s="49"/>
      <c r="B1778" s="79" t="s">
        <v>20</v>
      </c>
      <c r="C1778" s="68"/>
      <c r="D1778" s="68"/>
      <c r="E1778" s="77"/>
      <c r="F1778" s="66"/>
      <c r="G1778" s="66"/>
    </row>
    <row r="1779" spans="1:7" x14ac:dyDescent="0.25">
      <c r="A1779" s="49"/>
      <c r="B1779" s="49"/>
      <c r="C1779" s="68"/>
      <c r="D1779" s="68"/>
      <c r="E1779" s="77"/>
      <c r="F1779" s="66"/>
      <c r="G1779" s="66"/>
    </row>
    <row r="1780" spans="1:7" ht="13" x14ac:dyDescent="0.3">
      <c r="A1780" s="49"/>
      <c r="B1780" s="67" t="s">
        <v>19</v>
      </c>
      <c r="C1780" s="68"/>
      <c r="D1780" s="68"/>
      <c r="E1780" s="77"/>
      <c r="F1780" s="66"/>
      <c r="G1780" s="66"/>
    </row>
    <row r="1781" spans="1:7" x14ac:dyDescent="0.25">
      <c r="A1781" s="49"/>
      <c r="B1781" s="49"/>
      <c r="C1781" s="68"/>
      <c r="D1781" s="68"/>
      <c r="E1781" s="77"/>
      <c r="F1781" s="66"/>
      <c r="G1781" s="66"/>
    </row>
    <row r="1782" spans="1:7" ht="13" x14ac:dyDescent="0.3">
      <c r="A1782" s="49"/>
      <c r="B1782" s="67" t="s">
        <v>18</v>
      </c>
      <c r="C1782" s="68"/>
      <c r="D1782" s="68"/>
      <c r="E1782" s="77"/>
      <c r="F1782" s="66"/>
      <c r="G1782" s="66"/>
    </row>
    <row r="1783" spans="1:7" x14ac:dyDescent="0.25">
      <c r="A1783" s="49"/>
      <c r="B1783" s="49"/>
      <c r="C1783" s="68"/>
      <c r="D1783" s="68"/>
      <c r="E1783" s="77"/>
      <c r="F1783" s="66"/>
      <c r="G1783" s="66"/>
    </row>
    <row r="1784" spans="1:7" ht="14.5" x14ac:dyDescent="0.25">
      <c r="A1784" s="49"/>
      <c r="B1784" s="49" t="s">
        <v>465</v>
      </c>
      <c r="C1784" s="68" t="s">
        <v>621</v>
      </c>
      <c r="D1784" s="90">
        <f>D1749</f>
        <v>234</v>
      </c>
      <c r="E1784" s="77">
        <v>75</v>
      </c>
      <c r="F1784" s="66"/>
      <c r="G1784" s="66">
        <f t="shared" ref="G1784:G1813" si="52">E1784*D1784</f>
        <v>17550</v>
      </c>
    </row>
    <row r="1785" spans="1:7" x14ac:dyDescent="0.25">
      <c r="A1785" s="49"/>
      <c r="B1785" s="49"/>
      <c r="C1785" s="68"/>
      <c r="D1785" s="68"/>
      <c r="E1785" s="77"/>
      <c r="F1785" s="66"/>
      <c r="G1785" s="66"/>
    </row>
    <row r="1786" spans="1:7" ht="14.5" x14ac:dyDescent="0.25">
      <c r="A1786" s="49"/>
      <c r="B1786" s="49" t="s">
        <v>522</v>
      </c>
      <c r="C1786" s="68" t="s">
        <v>621</v>
      </c>
      <c r="D1786" s="90">
        <f>D1540</f>
        <v>67</v>
      </c>
      <c r="E1786" s="77">
        <v>75</v>
      </c>
      <c r="F1786" s="66"/>
      <c r="G1786" s="66">
        <f t="shared" ref="G1786" si="53">E1786*D1786</f>
        <v>5025</v>
      </c>
    </row>
    <row r="1787" spans="1:7" x14ac:dyDescent="0.25">
      <c r="A1787" s="49"/>
      <c r="B1787" s="49"/>
      <c r="C1787" s="68"/>
      <c r="D1787" s="68"/>
      <c r="E1787" s="77"/>
      <c r="F1787" s="66"/>
      <c r="G1787" s="66"/>
    </row>
    <row r="1788" spans="1:7" ht="13" x14ac:dyDescent="0.3">
      <c r="A1788" s="49"/>
      <c r="B1788" s="67" t="s">
        <v>17</v>
      </c>
      <c r="C1788" s="68"/>
      <c r="D1788" s="68"/>
      <c r="E1788" s="77"/>
      <c r="F1788" s="66"/>
      <c r="G1788" s="66"/>
    </row>
    <row r="1789" spans="1:7" x14ac:dyDescent="0.25">
      <c r="A1789" s="49"/>
      <c r="B1789" s="49"/>
      <c r="C1789" s="68"/>
      <c r="D1789" s="68"/>
      <c r="E1789" s="77"/>
      <c r="F1789" s="66"/>
      <c r="G1789" s="66"/>
    </row>
    <row r="1790" spans="1:7" ht="13" x14ac:dyDescent="0.3">
      <c r="A1790" s="49"/>
      <c r="B1790" s="67" t="s">
        <v>16</v>
      </c>
      <c r="C1790" s="68"/>
      <c r="D1790" s="68"/>
      <c r="E1790" s="77"/>
      <c r="F1790" s="66"/>
      <c r="G1790" s="66"/>
    </row>
    <row r="1791" spans="1:7" x14ac:dyDescent="0.25">
      <c r="A1791" s="49"/>
      <c r="B1791" s="49"/>
      <c r="C1791" s="68"/>
      <c r="D1791" s="68"/>
      <c r="E1791" s="77"/>
      <c r="F1791" s="66"/>
      <c r="G1791" s="66"/>
    </row>
    <row r="1792" spans="1:7" ht="14.5" x14ac:dyDescent="0.25">
      <c r="A1792" s="49"/>
      <c r="B1792" s="49" t="s">
        <v>525</v>
      </c>
      <c r="C1792" s="68" t="s">
        <v>621</v>
      </c>
      <c r="D1792" s="68">
        <v>50</v>
      </c>
      <c r="E1792" s="77">
        <v>75</v>
      </c>
      <c r="F1792" s="66"/>
      <c r="G1792" s="66">
        <f t="shared" si="52"/>
        <v>3750</v>
      </c>
    </row>
    <row r="1793" spans="1:7" x14ac:dyDescent="0.25">
      <c r="A1793" s="49"/>
      <c r="B1793" s="49"/>
      <c r="C1793" s="68"/>
      <c r="D1793" s="68"/>
      <c r="E1793" s="77"/>
      <c r="F1793" s="66"/>
      <c r="G1793" s="66"/>
    </row>
    <row r="1794" spans="1:7" ht="14.5" x14ac:dyDescent="0.25">
      <c r="A1794" s="49"/>
      <c r="B1794" s="49" t="s">
        <v>295</v>
      </c>
      <c r="C1794" s="68" t="s">
        <v>621</v>
      </c>
      <c r="D1794" s="68">
        <v>3</v>
      </c>
      <c r="E1794" s="77">
        <v>75</v>
      </c>
      <c r="F1794" s="66"/>
      <c r="G1794" s="66">
        <f t="shared" si="52"/>
        <v>225</v>
      </c>
    </row>
    <row r="1795" spans="1:7" x14ac:dyDescent="0.25">
      <c r="A1795" s="49"/>
      <c r="B1795" s="49"/>
      <c r="C1795" s="68"/>
      <c r="D1795" s="68"/>
      <c r="E1795" s="77"/>
      <c r="F1795" s="66"/>
      <c r="G1795" s="66"/>
    </row>
    <row r="1796" spans="1:7" ht="13" x14ac:dyDescent="0.3">
      <c r="A1796" s="115"/>
      <c r="B1796" s="111" t="s">
        <v>283</v>
      </c>
      <c r="C1796" s="112"/>
      <c r="D1796" s="112"/>
      <c r="E1796" s="113"/>
      <c r="F1796" s="114"/>
      <c r="G1796" s="114">
        <f>SUM(G1779:G1795)</f>
        <v>26550</v>
      </c>
    </row>
    <row r="1797" spans="1:7" x14ac:dyDescent="0.25">
      <c r="A1797" s="49"/>
      <c r="B1797" s="49"/>
      <c r="C1797" s="68"/>
      <c r="D1797" s="68"/>
      <c r="E1797" s="77"/>
      <c r="F1797" s="66"/>
      <c r="G1797" s="66"/>
    </row>
    <row r="1798" spans="1:7" ht="13" x14ac:dyDescent="0.3">
      <c r="A1798" s="49"/>
      <c r="B1798" s="79" t="s">
        <v>296</v>
      </c>
      <c r="C1798" s="68"/>
      <c r="D1798" s="68"/>
      <c r="E1798" s="77"/>
      <c r="F1798" s="66"/>
      <c r="G1798" s="66"/>
    </row>
    <row r="1799" spans="1:7" x14ac:dyDescent="0.25">
      <c r="A1799" s="49"/>
      <c r="B1799" s="49"/>
      <c r="C1799" s="68"/>
      <c r="D1799" s="68"/>
      <c r="E1799" s="77"/>
      <c r="F1799" s="66"/>
      <c r="G1799" s="66"/>
    </row>
    <row r="1800" spans="1:7" ht="13" x14ac:dyDescent="0.3">
      <c r="A1800" s="49"/>
      <c r="B1800" s="67" t="s">
        <v>297</v>
      </c>
      <c r="C1800" s="68"/>
      <c r="D1800" s="68"/>
      <c r="E1800" s="77"/>
      <c r="F1800" s="66"/>
      <c r="G1800" s="66"/>
    </row>
    <row r="1801" spans="1:7" x14ac:dyDescent="0.25">
      <c r="A1801" s="49"/>
      <c r="B1801" s="49"/>
      <c r="C1801" s="68"/>
      <c r="D1801" s="68"/>
      <c r="E1801" s="77"/>
      <c r="F1801" s="66"/>
      <c r="G1801" s="66"/>
    </row>
    <row r="1802" spans="1:7" ht="13" x14ac:dyDescent="0.3">
      <c r="A1802" s="49"/>
      <c r="B1802" s="67" t="s">
        <v>298</v>
      </c>
      <c r="C1802" s="68"/>
      <c r="D1802" s="68"/>
      <c r="E1802" s="77"/>
      <c r="F1802" s="66"/>
      <c r="G1802" s="66"/>
    </row>
    <row r="1803" spans="1:7" x14ac:dyDescent="0.25">
      <c r="A1803" s="49"/>
      <c r="B1803" s="49"/>
      <c r="C1803" s="68"/>
      <c r="D1803" s="68"/>
      <c r="E1803" s="77"/>
      <c r="F1803" s="66"/>
      <c r="G1803" s="66"/>
    </row>
    <row r="1804" spans="1:7" x14ac:dyDescent="0.25">
      <c r="A1804" s="49"/>
      <c r="B1804" s="49" t="s">
        <v>299</v>
      </c>
      <c r="C1804" s="68"/>
      <c r="D1804" s="68"/>
      <c r="E1804" s="77"/>
      <c r="F1804" s="66"/>
      <c r="G1804" s="66"/>
    </row>
    <row r="1805" spans="1:7" x14ac:dyDescent="0.25">
      <c r="A1805" s="49"/>
      <c r="B1805" s="49" t="s">
        <v>300</v>
      </c>
      <c r="C1805" s="68" t="s">
        <v>11</v>
      </c>
      <c r="D1805" s="68">
        <v>64</v>
      </c>
      <c r="E1805" s="77">
        <v>110</v>
      </c>
      <c r="F1805" s="66"/>
      <c r="G1805" s="66">
        <f t="shared" si="52"/>
        <v>7040</v>
      </c>
    </row>
    <row r="1806" spans="1:7" x14ac:dyDescent="0.25">
      <c r="A1806" s="49"/>
      <c r="B1806" s="49"/>
      <c r="C1806" s="68"/>
      <c r="D1806" s="68"/>
      <c r="E1806" s="77"/>
      <c r="F1806" s="66"/>
      <c r="G1806" s="66"/>
    </row>
    <row r="1807" spans="1:7" x14ac:dyDescent="0.25">
      <c r="A1807" s="49"/>
      <c r="B1807" s="49" t="s">
        <v>301</v>
      </c>
      <c r="C1807" s="68"/>
      <c r="D1807" s="68"/>
      <c r="E1807" s="77"/>
      <c r="F1807" s="66"/>
      <c r="G1807" s="66"/>
    </row>
    <row r="1808" spans="1:7" x14ac:dyDescent="0.25">
      <c r="A1808" s="49"/>
      <c r="B1808" s="49" t="s">
        <v>302</v>
      </c>
      <c r="C1808" s="68" t="s">
        <v>11</v>
      </c>
      <c r="D1808" s="68">
        <v>14</v>
      </c>
      <c r="E1808" s="77">
        <v>100</v>
      </c>
      <c r="F1808" s="66"/>
      <c r="G1808" s="66">
        <f t="shared" si="52"/>
        <v>1400</v>
      </c>
    </row>
    <row r="1809" spans="1:7" x14ac:dyDescent="0.25">
      <c r="A1809" s="49"/>
      <c r="B1809" s="49"/>
      <c r="C1809" s="68"/>
      <c r="D1809" s="68"/>
      <c r="E1809" s="77"/>
      <c r="F1809" s="66"/>
      <c r="G1809" s="66"/>
    </row>
    <row r="1810" spans="1:7" x14ac:dyDescent="0.25">
      <c r="A1810" s="49"/>
      <c r="B1810" s="49" t="s">
        <v>303</v>
      </c>
      <c r="C1810" s="68" t="s">
        <v>2</v>
      </c>
      <c r="D1810" s="68">
        <v>4</v>
      </c>
      <c r="E1810" s="77">
        <v>250</v>
      </c>
      <c r="F1810" s="66"/>
      <c r="G1810" s="66">
        <f t="shared" si="52"/>
        <v>1000</v>
      </c>
    </row>
    <row r="1811" spans="1:7" x14ac:dyDescent="0.25">
      <c r="A1811" s="49"/>
      <c r="B1811" s="49" t="s">
        <v>304</v>
      </c>
      <c r="C1811" s="68" t="s">
        <v>2</v>
      </c>
      <c r="D1811" s="68">
        <v>4</v>
      </c>
      <c r="E1811" s="77">
        <v>250</v>
      </c>
      <c r="F1811" s="66"/>
      <c r="G1811" s="66">
        <f t="shared" si="52"/>
        <v>1000</v>
      </c>
    </row>
    <row r="1812" spans="1:7" x14ac:dyDescent="0.25">
      <c r="A1812" s="49"/>
      <c r="B1812" s="49" t="s">
        <v>305</v>
      </c>
      <c r="C1812" s="68" t="s">
        <v>2</v>
      </c>
      <c r="D1812" s="68">
        <v>4</v>
      </c>
      <c r="E1812" s="77">
        <v>250</v>
      </c>
      <c r="F1812" s="66"/>
      <c r="G1812" s="66">
        <f t="shared" si="52"/>
        <v>1000</v>
      </c>
    </row>
    <row r="1813" spans="1:7" x14ac:dyDescent="0.25">
      <c r="A1813" s="49"/>
      <c r="B1813" s="49" t="s">
        <v>306</v>
      </c>
      <c r="C1813" s="68" t="s">
        <v>2</v>
      </c>
      <c r="D1813" s="68">
        <v>4</v>
      </c>
      <c r="E1813" s="77">
        <v>250</v>
      </c>
      <c r="F1813" s="66"/>
      <c r="G1813" s="66">
        <f t="shared" si="52"/>
        <v>1000</v>
      </c>
    </row>
    <row r="1814" spans="1:7" x14ac:dyDescent="0.25">
      <c r="A1814" s="49"/>
      <c r="B1814" s="49"/>
      <c r="C1814" s="68"/>
      <c r="D1814" s="68"/>
      <c r="E1814" s="77"/>
      <c r="F1814" s="66"/>
      <c r="G1814" s="66"/>
    </row>
    <row r="1815" spans="1:7" ht="13" x14ac:dyDescent="0.3">
      <c r="A1815" s="49"/>
      <c r="B1815" s="67" t="s">
        <v>307</v>
      </c>
      <c r="C1815" s="68"/>
      <c r="D1815" s="68"/>
      <c r="E1815" s="77"/>
      <c r="F1815" s="66"/>
      <c r="G1815" s="66"/>
    </row>
    <row r="1816" spans="1:7" ht="13" x14ac:dyDescent="0.3">
      <c r="A1816" s="49"/>
      <c r="B1816" s="67" t="s">
        <v>308</v>
      </c>
      <c r="C1816" s="68"/>
      <c r="D1816" s="68"/>
      <c r="E1816" s="77"/>
      <c r="F1816" s="66"/>
      <c r="G1816" s="66"/>
    </row>
    <row r="1817" spans="1:7" x14ac:dyDescent="0.25">
      <c r="A1817" s="49"/>
      <c r="B1817" s="49"/>
      <c r="C1817" s="68"/>
      <c r="D1817" s="68"/>
      <c r="E1817" s="77"/>
      <c r="F1817" s="66"/>
      <c r="G1817" s="66"/>
    </row>
    <row r="1818" spans="1:7" x14ac:dyDescent="0.25">
      <c r="A1818" s="49"/>
      <c r="B1818" s="49" t="s">
        <v>311</v>
      </c>
      <c r="C1818" s="68" t="s">
        <v>2</v>
      </c>
      <c r="D1818" s="68">
        <v>4</v>
      </c>
      <c r="E1818" s="77">
        <v>4500</v>
      </c>
      <c r="F1818" s="66"/>
      <c r="G1818" s="66"/>
    </row>
    <row r="1819" spans="1:7" x14ac:dyDescent="0.25">
      <c r="A1819" s="49"/>
      <c r="B1819" s="49"/>
      <c r="C1819" s="68"/>
      <c r="D1819" s="68"/>
      <c r="E1819" s="77"/>
      <c r="F1819" s="66"/>
      <c r="G1819" s="66"/>
    </row>
    <row r="1820" spans="1:7" ht="13" x14ac:dyDescent="0.3">
      <c r="A1820" s="49"/>
      <c r="B1820" s="67" t="s">
        <v>312</v>
      </c>
      <c r="C1820" s="68"/>
      <c r="D1820" s="68"/>
      <c r="E1820" s="77"/>
      <c r="F1820" s="66"/>
      <c r="G1820" s="66"/>
    </row>
    <row r="1821" spans="1:7" ht="13" x14ac:dyDescent="0.3">
      <c r="A1821" s="49"/>
      <c r="B1821" s="67" t="s">
        <v>313</v>
      </c>
      <c r="C1821" s="68"/>
      <c r="D1821" s="68"/>
      <c r="E1821" s="77"/>
      <c r="F1821" s="66"/>
      <c r="G1821" s="66"/>
    </row>
    <row r="1822" spans="1:7" x14ac:dyDescent="0.25">
      <c r="A1822" s="49"/>
      <c r="B1822" s="49" t="s">
        <v>314</v>
      </c>
      <c r="C1822" s="68"/>
      <c r="D1822" s="68"/>
      <c r="E1822" s="77"/>
      <c r="F1822" s="66"/>
      <c r="G1822" s="66"/>
    </row>
    <row r="1823" spans="1:7" x14ac:dyDescent="0.25">
      <c r="A1823" s="49"/>
      <c r="B1823" s="49" t="s">
        <v>315</v>
      </c>
      <c r="C1823" s="68"/>
      <c r="D1823" s="68"/>
      <c r="E1823" s="77"/>
      <c r="F1823" s="66"/>
      <c r="G1823" s="66"/>
    </row>
    <row r="1824" spans="1:7" x14ac:dyDescent="0.25">
      <c r="A1824" s="49"/>
      <c r="B1824" s="49" t="s">
        <v>316</v>
      </c>
      <c r="C1824" s="68"/>
      <c r="D1824" s="68"/>
      <c r="E1824" s="77"/>
      <c r="F1824" s="66"/>
      <c r="G1824" s="66"/>
    </row>
    <row r="1825" spans="1:7" x14ac:dyDescent="0.25">
      <c r="A1825" s="49"/>
      <c r="B1825" s="49" t="s">
        <v>317</v>
      </c>
      <c r="C1825" s="68"/>
      <c r="D1825" s="68"/>
      <c r="E1825" s="77"/>
      <c r="F1825" s="66"/>
      <c r="G1825" s="66"/>
    </row>
    <row r="1826" spans="1:7" x14ac:dyDescent="0.25">
      <c r="A1826" s="49"/>
      <c r="B1826" s="49" t="s">
        <v>318</v>
      </c>
      <c r="C1826" s="68"/>
      <c r="D1826" s="68"/>
      <c r="E1826" s="77"/>
      <c r="F1826" s="66"/>
      <c r="G1826" s="66"/>
    </row>
    <row r="1827" spans="1:7" x14ac:dyDescent="0.25">
      <c r="A1827" s="49"/>
      <c r="B1827" s="49" t="s">
        <v>466</v>
      </c>
      <c r="C1827" s="68"/>
      <c r="D1827" s="68"/>
      <c r="E1827" s="77"/>
      <c r="F1827" s="66"/>
      <c r="G1827" s="66"/>
    </row>
    <row r="1828" spans="1:7" x14ac:dyDescent="0.25">
      <c r="A1828" s="49"/>
      <c r="B1828" s="49" t="s">
        <v>319</v>
      </c>
      <c r="C1828" s="68" t="s">
        <v>2</v>
      </c>
      <c r="D1828" s="68">
        <v>1</v>
      </c>
      <c r="E1828" s="77">
        <v>10000</v>
      </c>
      <c r="F1828" s="66"/>
      <c r="G1828" s="66">
        <f t="shared" ref="G1828:G1880" si="54">E1828*D1828</f>
        <v>10000</v>
      </c>
    </row>
    <row r="1829" spans="1:7" x14ac:dyDescent="0.25">
      <c r="A1829" s="49"/>
      <c r="B1829" s="49"/>
      <c r="C1829" s="68"/>
      <c r="D1829" s="68"/>
      <c r="E1829" s="77"/>
      <c r="F1829" s="66"/>
      <c r="G1829" s="66"/>
    </row>
    <row r="1830" spans="1:7" ht="13" x14ac:dyDescent="0.3">
      <c r="A1830" s="115"/>
      <c r="B1830" s="111" t="s">
        <v>283</v>
      </c>
      <c r="C1830" s="112"/>
      <c r="D1830" s="112"/>
      <c r="E1830" s="113"/>
      <c r="F1830" s="114"/>
      <c r="G1830" s="114">
        <f>SUM(G1800:G1829)</f>
        <v>22440</v>
      </c>
    </row>
    <row r="1831" spans="1:7" x14ac:dyDescent="0.25">
      <c r="A1831" s="49"/>
      <c r="B1831" s="49"/>
      <c r="C1831" s="68"/>
      <c r="D1831" s="68"/>
      <c r="E1831" s="77"/>
      <c r="F1831" s="66"/>
      <c r="G1831" s="66"/>
    </row>
    <row r="1832" spans="1:7" ht="13" x14ac:dyDescent="0.3">
      <c r="A1832" s="49"/>
      <c r="B1832" s="79" t="s">
        <v>320</v>
      </c>
      <c r="C1832" s="68"/>
      <c r="D1832" s="68"/>
      <c r="E1832" s="77"/>
      <c r="F1832" s="66"/>
      <c r="G1832" s="66"/>
    </row>
    <row r="1833" spans="1:7" ht="13" x14ac:dyDescent="0.3">
      <c r="A1833" s="49"/>
      <c r="B1833" s="91"/>
      <c r="C1833" s="92"/>
      <c r="D1833" s="68"/>
      <c r="E1833" s="77"/>
      <c r="F1833" s="66"/>
      <c r="G1833" s="66"/>
    </row>
    <row r="1834" spans="1:7" ht="13" x14ac:dyDescent="0.3">
      <c r="A1834" s="49"/>
      <c r="B1834" s="67" t="s">
        <v>321</v>
      </c>
      <c r="C1834" s="68"/>
      <c r="D1834" s="68"/>
      <c r="E1834" s="77"/>
      <c r="F1834" s="66"/>
      <c r="G1834" s="66"/>
    </row>
    <row r="1835" spans="1:7" ht="13" x14ac:dyDescent="0.3">
      <c r="A1835" s="49"/>
      <c r="B1835" s="67" t="s">
        <v>322</v>
      </c>
      <c r="C1835" s="68"/>
      <c r="D1835" s="68"/>
      <c r="E1835" s="77"/>
      <c r="F1835" s="66"/>
      <c r="G1835" s="66"/>
    </row>
    <row r="1836" spans="1:7" ht="14.5" x14ac:dyDescent="0.25">
      <c r="A1836" s="49"/>
      <c r="B1836" s="49" t="s">
        <v>323</v>
      </c>
      <c r="C1836" s="68" t="s">
        <v>621</v>
      </c>
      <c r="D1836" s="68">
        <v>11</v>
      </c>
      <c r="E1836" s="77">
        <v>400</v>
      </c>
      <c r="F1836" s="66"/>
      <c r="G1836" s="66">
        <f t="shared" si="54"/>
        <v>4400</v>
      </c>
    </row>
    <row r="1837" spans="1:7" x14ac:dyDescent="0.25">
      <c r="A1837" s="49"/>
      <c r="B1837" s="49"/>
      <c r="C1837" s="68"/>
      <c r="D1837" s="68"/>
      <c r="E1837" s="77"/>
      <c r="F1837" s="66"/>
      <c r="G1837" s="66"/>
    </row>
    <row r="1838" spans="1:7" ht="13" x14ac:dyDescent="0.3">
      <c r="A1838" s="115"/>
      <c r="B1838" s="111" t="s">
        <v>283</v>
      </c>
      <c r="C1838" s="112"/>
      <c r="D1838" s="112"/>
      <c r="E1838" s="113"/>
      <c r="F1838" s="114"/>
      <c r="G1838" s="114">
        <f>SUM(G1833:G1837)</f>
        <v>4400</v>
      </c>
    </row>
    <row r="1839" spans="1:7" x14ac:dyDescent="0.25">
      <c r="A1839" s="49"/>
      <c r="B1839" s="49"/>
      <c r="C1839" s="68"/>
      <c r="D1839" s="68"/>
      <c r="E1839" s="77"/>
      <c r="F1839" s="66"/>
      <c r="G1839" s="66"/>
    </row>
    <row r="1840" spans="1:7" ht="13" x14ac:dyDescent="0.3">
      <c r="A1840" s="49"/>
      <c r="B1840" s="79" t="s">
        <v>324</v>
      </c>
      <c r="C1840" s="68"/>
      <c r="D1840" s="68"/>
      <c r="E1840" s="77"/>
      <c r="F1840" s="66"/>
      <c r="G1840" s="66"/>
    </row>
    <row r="1841" spans="1:7" x14ac:dyDescent="0.25">
      <c r="A1841" s="49"/>
      <c r="B1841" s="49"/>
      <c r="C1841" s="68"/>
      <c r="D1841" s="68"/>
      <c r="E1841" s="77"/>
      <c r="F1841" s="66"/>
      <c r="G1841" s="66"/>
    </row>
    <row r="1842" spans="1:7" ht="13" x14ac:dyDescent="0.3">
      <c r="A1842" s="49"/>
      <c r="B1842" s="67" t="s">
        <v>325</v>
      </c>
      <c r="C1842" s="68"/>
      <c r="D1842" s="68"/>
      <c r="E1842" s="77"/>
      <c r="F1842" s="66"/>
      <c r="G1842" s="66"/>
    </row>
    <row r="1843" spans="1:7" ht="13" x14ac:dyDescent="0.3">
      <c r="A1843" s="49"/>
      <c r="B1843" s="67" t="s">
        <v>326</v>
      </c>
      <c r="C1843" s="68"/>
      <c r="D1843" s="68"/>
      <c r="E1843" s="77"/>
      <c r="F1843" s="66"/>
      <c r="G1843" s="66"/>
    </row>
    <row r="1844" spans="1:7" ht="13" x14ac:dyDescent="0.3">
      <c r="A1844" s="49"/>
      <c r="B1844" s="67" t="s">
        <v>528</v>
      </c>
      <c r="C1844" s="68"/>
      <c r="D1844" s="68"/>
      <c r="E1844" s="77"/>
      <c r="F1844" s="66"/>
      <c r="G1844" s="66"/>
    </row>
    <row r="1845" spans="1:7" x14ac:dyDescent="0.25">
      <c r="A1845" s="49"/>
      <c r="B1845" s="49"/>
      <c r="C1845" s="68"/>
      <c r="D1845" s="68"/>
      <c r="E1845" s="77"/>
      <c r="F1845" s="66"/>
      <c r="G1845" s="66"/>
    </row>
    <row r="1846" spans="1:7" ht="14.5" x14ac:dyDescent="0.25">
      <c r="A1846" s="49"/>
      <c r="B1846" s="49" t="s">
        <v>526</v>
      </c>
      <c r="C1846" s="68" t="s">
        <v>621</v>
      </c>
      <c r="D1846" s="74">
        <f>((32+7.3)*2)*3.1+(7.3*2.9*2*4)</f>
        <v>413.02</v>
      </c>
      <c r="E1846" s="77">
        <v>70</v>
      </c>
      <c r="F1846" s="66"/>
      <c r="G1846" s="66">
        <f t="shared" si="54"/>
        <v>28911.399999999998</v>
      </c>
    </row>
    <row r="1847" spans="1:7" ht="14.5" x14ac:dyDescent="0.25">
      <c r="A1847" s="49"/>
      <c r="B1847" s="49" t="s">
        <v>589</v>
      </c>
      <c r="C1847" s="68" t="s">
        <v>621</v>
      </c>
      <c r="D1847" s="74">
        <f>D1784</f>
        <v>234</v>
      </c>
      <c r="E1847" s="77">
        <v>70</v>
      </c>
      <c r="F1847" s="66"/>
      <c r="G1847" s="66">
        <f t="shared" si="54"/>
        <v>16380</v>
      </c>
    </row>
    <row r="1848" spans="1:7" x14ac:dyDescent="0.25">
      <c r="A1848" s="49"/>
      <c r="B1848" s="49"/>
      <c r="C1848" s="68"/>
      <c r="D1848" s="68"/>
      <c r="E1848" s="77"/>
      <c r="F1848" s="66"/>
      <c r="G1848" s="66"/>
    </row>
    <row r="1849" spans="1:7" ht="13" x14ac:dyDescent="0.3">
      <c r="A1849" s="49"/>
      <c r="B1849" s="67" t="s">
        <v>325</v>
      </c>
      <c r="C1849" s="68"/>
      <c r="D1849" s="68"/>
      <c r="E1849" s="77"/>
      <c r="F1849" s="66"/>
      <c r="G1849" s="66"/>
    </row>
    <row r="1850" spans="1:7" ht="13" x14ac:dyDescent="0.3">
      <c r="A1850" s="49"/>
      <c r="B1850" s="67" t="s">
        <v>326</v>
      </c>
      <c r="C1850" s="68"/>
      <c r="D1850" s="68"/>
      <c r="E1850" s="77"/>
      <c r="F1850" s="66"/>
      <c r="G1850" s="66"/>
    </row>
    <row r="1851" spans="1:7" ht="13" x14ac:dyDescent="0.3">
      <c r="A1851" s="49"/>
      <c r="B1851" s="67" t="s">
        <v>528</v>
      </c>
      <c r="C1851" s="68"/>
      <c r="D1851" s="68"/>
      <c r="E1851" s="77"/>
      <c r="F1851" s="66"/>
      <c r="G1851" s="66"/>
    </row>
    <row r="1852" spans="1:7" x14ac:dyDescent="0.25">
      <c r="A1852" s="49"/>
      <c r="B1852" s="49"/>
      <c r="C1852" s="68"/>
      <c r="D1852" s="68"/>
      <c r="E1852" s="77"/>
      <c r="F1852" s="66"/>
      <c r="G1852" s="66"/>
    </row>
    <row r="1853" spans="1:7" ht="14.5" x14ac:dyDescent="0.25">
      <c r="A1853" s="49"/>
      <c r="B1853" s="49" t="s">
        <v>527</v>
      </c>
      <c r="C1853" s="68" t="s">
        <v>621</v>
      </c>
      <c r="D1853" s="74">
        <f>((32+7.3)*2)*3.1</f>
        <v>243.66</v>
      </c>
      <c r="E1853" s="77">
        <v>70</v>
      </c>
      <c r="F1853" s="66"/>
      <c r="G1853" s="66">
        <f t="shared" ref="G1853:G1854" si="55">E1853*D1853</f>
        <v>17056.2</v>
      </c>
    </row>
    <row r="1854" spans="1:7" ht="14.5" x14ac:dyDescent="0.25">
      <c r="A1854" s="49"/>
      <c r="B1854" s="49" t="s">
        <v>592</v>
      </c>
      <c r="C1854" s="68" t="s">
        <v>621</v>
      </c>
      <c r="D1854" s="74">
        <v>64</v>
      </c>
      <c r="E1854" s="77">
        <v>70</v>
      </c>
      <c r="F1854" s="66"/>
      <c r="G1854" s="66">
        <f t="shared" si="55"/>
        <v>4480</v>
      </c>
    </row>
    <row r="1855" spans="1:7" x14ac:dyDescent="0.25">
      <c r="A1855" s="49"/>
      <c r="B1855" s="49"/>
      <c r="C1855" s="68"/>
      <c r="D1855" s="74"/>
      <c r="E1855" s="77"/>
      <c r="F1855" s="66"/>
      <c r="G1855" s="66"/>
    </row>
    <row r="1856" spans="1:7" ht="13" x14ac:dyDescent="0.3">
      <c r="A1856" s="49"/>
      <c r="B1856" s="67" t="s">
        <v>329</v>
      </c>
      <c r="C1856" s="68"/>
      <c r="D1856" s="68"/>
      <c r="E1856" s="77"/>
      <c r="F1856" s="66"/>
      <c r="G1856" s="66"/>
    </row>
    <row r="1857" spans="1:7" ht="13" x14ac:dyDescent="0.3">
      <c r="A1857" s="49"/>
      <c r="B1857" s="67" t="s">
        <v>330</v>
      </c>
      <c r="C1857" s="68"/>
      <c r="D1857" s="68"/>
      <c r="E1857" s="77"/>
      <c r="F1857" s="66"/>
      <c r="G1857" s="66"/>
    </row>
    <row r="1858" spans="1:7" ht="13" x14ac:dyDescent="0.3">
      <c r="A1858" s="49"/>
      <c r="B1858" s="67" t="s">
        <v>529</v>
      </c>
      <c r="C1858" s="68"/>
      <c r="D1858" s="68"/>
      <c r="E1858" s="77"/>
      <c r="F1858" s="66"/>
      <c r="G1858" s="66"/>
    </row>
    <row r="1859" spans="1:7" ht="13" x14ac:dyDescent="0.3">
      <c r="A1859" s="49"/>
      <c r="B1859" s="67"/>
      <c r="C1859" s="68"/>
      <c r="D1859" s="68"/>
      <c r="E1859" s="77"/>
      <c r="F1859" s="66"/>
      <c r="G1859" s="66"/>
    </row>
    <row r="1860" spans="1:7" x14ac:dyDescent="0.25">
      <c r="A1860" s="49"/>
      <c r="B1860" s="49" t="s">
        <v>332</v>
      </c>
      <c r="C1860" s="68" t="s">
        <v>11</v>
      </c>
      <c r="D1860" s="68">
        <f>D1666+D1672</f>
        <v>82</v>
      </c>
      <c r="E1860" s="77">
        <v>20</v>
      </c>
      <c r="F1860" s="66"/>
      <c r="G1860" s="66">
        <f t="shared" si="54"/>
        <v>1640</v>
      </c>
    </row>
    <row r="1861" spans="1:7" x14ac:dyDescent="0.25">
      <c r="A1861" s="49"/>
      <c r="B1861" s="49"/>
      <c r="C1861" s="68"/>
      <c r="D1861" s="68"/>
      <c r="E1861" s="77"/>
      <c r="F1861" s="66"/>
      <c r="G1861" s="66"/>
    </row>
    <row r="1862" spans="1:7" ht="13" x14ac:dyDescent="0.3">
      <c r="A1862" s="49"/>
      <c r="B1862" s="67" t="s">
        <v>530</v>
      </c>
      <c r="C1862" s="68"/>
      <c r="D1862" s="68"/>
      <c r="E1862" s="77"/>
      <c r="F1862" s="66"/>
      <c r="G1862" s="66"/>
    </row>
    <row r="1863" spans="1:7" ht="13" x14ac:dyDescent="0.3">
      <c r="A1863" s="49"/>
      <c r="B1863" s="67" t="s">
        <v>334</v>
      </c>
      <c r="C1863" s="68"/>
      <c r="D1863" s="68"/>
      <c r="E1863" s="77"/>
      <c r="F1863" s="66"/>
      <c r="G1863" s="66"/>
    </row>
    <row r="1864" spans="1:7" ht="13" x14ac:dyDescent="0.3">
      <c r="A1864" s="49"/>
      <c r="B1864" s="67" t="s">
        <v>335</v>
      </c>
      <c r="C1864" s="68"/>
      <c r="D1864" s="68"/>
      <c r="E1864" s="77"/>
      <c r="F1864" s="66"/>
      <c r="G1864" s="66"/>
    </row>
    <row r="1865" spans="1:7" x14ac:dyDescent="0.25">
      <c r="A1865" s="49"/>
      <c r="B1865" s="49"/>
      <c r="C1865" s="68"/>
      <c r="D1865" s="68"/>
      <c r="E1865" s="77"/>
      <c r="F1865" s="66"/>
      <c r="G1865" s="66"/>
    </row>
    <row r="1866" spans="1:7" ht="14.5" x14ac:dyDescent="0.25">
      <c r="A1866" s="49"/>
      <c r="B1866" s="49" t="s">
        <v>336</v>
      </c>
      <c r="C1866" s="68" t="s">
        <v>621</v>
      </c>
      <c r="D1866" s="68">
        <v>14</v>
      </c>
      <c r="E1866" s="77">
        <v>70</v>
      </c>
      <c r="F1866" s="66"/>
      <c r="G1866" s="66">
        <f t="shared" si="54"/>
        <v>980</v>
      </c>
    </row>
    <row r="1867" spans="1:7" ht="14.5" x14ac:dyDescent="0.25">
      <c r="A1867" s="49"/>
      <c r="B1867" s="49" t="s">
        <v>287</v>
      </c>
      <c r="C1867" s="68" t="s">
        <v>621</v>
      </c>
      <c r="D1867" s="68">
        <v>87</v>
      </c>
      <c r="E1867" s="77">
        <v>70</v>
      </c>
      <c r="F1867" s="66"/>
      <c r="G1867" s="66">
        <f t="shared" si="54"/>
        <v>6090</v>
      </c>
    </row>
    <row r="1868" spans="1:7" x14ac:dyDescent="0.25">
      <c r="A1868" s="49"/>
      <c r="B1868" s="49"/>
      <c r="C1868" s="68"/>
      <c r="D1868" s="68"/>
      <c r="E1868" s="77"/>
      <c r="F1868" s="66"/>
      <c r="G1868" s="66"/>
    </row>
    <row r="1869" spans="1:7" ht="13" x14ac:dyDescent="0.3">
      <c r="A1869" s="49"/>
      <c r="B1869" s="67" t="s">
        <v>337</v>
      </c>
      <c r="C1869" s="68"/>
      <c r="D1869" s="68"/>
      <c r="E1869" s="77"/>
      <c r="F1869" s="66"/>
      <c r="G1869" s="66"/>
    </row>
    <row r="1870" spans="1:7" ht="13" x14ac:dyDescent="0.3">
      <c r="A1870" s="49"/>
      <c r="B1870" s="67" t="s">
        <v>338</v>
      </c>
      <c r="C1870" s="68"/>
      <c r="D1870" s="68"/>
      <c r="E1870" s="77"/>
      <c r="F1870" s="66"/>
      <c r="G1870" s="66"/>
    </row>
    <row r="1871" spans="1:7" x14ac:dyDescent="0.25">
      <c r="A1871" s="49"/>
      <c r="B1871" s="49"/>
      <c r="C1871" s="68"/>
      <c r="D1871" s="68"/>
      <c r="E1871" s="77"/>
      <c r="F1871" s="66"/>
      <c r="G1871" s="66"/>
    </row>
    <row r="1872" spans="1:7" ht="14.5" x14ac:dyDescent="0.25">
      <c r="A1872" s="49"/>
      <c r="B1872" s="49" t="s">
        <v>285</v>
      </c>
      <c r="C1872" s="68" t="s">
        <v>621</v>
      </c>
      <c r="D1872" s="68">
        <v>14</v>
      </c>
      <c r="E1872" s="77">
        <v>70</v>
      </c>
      <c r="F1872" s="66"/>
      <c r="G1872" s="66">
        <f t="shared" si="54"/>
        <v>980</v>
      </c>
    </row>
    <row r="1873" spans="1:7" x14ac:dyDescent="0.25">
      <c r="A1873" s="49"/>
      <c r="B1873" s="49" t="s">
        <v>531</v>
      </c>
      <c r="C1873" s="68" t="s">
        <v>11</v>
      </c>
      <c r="D1873" s="68">
        <f>D1740</f>
        <v>123</v>
      </c>
      <c r="E1873" s="77">
        <v>20</v>
      </c>
      <c r="F1873" s="66"/>
      <c r="G1873" s="66">
        <f t="shared" si="54"/>
        <v>2460</v>
      </c>
    </row>
    <row r="1874" spans="1:7" ht="13" x14ac:dyDescent="0.3">
      <c r="A1874" s="49"/>
      <c r="B1874" s="67"/>
      <c r="C1874" s="68"/>
      <c r="D1874" s="68"/>
      <c r="E1874" s="77"/>
      <c r="F1874" s="66"/>
      <c r="G1874" s="66"/>
    </row>
    <row r="1875" spans="1:7" ht="13" x14ac:dyDescent="0.3">
      <c r="A1875" s="49"/>
      <c r="B1875" s="67" t="s">
        <v>339</v>
      </c>
      <c r="C1875" s="68"/>
      <c r="D1875" s="68"/>
      <c r="E1875" s="77"/>
      <c r="F1875" s="66"/>
      <c r="G1875" s="66"/>
    </row>
    <row r="1876" spans="1:7" ht="13" x14ac:dyDescent="0.3">
      <c r="A1876" s="49"/>
      <c r="B1876" s="67" t="s">
        <v>532</v>
      </c>
      <c r="C1876" s="68"/>
      <c r="D1876" s="68"/>
      <c r="E1876" s="77"/>
      <c r="F1876" s="66"/>
      <c r="G1876" s="66"/>
    </row>
    <row r="1877" spans="1:7" x14ac:dyDescent="0.25">
      <c r="A1877" s="49"/>
      <c r="B1877" s="49"/>
      <c r="C1877" s="68"/>
      <c r="D1877" s="68"/>
      <c r="E1877" s="77"/>
      <c r="F1877" s="66"/>
      <c r="G1877" s="66"/>
    </row>
    <row r="1878" spans="1:7" x14ac:dyDescent="0.25">
      <c r="A1878" s="49"/>
      <c r="B1878" s="49" t="s">
        <v>341</v>
      </c>
      <c r="C1878" s="68" t="s">
        <v>11</v>
      </c>
      <c r="D1878" s="68">
        <f>D1676</f>
        <v>131</v>
      </c>
      <c r="E1878" s="77">
        <v>20</v>
      </c>
      <c r="F1878" s="66"/>
      <c r="G1878" s="66">
        <f t="shared" si="54"/>
        <v>2620</v>
      </c>
    </row>
    <row r="1879" spans="1:7" ht="14.5" x14ac:dyDescent="0.25">
      <c r="A1879" s="49"/>
      <c r="B1879" s="49" t="s">
        <v>285</v>
      </c>
      <c r="C1879" s="68" t="s">
        <v>621</v>
      </c>
      <c r="D1879" s="68">
        <v>14</v>
      </c>
      <c r="E1879" s="77">
        <v>70</v>
      </c>
      <c r="F1879" s="66"/>
      <c r="G1879" s="66">
        <f t="shared" si="54"/>
        <v>980</v>
      </c>
    </row>
    <row r="1880" spans="1:7" ht="14.5" x14ac:dyDescent="0.25">
      <c r="A1880" s="49"/>
      <c r="B1880" s="49" t="s">
        <v>533</v>
      </c>
      <c r="C1880" s="68" t="s">
        <v>621</v>
      </c>
      <c r="D1880" s="68">
        <v>150</v>
      </c>
      <c r="E1880" s="77">
        <v>70</v>
      </c>
      <c r="F1880" s="66"/>
      <c r="G1880" s="66">
        <f t="shared" si="54"/>
        <v>10500</v>
      </c>
    </row>
    <row r="1881" spans="1:7" x14ac:dyDescent="0.25">
      <c r="A1881" s="49"/>
      <c r="B1881" s="49"/>
      <c r="C1881" s="68"/>
      <c r="D1881" s="68"/>
      <c r="E1881" s="77"/>
      <c r="F1881" s="66"/>
      <c r="G1881" s="66"/>
    </row>
    <row r="1882" spans="1:7" ht="13" x14ac:dyDescent="0.3">
      <c r="A1882" s="115"/>
      <c r="B1882" s="111" t="s">
        <v>283</v>
      </c>
      <c r="C1882" s="112"/>
      <c r="D1882" s="112"/>
      <c r="E1882" s="113"/>
      <c r="F1882" s="114"/>
      <c r="G1882" s="114">
        <f>SUM(G1846:G1881)</f>
        <v>93077.599999999991</v>
      </c>
    </row>
    <row r="1883" spans="1:7" ht="13" x14ac:dyDescent="0.3">
      <c r="A1883" s="49"/>
      <c r="B1883" s="76"/>
      <c r="C1883" s="68"/>
      <c r="D1883" s="68"/>
      <c r="E1883" s="77"/>
      <c r="F1883" s="97"/>
      <c r="G1883" s="97"/>
    </row>
    <row r="1884" spans="1:7" ht="13" x14ac:dyDescent="0.3">
      <c r="A1884" s="49"/>
      <c r="B1884" s="79" t="s">
        <v>586</v>
      </c>
      <c r="C1884" s="68"/>
      <c r="D1884" s="68"/>
      <c r="E1884" s="77"/>
      <c r="F1884" s="66"/>
      <c r="G1884" s="66"/>
    </row>
    <row r="1885" spans="1:7" x14ac:dyDescent="0.25">
      <c r="A1885" s="49"/>
      <c r="B1885" s="49"/>
      <c r="C1885" s="68"/>
      <c r="D1885" s="68"/>
      <c r="E1885" s="77"/>
      <c r="F1885" s="66"/>
      <c r="G1885" s="66"/>
    </row>
    <row r="1886" spans="1:7" ht="13" x14ac:dyDescent="0.3">
      <c r="A1886" s="49"/>
      <c r="B1886" s="67" t="s">
        <v>587</v>
      </c>
      <c r="C1886" s="68"/>
      <c r="D1886" s="68"/>
      <c r="E1886" s="77"/>
      <c r="F1886" s="66"/>
      <c r="G1886" s="66"/>
    </row>
    <row r="1887" spans="1:7" x14ac:dyDescent="0.25">
      <c r="A1887" s="49"/>
      <c r="B1887" s="49"/>
      <c r="C1887" s="68"/>
      <c r="D1887" s="68"/>
      <c r="E1887" s="77"/>
      <c r="F1887" s="66"/>
      <c r="G1887" s="66"/>
    </row>
    <row r="1888" spans="1:7" x14ac:dyDescent="0.25">
      <c r="A1888" s="49"/>
      <c r="B1888" s="49" t="s">
        <v>588</v>
      </c>
      <c r="C1888" s="68" t="s">
        <v>518</v>
      </c>
      <c r="D1888" s="74">
        <v>1</v>
      </c>
      <c r="E1888" s="77">
        <v>20000</v>
      </c>
      <c r="F1888" s="66"/>
      <c r="G1888" s="66"/>
    </row>
    <row r="1889" spans="1:7" x14ac:dyDescent="0.25">
      <c r="A1889" s="49"/>
      <c r="B1889" s="49"/>
      <c r="C1889" s="68"/>
      <c r="D1889" s="68"/>
      <c r="E1889" s="77"/>
      <c r="F1889" s="66"/>
      <c r="G1889" s="66"/>
    </row>
    <row r="1890" spans="1:7" ht="13" x14ac:dyDescent="0.3">
      <c r="A1890" s="115"/>
      <c r="B1890" s="111" t="s">
        <v>283</v>
      </c>
      <c r="C1890" s="112"/>
      <c r="D1890" s="112"/>
      <c r="E1890" s="113"/>
      <c r="F1890" s="114"/>
      <c r="G1890" s="114">
        <f>SUM(G1888:G1889)</f>
        <v>0</v>
      </c>
    </row>
    <row r="1891" spans="1:7" x14ac:dyDescent="0.25">
      <c r="A1891" s="49"/>
      <c r="B1891" s="49"/>
      <c r="C1891" s="49"/>
      <c r="D1891" s="49"/>
      <c r="E1891" s="48"/>
      <c r="F1891" s="66"/>
      <c r="G1891" s="66"/>
    </row>
    <row r="1892" spans="1:7" ht="13" x14ac:dyDescent="0.3">
      <c r="A1892" s="115"/>
      <c r="B1892" s="111" t="s">
        <v>357</v>
      </c>
      <c r="C1892" s="115"/>
      <c r="D1892" s="115"/>
      <c r="E1892" s="116"/>
      <c r="F1892" s="116"/>
      <c r="G1892" s="116"/>
    </row>
    <row r="1893" spans="1:7" x14ac:dyDescent="0.25">
      <c r="A1893" s="49"/>
      <c r="B1893" s="49"/>
      <c r="C1893" s="49"/>
      <c r="D1893" s="49"/>
      <c r="E1893" s="48"/>
      <c r="F1893" s="48"/>
      <c r="G1893" s="48"/>
    </row>
    <row r="1894" spans="1:7" ht="13" x14ac:dyDescent="0.3">
      <c r="A1894" s="49"/>
      <c r="B1894" s="93" t="s">
        <v>467</v>
      </c>
      <c r="C1894" s="49"/>
      <c r="D1894" s="49"/>
      <c r="E1894" s="48"/>
      <c r="F1894" s="48"/>
      <c r="G1894" s="94">
        <f>G1587</f>
        <v>63466.8</v>
      </c>
    </row>
    <row r="1895" spans="1:7" ht="13" x14ac:dyDescent="0.3">
      <c r="A1895" s="49"/>
      <c r="B1895" s="49"/>
      <c r="C1895" s="49"/>
      <c r="D1895" s="49"/>
      <c r="E1895" s="48"/>
      <c r="F1895" s="94"/>
      <c r="G1895" s="48"/>
    </row>
    <row r="1896" spans="1:7" ht="13" x14ac:dyDescent="0.3">
      <c r="A1896" s="49"/>
      <c r="B1896" s="93" t="s">
        <v>200</v>
      </c>
      <c r="C1896" s="49"/>
      <c r="D1896" s="49"/>
      <c r="E1896" s="48"/>
      <c r="F1896" s="94"/>
      <c r="G1896" s="94">
        <f>G1611</f>
        <v>38480</v>
      </c>
    </row>
    <row r="1897" spans="1:7" ht="13" x14ac:dyDescent="0.3">
      <c r="A1897" s="49"/>
      <c r="B1897" s="93"/>
      <c r="C1897" s="49"/>
      <c r="D1897" s="49"/>
      <c r="E1897" s="48"/>
      <c r="F1897" s="94"/>
      <c r="G1897" s="94"/>
    </row>
    <row r="1898" spans="1:7" ht="13" x14ac:dyDescent="0.3">
      <c r="A1898" s="49"/>
      <c r="B1898" s="93" t="s">
        <v>347</v>
      </c>
      <c r="C1898" s="49"/>
      <c r="D1898" s="49"/>
      <c r="E1898" s="48"/>
      <c r="F1898" s="94">
        <f>F1643</f>
        <v>0</v>
      </c>
      <c r="G1898" s="94">
        <f>G1643</f>
        <v>80490</v>
      </c>
    </row>
    <row r="1899" spans="1:7" ht="13" x14ac:dyDescent="0.3">
      <c r="A1899" s="49"/>
      <c r="B1899" s="93"/>
      <c r="C1899" s="49"/>
      <c r="D1899" s="49"/>
      <c r="E1899" s="48"/>
      <c r="F1899" s="94"/>
      <c r="G1899" s="94"/>
    </row>
    <row r="1900" spans="1:7" ht="13" x14ac:dyDescent="0.3">
      <c r="A1900" s="49"/>
      <c r="B1900" s="93" t="s">
        <v>133</v>
      </c>
      <c r="C1900" s="49"/>
      <c r="D1900" s="49"/>
      <c r="E1900" s="48"/>
      <c r="F1900" s="94">
        <f>F1709</f>
        <v>0</v>
      </c>
      <c r="G1900" s="94">
        <f>G1709</f>
        <v>99145</v>
      </c>
    </row>
    <row r="1901" spans="1:7" ht="13" x14ac:dyDescent="0.3">
      <c r="A1901" s="49"/>
      <c r="B1901" s="93"/>
      <c r="C1901" s="49"/>
      <c r="D1901" s="49"/>
      <c r="E1901" s="48"/>
      <c r="F1901" s="94"/>
      <c r="G1901" s="94"/>
    </row>
    <row r="1902" spans="1:7" ht="13" x14ac:dyDescent="0.3">
      <c r="A1902" s="49"/>
      <c r="B1902" s="93" t="s">
        <v>348</v>
      </c>
      <c r="C1902" s="49"/>
      <c r="D1902" s="49"/>
      <c r="E1902" s="48"/>
      <c r="F1902" s="94">
        <f>F1742</f>
        <v>0</v>
      </c>
      <c r="G1902" s="94">
        <f>G1742</f>
        <v>85095</v>
      </c>
    </row>
    <row r="1903" spans="1:7" ht="13" x14ac:dyDescent="0.3">
      <c r="A1903" s="49"/>
      <c r="B1903" s="93"/>
      <c r="C1903" s="49"/>
      <c r="D1903" s="49"/>
      <c r="E1903" s="48"/>
      <c r="F1903" s="94"/>
      <c r="G1903" s="94"/>
    </row>
    <row r="1904" spans="1:7" ht="13" x14ac:dyDescent="0.3">
      <c r="A1904" s="49"/>
      <c r="B1904" s="93" t="s">
        <v>349</v>
      </c>
      <c r="C1904" s="49"/>
      <c r="D1904" s="49"/>
      <c r="E1904" s="48"/>
      <c r="F1904" s="94">
        <f>F1754</f>
        <v>0</v>
      </c>
      <c r="G1904" s="94">
        <f>G1754</f>
        <v>71370</v>
      </c>
    </row>
    <row r="1905" spans="1:7" ht="13" x14ac:dyDescent="0.3">
      <c r="A1905" s="49"/>
      <c r="B1905" s="93"/>
      <c r="C1905" s="49"/>
      <c r="D1905" s="49"/>
      <c r="E1905" s="48"/>
      <c r="F1905" s="94"/>
      <c r="G1905" s="94"/>
    </row>
    <row r="1906" spans="1:7" ht="13" x14ac:dyDescent="0.3">
      <c r="A1906" s="49"/>
      <c r="B1906" s="93" t="s">
        <v>63</v>
      </c>
      <c r="C1906" s="49"/>
      <c r="D1906" s="49"/>
      <c r="E1906" s="48"/>
      <c r="F1906" s="94">
        <f>F1776</f>
        <v>0</v>
      </c>
      <c r="G1906" s="94">
        <f>G1776</f>
        <v>12580</v>
      </c>
    </row>
    <row r="1907" spans="1:7" ht="13" x14ac:dyDescent="0.3">
      <c r="A1907" s="49"/>
      <c r="B1907" s="93"/>
      <c r="C1907" s="49"/>
      <c r="D1907" s="49"/>
      <c r="E1907" s="48"/>
      <c r="F1907" s="94"/>
      <c r="G1907" s="94"/>
    </row>
    <row r="1908" spans="1:7" ht="13" x14ac:dyDescent="0.3">
      <c r="A1908" s="49"/>
      <c r="B1908" s="93" t="s">
        <v>20</v>
      </c>
      <c r="C1908" s="49"/>
      <c r="D1908" s="49"/>
      <c r="E1908" s="48"/>
      <c r="F1908" s="94">
        <f>F1796</f>
        <v>0</v>
      </c>
      <c r="G1908" s="94">
        <f>G1796</f>
        <v>26550</v>
      </c>
    </row>
    <row r="1909" spans="1:7" ht="13" x14ac:dyDescent="0.3">
      <c r="A1909" s="49"/>
      <c r="B1909" s="93"/>
      <c r="C1909" s="49"/>
      <c r="D1909" s="49"/>
      <c r="E1909" s="48"/>
      <c r="F1909" s="94"/>
      <c r="G1909" s="94"/>
    </row>
    <row r="1910" spans="1:7" ht="13" x14ac:dyDescent="0.3">
      <c r="A1910" s="49"/>
      <c r="B1910" s="93" t="s">
        <v>296</v>
      </c>
      <c r="C1910" s="49"/>
      <c r="D1910" s="49"/>
      <c r="E1910" s="48"/>
      <c r="F1910" s="94">
        <f>F1830</f>
        <v>0</v>
      </c>
      <c r="G1910" s="94">
        <f>G1830</f>
        <v>22440</v>
      </c>
    </row>
    <row r="1911" spans="1:7" ht="13" x14ac:dyDescent="0.3">
      <c r="A1911" s="49"/>
      <c r="B1911" s="93"/>
      <c r="C1911" s="49"/>
      <c r="D1911" s="49"/>
      <c r="E1911" s="48"/>
      <c r="F1911" s="94"/>
      <c r="G1911" s="94"/>
    </row>
    <row r="1912" spans="1:7" ht="13" x14ac:dyDescent="0.3">
      <c r="A1912" s="49"/>
      <c r="B1912" s="93" t="s">
        <v>320</v>
      </c>
      <c r="C1912" s="49"/>
      <c r="D1912" s="49"/>
      <c r="E1912" s="48"/>
      <c r="F1912" s="94">
        <f>F1838</f>
        <v>0</v>
      </c>
      <c r="G1912" s="94">
        <f>G1838</f>
        <v>4400</v>
      </c>
    </row>
    <row r="1913" spans="1:7" ht="13" x14ac:dyDescent="0.3">
      <c r="A1913" s="49"/>
      <c r="B1913" s="93"/>
      <c r="C1913" s="49"/>
      <c r="D1913" s="49"/>
      <c r="E1913" s="48"/>
      <c r="F1913" s="94"/>
      <c r="G1913" s="94"/>
    </row>
    <row r="1914" spans="1:7" ht="13" x14ac:dyDescent="0.3">
      <c r="A1914" s="49"/>
      <c r="B1914" s="93" t="s">
        <v>352</v>
      </c>
      <c r="C1914" s="49"/>
      <c r="D1914" s="49"/>
      <c r="E1914" s="48"/>
      <c r="F1914" s="94">
        <f>F1882</f>
        <v>0</v>
      </c>
      <c r="G1914" s="94">
        <f>G1882</f>
        <v>93077.599999999991</v>
      </c>
    </row>
    <row r="1915" spans="1:7" ht="13" x14ac:dyDescent="0.3">
      <c r="A1915" s="49"/>
      <c r="B1915" s="93"/>
      <c r="C1915" s="49"/>
      <c r="D1915" s="49"/>
      <c r="E1915" s="48"/>
      <c r="F1915" s="48"/>
      <c r="G1915" s="48"/>
    </row>
    <row r="1916" spans="1:7" ht="13" x14ac:dyDescent="0.3">
      <c r="A1916" s="49"/>
      <c r="B1916" s="93" t="s">
        <v>586</v>
      </c>
      <c r="C1916" s="49"/>
      <c r="D1916" s="49"/>
      <c r="E1916" s="48"/>
      <c r="F1916" s="94">
        <f>F1884</f>
        <v>0</v>
      </c>
      <c r="G1916" s="94">
        <f>G1890</f>
        <v>0</v>
      </c>
    </row>
    <row r="1917" spans="1:7" ht="13" x14ac:dyDescent="0.3">
      <c r="A1917" s="49"/>
      <c r="B1917" s="93"/>
      <c r="C1917" s="49"/>
      <c r="D1917" s="49"/>
      <c r="E1917" s="48"/>
      <c r="F1917" s="48"/>
      <c r="G1917" s="48"/>
    </row>
    <row r="1918" spans="1:7" x14ac:dyDescent="0.25">
      <c r="A1918" s="49"/>
      <c r="B1918" s="49"/>
      <c r="C1918" s="49"/>
      <c r="D1918" s="49"/>
      <c r="E1918" s="48"/>
      <c r="F1918" s="48"/>
      <c r="G1918" s="48"/>
    </row>
    <row r="1919" spans="1:7" ht="13" x14ac:dyDescent="0.3">
      <c r="A1919" s="115"/>
      <c r="B1919" s="111" t="s">
        <v>353</v>
      </c>
      <c r="C1919" s="115"/>
      <c r="D1919" s="115"/>
      <c r="E1919" s="116"/>
      <c r="F1919" s="117">
        <f>SUM(F1894:F1918)</f>
        <v>0</v>
      </c>
      <c r="G1919" s="117">
        <f>SUM(G1896:G1918)</f>
        <v>533627.6</v>
      </c>
    </row>
    <row r="1920" spans="1:7" x14ac:dyDescent="0.25">
      <c r="A1920" s="51"/>
      <c r="B1920" s="51"/>
      <c r="C1920" s="51"/>
      <c r="D1920" s="51"/>
      <c r="E1920" s="95"/>
      <c r="F1920" s="95"/>
      <c r="G1920" s="95"/>
    </row>
    <row r="1922" spans="1:7" ht="13" x14ac:dyDescent="0.3">
      <c r="A1922" s="61"/>
      <c r="B1922" s="61"/>
      <c r="C1922" s="61"/>
      <c r="D1922" s="61"/>
      <c r="E1922" s="62"/>
      <c r="F1922" s="62"/>
      <c r="G1922" s="63"/>
    </row>
    <row r="1923" spans="1:7" ht="13" x14ac:dyDescent="0.3">
      <c r="A1923" s="64"/>
      <c r="B1923" s="65" t="s">
        <v>596</v>
      </c>
      <c r="C1923" s="49"/>
      <c r="D1923" s="49"/>
      <c r="E1923" s="48"/>
      <c r="F1923" s="48"/>
      <c r="G1923" s="66"/>
    </row>
    <row r="1924" spans="1:7" ht="13" x14ac:dyDescent="0.3">
      <c r="A1924" s="64"/>
      <c r="B1924" s="67" t="s">
        <v>284</v>
      </c>
      <c r="C1924" s="68"/>
      <c r="D1924" s="68"/>
      <c r="E1924" s="66"/>
      <c r="F1924" s="66"/>
      <c r="G1924" s="66"/>
    </row>
    <row r="1925" spans="1:7" ht="13" x14ac:dyDescent="0.3">
      <c r="A1925" s="64"/>
      <c r="B1925" s="71"/>
      <c r="C1925" s="70"/>
      <c r="D1925" s="68"/>
      <c r="E1925" s="66"/>
      <c r="F1925" s="66"/>
      <c r="G1925" s="66"/>
    </row>
    <row r="1926" spans="1:7" ht="13" x14ac:dyDescent="0.3">
      <c r="A1926" s="64"/>
      <c r="B1926" s="72" t="s">
        <v>382</v>
      </c>
      <c r="C1926" s="70"/>
      <c r="D1926" s="68"/>
      <c r="E1926" s="66"/>
      <c r="F1926" s="66"/>
      <c r="G1926" s="66"/>
    </row>
    <row r="1927" spans="1:7" ht="13" x14ac:dyDescent="0.3">
      <c r="A1927" s="64"/>
      <c r="B1927" s="71"/>
      <c r="C1927" s="70"/>
      <c r="D1927" s="68"/>
      <c r="E1927" s="66"/>
      <c r="F1927" s="66"/>
      <c r="G1927" s="66"/>
    </row>
    <row r="1928" spans="1:7" ht="13" x14ac:dyDescent="0.3">
      <c r="A1928" s="64"/>
      <c r="B1928" s="73" t="s">
        <v>535</v>
      </c>
      <c r="C1928" s="70"/>
      <c r="D1928" s="68"/>
      <c r="E1928" s="66"/>
      <c r="F1928" s="66"/>
      <c r="G1928" s="66"/>
    </row>
    <row r="1929" spans="1:7" ht="13" x14ac:dyDescent="0.3">
      <c r="A1929" s="64"/>
      <c r="B1929" s="73"/>
      <c r="C1929" s="70"/>
      <c r="D1929" s="68"/>
      <c r="E1929" s="66"/>
      <c r="F1929" s="66"/>
      <c r="G1929" s="66"/>
    </row>
    <row r="1930" spans="1:7" ht="13" x14ac:dyDescent="0.3">
      <c r="A1930" s="64"/>
      <c r="B1930" s="71" t="s">
        <v>536</v>
      </c>
      <c r="C1930" s="74" t="s">
        <v>0</v>
      </c>
      <c r="D1930" s="74">
        <f>8.5*7*1.15</f>
        <v>68.424999999999997</v>
      </c>
      <c r="E1930" s="66">
        <v>50</v>
      </c>
      <c r="F1930" s="66"/>
      <c r="G1930" s="66">
        <f t="shared" ref="G1930:G1938" si="56">E1930*D1930</f>
        <v>3421.25</v>
      </c>
    </row>
    <row r="1931" spans="1:7" ht="13" x14ac:dyDescent="0.3">
      <c r="A1931" s="64"/>
      <c r="B1931" s="71" t="s">
        <v>538</v>
      </c>
      <c r="C1931" s="70"/>
      <c r="D1931" s="68"/>
      <c r="E1931" s="66"/>
      <c r="F1931" s="66"/>
      <c r="G1931" s="66"/>
    </row>
    <row r="1932" spans="1:7" ht="13" x14ac:dyDescent="0.3">
      <c r="A1932" s="64"/>
      <c r="B1932" s="71" t="s">
        <v>537</v>
      </c>
      <c r="C1932" s="70"/>
      <c r="D1932" s="68"/>
      <c r="E1932" s="66"/>
      <c r="F1932" s="66"/>
      <c r="G1932" s="66"/>
    </row>
    <row r="1933" spans="1:7" ht="13" x14ac:dyDescent="0.3">
      <c r="A1933" s="64"/>
      <c r="B1933" s="71" t="s">
        <v>547</v>
      </c>
      <c r="C1933" s="74" t="s">
        <v>0</v>
      </c>
      <c r="D1933" s="74">
        <f>8.2*7</f>
        <v>57.399999999999991</v>
      </c>
      <c r="E1933" s="66">
        <v>50</v>
      </c>
      <c r="F1933" s="66"/>
      <c r="G1933" s="66">
        <f t="shared" ref="G1933" si="57">E1933*D1933</f>
        <v>2869.9999999999995</v>
      </c>
    </row>
    <row r="1934" spans="1:7" ht="13" x14ac:dyDescent="0.3">
      <c r="A1934" s="64"/>
      <c r="B1934" s="71"/>
      <c r="C1934" s="70"/>
      <c r="D1934" s="68"/>
      <c r="E1934" s="66"/>
      <c r="F1934" s="66"/>
      <c r="G1934" s="66"/>
    </row>
    <row r="1935" spans="1:7" ht="13" x14ac:dyDescent="0.3">
      <c r="A1935" s="64"/>
      <c r="B1935" s="73" t="s">
        <v>534</v>
      </c>
      <c r="C1935" s="70"/>
      <c r="D1935" s="68"/>
      <c r="E1935" s="66"/>
      <c r="F1935" s="66"/>
      <c r="G1935" s="66"/>
    </row>
    <row r="1936" spans="1:7" ht="13" x14ac:dyDescent="0.3">
      <c r="A1936" s="64"/>
      <c r="B1936" s="73" t="s">
        <v>542</v>
      </c>
      <c r="C1936" s="70"/>
      <c r="D1936" s="68"/>
      <c r="E1936" s="66"/>
      <c r="F1936" s="66"/>
      <c r="G1936" s="66"/>
    </row>
    <row r="1937" spans="1:7" ht="13" x14ac:dyDescent="0.3">
      <c r="A1937" s="64"/>
      <c r="B1937" s="71"/>
      <c r="C1937" s="70"/>
      <c r="D1937" s="68"/>
      <c r="E1937" s="66"/>
      <c r="F1937" s="66"/>
      <c r="G1937" s="66"/>
    </row>
    <row r="1938" spans="1:7" ht="13" x14ac:dyDescent="0.3">
      <c r="A1938" s="64"/>
      <c r="B1938" s="71" t="s">
        <v>516</v>
      </c>
      <c r="C1938" s="70" t="s">
        <v>2</v>
      </c>
      <c r="D1938" s="68">
        <v>3</v>
      </c>
      <c r="E1938" s="66">
        <v>50</v>
      </c>
      <c r="F1938" s="66"/>
      <c r="G1938" s="66">
        <f t="shared" si="56"/>
        <v>150</v>
      </c>
    </row>
    <row r="1939" spans="1:7" ht="13" x14ac:dyDescent="0.3">
      <c r="A1939" s="64"/>
      <c r="B1939" s="71"/>
      <c r="C1939" s="70"/>
      <c r="D1939" s="68"/>
      <c r="E1939" s="66"/>
      <c r="F1939" s="66"/>
      <c r="G1939" s="66"/>
    </row>
    <row r="1940" spans="1:7" ht="13" x14ac:dyDescent="0.3">
      <c r="A1940" s="64"/>
      <c r="B1940" s="73" t="s">
        <v>584</v>
      </c>
      <c r="C1940" s="70"/>
      <c r="D1940" s="68"/>
      <c r="E1940" s="66"/>
      <c r="F1940" s="66"/>
      <c r="G1940" s="66"/>
    </row>
    <row r="1941" spans="1:7" ht="13" x14ac:dyDescent="0.3">
      <c r="A1941" s="64"/>
      <c r="B1941" s="73"/>
      <c r="C1941" s="70"/>
      <c r="D1941" s="68"/>
      <c r="E1941" s="66"/>
      <c r="F1941" s="66"/>
      <c r="G1941" s="66"/>
    </row>
    <row r="1942" spans="1:7" ht="13" x14ac:dyDescent="0.3">
      <c r="A1942" s="64"/>
      <c r="B1942" s="71" t="s">
        <v>585</v>
      </c>
      <c r="C1942" s="70" t="s">
        <v>2</v>
      </c>
      <c r="D1942" s="68">
        <v>1</v>
      </c>
      <c r="E1942" s="66">
        <v>50</v>
      </c>
      <c r="F1942" s="66"/>
      <c r="G1942" s="66">
        <f t="shared" ref="G1942" si="58">E1942*D1942</f>
        <v>50</v>
      </c>
    </row>
    <row r="1943" spans="1:7" ht="13" x14ac:dyDescent="0.3">
      <c r="A1943" s="64"/>
      <c r="B1943" s="71"/>
      <c r="C1943" s="70"/>
      <c r="D1943" s="68"/>
      <c r="E1943" s="66"/>
      <c r="F1943" s="66"/>
      <c r="G1943" s="66"/>
    </row>
    <row r="1944" spans="1:7" ht="13" x14ac:dyDescent="0.3">
      <c r="A1944" s="64"/>
      <c r="B1944" s="73" t="s">
        <v>397</v>
      </c>
      <c r="C1944" s="70"/>
      <c r="D1944" s="68"/>
      <c r="E1944" s="66"/>
      <c r="F1944" s="66"/>
      <c r="G1944" s="66"/>
    </row>
    <row r="1945" spans="1:7" ht="13" x14ac:dyDescent="0.3">
      <c r="A1945" s="64"/>
      <c r="B1945" s="73"/>
      <c r="C1945" s="70"/>
      <c r="D1945" s="68"/>
      <c r="E1945" s="66"/>
      <c r="F1945" s="66"/>
      <c r="G1945" s="66"/>
    </row>
    <row r="1946" spans="1:7" ht="13" x14ac:dyDescent="0.3">
      <c r="A1946" s="64"/>
      <c r="B1946" s="71" t="s">
        <v>514</v>
      </c>
      <c r="C1946" s="70" t="s">
        <v>2</v>
      </c>
      <c r="D1946" s="68">
        <v>3</v>
      </c>
      <c r="E1946" s="66">
        <v>50</v>
      </c>
      <c r="F1946" s="66"/>
      <c r="G1946" s="66">
        <f t="shared" ref="G1946" si="59">E1946*D1946</f>
        <v>150</v>
      </c>
    </row>
    <row r="1947" spans="1:7" ht="13" x14ac:dyDescent="0.3">
      <c r="A1947" s="64"/>
      <c r="B1947" s="71" t="s">
        <v>515</v>
      </c>
      <c r="C1947" s="70"/>
      <c r="D1947" s="68"/>
      <c r="E1947" s="66"/>
      <c r="F1947" s="66"/>
      <c r="G1947" s="66"/>
    </row>
    <row r="1948" spans="1:7" ht="13" x14ac:dyDescent="0.3">
      <c r="A1948" s="64"/>
      <c r="B1948" s="71"/>
      <c r="C1948" s="70"/>
      <c r="D1948" s="68"/>
      <c r="E1948" s="66"/>
      <c r="F1948" s="66"/>
      <c r="G1948" s="66"/>
    </row>
    <row r="1949" spans="1:7" ht="13" x14ac:dyDescent="0.3">
      <c r="A1949" s="64"/>
      <c r="B1949" s="71" t="s">
        <v>286</v>
      </c>
      <c r="C1949" s="70" t="s">
        <v>11</v>
      </c>
      <c r="D1949" s="68">
        <v>31</v>
      </c>
      <c r="E1949" s="66">
        <v>10</v>
      </c>
      <c r="F1949" s="66"/>
      <c r="G1949" s="66">
        <f t="shared" ref="G1949" si="60">E1949*D1949</f>
        <v>310</v>
      </c>
    </row>
    <row r="1950" spans="1:7" ht="13" x14ac:dyDescent="0.3">
      <c r="A1950" s="64"/>
      <c r="B1950" s="71"/>
      <c r="C1950" s="70"/>
      <c r="D1950" s="68"/>
      <c r="E1950" s="66"/>
      <c r="F1950" s="66"/>
      <c r="G1950" s="66"/>
    </row>
    <row r="1951" spans="1:7" ht="13" x14ac:dyDescent="0.3">
      <c r="A1951" s="64"/>
      <c r="B1951" s="71" t="s">
        <v>469</v>
      </c>
      <c r="C1951" s="70" t="s">
        <v>11</v>
      </c>
      <c r="D1951" s="68">
        <v>17</v>
      </c>
      <c r="E1951" s="66">
        <v>10</v>
      </c>
      <c r="F1951" s="66"/>
      <c r="G1951" s="66">
        <f t="shared" ref="G1951" si="61">E1951*D1951</f>
        <v>170</v>
      </c>
    </row>
    <row r="1952" spans="1:7" ht="13" x14ac:dyDescent="0.3">
      <c r="A1952" s="64"/>
      <c r="B1952" s="71"/>
      <c r="C1952" s="70"/>
      <c r="D1952" s="68"/>
      <c r="E1952" s="66"/>
      <c r="F1952" s="66"/>
      <c r="G1952" s="66"/>
    </row>
    <row r="1953" spans="1:7" ht="13" x14ac:dyDescent="0.3">
      <c r="A1953" s="64"/>
      <c r="B1953" s="71" t="s">
        <v>470</v>
      </c>
      <c r="C1953" s="70" t="s">
        <v>11</v>
      </c>
      <c r="D1953" s="68">
        <v>13</v>
      </c>
      <c r="E1953" s="66">
        <v>10</v>
      </c>
      <c r="F1953" s="66"/>
      <c r="G1953" s="66">
        <f t="shared" ref="G1953" si="62">E1953*D1953</f>
        <v>130</v>
      </c>
    </row>
    <row r="1954" spans="1:7" ht="13" x14ac:dyDescent="0.3">
      <c r="A1954" s="64"/>
      <c r="B1954" s="71"/>
      <c r="C1954" s="70"/>
      <c r="D1954" s="68"/>
      <c r="E1954" s="66"/>
      <c r="F1954" s="66"/>
      <c r="G1954" s="66"/>
    </row>
    <row r="1955" spans="1:7" ht="13" x14ac:dyDescent="0.3">
      <c r="A1955" s="64"/>
      <c r="B1955" s="75" t="s">
        <v>404</v>
      </c>
      <c r="C1955" s="70"/>
      <c r="D1955" s="68"/>
      <c r="E1955" s="66"/>
      <c r="F1955" s="66"/>
      <c r="G1955" s="66"/>
    </row>
    <row r="1956" spans="1:7" ht="13" x14ac:dyDescent="0.3">
      <c r="A1956" s="64"/>
      <c r="B1956" s="71"/>
      <c r="C1956" s="70"/>
      <c r="D1956" s="68"/>
      <c r="E1956" s="66"/>
      <c r="F1956" s="66"/>
      <c r="G1956" s="66"/>
    </row>
    <row r="1957" spans="1:7" ht="13" x14ac:dyDescent="0.3">
      <c r="A1957" s="64"/>
      <c r="B1957" s="71" t="s">
        <v>405</v>
      </c>
      <c r="C1957" s="70" t="s">
        <v>2</v>
      </c>
      <c r="D1957" s="68">
        <v>3</v>
      </c>
      <c r="E1957" s="66">
        <v>50</v>
      </c>
      <c r="F1957" s="66"/>
      <c r="G1957" s="66">
        <f>E1957*D1957</f>
        <v>150</v>
      </c>
    </row>
    <row r="1958" spans="1:7" ht="13" x14ac:dyDescent="0.3">
      <c r="A1958" s="64"/>
      <c r="B1958" s="71"/>
      <c r="C1958" s="70"/>
      <c r="D1958" s="68"/>
      <c r="E1958" s="66"/>
      <c r="F1958" s="66"/>
      <c r="G1958" s="66"/>
    </row>
    <row r="1959" spans="1:7" ht="13" x14ac:dyDescent="0.3">
      <c r="A1959" s="64"/>
      <c r="B1959" s="71" t="s">
        <v>523</v>
      </c>
      <c r="C1959" s="70" t="s">
        <v>2</v>
      </c>
      <c r="D1959" s="68">
        <v>3</v>
      </c>
      <c r="E1959" s="66">
        <v>50</v>
      </c>
      <c r="F1959" s="66"/>
      <c r="G1959" s="66">
        <f>E1959*D1959</f>
        <v>150</v>
      </c>
    </row>
    <row r="1960" spans="1:7" ht="13" x14ac:dyDescent="0.3">
      <c r="A1960" s="64"/>
      <c r="B1960" s="71"/>
      <c r="C1960" s="70"/>
      <c r="D1960" s="68"/>
      <c r="E1960" s="66"/>
      <c r="F1960" s="66"/>
      <c r="G1960" s="66"/>
    </row>
    <row r="1961" spans="1:7" ht="13" x14ac:dyDescent="0.3">
      <c r="A1961" s="64"/>
      <c r="B1961" s="72" t="s">
        <v>420</v>
      </c>
      <c r="C1961" s="70"/>
      <c r="D1961" s="68"/>
      <c r="E1961" s="66"/>
      <c r="F1961" s="66"/>
      <c r="G1961" s="66"/>
    </row>
    <row r="1962" spans="1:7" ht="13" x14ac:dyDescent="0.3">
      <c r="A1962" s="64"/>
      <c r="B1962" s="71"/>
      <c r="C1962" s="70"/>
      <c r="D1962" s="68"/>
      <c r="E1962" s="66"/>
      <c r="F1962" s="66"/>
      <c r="G1962" s="66"/>
    </row>
    <row r="1963" spans="1:7" ht="13" x14ac:dyDescent="0.3">
      <c r="A1963" s="64"/>
      <c r="B1963" s="71" t="s">
        <v>422</v>
      </c>
      <c r="C1963" s="70" t="s">
        <v>619</v>
      </c>
      <c r="D1963" s="74">
        <f>8.2*7</f>
        <v>57.399999999999991</v>
      </c>
      <c r="E1963" s="66">
        <v>50</v>
      </c>
      <c r="F1963" s="66"/>
      <c r="G1963" s="66">
        <f t="shared" ref="G1963:G1965" si="63">E1963*D1963</f>
        <v>2869.9999999999995</v>
      </c>
    </row>
    <row r="1964" spans="1:7" ht="13" x14ac:dyDescent="0.3">
      <c r="A1964" s="64"/>
      <c r="B1964" s="71"/>
      <c r="C1964" s="70"/>
      <c r="D1964" s="68"/>
      <c r="E1964" s="66"/>
      <c r="F1964" s="66"/>
      <c r="G1964" s="66"/>
    </row>
    <row r="1965" spans="1:7" ht="13" x14ac:dyDescent="0.3">
      <c r="A1965" s="64"/>
      <c r="B1965" s="71" t="s">
        <v>423</v>
      </c>
      <c r="C1965" s="70" t="s">
        <v>619</v>
      </c>
      <c r="D1965" s="74">
        <f>((8.2+7.3)*2)*3.1+(7.3*2.9*2*3)+((8.2+7.3)*2)*3.1</f>
        <v>319.22000000000003</v>
      </c>
      <c r="E1965" s="66">
        <v>20</v>
      </c>
      <c r="F1965" s="66"/>
      <c r="G1965" s="66">
        <f t="shared" si="63"/>
        <v>6384.4000000000005</v>
      </c>
    </row>
    <row r="1966" spans="1:7" ht="13" x14ac:dyDescent="0.3">
      <c r="A1966" s="64"/>
      <c r="B1966" s="71"/>
      <c r="C1966" s="70"/>
      <c r="D1966" s="68"/>
      <c r="E1966" s="66"/>
      <c r="F1966" s="66"/>
      <c r="G1966" s="66"/>
    </row>
    <row r="1967" spans="1:7" ht="13" x14ac:dyDescent="0.3">
      <c r="A1967" s="64"/>
      <c r="B1967" s="71" t="s">
        <v>524</v>
      </c>
      <c r="C1967" s="70" t="s">
        <v>619</v>
      </c>
      <c r="D1967" s="74">
        <f>D2160</f>
        <v>5</v>
      </c>
      <c r="E1967" s="66">
        <v>20</v>
      </c>
      <c r="F1967" s="66"/>
      <c r="G1967" s="66">
        <f t="shared" ref="G1967" si="64">E1967*D1967</f>
        <v>100</v>
      </c>
    </row>
    <row r="1968" spans="1:7" ht="13" x14ac:dyDescent="0.3">
      <c r="A1968" s="64"/>
      <c r="B1968" s="71"/>
      <c r="C1968" s="70"/>
      <c r="D1968" s="68"/>
      <c r="E1968" s="66"/>
      <c r="F1968" s="66"/>
      <c r="G1968" s="66"/>
    </row>
    <row r="1969" spans="1:7" ht="13" x14ac:dyDescent="0.3">
      <c r="A1969" s="58"/>
      <c r="B1969" s="111" t="s">
        <v>283</v>
      </c>
      <c r="C1969" s="112"/>
      <c r="D1969" s="112"/>
      <c r="E1969" s="113"/>
      <c r="F1969" s="114"/>
      <c r="G1969" s="114">
        <f>SUM(G1925:G1968)</f>
        <v>16905.650000000001</v>
      </c>
    </row>
    <row r="1970" spans="1:7" ht="13" x14ac:dyDescent="0.3">
      <c r="A1970" s="64"/>
      <c r="B1970" s="49"/>
      <c r="C1970" s="68"/>
      <c r="D1970" s="68"/>
      <c r="E1970" s="66"/>
      <c r="F1970" s="66"/>
      <c r="G1970" s="66"/>
    </row>
    <row r="1971" spans="1:7" ht="13" x14ac:dyDescent="0.3">
      <c r="A1971" s="64"/>
      <c r="B1971" s="67" t="s">
        <v>459</v>
      </c>
      <c r="C1971" s="68"/>
      <c r="D1971" s="68"/>
      <c r="E1971" s="66"/>
      <c r="F1971" s="66"/>
      <c r="G1971" s="66"/>
    </row>
    <row r="1972" spans="1:7" x14ac:dyDescent="0.25">
      <c r="A1972" s="49"/>
      <c r="B1972" s="49"/>
      <c r="C1972" s="49"/>
      <c r="D1972" s="49"/>
      <c r="E1972" s="66"/>
      <c r="F1972" s="48"/>
      <c r="G1972" s="48"/>
    </row>
    <row r="1973" spans="1:7" ht="13" x14ac:dyDescent="0.3">
      <c r="A1973" s="49"/>
      <c r="B1973" s="79" t="s">
        <v>153</v>
      </c>
      <c r="C1973" s="68"/>
      <c r="D1973" s="68"/>
      <c r="E1973" s="77"/>
      <c r="F1973" s="66"/>
      <c r="G1973" s="66"/>
    </row>
    <row r="1974" spans="1:7" x14ac:dyDescent="0.25">
      <c r="A1974" s="49"/>
      <c r="B1974" s="49"/>
      <c r="C1974" s="68"/>
      <c r="D1974" s="68"/>
      <c r="E1974" s="77"/>
      <c r="F1974" s="66"/>
      <c r="G1974" s="66"/>
    </row>
    <row r="1975" spans="1:7" ht="13" x14ac:dyDescent="0.3">
      <c r="A1975" s="49"/>
      <c r="B1975" s="67" t="s">
        <v>152</v>
      </c>
      <c r="C1975" s="68"/>
      <c r="D1975" s="68"/>
      <c r="E1975" s="77"/>
      <c r="F1975" s="66"/>
      <c r="G1975" s="66"/>
    </row>
    <row r="1976" spans="1:7" x14ac:dyDescent="0.25">
      <c r="A1976" s="49"/>
      <c r="B1976" s="49"/>
      <c r="C1976" s="68"/>
      <c r="D1976" s="68"/>
      <c r="E1976" s="77"/>
      <c r="F1976" s="66"/>
      <c r="G1976" s="66"/>
    </row>
    <row r="1977" spans="1:7" ht="13" x14ac:dyDescent="0.3">
      <c r="A1977" s="49"/>
      <c r="B1977" s="67" t="s">
        <v>151</v>
      </c>
      <c r="C1977" s="68"/>
      <c r="D1977" s="68"/>
      <c r="E1977" s="77"/>
      <c r="F1977" s="66"/>
      <c r="G1977" s="66"/>
    </row>
    <row r="1978" spans="1:7" ht="13" x14ac:dyDescent="0.3">
      <c r="A1978" s="49"/>
      <c r="B1978" s="67" t="s">
        <v>150</v>
      </c>
      <c r="C1978" s="68"/>
      <c r="D1978" s="68"/>
      <c r="E1978" s="77"/>
      <c r="F1978" s="66"/>
      <c r="G1978" s="66"/>
    </row>
    <row r="1979" spans="1:7" ht="13" x14ac:dyDescent="0.3">
      <c r="A1979" s="49"/>
      <c r="B1979" s="67" t="s">
        <v>149</v>
      </c>
      <c r="C1979" s="68"/>
      <c r="D1979" s="68"/>
      <c r="E1979" s="77"/>
      <c r="F1979" s="66"/>
      <c r="G1979" s="66"/>
    </row>
    <row r="1980" spans="1:7" ht="13" x14ac:dyDescent="0.3">
      <c r="A1980" s="49"/>
      <c r="B1980" s="67" t="s">
        <v>148</v>
      </c>
      <c r="C1980" s="68"/>
      <c r="D1980" s="68"/>
      <c r="E1980" s="77"/>
      <c r="F1980" s="66"/>
      <c r="G1980" s="66"/>
    </row>
    <row r="1981" spans="1:7" ht="13" x14ac:dyDescent="0.3">
      <c r="A1981" s="49"/>
      <c r="B1981" s="67" t="s">
        <v>147</v>
      </c>
      <c r="C1981" s="68"/>
      <c r="D1981" s="68"/>
      <c r="E1981" s="77"/>
      <c r="F1981" s="66"/>
      <c r="G1981" s="66"/>
    </row>
    <row r="1982" spans="1:7" ht="13" x14ac:dyDescent="0.3">
      <c r="A1982" s="49"/>
      <c r="B1982" s="67" t="s">
        <v>146</v>
      </c>
      <c r="C1982" s="68"/>
      <c r="D1982" s="68"/>
      <c r="E1982" s="77"/>
      <c r="F1982" s="66"/>
      <c r="G1982" s="66"/>
    </row>
    <row r="1983" spans="1:7" x14ac:dyDescent="0.25">
      <c r="A1983" s="49"/>
      <c r="B1983" s="49"/>
      <c r="C1983" s="68"/>
      <c r="D1983" s="68"/>
      <c r="E1983" s="77"/>
      <c r="F1983" s="66"/>
      <c r="G1983" s="66"/>
    </row>
    <row r="1984" spans="1:7" x14ac:dyDescent="0.25">
      <c r="A1984" s="49"/>
      <c r="B1984" s="49" t="s">
        <v>145</v>
      </c>
      <c r="C1984" s="68"/>
      <c r="D1984" s="68"/>
      <c r="E1984" s="77"/>
      <c r="F1984" s="66"/>
      <c r="G1984" s="66"/>
    </row>
    <row r="1985" spans="1:7" ht="14.5" x14ac:dyDescent="0.25">
      <c r="A1985" s="49"/>
      <c r="B1985" s="49" t="s">
        <v>144</v>
      </c>
      <c r="C1985" s="68" t="s">
        <v>621</v>
      </c>
      <c r="D1985" s="68">
        <f>D1963*1.15</f>
        <v>66.009999999999991</v>
      </c>
      <c r="E1985" s="77">
        <v>250</v>
      </c>
      <c r="F1985" s="66"/>
      <c r="G1985" s="66">
        <f t="shared" ref="G1985:G1992" si="65">E1985*D1985</f>
        <v>16502.499999999996</v>
      </c>
    </row>
    <row r="1986" spans="1:7" x14ac:dyDescent="0.25">
      <c r="A1986" s="49"/>
      <c r="B1986" s="49"/>
      <c r="C1986" s="68"/>
      <c r="D1986" s="68"/>
      <c r="E1986" s="77"/>
      <c r="F1986" s="66"/>
      <c r="G1986" s="66"/>
    </row>
    <row r="1987" spans="1:7" x14ac:dyDescent="0.25">
      <c r="A1987" s="49"/>
      <c r="B1987" s="49" t="s">
        <v>143</v>
      </c>
      <c r="C1987" s="68"/>
      <c r="D1987" s="68"/>
      <c r="E1987" s="77"/>
      <c r="F1987" s="66"/>
      <c r="G1987" s="66"/>
    </row>
    <row r="1988" spans="1:7" x14ac:dyDescent="0.25">
      <c r="A1988" s="49"/>
      <c r="B1988" s="49" t="s">
        <v>142</v>
      </c>
      <c r="C1988" s="68" t="s">
        <v>11</v>
      </c>
      <c r="D1988" s="68">
        <v>9</v>
      </c>
      <c r="E1988" s="77">
        <v>65</v>
      </c>
      <c r="F1988" s="66"/>
      <c r="G1988" s="66">
        <f t="shared" si="65"/>
        <v>585</v>
      </c>
    </row>
    <row r="1989" spans="1:7" x14ac:dyDescent="0.25">
      <c r="A1989" s="49"/>
      <c r="B1989" s="49"/>
      <c r="C1989" s="68"/>
      <c r="D1989" s="68"/>
      <c r="E1989" s="77"/>
      <c r="F1989" s="66"/>
      <c r="G1989" s="66"/>
    </row>
    <row r="1990" spans="1:7" x14ac:dyDescent="0.25">
      <c r="A1990" s="49"/>
      <c r="B1990" s="49" t="s">
        <v>141</v>
      </c>
      <c r="C1990" s="68" t="s">
        <v>11</v>
      </c>
      <c r="D1990" s="68">
        <v>9</v>
      </c>
      <c r="E1990" s="77">
        <v>65</v>
      </c>
      <c r="F1990" s="66"/>
      <c r="G1990" s="66">
        <f t="shared" si="65"/>
        <v>585</v>
      </c>
    </row>
    <row r="1991" spans="1:7" x14ac:dyDescent="0.25">
      <c r="A1991" s="49"/>
      <c r="B1991" s="49"/>
      <c r="C1991" s="68"/>
      <c r="D1991" s="68"/>
      <c r="E1991" s="77"/>
      <c r="F1991" s="66"/>
      <c r="G1991" s="66"/>
    </row>
    <row r="1992" spans="1:7" x14ac:dyDescent="0.25">
      <c r="A1992" s="49"/>
      <c r="B1992" s="49" t="s">
        <v>140</v>
      </c>
      <c r="C1992" s="68" t="s">
        <v>11</v>
      </c>
      <c r="D1992" s="68">
        <v>9</v>
      </c>
      <c r="E1992" s="77">
        <v>65</v>
      </c>
      <c r="F1992" s="66"/>
      <c r="G1992" s="66">
        <f t="shared" si="65"/>
        <v>585</v>
      </c>
    </row>
    <row r="1993" spans="1:7" x14ac:dyDescent="0.25">
      <c r="A1993" s="49"/>
      <c r="B1993" s="49"/>
      <c r="C1993" s="68"/>
      <c r="D1993" s="68"/>
      <c r="E1993" s="77"/>
      <c r="F1993" s="66"/>
      <c r="G1993" s="66"/>
    </row>
    <row r="1994" spans="1:7" ht="13" x14ac:dyDescent="0.3">
      <c r="A1994" s="49"/>
      <c r="B1994" s="67" t="s">
        <v>139</v>
      </c>
      <c r="C1994" s="68"/>
      <c r="D1994" s="68"/>
      <c r="E1994" s="77"/>
      <c r="F1994" s="66"/>
      <c r="G1994" s="66"/>
    </row>
    <row r="1995" spans="1:7" x14ac:dyDescent="0.25">
      <c r="A1995" s="49"/>
      <c r="B1995" s="49"/>
      <c r="C1995" s="68"/>
      <c r="D1995" s="68"/>
      <c r="E1995" s="77"/>
      <c r="F1995" s="66"/>
      <c r="G1995" s="66"/>
    </row>
    <row r="1996" spans="1:7" ht="13" x14ac:dyDescent="0.3">
      <c r="A1996" s="49"/>
      <c r="B1996" s="67" t="s">
        <v>138</v>
      </c>
      <c r="C1996" s="68"/>
      <c r="D1996" s="68"/>
      <c r="E1996" s="77"/>
      <c r="F1996" s="66"/>
      <c r="G1996" s="66"/>
    </row>
    <row r="1997" spans="1:7" ht="13" x14ac:dyDescent="0.3">
      <c r="A1997" s="49"/>
      <c r="B1997" s="67" t="s">
        <v>137</v>
      </c>
      <c r="C1997" s="68"/>
      <c r="D1997" s="68"/>
      <c r="E1997" s="77"/>
      <c r="F1997" s="66"/>
      <c r="G1997" s="66"/>
    </row>
    <row r="1998" spans="1:7" x14ac:dyDescent="0.25">
      <c r="A1998" s="49"/>
      <c r="B1998" s="49"/>
      <c r="C1998" s="68"/>
      <c r="D1998" s="68"/>
      <c r="E1998" s="77"/>
      <c r="F1998" s="66"/>
      <c r="G1998" s="66"/>
    </row>
    <row r="1999" spans="1:7" x14ac:dyDescent="0.25">
      <c r="A1999" s="49"/>
      <c r="B1999" s="49" t="s">
        <v>136</v>
      </c>
      <c r="C1999" s="68"/>
      <c r="D1999" s="68"/>
      <c r="E1999" s="77"/>
      <c r="F1999" s="66"/>
      <c r="G1999" s="66"/>
    </row>
    <row r="2000" spans="1:7" x14ac:dyDescent="0.25">
      <c r="A2000" s="49"/>
      <c r="B2000" s="49" t="s">
        <v>135</v>
      </c>
      <c r="C2000" s="68"/>
      <c r="D2000" s="68"/>
      <c r="E2000" s="77"/>
      <c r="F2000" s="66"/>
      <c r="G2000" s="66"/>
    </row>
    <row r="2001" spans="1:7" ht="14.5" x14ac:dyDescent="0.25">
      <c r="A2001" s="49"/>
      <c r="B2001" s="49" t="s">
        <v>134</v>
      </c>
      <c r="C2001" s="68" t="s">
        <v>621</v>
      </c>
      <c r="D2001" s="68">
        <v>58</v>
      </c>
      <c r="E2001" s="77">
        <v>25</v>
      </c>
      <c r="F2001" s="66"/>
      <c r="G2001" s="66">
        <f t="shared" ref="G2001:G2029" si="66">E2001*D2001</f>
        <v>1450</v>
      </c>
    </row>
    <row r="2002" spans="1:7" x14ac:dyDescent="0.25">
      <c r="A2002" s="49"/>
      <c r="B2002" s="49"/>
      <c r="C2002" s="68"/>
      <c r="D2002" s="68"/>
      <c r="E2002" s="77"/>
      <c r="F2002" s="66"/>
      <c r="G2002" s="66"/>
    </row>
    <row r="2003" spans="1:7" ht="13" x14ac:dyDescent="0.3">
      <c r="A2003" s="115"/>
      <c r="B2003" s="111" t="s">
        <v>283</v>
      </c>
      <c r="C2003" s="112"/>
      <c r="D2003" s="112"/>
      <c r="E2003" s="113"/>
      <c r="F2003" s="114"/>
      <c r="G2003" s="114">
        <f>SUM(G1976:G2002)</f>
        <v>19707.499999999996</v>
      </c>
    </row>
    <row r="2004" spans="1:7" x14ac:dyDescent="0.25">
      <c r="A2004" s="49"/>
      <c r="B2004" s="49"/>
      <c r="C2004" s="68"/>
      <c r="D2004" s="68"/>
      <c r="E2004" s="77"/>
      <c r="F2004" s="66"/>
      <c r="G2004" s="66"/>
    </row>
    <row r="2005" spans="1:7" ht="13" x14ac:dyDescent="0.3">
      <c r="A2005" s="49"/>
      <c r="B2005" s="79" t="s">
        <v>133</v>
      </c>
      <c r="C2005" s="68"/>
      <c r="D2005" s="68"/>
      <c r="E2005" s="77"/>
      <c r="F2005" s="66"/>
      <c r="G2005" s="66"/>
    </row>
    <row r="2006" spans="1:7" x14ac:dyDescent="0.25">
      <c r="A2006" s="49"/>
      <c r="B2006" s="49"/>
      <c r="C2006" s="68"/>
      <c r="D2006" s="68"/>
      <c r="E2006" s="77"/>
      <c r="F2006" s="66"/>
      <c r="G2006" s="66"/>
    </row>
    <row r="2007" spans="1:7" ht="13" x14ac:dyDescent="0.3">
      <c r="A2007" s="49"/>
      <c r="B2007" s="67" t="s">
        <v>114</v>
      </c>
      <c r="C2007" s="68"/>
      <c r="D2007" s="68"/>
      <c r="E2007" s="77"/>
      <c r="F2007" s="66"/>
      <c r="G2007" s="66"/>
    </row>
    <row r="2008" spans="1:7" x14ac:dyDescent="0.25">
      <c r="A2008" s="49"/>
      <c r="B2008" s="49"/>
      <c r="C2008" s="68"/>
      <c r="D2008" s="68"/>
      <c r="E2008" s="77"/>
      <c r="F2008" s="66"/>
      <c r="G2008" s="66"/>
    </row>
    <row r="2009" spans="1:7" ht="13" x14ac:dyDescent="0.3">
      <c r="A2009" s="49"/>
      <c r="B2009" s="67" t="s">
        <v>113</v>
      </c>
      <c r="C2009" s="68"/>
      <c r="D2009" s="68"/>
      <c r="E2009" s="77"/>
      <c r="F2009" s="66"/>
      <c r="G2009" s="66"/>
    </row>
    <row r="2010" spans="1:7" x14ac:dyDescent="0.25">
      <c r="A2010" s="49"/>
      <c r="B2010" s="49"/>
      <c r="C2010" s="68"/>
      <c r="D2010" s="68"/>
      <c r="E2010" s="77"/>
      <c r="F2010" s="66"/>
      <c r="G2010" s="66"/>
    </row>
    <row r="2011" spans="1:7" x14ac:dyDescent="0.25">
      <c r="A2011" s="49"/>
      <c r="B2011" s="49" t="s">
        <v>112</v>
      </c>
      <c r="C2011" s="68"/>
      <c r="D2011" s="68"/>
      <c r="E2011" s="77"/>
      <c r="F2011" s="66"/>
      <c r="G2011" s="66"/>
    </row>
    <row r="2012" spans="1:7" x14ac:dyDescent="0.25">
      <c r="A2012" s="49"/>
      <c r="B2012" s="49" t="s">
        <v>111</v>
      </c>
      <c r="C2012" s="68"/>
      <c r="D2012" s="68"/>
      <c r="E2012" s="77"/>
      <c r="F2012" s="66"/>
      <c r="G2012" s="66"/>
    </row>
    <row r="2013" spans="1:7" x14ac:dyDescent="0.25">
      <c r="A2013" s="49"/>
      <c r="B2013" s="49" t="s">
        <v>110</v>
      </c>
      <c r="C2013" s="68" t="s">
        <v>11</v>
      </c>
      <c r="D2013" s="68">
        <v>17</v>
      </c>
      <c r="E2013" s="77">
        <v>110</v>
      </c>
      <c r="F2013" s="66"/>
      <c r="G2013" s="66">
        <f t="shared" si="66"/>
        <v>1870</v>
      </c>
    </row>
    <row r="2014" spans="1:7" x14ac:dyDescent="0.25">
      <c r="A2014" s="49"/>
      <c r="B2014" s="49" t="s">
        <v>109</v>
      </c>
      <c r="C2014" s="68"/>
      <c r="D2014" s="68"/>
      <c r="E2014" s="77"/>
      <c r="F2014" s="66"/>
      <c r="G2014" s="66"/>
    </row>
    <row r="2015" spans="1:7" x14ac:dyDescent="0.25">
      <c r="A2015" s="49"/>
      <c r="B2015" s="49"/>
      <c r="C2015" s="68"/>
      <c r="D2015" s="68"/>
      <c r="E2015" s="77"/>
      <c r="F2015" s="66"/>
      <c r="G2015" s="66"/>
    </row>
    <row r="2016" spans="1:7" x14ac:dyDescent="0.25">
      <c r="A2016" s="49"/>
      <c r="B2016" s="49" t="s">
        <v>108</v>
      </c>
      <c r="C2016" s="68"/>
      <c r="D2016" s="68"/>
      <c r="E2016" s="77"/>
      <c r="F2016" s="66"/>
      <c r="G2016" s="66"/>
    </row>
    <row r="2017" spans="1:7" x14ac:dyDescent="0.25">
      <c r="A2017" s="49"/>
      <c r="B2017" s="49" t="s">
        <v>107</v>
      </c>
      <c r="C2017" s="68"/>
      <c r="D2017" s="68"/>
      <c r="E2017" s="77"/>
      <c r="F2017" s="66"/>
      <c r="G2017" s="66"/>
    </row>
    <row r="2018" spans="1:7" x14ac:dyDescent="0.25">
      <c r="A2018" s="49"/>
      <c r="B2018" s="49" t="s">
        <v>106</v>
      </c>
      <c r="C2018" s="68"/>
      <c r="D2018" s="68"/>
      <c r="E2018" s="77"/>
      <c r="F2018" s="66"/>
      <c r="G2018" s="66"/>
    </row>
    <row r="2019" spans="1:7" x14ac:dyDescent="0.25">
      <c r="A2019" s="49"/>
      <c r="B2019" s="49" t="s">
        <v>105</v>
      </c>
      <c r="C2019" s="68" t="s">
        <v>11</v>
      </c>
      <c r="D2019" s="68">
        <v>14</v>
      </c>
      <c r="E2019" s="77">
        <v>100</v>
      </c>
      <c r="F2019" s="66"/>
      <c r="G2019" s="66">
        <f t="shared" si="66"/>
        <v>1400</v>
      </c>
    </row>
    <row r="2020" spans="1:7" x14ac:dyDescent="0.25">
      <c r="A2020" s="49"/>
      <c r="B2020" s="49"/>
      <c r="C2020" s="68"/>
      <c r="D2020" s="68"/>
      <c r="E2020" s="77"/>
      <c r="F2020" s="66"/>
      <c r="G2020" s="66"/>
    </row>
    <row r="2021" spans="1:7" ht="13" x14ac:dyDescent="0.3">
      <c r="A2021" s="49"/>
      <c r="B2021" s="67" t="s">
        <v>104</v>
      </c>
      <c r="C2021" s="68"/>
      <c r="D2021" s="68"/>
      <c r="E2021" s="77"/>
      <c r="F2021" s="66"/>
      <c r="G2021" s="66"/>
    </row>
    <row r="2022" spans="1:7" ht="13" x14ac:dyDescent="0.3">
      <c r="A2022" s="49"/>
      <c r="B2022" s="67" t="s">
        <v>103</v>
      </c>
      <c r="C2022" s="68"/>
      <c r="D2022" s="68"/>
      <c r="E2022" s="77"/>
      <c r="F2022" s="66"/>
      <c r="G2022" s="66"/>
    </row>
    <row r="2023" spans="1:7" x14ac:dyDescent="0.25">
      <c r="A2023" s="49"/>
      <c r="B2023" s="49" t="s">
        <v>102</v>
      </c>
      <c r="C2023" s="68" t="s">
        <v>11</v>
      </c>
      <c r="D2023" s="68">
        <v>131</v>
      </c>
      <c r="E2023" s="77">
        <v>45</v>
      </c>
      <c r="F2023" s="66"/>
      <c r="G2023" s="66">
        <f t="shared" si="66"/>
        <v>5895</v>
      </c>
    </row>
    <row r="2024" spans="1:7" x14ac:dyDescent="0.25">
      <c r="A2024" s="49"/>
      <c r="B2024" s="49"/>
      <c r="C2024" s="68"/>
      <c r="D2024" s="68"/>
      <c r="E2024" s="77"/>
      <c r="F2024" s="66"/>
      <c r="G2024" s="66"/>
    </row>
    <row r="2025" spans="1:7" ht="13" x14ac:dyDescent="0.3">
      <c r="A2025" s="49"/>
      <c r="B2025" s="67" t="s">
        <v>101</v>
      </c>
      <c r="C2025" s="68"/>
      <c r="D2025" s="68"/>
      <c r="E2025" s="77"/>
      <c r="F2025" s="66"/>
      <c r="G2025" s="66"/>
    </row>
    <row r="2026" spans="1:7" ht="13" x14ac:dyDescent="0.3">
      <c r="A2026" s="49"/>
      <c r="B2026" s="67" t="s">
        <v>100</v>
      </c>
      <c r="C2026" s="68"/>
      <c r="D2026" s="68"/>
      <c r="E2026" s="77"/>
      <c r="F2026" s="66"/>
      <c r="G2026" s="66"/>
    </row>
    <row r="2027" spans="1:7" x14ac:dyDescent="0.25">
      <c r="A2027" s="49"/>
      <c r="B2027" s="49"/>
      <c r="C2027" s="68"/>
      <c r="D2027" s="68"/>
      <c r="E2027" s="77"/>
      <c r="F2027" s="66"/>
      <c r="G2027" s="66"/>
    </row>
    <row r="2028" spans="1:7" x14ac:dyDescent="0.25">
      <c r="A2028" s="49"/>
      <c r="B2028" s="49" t="s">
        <v>517</v>
      </c>
      <c r="C2028" s="68"/>
      <c r="D2028" s="68"/>
      <c r="E2028" s="77"/>
      <c r="F2028" s="66"/>
      <c r="G2028" s="66"/>
    </row>
    <row r="2029" spans="1:7" x14ac:dyDescent="0.25">
      <c r="A2029" s="49"/>
      <c r="B2029" s="49" t="s">
        <v>98</v>
      </c>
      <c r="C2029" s="68" t="s">
        <v>2</v>
      </c>
      <c r="D2029" s="68">
        <v>3</v>
      </c>
      <c r="E2029" s="77">
        <v>2000</v>
      </c>
      <c r="F2029" s="66"/>
      <c r="G2029" s="66">
        <f t="shared" si="66"/>
        <v>6000</v>
      </c>
    </row>
    <row r="2030" spans="1:7" x14ac:dyDescent="0.25">
      <c r="A2030" s="49"/>
      <c r="B2030" s="49"/>
      <c r="C2030" s="68"/>
      <c r="D2030" s="68"/>
      <c r="E2030" s="77"/>
      <c r="F2030" s="66"/>
      <c r="G2030" s="66"/>
    </row>
    <row r="2031" spans="1:7" ht="13" x14ac:dyDescent="0.3">
      <c r="A2031" s="49"/>
      <c r="B2031" s="67" t="s">
        <v>92</v>
      </c>
      <c r="C2031" s="68"/>
      <c r="D2031" s="68"/>
      <c r="E2031" s="77"/>
      <c r="F2031" s="66"/>
      <c r="G2031" s="66"/>
    </row>
    <row r="2032" spans="1:7" ht="13" x14ac:dyDescent="0.3">
      <c r="A2032" s="49"/>
      <c r="B2032" s="67" t="s">
        <v>91</v>
      </c>
      <c r="C2032" s="68"/>
      <c r="D2032" s="68"/>
      <c r="E2032" s="77"/>
      <c r="F2032" s="66"/>
      <c r="G2032" s="66"/>
    </row>
    <row r="2033" spans="1:7" x14ac:dyDescent="0.25">
      <c r="A2033" s="49"/>
      <c r="B2033" s="49"/>
      <c r="C2033" s="68"/>
      <c r="D2033" s="68"/>
      <c r="E2033" s="77"/>
      <c r="F2033" s="66"/>
      <c r="G2033" s="66"/>
    </row>
    <row r="2034" spans="1:7" x14ac:dyDescent="0.25">
      <c r="A2034" s="49"/>
      <c r="B2034" s="49" t="s">
        <v>598</v>
      </c>
      <c r="C2034" s="68" t="s">
        <v>2</v>
      </c>
      <c r="D2034" s="68">
        <v>1</v>
      </c>
      <c r="E2034" s="77">
        <v>4500</v>
      </c>
      <c r="F2034" s="66"/>
      <c r="G2034" s="66">
        <f t="shared" ref="G2034:G2072" si="67">E2034*D2034</f>
        <v>4500</v>
      </c>
    </row>
    <row r="2035" spans="1:7" x14ac:dyDescent="0.25">
      <c r="A2035" s="49"/>
      <c r="B2035" s="49"/>
      <c r="C2035" s="68"/>
      <c r="D2035" s="68"/>
      <c r="E2035" s="77"/>
      <c r="F2035" s="66"/>
      <c r="G2035" s="66"/>
    </row>
    <row r="2036" spans="1:7" ht="13" x14ac:dyDescent="0.3">
      <c r="A2036" s="49"/>
      <c r="B2036" s="67" t="s">
        <v>508</v>
      </c>
      <c r="C2036" s="68"/>
      <c r="D2036" s="68"/>
      <c r="E2036" s="77"/>
      <c r="F2036" s="66"/>
      <c r="G2036" s="66"/>
    </row>
    <row r="2037" spans="1:7" x14ac:dyDescent="0.25">
      <c r="A2037" s="49"/>
      <c r="B2037" s="49"/>
      <c r="C2037" s="68"/>
      <c r="D2037" s="68"/>
      <c r="E2037" s="77"/>
      <c r="F2037" s="66"/>
      <c r="G2037" s="66"/>
    </row>
    <row r="2038" spans="1:7" ht="13" x14ac:dyDescent="0.3">
      <c r="A2038" s="49"/>
      <c r="B2038" s="67" t="s">
        <v>509</v>
      </c>
      <c r="C2038" s="49"/>
      <c r="D2038" s="49"/>
      <c r="E2038" s="48"/>
      <c r="F2038" s="48"/>
      <c r="G2038" s="48"/>
    </row>
    <row r="2039" spans="1:7" x14ac:dyDescent="0.25">
      <c r="A2039" s="49"/>
      <c r="B2039" s="49"/>
      <c r="C2039" s="68"/>
      <c r="D2039" s="68"/>
      <c r="E2039" s="77"/>
      <c r="F2039" s="66"/>
      <c r="G2039" s="66"/>
    </row>
    <row r="2040" spans="1:7" x14ac:dyDescent="0.25">
      <c r="A2040" s="49"/>
      <c r="B2040" s="49" t="s">
        <v>546</v>
      </c>
      <c r="C2040" s="68" t="s">
        <v>2</v>
      </c>
      <c r="D2040" s="68">
        <v>4</v>
      </c>
      <c r="E2040" s="77">
        <v>5000</v>
      </c>
      <c r="F2040" s="66"/>
      <c r="G2040" s="66"/>
    </row>
    <row r="2041" spans="1:7" x14ac:dyDescent="0.25">
      <c r="A2041" s="49"/>
      <c r="B2041" s="49" t="s">
        <v>513</v>
      </c>
      <c r="C2041" s="68"/>
      <c r="D2041" s="68"/>
      <c r="E2041" s="77"/>
      <c r="F2041" s="66"/>
      <c r="G2041" s="66"/>
    </row>
    <row r="2042" spans="1:7" x14ac:dyDescent="0.25">
      <c r="A2042" s="49"/>
      <c r="B2042" s="49"/>
      <c r="C2042" s="68"/>
      <c r="D2042" s="68"/>
      <c r="E2042" s="77"/>
      <c r="F2042" s="66"/>
      <c r="G2042" s="66"/>
    </row>
    <row r="2043" spans="1:7" x14ac:dyDescent="0.25">
      <c r="A2043" s="49"/>
      <c r="B2043" s="49" t="s">
        <v>585</v>
      </c>
      <c r="C2043" s="68" t="s">
        <v>2</v>
      </c>
      <c r="D2043" s="68">
        <v>1</v>
      </c>
      <c r="E2043" s="77">
        <v>5000</v>
      </c>
      <c r="F2043" s="66"/>
      <c r="G2043" s="66"/>
    </row>
    <row r="2044" spans="1:7" x14ac:dyDescent="0.25">
      <c r="A2044" s="49"/>
      <c r="B2044" s="49"/>
      <c r="C2044" s="68"/>
      <c r="D2044" s="68"/>
      <c r="E2044" s="77"/>
      <c r="F2044" s="66"/>
      <c r="G2044" s="66"/>
    </row>
    <row r="2045" spans="1:7" x14ac:dyDescent="0.25">
      <c r="A2045" s="49"/>
      <c r="B2045" s="49" t="s">
        <v>595</v>
      </c>
      <c r="C2045" s="68" t="s">
        <v>518</v>
      </c>
      <c r="D2045" s="68">
        <v>1</v>
      </c>
      <c r="E2045" s="77">
        <v>8000</v>
      </c>
      <c r="F2045" s="66"/>
      <c r="G2045" s="66"/>
    </row>
    <row r="2046" spans="1:7" x14ac:dyDescent="0.25">
      <c r="A2046" s="49"/>
      <c r="B2046" s="49"/>
      <c r="C2046" s="68"/>
      <c r="D2046" s="68"/>
      <c r="E2046" s="77"/>
      <c r="F2046" s="66"/>
      <c r="G2046" s="66"/>
    </row>
    <row r="2047" spans="1:7" ht="13" x14ac:dyDescent="0.3">
      <c r="A2047" s="115"/>
      <c r="B2047" s="111" t="s">
        <v>283</v>
      </c>
      <c r="C2047" s="112"/>
      <c r="D2047" s="112"/>
      <c r="E2047" s="113"/>
      <c r="F2047" s="114"/>
      <c r="G2047" s="114">
        <f>SUM(G2007:G2046)</f>
        <v>19665</v>
      </c>
    </row>
    <row r="2048" spans="1:7" x14ac:dyDescent="0.25">
      <c r="A2048" s="49"/>
      <c r="B2048" s="49"/>
      <c r="C2048" s="68"/>
      <c r="D2048" s="68"/>
      <c r="E2048" s="77"/>
      <c r="F2048" s="66"/>
      <c r="G2048" s="66"/>
    </row>
    <row r="2049" spans="1:7" x14ac:dyDescent="0.25">
      <c r="A2049" s="49"/>
      <c r="B2049" s="49"/>
      <c r="C2049" s="68"/>
      <c r="D2049" s="68"/>
      <c r="E2049" s="77"/>
      <c r="F2049" s="66"/>
      <c r="G2049" s="66"/>
    </row>
    <row r="2050" spans="1:7" ht="13" x14ac:dyDescent="0.3">
      <c r="A2050" s="49"/>
      <c r="B2050" s="79" t="s">
        <v>539</v>
      </c>
      <c r="C2050" s="68"/>
      <c r="D2050" s="68"/>
      <c r="E2050" s="77"/>
      <c r="F2050" s="66"/>
      <c r="G2050" s="66"/>
    </row>
    <row r="2051" spans="1:7" x14ac:dyDescent="0.25">
      <c r="A2051" s="49"/>
      <c r="B2051" s="49"/>
      <c r="C2051" s="68"/>
      <c r="D2051" s="68"/>
      <c r="E2051" s="77"/>
      <c r="F2051" s="66"/>
      <c r="G2051" s="66"/>
    </row>
    <row r="2052" spans="1:7" ht="13" x14ac:dyDescent="0.3">
      <c r="A2052" s="49"/>
      <c r="B2052" s="67" t="s">
        <v>82</v>
      </c>
      <c r="C2052" s="68"/>
      <c r="D2052" s="68"/>
      <c r="E2052" s="77"/>
      <c r="F2052" s="66"/>
      <c r="G2052" s="66"/>
    </row>
    <row r="2053" spans="1:7" x14ac:dyDescent="0.25">
      <c r="A2053" s="49"/>
      <c r="B2053" s="49"/>
      <c r="C2053" s="68"/>
      <c r="D2053" s="68"/>
      <c r="E2053" s="77"/>
      <c r="F2053" s="66"/>
      <c r="G2053" s="66"/>
    </row>
    <row r="2054" spans="1:7" x14ac:dyDescent="0.25">
      <c r="A2054" s="49"/>
      <c r="B2054" s="49" t="s">
        <v>81</v>
      </c>
      <c r="C2054" s="68"/>
      <c r="D2054" s="68"/>
      <c r="E2054" s="77"/>
      <c r="F2054" s="66"/>
      <c r="G2054" s="66"/>
    </row>
    <row r="2055" spans="1:7" ht="14.5" x14ac:dyDescent="0.25">
      <c r="A2055" s="49"/>
      <c r="B2055" s="49" t="s">
        <v>80</v>
      </c>
      <c r="C2055" s="68" t="s">
        <v>621</v>
      </c>
      <c r="D2055" s="68">
        <v>58</v>
      </c>
      <c r="E2055" s="77">
        <v>35</v>
      </c>
      <c r="F2055" s="66"/>
      <c r="G2055" s="66"/>
    </row>
    <row r="2056" spans="1:7" x14ac:dyDescent="0.25">
      <c r="A2056" s="49"/>
      <c r="B2056" s="49"/>
      <c r="C2056" s="68"/>
      <c r="D2056" s="68"/>
      <c r="E2056" s="77"/>
      <c r="F2056" s="66"/>
      <c r="G2056" s="66"/>
    </row>
    <row r="2057" spans="1:7" ht="13" x14ac:dyDescent="0.3">
      <c r="A2057" s="49"/>
      <c r="B2057" s="67" t="s">
        <v>79</v>
      </c>
      <c r="C2057" s="68"/>
      <c r="D2057" s="68"/>
      <c r="E2057" s="77"/>
      <c r="F2057" s="66"/>
      <c r="G2057" s="66"/>
    </row>
    <row r="2058" spans="1:7" x14ac:dyDescent="0.25">
      <c r="A2058" s="49"/>
      <c r="B2058" s="49"/>
      <c r="C2058" s="68"/>
      <c r="D2058" s="68"/>
      <c r="E2058" s="77"/>
      <c r="F2058" s="66"/>
      <c r="G2058" s="66"/>
    </row>
    <row r="2059" spans="1:7" ht="13" x14ac:dyDescent="0.3">
      <c r="A2059" s="49"/>
      <c r="B2059" s="67" t="s">
        <v>78</v>
      </c>
      <c r="C2059" s="68"/>
      <c r="D2059" s="68"/>
      <c r="E2059" s="77"/>
      <c r="F2059" s="66"/>
      <c r="G2059" s="66"/>
    </row>
    <row r="2060" spans="1:7" ht="13" x14ac:dyDescent="0.3">
      <c r="A2060" s="49"/>
      <c r="B2060" s="67" t="s">
        <v>77</v>
      </c>
      <c r="C2060" s="68"/>
      <c r="D2060" s="68"/>
      <c r="E2060" s="77"/>
      <c r="F2060" s="66"/>
      <c r="G2060" s="66"/>
    </row>
    <row r="2061" spans="1:7" x14ac:dyDescent="0.25">
      <c r="A2061" s="49"/>
      <c r="B2061" s="49" t="s">
        <v>76</v>
      </c>
      <c r="C2061" s="68"/>
      <c r="D2061" s="68"/>
      <c r="E2061" s="77"/>
      <c r="F2061" s="66"/>
      <c r="G2061" s="66"/>
    </row>
    <row r="2062" spans="1:7" x14ac:dyDescent="0.25">
      <c r="A2062" s="49"/>
      <c r="B2062" s="49" t="s">
        <v>75</v>
      </c>
      <c r="C2062" s="68"/>
      <c r="D2062" s="68"/>
      <c r="E2062" s="77"/>
      <c r="F2062" s="66"/>
      <c r="G2062" s="66"/>
    </row>
    <row r="2063" spans="1:7" ht="14.5" x14ac:dyDescent="0.25">
      <c r="A2063" s="49"/>
      <c r="B2063" s="49" t="s">
        <v>74</v>
      </c>
      <c r="C2063" s="68" t="s">
        <v>621</v>
      </c>
      <c r="D2063" s="68">
        <v>58</v>
      </c>
      <c r="E2063" s="77">
        <v>250</v>
      </c>
      <c r="F2063" s="66"/>
      <c r="G2063" s="66">
        <f t="shared" si="67"/>
        <v>14500</v>
      </c>
    </row>
    <row r="2064" spans="1:7" x14ac:dyDescent="0.25">
      <c r="A2064" s="49"/>
      <c r="B2064" s="49"/>
      <c r="C2064" s="68"/>
      <c r="D2064" s="68"/>
      <c r="E2064" s="77"/>
      <c r="F2064" s="66"/>
      <c r="G2064" s="66"/>
    </row>
    <row r="2065" spans="1:7" x14ac:dyDescent="0.25">
      <c r="A2065" s="49"/>
      <c r="B2065" s="49" t="s">
        <v>541</v>
      </c>
      <c r="C2065" s="68"/>
      <c r="D2065" s="68"/>
      <c r="E2065" s="77"/>
      <c r="F2065" s="66"/>
      <c r="G2065" s="66"/>
    </row>
    <row r="2066" spans="1:7" x14ac:dyDescent="0.25">
      <c r="A2066" s="49"/>
      <c r="B2066" s="49" t="s">
        <v>72</v>
      </c>
      <c r="C2066" s="68"/>
      <c r="D2066" s="68"/>
      <c r="E2066" s="77"/>
      <c r="F2066" s="66"/>
      <c r="G2066" s="66"/>
    </row>
    <row r="2067" spans="1:7" x14ac:dyDescent="0.25">
      <c r="A2067" s="49"/>
      <c r="B2067" s="49" t="s">
        <v>71</v>
      </c>
      <c r="C2067" s="68"/>
      <c r="D2067" s="68"/>
      <c r="E2067" s="77"/>
      <c r="F2067" s="66"/>
      <c r="G2067" s="66"/>
    </row>
    <row r="2068" spans="1:7" x14ac:dyDescent="0.25">
      <c r="A2068" s="49"/>
      <c r="B2068" s="49" t="s">
        <v>70</v>
      </c>
      <c r="C2068" s="68" t="s">
        <v>2</v>
      </c>
      <c r="D2068" s="68">
        <v>1</v>
      </c>
      <c r="E2068" s="77">
        <v>650</v>
      </c>
      <c r="F2068" s="66"/>
      <c r="G2068" s="66">
        <f t="shared" si="67"/>
        <v>650</v>
      </c>
    </row>
    <row r="2069" spans="1:7" x14ac:dyDescent="0.25">
      <c r="A2069" s="49"/>
      <c r="B2069" s="49"/>
      <c r="C2069" s="68"/>
      <c r="D2069" s="68"/>
      <c r="E2069" s="77"/>
      <c r="F2069" s="66"/>
      <c r="G2069" s="66"/>
    </row>
    <row r="2070" spans="1:7" ht="13" x14ac:dyDescent="0.3">
      <c r="A2070" s="49"/>
      <c r="B2070" s="67" t="s">
        <v>69</v>
      </c>
      <c r="C2070" s="68"/>
      <c r="D2070" s="68"/>
      <c r="E2070" s="77"/>
      <c r="F2070" s="66"/>
      <c r="G2070" s="66"/>
    </row>
    <row r="2071" spans="1:7" x14ac:dyDescent="0.25">
      <c r="A2071" s="49"/>
      <c r="B2071" s="49"/>
      <c r="C2071" s="68"/>
      <c r="D2071" s="68"/>
      <c r="E2071" s="77"/>
      <c r="F2071" s="66"/>
      <c r="G2071" s="66"/>
    </row>
    <row r="2072" spans="1:7" x14ac:dyDescent="0.25">
      <c r="A2072" s="49"/>
      <c r="B2072" s="49" t="s">
        <v>68</v>
      </c>
      <c r="C2072" s="68" t="s">
        <v>11</v>
      </c>
      <c r="D2072" s="68">
        <v>56</v>
      </c>
      <c r="E2072" s="77">
        <v>65</v>
      </c>
      <c r="F2072" s="66"/>
      <c r="G2072" s="66">
        <f t="shared" si="67"/>
        <v>3640</v>
      </c>
    </row>
    <row r="2073" spans="1:7" x14ac:dyDescent="0.25">
      <c r="A2073" s="49"/>
      <c r="B2073" s="49"/>
      <c r="C2073" s="68"/>
      <c r="D2073" s="68"/>
      <c r="E2073" s="77"/>
      <c r="F2073" s="66"/>
      <c r="G2073" s="66"/>
    </row>
    <row r="2074" spans="1:7" ht="13" x14ac:dyDescent="0.3">
      <c r="A2074" s="115"/>
      <c r="B2074" s="111" t="s">
        <v>283</v>
      </c>
      <c r="C2074" s="112"/>
      <c r="D2074" s="112"/>
      <c r="E2074" s="113"/>
      <c r="F2074" s="114"/>
      <c r="G2074" s="114">
        <f>SUM(G2055:G2073)</f>
        <v>18790</v>
      </c>
    </row>
    <row r="2075" spans="1:7" x14ac:dyDescent="0.25">
      <c r="A2075" s="49"/>
      <c r="B2075" s="49"/>
      <c r="C2075" s="68"/>
      <c r="D2075" s="68"/>
      <c r="E2075" s="77"/>
      <c r="F2075" s="66"/>
      <c r="G2075" s="66"/>
    </row>
    <row r="2076" spans="1:7" ht="13" x14ac:dyDescent="0.3">
      <c r="A2076" s="49"/>
      <c r="B2076" s="79" t="s">
        <v>67</v>
      </c>
      <c r="C2076" s="68"/>
      <c r="D2076" s="68"/>
      <c r="E2076" s="77"/>
      <c r="F2076" s="66"/>
      <c r="G2076" s="66"/>
    </row>
    <row r="2077" spans="1:7" x14ac:dyDescent="0.25">
      <c r="A2077" s="49"/>
      <c r="B2077" s="49"/>
      <c r="C2077" s="68"/>
      <c r="D2077" s="68"/>
      <c r="E2077" s="77"/>
      <c r="F2077" s="66"/>
      <c r="G2077" s="66"/>
    </row>
    <row r="2078" spans="1:7" ht="13" x14ac:dyDescent="0.3">
      <c r="A2078" s="49"/>
      <c r="B2078" s="67" t="s">
        <v>66</v>
      </c>
      <c r="C2078" s="68"/>
      <c r="D2078" s="68"/>
      <c r="E2078" s="77"/>
      <c r="F2078" s="66"/>
      <c r="G2078" s="66"/>
    </row>
    <row r="2079" spans="1:7" x14ac:dyDescent="0.25">
      <c r="A2079" s="49"/>
      <c r="B2079" s="49"/>
      <c r="C2079" s="68"/>
      <c r="D2079" s="68"/>
      <c r="E2079" s="77"/>
      <c r="F2079" s="66"/>
      <c r="G2079" s="66"/>
    </row>
    <row r="2080" spans="1:7" ht="13" x14ac:dyDescent="0.3">
      <c r="A2080" s="86"/>
      <c r="B2080" s="87" t="s">
        <v>510</v>
      </c>
      <c r="C2080" s="70"/>
      <c r="D2080" s="70"/>
      <c r="E2080" s="88"/>
      <c r="F2080" s="88"/>
      <c r="G2080" s="88"/>
    </row>
    <row r="2081" spans="1:7" ht="14.5" x14ac:dyDescent="0.3">
      <c r="A2081" s="86"/>
      <c r="B2081" s="71" t="s">
        <v>599</v>
      </c>
      <c r="C2081" s="89" t="s">
        <v>621</v>
      </c>
      <c r="D2081" s="89">
        <v>58</v>
      </c>
      <c r="E2081" s="77">
        <v>90</v>
      </c>
      <c r="F2081" s="88"/>
      <c r="G2081" s="88">
        <f>D2081*E2081</f>
        <v>5220</v>
      </c>
    </row>
    <row r="2082" spans="1:7" ht="13" x14ac:dyDescent="0.3">
      <c r="A2082" s="86"/>
      <c r="B2082" s="71"/>
      <c r="C2082" s="89"/>
      <c r="D2082" s="89"/>
      <c r="E2082" s="77"/>
      <c r="F2082" s="88"/>
      <c r="G2082" s="88"/>
    </row>
    <row r="2083" spans="1:7" ht="13" x14ac:dyDescent="0.3">
      <c r="A2083" s="115"/>
      <c r="B2083" s="111" t="s">
        <v>283</v>
      </c>
      <c r="C2083" s="112"/>
      <c r="D2083" s="112"/>
      <c r="E2083" s="113"/>
      <c r="F2083" s="114"/>
      <c r="G2083" s="114">
        <f>SUM(G2078:G2082)</f>
        <v>5220</v>
      </c>
    </row>
    <row r="2084" spans="1:7" x14ac:dyDescent="0.25">
      <c r="A2084" s="49"/>
      <c r="B2084" s="49"/>
      <c r="C2084" s="68"/>
      <c r="D2084" s="68"/>
      <c r="E2084" s="77"/>
      <c r="F2084" s="66"/>
      <c r="G2084" s="66"/>
    </row>
    <row r="2085" spans="1:7" ht="13" x14ac:dyDescent="0.3">
      <c r="A2085" s="49"/>
      <c r="B2085" s="79" t="s">
        <v>63</v>
      </c>
      <c r="C2085" s="68"/>
      <c r="D2085" s="68"/>
      <c r="E2085" s="77"/>
      <c r="F2085" s="66"/>
      <c r="G2085" s="66"/>
    </row>
    <row r="2086" spans="1:7" x14ac:dyDescent="0.25">
      <c r="A2086" s="49"/>
      <c r="B2086" s="49"/>
      <c r="C2086" s="68"/>
      <c r="D2086" s="68"/>
      <c r="E2086" s="77"/>
      <c r="F2086" s="66"/>
      <c r="G2086" s="66"/>
    </row>
    <row r="2087" spans="1:7" ht="13" x14ac:dyDescent="0.3">
      <c r="A2087" s="49"/>
      <c r="B2087" s="67" t="s">
        <v>62</v>
      </c>
      <c r="C2087" s="68"/>
      <c r="D2087" s="68"/>
      <c r="E2087" s="77"/>
      <c r="F2087" s="66"/>
      <c r="G2087" s="66"/>
    </row>
    <row r="2088" spans="1:7" x14ac:dyDescent="0.25">
      <c r="A2088" s="49"/>
      <c r="B2088" s="49"/>
      <c r="C2088" s="68"/>
      <c r="D2088" s="68"/>
      <c r="E2088" s="77"/>
      <c r="F2088" s="66"/>
      <c r="G2088" s="66"/>
    </row>
    <row r="2089" spans="1:7" x14ac:dyDescent="0.25">
      <c r="A2089" s="49"/>
      <c r="B2089" s="49" t="s">
        <v>59</v>
      </c>
      <c r="C2089" s="68"/>
      <c r="D2089" s="68"/>
      <c r="E2089" s="77"/>
      <c r="F2089" s="66"/>
      <c r="G2089" s="66"/>
    </row>
    <row r="2090" spans="1:7" x14ac:dyDescent="0.25">
      <c r="A2090" s="49"/>
      <c r="B2090" s="49" t="s">
        <v>56</v>
      </c>
      <c r="C2090" s="68" t="s">
        <v>2</v>
      </c>
      <c r="D2090" s="68">
        <v>4</v>
      </c>
      <c r="E2090" s="77">
        <v>450</v>
      </c>
      <c r="F2090" s="66"/>
      <c r="G2090" s="66">
        <f t="shared" ref="G2090:G2103" si="68">E2090*D2090</f>
        <v>1800</v>
      </c>
    </row>
    <row r="2091" spans="1:7" x14ac:dyDescent="0.25">
      <c r="A2091" s="49"/>
      <c r="B2091" s="49"/>
      <c r="C2091" s="68"/>
      <c r="D2091" s="68"/>
      <c r="E2091" s="77"/>
      <c r="F2091" s="66"/>
      <c r="G2091" s="66"/>
    </row>
    <row r="2092" spans="1:7" ht="13" x14ac:dyDescent="0.3">
      <c r="A2092" s="86"/>
      <c r="B2092" s="71" t="s">
        <v>519</v>
      </c>
      <c r="C2092" s="70">
        <v>1</v>
      </c>
      <c r="D2092" s="89" t="s">
        <v>518</v>
      </c>
      <c r="E2092" s="88">
        <v>10000</v>
      </c>
      <c r="G2092" s="88">
        <f>C2092*E2092</f>
        <v>10000</v>
      </c>
    </row>
    <row r="2093" spans="1:7" ht="13" x14ac:dyDescent="0.3">
      <c r="A2093" s="86"/>
      <c r="B2093" s="71"/>
      <c r="C2093" s="70"/>
      <c r="D2093" s="89"/>
      <c r="E2093" s="88"/>
      <c r="F2093" s="88"/>
      <c r="G2093" s="88"/>
    </row>
    <row r="2094" spans="1:7" ht="13" x14ac:dyDescent="0.3">
      <c r="A2094" s="49"/>
      <c r="B2094" s="67" t="s">
        <v>55</v>
      </c>
      <c r="C2094" s="68"/>
      <c r="D2094" s="68"/>
      <c r="E2094" s="77"/>
      <c r="F2094" s="66"/>
      <c r="G2094" s="66"/>
    </row>
    <row r="2095" spans="1:7" x14ac:dyDescent="0.25">
      <c r="A2095" s="49"/>
      <c r="B2095" s="49"/>
      <c r="C2095" s="68"/>
      <c r="D2095" s="68"/>
      <c r="E2095" s="77"/>
      <c r="F2095" s="66"/>
      <c r="G2095" s="66"/>
    </row>
    <row r="2096" spans="1:7" ht="13" x14ac:dyDescent="0.3">
      <c r="A2096" s="49"/>
      <c r="B2096" s="67" t="s">
        <v>52</v>
      </c>
      <c r="C2096" s="68"/>
      <c r="D2096" s="68"/>
      <c r="E2096" s="77"/>
      <c r="F2096" s="66"/>
      <c r="G2096" s="66"/>
    </row>
    <row r="2097" spans="1:7" ht="13" x14ac:dyDescent="0.3">
      <c r="A2097" s="49"/>
      <c r="B2097" s="67" t="s">
        <v>51</v>
      </c>
      <c r="C2097" s="68"/>
      <c r="D2097" s="68"/>
      <c r="E2097" s="77"/>
      <c r="F2097" s="66"/>
      <c r="G2097" s="66"/>
    </row>
    <row r="2098" spans="1:7" ht="13" x14ac:dyDescent="0.3">
      <c r="A2098" s="49"/>
      <c r="B2098" s="67" t="s">
        <v>50</v>
      </c>
      <c r="C2098" s="68"/>
      <c r="D2098" s="68"/>
      <c r="E2098" s="77"/>
      <c r="F2098" s="66"/>
      <c r="G2098" s="66"/>
    </row>
    <row r="2099" spans="1:7" x14ac:dyDescent="0.25">
      <c r="A2099" s="49"/>
      <c r="B2099" s="49"/>
      <c r="C2099" s="68"/>
      <c r="D2099" s="68"/>
      <c r="E2099" s="77"/>
      <c r="F2099" s="66"/>
      <c r="G2099" s="66"/>
    </row>
    <row r="2100" spans="1:7" x14ac:dyDescent="0.25">
      <c r="A2100" s="49"/>
      <c r="B2100" s="49" t="s">
        <v>600</v>
      </c>
      <c r="C2100" s="68" t="s">
        <v>2</v>
      </c>
      <c r="D2100" s="68">
        <v>4</v>
      </c>
      <c r="E2100" s="77">
        <v>150</v>
      </c>
      <c r="F2100" s="66"/>
      <c r="G2100" s="66">
        <f t="shared" si="68"/>
        <v>600</v>
      </c>
    </row>
    <row r="2101" spans="1:7" x14ac:dyDescent="0.25">
      <c r="A2101" s="49"/>
      <c r="B2101" s="49"/>
      <c r="C2101" s="68"/>
      <c r="D2101" s="68"/>
      <c r="E2101" s="77"/>
      <c r="F2101" s="66"/>
      <c r="G2101" s="66"/>
    </row>
    <row r="2102" spans="1:7" x14ac:dyDescent="0.25">
      <c r="A2102" s="49"/>
      <c r="B2102" s="49" t="s">
        <v>48</v>
      </c>
      <c r="C2102" s="68"/>
      <c r="D2102" s="68"/>
      <c r="E2102" s="77"/>
      <c r="F2102" s="66"/>
      <c r="G2102" s="66"/>
    </row>
    <row r="2103" spans="1:7" x14ac:dyDescent="0.25">
      <c r="A2103" s="49"/>
      <c r="B2103" s="49" t="s">
        <v>47</v>
      </c>
      <c r="C2103" s="68" t="s">
        <v>2</v>
      </c>
      <c r="D2103" s="68">
        <v>4</v>
      </c>
      <c r="E2103" s="77">
        <v>45</v>
      </c>
      <c r="F2103" s="66"/>
      <c r="G2103" s="66">
        <f t="shared" si="68"/>
        <v>180</v>
      </c>
    </row>
    <row r="2104" spans="1:7" x14ac:dyDescent="0.25">
      <c r="A2104" s="49"/>
      <c r="B2104" s="49"/>
      <c r="C2104" s="68"/>
      <c r="D2104" s="68"/>
      <c r="E2104" s="77"/>
      <c r="F2104" s="66"/>
      <c r="G2104" s="66"/>
    </row>
    <row r="2105" spans="1:7" ht="13" x14ac:dyDescent="0.3">
      <c r="A2105" s="115"/>
      <c r="B2105" s="111" t="s">
        <v>283</v>
      </c>
      <c r="C2105" s="112"/>
      <c r="D2105" s="112"/>
      <c r="E2105" s="113"/>
      <c r="F2105" s="114"/>
      <c r="G2105" s="114">
        <f>SUM(G2084:G2104)</f>
        <v>12580</v>
      </c>
    </row>
    <row r="2106" spans="1:7" x14ac:dyDescent="0.25">
      <c r="A2106" s="49"/>
      <c r="B2106" s="49"/>
      <c r="C2106" s="68"/>
      <c r="D2106" s="68"/>
      <c r="E2106" s="77"/>
      <c r="F2106" s="66"/>
      <c r="G2106" s="66"/>
    </row>
    <row r="2107" spans="1:7" ht="13" x14ac:dyDescent="0.3">
      <c r="A2107" s="49"/>
      <c r="B2107" s="79" t="s">
        <v>20</v>
      </c>
      <c r="C2107" s="68"/>
      <c r="D2107" s="68"/>
      <c r="E2107" s="77"/>
      <c r="F2107" s="66"/>
      <c r="G2107" s="66"/>
    </row>
    <row r="2108" spans="1:7" x14ac:dyDescent="0.25">
      <c r="A2108" s="49"/>
      <c r="B2108" s="49"/>
      <c r="C2108" s="68"/>
      <c r="D2108" s="68"/>
      <c r="E2108" s="77"/>
      <c r="F2108" s="66"/>
      <c r="G2108" s="66"/>
    </row>
    <row r="2109" spans="1:7" ht="13" x14ac:dyDescent="0.3">
      <c r="A2109" s="49"/>
      <c r="B2109" s="67" t="s">
        <v>17</v>
      </c>
      <c r="C2109" s="68"/>
      <c r="D2109" s="68"/>
      <c r="E2109" s="77"/>
      <c r="F2109" s="66"/>
      <c r="G2109" s="66"/>
    </row>
    <row r="2110" spans="1:7" x14ac:dyDescent="0.25">
      <c r="A2110" s="49"/>
      <c r="B2110" s="49"/>
      <c r="C2110" s="68"/>
      <c r="D2110" s="68"/>
      <c r="E2110" s="77"/>
      <c r="F2110" s="66"/>
      <c r="G2110" s="66"/>
    </row>
    <row r="2111" spans="1:7" ht="13" x14ac:dyDescent="0.3">
      <c r="A2111" s="49"/>
      <c r="B2111" s="67" t="s">
        <v>16</v>
      </c>
      <c r="C2111" s="68"/>
      <c r="D2111" s="68"/>
      <c r="E2111" s="77"/>
      <c r="F2111" s="66"/>
      <c r="G2111" s="66"/>
    </row>
    <row r="2112" spans="1:7" x14ac:dyDescent="0.25">
      <c r="A2112" s="49"/>
      <c r="B2112" s="49"/>
      <c r="C2112" s="68"/>
      <c r="D2112" s="68"/>
      <c r="E2112" s="77"/>
      <c r="F2112" s="66"/>
      <c r="G2112" s="66"/>
    </row>
    <row r="2113" spans="1:7" ht="14.5" x14ac:dyDescent="0.25">
      <c r="A2113" s="49"/>
      <c r="B2113" s="49" t="s">
        <v>525</v>
      </c>
      <c r="C2113" s="68" t="s">
        <v>621</v>
      </c>
      <c r="D2113" s="68">
        <v>50</v>
      </c>
      <c r="E2113" s="77">
        <v>75</v>
      </c>
      <c r="F2113" s="66"/>
      <c r="G2113" s="66">
        <f t="shared" ref="G2113:G2140" si="69">E2113*D2113</f>
        <v>3750</v>
      </c>
    </row>
    <row r="2114" spans="1:7" x14ac:dyDescent="0.25">
      <c r="A2114" s="49"/>
      <c r="B2114" s="49"/>
      <c r="C2114" s="68"/>
      <c r="D2114" s="68"/>
      <c r="E2114" s="77"/>
      <c r="F2114" s="66"/>
      <c r="G2114" s="66"/>
    </row>
    <row r="2115" spans="1:7" ht="14.5" x14ac:dyDescent="0.25">
      <c r="A2115" s="49"/>
      <c r="B2115" s="49" t="s">
        <v>295</v>
      </c>
      <c r="C2115" s="68" t="s">
        <v>621</v>
      </c>
      <c r="D2115" s="68">
        <v>3</v>
      </c>
      <c r="E2115" s="77">
        <v>75</v>
      </c>
      <c r="F2115" s="66"/>
      <c r="G2115" s="66">
        <f t="shared" si="69"/>
        <v>225</v>
      </c>
    </row>
    <row r="2116" spans="1:7" x14ac:dyDescent="0.25">
      <c r="A2116" s="49"/>
      <c r="B2116" s="49"/>
      <c r="C2116" s="68"/>
      <c r="D2116" s="68"/>
      <c r="E2116" s="77"/>
      <c r="F2116" s="66"/>
      <c r="G2116" s="66"/>
    </row>
    <row r="2117" spans="1:7" ht="13" x14ac:dyDescent="0.3">
      <c r="A2117" s="115"/>
      <c r="B2117" s="111" t="s">
        <v>283</v>
      </c>
      <c r="C2117" s="112"/>
      <c r="D2117" s="112"/>
      <c r="E2117" s="113"/>
      <c r="F2117" s="114"/>
      <c r="G2117" s="114">
        <f>SUM(G2108:G2116)</f>
        <v>3975</v>
      </c>
    </row>
    <row r="2118" spans="1:7" x14ac:dyDescent="0.25">
      <c r="A2118" s="49"/>
      <c r="B2118" s="49"/>
      <c r="C2118" s="68"/>
      <c r="D2118" s="68"/>
      <c r="E2118" s="77"/>
      <c r="F2118" s="66"/>
      <c r="G2118" s="66"/>
    </row>
    <row r="2119" spans="1:7" ht="13" x14ac:dyDescent="0.3">
      <c r="A2119" s="49"/>
      <c r="B2119" s="79" t="s">
        <v>296</v>
      </c>
      <c r="C2119" s="68"/>
      <c r="D2119" s="68"/>
      <c r="E2119" s="77"/>
      <c r="F2119" s="66"/>
      <c r="G2119" s="66"/>
    </row>
    <row r="2120" spans="1:7" x14ac:dyDescent="0.25">
      <c r="A2120" s="49"/>
      <c r="B2120" s="49"/>
      <c r="C2120" s="68"/>
      <c r="D2120" s="68"/>
      <c r="E2120" s="77"/>
      <c r="F2120" s="66"/>
      <c r="G2120" s="66"/>
    </row>
    <row r="2121" spans="1:7" ht="13" x14ac:dyDescent="0.3">
      <c r="A2121" s="49"/>
      <c r="B2121" s="67" t="s">
        <v>297</v>
      </c>
      <c r="C2121" s="68"/>
      <c r="D2121" s="68"/>
      <c r="E2121" s="77"/>
      <c r="F2121" s="66"/>
      <c r="G2121" s="66"/>
    </row>
    <row r="2122" spans="1:7" x14ac:dyDescent="0.25">
      <c r="A2122" s="49"/>
      <c r="B2122" s="49"/>
      <c r="C2122" s="68"/>
      <c r="D2122" s="68"/>
      <c r="E2122" s="77"/>
      <c r="F2122" s="66"/>
      <c r="G2122" s="66"/>
    </row>
    <row r="2123" spans="1:7" ht="13" x14ac:dyDescent="0.3">
      <c r="A2123" s="49"/>
      <c r="B2123" s="67" t="s">
        <v>298</v>
      </c>
      <c r="C2123" s="68"/>
      <c r="D2123" s="68"/>
      <c r="E2123" s="77"/>
      <c r="F2123" s="66"/>
      <c r="G2123" s="66"/>
    </row>
    <row r="2124" spans="1:7" x14ac:dyDescent="0.25">
      <c r="A2124" s="49"/>
      <c r="B2124" s="49"/>
      <c r="C2124" s="68"/>
      <c r="D2124" s="68"/>
      <c r="E2124" s="77"/>
      <c r="F2124" s="66"/>
      <c r="G2124" s="66"/>
    </row>
    <row r="2125" spans="1:7" x14ac:dyDescent="0.25">
      <c r="A2125" s="49"/>
      <c r="B2125" s="49" t="s">
        <v>299</v>
      </c>
      <c r="C2125" s="68"/>
      <c r="D2125" s="68"/>
      <c r="E2125" s="77"/>
      <c r="F2125" s="66"/>
      <c r="G2125" s="66"/>
    </row>
    <row r="2126" spans="1:7" x14ac:dyDescent="0.25">
      <c r="A2126" s="49"/>
      <c r="B2126" s="49" t="s">
        <v>300</v>
      </c>
      <c r="C2126" s="68" t="s">
        <v>11</v>
      </c>
      <c r="D2126" s="68">
        <v>17</v>
      </c>
      <c r="E2126" s="77">
        <v>110</v>
      </c>
      <c r="F2126" s="66"/>
      <c r="G2126" s="66">
        <f t="shared" si="69"/>
        <v>1870</v>
      </c>
    </row>
    <row r="2127" spans="1:7" x14ac:dyDescent="0.25">
      <c r="A2127" s="49"/>
      <c r="B2127" s="49"/>
      <c r="C2127" s="68"/>
      <c r="D2127" s="68"/>
      <c r="E2127" s="77"/>
      <c r="F2127" s="66"/>
      <c r="G2127" s="66"/>
    </row>
    <row r="2128" spans="1:7" x14ac:dyDescent="0.25">
      <c r="A2128" s="49"/>
      <c r="B2128" s="49" t="s">
        <v>301</v>
      </c>
      <c r="C2128" s="68"/>
      <c r="D2128" s="68"/>
      <c r="E2128" s="77"/>
      <c r="F2128" s="66"/>
      <c r="G2128" s="66"/>
    </row>
    <row r="2129" spans="1:7" x14ac:dyDescent="0.25">
      <c r="A2129" s="49"/>
      <c r="B2129" s="49" t="s">
        <v>302</v>
      </c>
      <c r="C2129" s="68" t="s">
        <v>11</v>
      </c>
      <c r="D2129" s="68">
        <v>14</v>
      </c>
      <c r="E2129" s="77">
        <v>100</v>
      </c>
      <c r="F2129" s="66"/>
      <c r="G2129" s="66">
        <f t="shared" si="69"/>
        <v>1400</v>
      </c>
    </row>
    <row r="2130" spans="1:7" x14ac:dyDescent="0.25">
      <c r="A2130" s="49"/>
      <c r="B2130" s="49"/>
      <c r="C2130" s="68"/>
      <c r="D2130" s="68"/>
      <c r="E2130" s="77"/>
      <c r="F2130" s="66"/>
      <c r="G2130" s="66"/>
    </row>
    <row r="2131" spans="1:7" x14ac:dyDescent="0.25">
      <c r="A2131" s="49"/>
      <c r="B2131" s="49" t="s">
        <v>303</v>
      </c>
      <c r="C2131" s="68" t="s">
        <v>2</v>
      </c>
      <c r="D2131" s="68">
        <v>4</v>
      </c>
      <c r="E2131" s="77">
        <v>250</v>
      </c>
      <c r="F2131" s="66"/>
      <c r="G2131" s="66">
        <f t="shared" si="69"/>
        <v>1000</v>
      </c>
    </row>
    <row r="2132" spans="1:7" x14ac:dyDescent="0.25">
      <c r="A2132" s="49"/>
      <c r="B2132" s="49" t="s">
        <v>304</v>
      </c>
      <c r="C2132" s="68" t="s">
        <v>2</v>
      </c>
      <c r="D2132" s="68">
        <v>4</v>
      </c>
      <c r="E2132" s="77">
        <v>250</v>
      </c>
      <c r="F2132" s="66"/>
      <c r="G2132" s="66">
        <f t="shared" si="69"/>
        <v>1000</v>
      </c>
    </row>
    <row r="2133" spans="1:7" x14ac:dyDescent="0.25">
      <c r="A2133" s="49"/>
      <c r="B2133" s="49" t="s">
        <v>305</v>
      </c>
      <c r="C2133" s="68" t="s">
        <v>2</v>
      </c>
      <c r="D2133" s="68">
        <v>4</v>
      </c>
      <c r="E2133" s="77">
        <v>250</v>
      </c>
      <c r="F2133" s="66"/>
      <c r="G2133" s="66">
        <f t="shared" si="69"/>
        <v>1000</v>
      </c>
    </row>
    <row r="2134" spans="1:7" x14ac:dyDescent="0.25">
      <c r="A2134" s="49"/>
      <c r="B2134" s="49" t="s">
        <v>306</v>
      </c>
      <c r="C2134" s="68" t="s">
        <v>2</v>
      </c>
      <c r="D2134" s="68">
        <v>4</v>
      </c>
      <c r="E2134" s="77">
        <v>250</v>
      </c>
      <c r="F2134" s="66"/>
      <c r="G2134" s="66">
        <f t="shared" si="69"/>
        <v>1000</v>
      </c>
    </row>
    <row r="2135" spans="1:7" x14ac:dyDescent="0.25">
      <c r="A2135" s="49"/>
      <c r="B2135" s="49"/>
      <c r="C2135" s="68"/>
      <c r="D2135" s="68"/>
      <c r="E2135" s="77"/>
      <c r="F2135" s="66"/>
      <c r="G2135" s="66"/>
    </row>
    <row r="2136" spans="1:7" ht="13" x14ac:dyDescent="0.3">
      <c r="A2136" s="49"/>
      <c r="B2136" s="67" t="s">
        <v>307</v>
      </c>
      <c r="C2136" s="68"/>
      <c r="D2136" s="68"/>
      <c r="E2136" s="77"/>
      <c r="F2136" s="66"/>
      <c r="G2136" s="66"/>
    </row>
    <row r="2137" spans="1:7" ht="13" x14ac:dyDescent="0.3">
      <c r="A2137" s="49"/>
      <c r="B2137" s="67" t="s">
        <v>308</v>
      </c>
      <c r="C2137" s="68"/>
      <c r="D2137" s="68"/>
      <c r="E2137" s="77"/>
      <c r="F2137" s="66"/>
      <c r="G2137" s="66"/>
    </row>
    <row r="2138" spans="1:7" x14ac:dyDescent="0.25">
      <c r="A2138" s="49"/>
      <c r="B2138" s="49"/>
      <c r="C2138" s="68"/>
      <c r="D2138" s="68"/>
      <c r="E2138" s="77"/>
      <c r="F2138" s="66"/>
      <c r="G2138" s="66"/>
    </row>
    <row r="2139" spans="1:7" x14ac:dyDescent="0.25">
      <c r="A2139" s="49"/>
      <c r="B2139" s="49" t="s">
        <v>309</v>
      </c>
      <c r="C2139" s="68"/>
      <c r="D2139" s="68"/>
      <c r="E2139" s="77"/>
      <c r="F2139" s="66"/>
      <c r="G2139" s="66"/>
    </row>
    <row r="2140" spans="1:7" x14ac:dyDescent="0.25">
      <c r="A2140" s="49"/>
      <c r="B2140" s="49" t="s">
        <v>310</v>
      </c>
      <c r="C2140" s="68" t="s">
        <v>2</v>
      </c>
      <c r="D2140" s="68">
        <v>1</v>
      </c>
      <c r="E2140" s="77">
        <v>4500</v>
      </c>
      <c r="F2140" s="66"/>
      <c r="G2140" s="66">
        <f t="shared" si="69"/>
        <v>4500</v>
      </c>
    </row>
    <row r="2141" spans="1:7" x14ac:dyDescent="0.25">
      <c r="A2141" s="49"/>
      <c r="B2141" s="49"/>
      <c r="C2141" s="68"/>
      <c r="D2141" s="68"/>
      <c r="E2141" s="77"/>
      <c r="F2141" s="66"/>
      <c r="G2141" s="66"/>
    </row>
    <row r="2142" spans="1:7" x14ac:dyDescent="0.25">
      <c r="A2142" s="49"/>
      <c r="B2142" s="49" t="s">
        <v>311</v>
      </c>
      <c r="C2142" s="68" t="s">
        <v>2</v>
      </c>
      <c r="D2142" s="68">
        <v>1</v>
      </c>
      <c r="E2142" s="77">
        <v>4500</v>
      </c>
      <c r="F2142" s="66"/>
      <c r="G2142" s="66"/>
    </row>
    <row r="2143" spans="1:7" x14ac:dyDescent="0.25">
      <c r="A2143" s="49"/>
      <c r="B2143" s="49"/>
      <c r="C2143" s="68"/>
      <c r="D2143" s="68"/>
      <c r="E2143" s="77"/>
      <c r="F2143" s="66"/>
      <c r="G2143" s="66"/>
    </row>
    <row r="2144" spans="1:7" ht="13" x14ac:dyDescent="0.3">
      <c r="A2144" s="49"/>
      <c r="B2144" s="67" t="s">
        <v>312</v>
      </c>
      <c r="C2144" s="68"/>
      <c r="D2144" s="68"/>
      <c r="E2144" s="77"/>
      <c r="F2144" s="66"/>
      <c r="G2144" s="66"/>
    </row>
    <row r="2145" spans="1:7" ht="13" x14ac:dyDescent="0.3">
      <c r="A2145" s="49"/>
      <c r="B2145" s="67" t="s">
        <v>313</v>
      </c>
      <c r="C2145" s="68"/>
      <c r="D2145" s="68"/>
      <c r="E2145" s="77"/>
      <c r="F2145" s="66"/>
      <c r="G2145" s="66"/>
    </row>
    <row r="2146" spans="1:7" x14ac:dyDescent="0.25">
      <c r="A2146" s="49"/>
      <c r="B2146" s="49" t="s">
        <v>314</v>
      </c>
      <c r="C2146" s="68"/>
      <c r="D2146" s="68"/>
      <c r="E2146" s="77"/>
      <c r="F2146" s="66"/>
      <c r="G2146" s="66"/>
    </row>
    <row r="2147" spans="1:7" x14ac:dyDescent="0.25">
      <c r="A2147" s="49"/>
      <c r="B2147" s="49" t="s">
        <v>315</v>
      </c>
      <c r="C2147" s="68"/>
      <c r="D2147" s="68"/>
      <c r="E2147" s="77"/>
      <c r="F2147" s="66"/>
      <c r="G2147" s="66"/>
    </row>
    <row r="2148" spans="1:7" x14ac:dyDescent="0.25">
      <c r="A2148" s="49"/>
      <c r="B2148" s="49" t="s">
        <v>316</v>
      </c>
      <c r="C2148" s="68"/>
      <c r="D2148" s="68"/>
      <c r="E2148" s="77"/>
      <c r="F2148" s="66"/>
      <c r="G2148" s="66"/>
    </row>
    <row r="2149" spans="1:7" x14ac:dyDescent="0.25">
      <c r="A2149" s="49"/>
      <c r="B2149" s="49" t="s">
        <v>317</v>
      </c>
      <c r="C2149" s="68"/>
      <c r="D2149" s="68"/>
      <c r="E2149" s="77"/>
      <c r="F2149" s="66"/>
      <c r="G2149" s="66"/>
    </row>
    <row r="2150" spans="1:7" x14ac:dyDescent="0.25">
      <c r="A2150" s="49"/>
      <c r="B2150" s="49" t="s">
        <v>318</v>
      </c>
      <c r="C2150" s="68"/>
      <c r="D2150" s="68"/>
      <c r="E2150" s="77"/>
      <c r="F2150" s="66"/>
      <c r="G2150" s="66"/>
    </row>
    <row r="2151" spans="1:7" x14ac:dyDescent="0.25">
      <c r="A2151" s="49"/>
      <c r="B2151" s="49" t="s">
        <v>466</v>
      </c>
      <c r="C2151" s="68"/>
      <c r="D2151" s="68"/>
      <c r="E2151" s="77"/>
      <c r="F2151" s="66"/>
      <c r="G2151" s="66"/>
    </row>
    <row r="2152" spans="1:7" x14ac:dyDescent="0.25">
      <c r="A2152" s="49"/>
      <c r="B2152" s="49" t="s">
        <v>319</v>
      </c>
      <c r="C2152" s="68" t="s">
        <v>2</v>
      </c>
      <c r="D2152" s="68">
        <v>1</v>
      </c>
      <c r="E2152" s="77">
        <v>10000</v>
      </c>
      <c r="F2152" s="66"/>
      <c r="G2152" s="66">
        <f t="shared" ref="G2152:G2204" si="70">E2152*D2152</f>
        <v>10000</v>
      </c>
    </row>
    <row r="2153" spans="1:7" x14ac:dyDescent="0.25">
      <c r="A2153" s="49"/>
      <c r="B2153" s="49"/>
      <c r="C2153" s="68"/>
      <c r="D2153" s="68"/>
      <c r="E2153" s="77"/>
      <c r="F2153" s="66"/>
      <c r="G2153" s="66"/>
    </row>
    <row r="2154" spans="1:7" ht="13" x14ac:dyDescent="0.3">
      <c r="A2154" s="115"/>
      <c r="B2154" s="111" t="s">
        <v>283</v>
      </c>
      <c r="C2154" s="112"/>
      <c r="D2154" s="112"/>
      <c r="E2154" s="113"/>
      <c r="F2154" s="114"/>
      <c r="G2154" s="114">
        <f>SUM(G2121:G2153)</f>
        <v>21770</v>
      </c>
    </row>
    <row r="2155" spans="1:7" x14ac:dyDescent="0.25">
      <c r="A2155" s="49"/>
      <c r="B2155" s="49"/>
      <c r="C2155" s="68"/>
      <c r="D2155" s="68"/>
      <c r="E2155" s="77"/>
      <c r="F2155" s="66"/>
      <c r="G2155" s="66"/>
    </row>
    <row r="2156" spans="1:7" ht="13" x14ac:dyDescent="0.3">
      <c r="A2156" s="49"/>
      <c r="B2156" s="79" t="s">
        <v>320</v>
      </c>
      <c r="C2156" s="68"/>
      <c r="D2156" s="68"/>
      <c r="E2156" s="77"/>
      <c r="F2156" s="66"/>
      <c r="G2156" s="66"/>
    </row>
    <row r="2157" spans="1:7" ht="13" x14ac:dyDescent="0.3">
      <c r="A2157" s="49"/>
      <c r="B2157" s="91"/>
      <c r="C2157" s="92"/>
      <c r="D2157" s="68"/>
      <c r="E2157" s="77"/>
      <c r="F2157" s="66"/>
      <c r="G2157" s="66"/>
    </row>
    <row r="2158" spans="1:7" ht="13" x14ac:dyDescent="0.3">
      <c r="A2158" s="49"/>
      <c r="B2158" s="67" t="s">
        <v>321</v>
      </c>
      <c r="C2158" s="68"/>
      <c r="D2158" s="68"/>
      <c r="E2158" s="77"/>
      <c r="F2158" s="66"/>
      <c r="G2158" s="66"/>
    </row>
    <row r="2159" spans="1:7" ht="13" x14ac:dyDescent="0.3">
      <c r="A2159" s="49"/>
      <c r="B2159" s="67" t="s">
        <v>322</v>
      </c>
      <c r="C2159" s="68"/>
      <c r="D2159" s="68"/>
      <c r="E2159" s="77"/>
      <c r="F2159" s="66"/>
      <c r="G2159" s="66"/>
    </row>
    <row r="2160" spans="1:7" ht="14.5" x14ac:dyDescent="0.25">
      <c r="A2160" s="49"/>
      <c r="B2160" s="49" t="s">
        <v>323</v>
      </c>
      <c r="C2160" s="68" t="s">
        <v>621</v>
      </c>
      <c r="D2160" s="68">
        <v>5</v>
      </c>
      <c r="E2160" s="77">
        <v>400</v>
      </c>
      <c r="F2160" s="66"/>
      <c r="G2160" s="66">
        <f t="shared" si="70"/>
        <v>2000</v>
      </c>
    </row>
    <row r="2161" spans="1:7" x14ac:dyDescent="0.25">
      <c r="A2161" s="49"/>
      <c r="B2161" s="49"/>
      <c r="C2161" s="68"/>
      <c r="D2161" s="68"/>
      <c r="E2161" s="77"/>
      <c r="F2161" s="66"/>
      <c r="G2161" s="66"/>
    </row>
    <row r="2162" spans="1:7" ht="13" x14ac:dyDescent="0.3">
      <c r="A2162" s="115"/>
      <c r="B2162" s="111" t="s">
        <v>283</v>
      </c>
      <c r="C2162" s="112"/>
      <c r="D2162" s="112"/>
      <c r="E2162" s="113"/>
      <c r="F2162" s="114"/>
      <c r="G2162" s="114">
        <f>SUM(G2157:G2161)</f>
        <v>2000</v>
      </c>
    </row>
    <row r="2163" spans="1:7" x14ac:dyDescent="0.25">
      <c r="A2163" s="49"/>
      <c r="B2163" s="49"/>
      <c r="C2163" s="68"/>
      <c r="D2163" s="68"/>
      <c r="E2163" s="77"/>
      <c r="F2163" s="66"/>
      <c r="G2163" s="66"/>
    </row>
    <row r="2164" spans="1:7" ht="13" x14ac:dyDescent="0.3">
      <c r="A2164" s="49"/>
      <c r="B2164" s="79" t="s">
        <v>324</v>
      </c>
      <c r="C2164" s="68"/>
      <c r="D2164" s="68"/>
      <c r="E2164" s="77"/>
      <c r="F2164" s="66"/>
      <c r="G2164" s="66"/>
    </row>
    <row r="2165" spans="1:7" x14ac:dyDescent="0.25">
      <c r="A2165" s="49"/>
      <c r="B2165" s="49"/>
      <c r="C2165" s="68"/>
      <c r="D2165" s="68"/>
      <c r="E2165" s="77"/>
      <c r="F2165" s="66"/>
      <c r="G2165" s="66"/>
    </row>
    <row r="2166" spans="1:7" ht="13" x14ac:dyDescent="0.3">
      <c r="A2166" s="49"/>
      <c r="B2166" s="67" t="s">
        <v>325</v>
      </c>
      <c r="C2166" s="68"/>
      <c r="D2166" s="68"/>
      <c r="E2166" s="77"/>
      <c r="F2166" s="66"/>
      <c r="G2166" s="66"/>
    </row>
    <row r="2167" spans="1:7" ht="13" x14ac:dyDescent="0.3">
      <c r="A2167" s="49"/>
      <c r="B2167" s="67" t="s">
        <v>326</v>
      </c>
      <c r="C2167" s="68"/>
      <c r="D2167" s="68"/>
      <c r="E2167" s="77"/>
      <c r="F2167" s="66"/>
      <c r="G2167" s="66"/>
    </row>
    <row r="2168" spans="1:7" ht="13" x14ac:dyDescent="0.3">
      <c r="A2168" s="49"/>
      <c r="B2168" s="67" t="s">
        <v>528</v>
      </c>
      <c r="C2168" s="68"/>
      <c r="D2168" s="68"/>
      <c r="E2168" s="77"/>
      <c r="F2168" s="66"/>
      <c r="G2168" s="66"/>
    </row>
    <row r="2169" spans="1:7" x14ac:dyDescent="0.25">
      <c r="A2169" s="49"/>
      <c r="B2169" s="49"/>
      <c r="C2169" s="68"/>
      <c r="D2169" s="68"/>
      <c r="E2169" s="77"/>
      <c r="F2169" s="66"/>
      <c r="G2169" s="66"/>
    </row>
    <row r="2170" spans="1:7" ht="14.5" x14ac:dyDescent="0.25">
      <c r="A2170" s="49"/>
      <c r="B2170" s="49" t="s">
        <v>526</v>
      </c>
      <c r="C2170" s="68" t="s">
        <v>621</v>
      </c>
      <c r="D2170" s="74">
        <f>((8.2+7.3)*2)*3.1+(7.3*2.9*2*2)</f>
        <v>180.78</v>
      </c>
      <c r="E2170" s="77">
        <v>70</v>
      </c>
      <c r="F2170" s="66"/>
      <c r="G2170" s="66">
        <f t="shared" si="70"/>
        <v>12654.6</v>
      </c>
    </row>
    <row r="2171" spans="1:7" ht="14.5" x14ac:dyDescent="0.25">
      <c r="A2171" s="49"/>
      <c r="B2171" s="49" t="s">
        <v>589</v>
      </c>
      <c r="C2171" s="68" t="s">
        <v>621</v>
      </c>
      <c r="D2171" s="74">
        <v>58</v>
      </c>
      <c r="E2171" s="77">
        <v>70</v>
      </c>
      <c r="F2171" s="66"/>
      <c r="G2171" s="66">
        <f t="shared" si="70"/>
        <v>4060</v>
      </c>
    </row>
    <row r="2172" spans="1:7" x14ac:dyDescent="0.25">
      <c r="A2172" s="49"/>
      <c r="B2172" s="49"/>
      <c r="C2172" s="68"/>
      <c r="D2172" s="68"/>
      <c r="E2172" s="77"/>
      <c r="F2172" s="66"/>
      <c r="G2172" s="66"/>
    </row>
    <row r="2173" spans="1:7" ht="13" x14ac:dyDescent="0.3">
      <c r="A2173" s="49"/>
      <c r="B2173" s="67" t="s">
        <v>325</v>
      </c>
      <c r="C2173" s="68"/>
      <c r="D2173" s="68"/>
      <c r="E2173" s="77"/>
      <c r="F2173" s="66"/>
      <c r="G2173" s="66"/>
    </row>
    <row r="2174" spans="1:7" ht="13" x14ac:dyDescent="0.3">
      <c r="A2174" s="49"/>
      <c r="B2174" s="67" t="s">
        <v>326</v>
      </c>
      <c r="C2174" s="68"/>
      <c r="D2174" s="68"/>
      <c r="E2174" s="77"/>
      <c r="F2174" s="66"/>
      <c r="G2174" s="66"/>
    </row>
    <row r="2175" spans="1:7" ht="13" x14ac:dyDescent="0.3">
      <c r="A2175" s="49"/>
      <c r="B2175" s="67" t="s">
        <v>528</v>
      </c>
      <c r="C2175" s="68"/>
      <c r="D2175" s="68"/>
      <c r="E2175" s="77"/>
      <c r="F2175" s="66"/>
      <c r="G2175" s="66"/>
    </row>
    <row r="2176" spans="1:7" x14ac:dyDescent="0.25">
      <c r="A2176" s="49"/>
      <c r="B2176" s="49"/>
      <c r="C2176" s="68"/>
      <c r="D2176" s="68"/>
      <c r="E2176" s="77"/>
      <c r="F2176" s="66"/>
      <c r="G2176" s="66"/>
    </row>
    <row r="2177" spans="1:7" ht="14.5" x14ac:dyDescent="0.25">
      <c r="A2177" s="49"/>
      <c r="B2177" s="49" t="s">
        <v>527</v>
      </c>
      <c r="C2177" s="68" t="s">
        <v>621</v>
      </c>
      <c r="D2177" s="74">
        <f>((8.2+7.3)*2)*3.1</f>
        <v>96.100000000000009</v>
      </c>
      <c r="E2177" s="77">
        <v>70</v>
      </c>
      <c r="F2177" s="66"/>
      <c r="G2177" s="66">
        <f t="shared" ref="G2177:G2178" si="71">E2177*D2177</f>
        <v>6727.0000000000009</v>
      </c>
    </row>
    <row r="2178" spans="1:7" ht="14.5" x14ac:dyDescent="0.25">
      <c r="A2178" s="49"/>
      <c r="B2178" s="49" t="s">
        <v>592</v>
      </c>
      <c r="C2178" s="68" t="s">
        <v>621</v>
      </c>
      <c r="D2178" s="74">
        <v>5</v>
      </c>
      <c r="E2178" s="77">
        <v>70</v>
      </c>
      <c r="F2178" s="66"/>
      <c r="G2178" s="66">
        <f t="shared" si="71"/>
        <v>350</v>
      </c>
    </row>
    <row r="2179" spans="1:7" x14ac:dyDescent="0.25">
      <c r="A2179" s="49"/>
      <c r="B2179" s="49"/>
      <c r="C2179" s="68"/>
      <c r="D2179" s="74"/>
      <c r="E2179" s="77"/>
      <c r="F2179" s="66"/>
      <c r="G2179" s="66"/>
    </row>
    <row r="2180" spans="1:7" ht="13" x14ac:dyDescent="0.3">
      <c r="A2180" s="49"/>
      <c r="B2180" s="67" t="s">
        <v>329</v>
      </c>
      <c r="C2180" s="68"/>
      <c r="D2180" s="68"/>
      <c r="E2180" s="77"/>
      <c r="F2180" s="66"/>
      <c r="G2180" s="66"/>
    </row>
    <row r="2181" spans="1:7" ht="13" x14ac:dyDescent="0.3">
      <c r="A2181" s="49"/>
      <c r="B2181" s="67" t="s">
        <v>330</v>
      </c>
      <c r="C2181" s="68"/>
      <c r="D2181" s="68"/>
      <c r="E2181" s="77"/>
      <c r="F2181" s="66"/>
      <c r="G2181" s="66"/>
    </row>
    <row r="2182" spans="1:7" ht="13" x14ac:dyDescent="0.3">
      <c r="A2182" s="49"/>
      <c r="B2182" s="67" t="s">
        <v>529</v>
      </c>
      <c r="C2182" s="68"/>
      <c r="D2182" s="68"/>
      <c r="E2182" s="77"/>
      <c r="F2182" s="66"/>
      <c r="G2182" s="66"/>
    </row>
    <row r="2183" spans="1:7" ht="13" x14ac:dyDescent="0.3">
      <c r="A2183" s="49"/>
      <c r="B2183" s="67"/>
      <c r="C2183" s="68"/>
      <c r="D2183" s="68"/>
      <c r="E2183" s="77"/>
      <c r="F2183" s="66"/>
      <c r="G2183" s="66"/>
    </row>
    <row r="2184" spans="1:7" x14ac:dyDescent="0.25">
      <c r="A2184" s="49"/>
      <c r="B2184" s="49" t="s">
        <v>332</v>
      </c>
      <c r="C2184" s="68" t="s">
        <v>11</v>
      </c>
      <c r="D2184" s="68">
        <f>D2013+D2019</f>
        <v>31</v>
      </c>
      <c r="E2184" s="77">
        <v>20</v>
      </c>
      <c r="F2184" s="66"/>
      <c r="G2184" s="66">
        <f t="shared" si="70"/>
        <v>620</v>
      </c>
    </row>
    <row r="2185" spans="1:7" x14ac:dyDescent="0.25">
      <c r="A2185" s="49"/>
      <c r="B2185" s="49"/>
      <c r="C2185" s="68"/>
      <c r="D2185" s="68"/>
      <c r="E2185" s="77"/>
      <c r="F2185" s="66"/>
      <c r="G2185" s="66"/>
    </row>
    <row r="2186" spans="1:7" ht="13" x14ac:dyDescent="0.3">
      <c r="A2186" s="49"/>
      <c r="B2186" s="67" t="s">
        <v>530</v>
      </c>
      <c r="C2186" s="68"/>
      <c r="D2186" s="68"/>
      <c r="E2186" s="77"/>
      <c r="F2186" s="66"/>
      <c r="G2186" s="66"/>
    </row>
    <row r="2187" spans="1:7" ht="13" x14ac:dyDescent="0.3">
      <c r="A2187" s="49"/>
      <c r="B2187" s="67" t="s">
        <v>334</v>
      </c>
      <c r="C2187" s="68"/>
      <c r="D2187" s="68"/>
      <c r="E2187" s="77"/>
      <c r="F2187" s="66"/>
      <c r="G2187" s="66"/>
    </row>
    <row r="2188" spans="1:7" ht="13" x14ac:dyDescent="0.3">
      <c r="A2188" s="49"/>
      <c r="B2188" s="67" t="s">
        <v>335</v>
      </c>
      <c r="C2188" s="68"/>
      <c r="D2188" s="68"/>
      <c r="E2188" s="77"/>
      <c r="F2188" s="66"/>
      <c r="G2188" s="66"/>
    </row>
    <row r="2189" spans="1:7" x14ac:dyDescent="0.25">
      <c r="A2189" s="49"/>
      <c r="B2189" s="49"/>
      <c r="C2189" s="68"/>
      <c r="D2189" s="68"/>
      <c r="E2189" s="77"/>
      <c r="F2189" s="66"/>
      <c r="G2189" s="66"/>
    </row>
    <row r="2190" spans="1:7" ht="14.5" x14ac:dyDescent="0.25">
      <c r="A2190" s="49"/>
      <c r="B2190" s="49" t="s">
        <v>336</v>
      </c>
      <c r="C2190" s="68" t="s">
        <v>621</v>
      </c>
      <c r="D2190" s="68">
        <v>14</v>
      </c>
      <c r="E2190" s="77">
        <v>70</v>
      </c>
      <c r="F2190" s="66"/>
      <c r="G2190" s="66">
        <f t="shared" si="70"/>
        <v>980</v>
      </c>
    </row>
    <row r="2191" spans="1:7" ht="14.5" x14ac:dyDescent="0.25">
      <c r="A2191" s="49"/>
      <c r="B2191" s="49" t="s">
        <v>287</v>
      </c>
      <c r="C2191" s="68" t="s">
        <v>621</v>
      </c>
      <c r="D2191" s="68">
        <v>45</v>
      </c>
      <c r="E2191" s="77">
        <v>70</v>
      </c>
      <c r="F2191" s="66"/>
      <c r="G2191" s="66">
        <f t="shared" si="70"/>
        <v>3150</v>
      </c>
    </row>
    <row r="2192" spans="1:7" x14ac:dyDescent="0.25">
      <c r="A2192" s="49"/>
      <c r="B2192" s="49"/>
      <c r="C2192" s="68"/>
      <c r="D2192" s="68"/>
      <c r="E2192" s="77"/>
      <c r="F2192" s="66"/>
      <c r="G2192" s="66"/>
    </row>
    <row r="2193" spans="1:7" ht="13" x14ac:dyDescent="0.3">
      <c r="A2193" s="49"/>
      <c r="B2193" s="67" t="s">
        <v>337</v>
      </c>
      <c r="C2193" s="68"/>
      <c r="D2193" s="68"/>
      <c r="E2193" s="77"/>
      <c r="F2193" s="66"/>
      <c r="G2193" s="66"/>
    </row>
    <row r="2194" spans="1:7" ht="13" x14ac:dyDescent="0.3">
      <c r="A2194" s="49"/>
      <c r="B2194" s="67" t="s">
        <v>338</v>
      </c>
      <c r="C2194" s="68"/>
      <c r="D2194" s="68"/>
      <c r="E2194" s="77"/>
      <c r="F2194" s="66"/>
      <c r="G2194" s="66"/>
    </row>
    <row r="2195" spans="1:7" x14ac:dyDescent="0.25">
      <c r="A2195" s="49"/>
      <c r="B2195" s="49"/>
      <c r="C2195" s="68"/>
      <c r="D2195" s="68"/>
      <c r="E2195" s="77"/>
      <c r="F2195" s="66"/>
      <c r="G2195" s="66"/>
    </row>
    <row r="2196" spans="1:7" ht="14.5" x14ac:dyDescent="0.25">
      <c r="A2196" s="49"/>
      <c r="B2196" s="49" t="s">
        <v>285</v>
      </c>
      <c r="C2196" s="68" t="s">
        <v>621</v>
      </c>
      <c r="D2196" s="68">
        <v>14</v>
      </c>
      <c r="E2196" s="77">
        <v>70</v>
      </c>
      <c r="F2196" s="66"/>
      <c r="G2196" s="66">
        <f t="shared" si="70"/>
        <v>980</v>
      </c>
    </row>
    <row r="2197" spans="1:7" x14ac:dyDescent="0.25">
      <c r="A2197" s="49"/>
      <c r="B2197" s="49" t="s">
        <v>531</v>
      </c>
      <c r="C2197" s="68" t="s">
        <v>11</v>
      </c>
      <c r="D2197" s="68">
        <f>D2072</f>
        <v>56</v>
      </c>
      <c r="E2197" s="77">
        <v>20</v>
      </c>
      <c r="F2197" s="66"/>
      <c r="G2197" s="66">
        <f t="shared" si="70"/>
        <v>1120</v>
      </c>
    </row>
    <row r="2198" spans="1:7" ht="13" x14ac:dyDescent="0.3">
      <c r="A2198" s="49"/>
      <c r="B2198" s="67"/>
      <c r="C2198" s="68"/>
      <c r="D2198" s="68"/>
      <c r="E2198" s="77"/>
      <c r="F2198" s="66"/>
      <c r="G2198" s="66"/>
    </row>
    <row r="2199" spans="1:7" ht="13" x14ac:dyDescent="0.3">
      <c r="A2199" s="49"/>
      <c r="B2199" s="67" t="s">
        <v>339</v>
      </c>
      <c r="C2199" s="68"/>
      <c r="D2199" s="68"/>
      <c r="E2199" s="77"/>
      <c r="F2199" s="66"/>
      <c r="G2199" s="66"/>
    </row>
    <row r="2200" spans="1:7" ht="13" x14ac:dyDescent="0.3">
      <c r="A2200" s="49"/>
      <c r="B2200" s="67" t="s">
        <v>532</v>
      </c>
      <c r="C2200" s="68"/>
      <c r="D2200" s="68"/>
      <c r="E2200" s="77"/>
      <c r="F2200" s="66"/>
      <c r="G2200" s="66"/>
    </row>
    <row r="2201" spans="1:7" x14ac:dyDescent="0.25">
      <c r="A2201" s="49"/>
      <c r="B2201" s="49"/>
      <c r="C2201" s="68"/>
      <c r="D2201" s="68"/>
      <c r="E2201" s="77"/>
      <c r="F2201" s="66"/>
      <c r="G2201" s="66"/>
    </row>
    <row r="2202" spans="1:7" x14ac:dyDescent="0.25">
      <c r="A2202" s="49"/>
      <c r="B2202" s="49" t="s">
        <v>341</v>
      </c>
      <c r="C2202" s="68" t="s">
        <v>11</v>
      </c>
      <c r="D2202" s="68">
        <f>D2023</f>
        <v>131</v>
      </c>
      <c r="E2202" s="77">
        <v>20</v>
      </c>
      <c r="F2202" s="66"/>
      <c r="G2202" s="66">
        <f t="shared" si="70"/>
        <v>2620</v>
      </c>
    </row>
    <row r="2203" spans="1:7" ht="14.5" x14ac:dyDescent="0.25">
      <c r="A2203" s="49"/>
      <c r="B2203" s="49" t="s">
        <v>285</v>
      </c>
      <c r="C2203" s="68" t="s">
        <v>621</v>
      </c>
      <c r="D2203" s="68">
        <v>14</v>
      </c>
      <c r="E2203" s="77">
        <v>70</v>
      </c>
      <c r="F2203" s="66"/>
      <c r="G2203" s="66">
        <f t="shared" si="70"/>
        <v>980</v>
      </c>
    </row>
    <row r="2204" spans="1:7" ht="14.5" x14ac:dyDescent="0.25">
      <c r="A2204" s="49"/>
      <c r="B2204" s="49" t="s">
        <v>533</v>
      </c>
      <c r="C2204" s="68" t="s">
        <v>621</v>
      </c>
      <c r="D2204" s="68">
        <v>150</v>
      </c>
      <c r="E2204" s="77">
        <v>70</v>
      </c>
      <c r="F2204" s="66"/>
      <c r="G2204" s="66">
        <f t="shared" si="70"/>
        <v>10500</v>
      </c>
    </row>
    <row r="2205" spans="1:7" x14ac:dyDescent="0.25">
      <c r="A2205" s="49"/>
      <c r="B2205" s="49"/>
      <c r="C2205" s="68"/>
      <c r="D2205" s="68"/>
      <c r="E2205" s="77"/>
      <c r="F2205" s="66"/>
      <c r="G2205" s="66"/>
    </row>
    <row r="2206" spans="1:7" ht="13" x14ac:dyDescent="0.3">
      <c r="A2206" s="115"/>
      <c r="B2206" s="111" t="s">
        <v>283</v>
      </c>
      <c r="C2206" s="112"/>
      <c r="D2206" s="112"/>
      <c r="E2206" s="113"/>
      <c r="F2206" s="114"/>
      <c r="G2206" s="114">
        <f>SUM(G2170:G2205)</f>
        <v>44741.599999999999</v>
      </c>
    </row>
    <row r="2207" spans="1:7" ht="13" x14ac:dyDescent="0.3">
      <c r="A2207" s="49"/>
      <c r="B2207" s="76"/>
      <c r="C2207" s="68"/>
      <c r="D2207" s="68"/>
      <c r="E2207" s="77"/>
      <c r="F2207" s="97"/>
      <c r="G2207" s="97"/>
    </row>
    <row r="2208" spans="1:7" ht="13" x14ac:dyDescent="0.3">
      <c r="A2208" s="49"/>
      <c r="B2208" s="79" t="s">
        <v>586</v>
      </c>
      <c r="C2208" s="68"/>
      <c r="D2208" s="68"/>
      <c r="E2208" s="77"/>
      <c r="F2208" s="66"/>
      <c r="G2208" s="66"/>
    </row>
    <row r="2209" spans="1:7" x14ac:dyDescent="0.25">
      <c r="A2209" s="49"/>
      <c r="B2209" s="49"/>
      <c r="C2209" s="68"/>
      <c r="D2209" s="68"/>
      <c r="E2209" s="77"/>
      <c r="F2209" s="66"/>
      <c r="G2209" s="66"/>
    </row>
    <row r="2210" spans="1:7" ht="13" x14ac:dyDescent="0.3">
      <c r="A2210" s="49"/>
      <c r="B2210" s="67" t="s">
        <v>587</v>
      </c>
      <c r="C2210" s="68"/>
      <c r="D2210" s="68"/>
      <c r="E2210" s="77"/>
      <c r="F2210" s="66"/>
      <c r="G2210" s="66"/>
    </row>
    <row r="2211" spans="1:7" x14ac:dyDescent="0.25">
      <c r="A2211" s="49"/>
      <c r="B2211" s="49"/>
      <c r="C2211" s="68"/>
      <c r="D2211" s="68"/>
      <c r="E2211" s="77"/>
      <c r="F2211" s="66"/>
      <c r="G2211" s="66"/>
    </row>
    <row r="2212" spans="1:7" x14ac:dyDescent="0.25">
      <c r="A2212" s="49"/>
      <c r="B2212" s="49" t="s">
        <v>588</v>
      </c>
      <c r="C2212" s="68" t="s">
        <v>518</v>
      </c>
      <c r="D2212" s="74">
        <v>1</v>
      </c>
      <c r="E2212" s="77">
        <v>20000</v>
      </c>
      <c r="F2212" s="66"/>
      <c r="G2212" s="66"/>
    </row>
    <row r="2213" spans="1:7" x14ac:dyDescent="0.25">
      <c r="A2213" s="49"/>
      <c r="B2213" s="49"/>
      <c r="C2213" s="68"/>
      <c r="D2213" s="68"/>
      <c r="E2213" s="77"/>
      <c r="F2213" s="66"/>
      <c r="G2213" s="66"/>
    </row>
    <row r="2214" spans="1:7" ht="13" x14ac:dyDescent="0.3">
      <c r="A2214" s="115"/>
      <c r="B2214" s="111" t="s">
        <v>283</v>
      </c>
      <c r="C2214" s="112"/>
      <c r="D2214" s="112"/>
      <c r="E2214" s="113"/>
      <c r="F2214" s="114"/>
      <c r="G2214" s="114">
        <f>SUM(G2212:G2213)</f>
        <v>0</v>
      </c>
    </row>
    <row r="2215" spans="1:7" x14ac:dyDescent="0.25">
      <c r="A2215" s="49"/>
      <c r="B2215" s="49"/>
      <c r="C2215" s="49"/>
      <c r="D2215" s="49"/>
      <c r="E2215" s="48"/>
      <c r="F2215" s="66"/>
      <c r="G2215" s="66"/>
    </row>
    <row r="2216" spans="1:7" ht="13" x14ac:dyDescent="0.3">
      <c r="A2216" s="115"/>
      <c r="B2216" s="111" t="s">
        <v>357</v>
      </c>
      <c r="C2216" s="115"/>
      <c r="D2216" s="115"/>
      <c r="E2216" s="116"/>
      <c r="F2216" s="116"/>
      <c r="G2216" s="116"/>
    </row>
    <row r="2217" spans="1:7" x14ac:dyDescent="0.25">
      <c r="A2217" s="49"/>
      <c r="B2217" s="49"/>
      <c r="C2217" s="49"/>
      <c r="D2217" s="49"/>
      <c r="E2217" s="48"/>
      <c r="F2217" s="48"/>
      <c r="G2217" s="48"/>
    </row>
    <row r="2218" spans="1:7" ht="13" x14ac:dyDescent="0.3">
      <c r="A2218" s="49"/>
      <c r="B2218" s="93" t="s">
        <v>467</v>
      </c>
      <c r="C2218" s="49"/>
      <c r="D2218" s="49"/>
      <c r="E2218" s="48"/>
      <c r="F2218" s="48"/>
      <c r="G2218" s="94">
        <f>G1969</f>
        <v>16905.650000000001</v>
      </c>
    </row>
    <row r="2219" spans="1:7" ht="13" x14ac:dyDescent="0.3">
      <c r="A2219" s="49"/>
      <c r="B2219" s="49"/>
      <c r="C2219" s="49"/>
      <c r="D2219" s="49"/>
      <c r="E2219" s="48"/>
      <c r="F2219" s="94"/>
      <c r="G2219" s="48"/>
    </row>
    <row r="2220" spans="1:7" ht="13" x14ac:dyDescent="0.3">
      <c r="A2220" s="49"/>
      <c r="B2220" s="93" t="s">
        <v>347</v>
      </c>
      <c r="C2220" s="49"/>
      <c r="D2220" s="49"/>
      <c r="E2220" s="48"/>
      <c r="F2220" s="94">
        <f>F2003</f>
        <v>0</v>
      </c>
      <c r="G2220" s="94">
        <f>G2003</f>
        <v>19707.499999999996</v>
      </c>
    </row>
    <row r="2221" spans="1:7" ht="13" x14ac:dyDescent="0.3">
      <c r="A2221" s="49"/>
      <c r="B2221" s="93"/>
      <c r="C2221" s="49"/>
      <c r="D2221" s="49"/>
      <c r="E2221" s="48"/>
      <c r="F2221" s="94"/>
      <c r="G2221" s="94"/>
    </row>
    <row r="2222" spans="1:7" ht="13" x14ac:dyDescent="0.3">
      <c r="A2222" s="49"/>
      <c r="B2222" s="93" t="s">
        <v>133</v>
      </c>
      <c r="C2222" s="49"/>
      <c r="D2222" s="49"/>
      <c r="E2222" s="48"/>
      <c r="F2222" s="94">
        <f>F2047</f>
        <v>0</v>
      </c>
      <c r="G2222" s="94">
        <f>G2047</f>
        <v>19665</v>
      </c>
    </row>
    <row r="2223" spans="1:7" ht="13" x14ac:dyDescent="0.3">
      <c r="A2223" s="49"/>
      <c r="B2223" s="93"/>
      <c r="C2223" s="49"/>
      <c r="D2223" s="49"/>
      <c r="E2223" s="48"/>
      <c r="F2223" s="94"/>
      <c r="G2223" s="94"/>
    </row>
    <row r="2224" spans="1:7" ht="13" x14ac:dyDescent="0.3">
      <c r="A2224" s="49"/>
      <c r="B2224" s="93" t="s">
        <v>348</v>
      </c>
      <c r="C2224" s="49"/>
      <c r="D2224" s="49"/>
      <c r="E2224" s="48"/>
      <c r="F2224" s="94">
        <f>F2074</f>
        <v>0</v>
      </c>
      <c r="G2224" s="94">
        <f>G2074</f>
        <v>18790</v>
      </c>
    </row>
    <row r="2225" spans="1:7" ht="13" x14ac:dyDescent="0.3">
      <c r="A2225" s="49"/>
      <c r="B2225" s="93"/>
      <c r="C2225" s="49"/>
      <c r="D2225" s="49"/>
      <c r="E2225" s="48"/>
      <c r="F2225" s="94"/>
      <c r="G2225" s="94"/>
    </row>
    <row r="2226" spans="1:7" ht="13" x14ac:dyDescent="0.3">
      <c r="A2226" s="49"/>
      <c r="B2226" s="93" t="s">
        <v>349</v>
      </c>
      <c r="C2226" s="49"/>
      <c r="D2226" s="49"/>
      <c r="E2226" s="48"/>
      <c r="F2226" s="94">
        <f>F2083</f>
        <v>0</v>
      </c>
      <c r="G2226" s="94">
        <f>G2083</f>
        <v>5220</v>
      </c>
    </row>
    <row r="2227" spans="1:7" ht="13" x14ac:dyDescent="0.3">
      <c r="A2227" s="49"/>
      <c r="B2227" s="93"/>
      <c r="C2227" s="49"/>
      <c r="D2227" s="49"/>
      <c r="E2227" s="48"/>
      <c r="F2227" s="94"/>
      <c r="G2227" s="94"/>
    </row>
    <row r="2228" spans="1:7" ht="13" x14ac:dyDescent="0.3">
      <c r="A2228" s="49"/>
      <c r="B2228" s="93" t="s">
        <v>63</v>
      </c>
      <c r="C2228" s="49"/>
      <c r="D2228" s="49"/>
      <c r="E2228" s="48"/>
      <c r="F2228" s="94">
        <f>F2105</f>
        <v>0</v>
      </c>
      <c r="G2228" s="94">
        <f>G2105</f>
        <v>12580</v>
      </c>
    </row>
    <row r="2229" spans="1:7" ht="13" x14ac:dyDescent="0.3">
      <c r="A2229" s="49"/>
      <c r="B2229" s="93"/>
      <c r="C2229" s="49"/>
      <c r="D2229" s="49"/>
      <c r="E2229" s="48"/>
      <c r="F2229" s="94"/>
      <c r="G2229" s="94"/>
    </row>
    <row r="2230" spans="1:7" ht="13" x14ac:dyDescent="0.3">
      <c r="A2230" s="49"/>
      <c r="B2230" s="93" t="s">
        <v>20</v>
      </c>
      <c r="C2230" s="49"/>
      <c r="D2230" s="49"/>
      <c r="E2230" s="48"/>
      <c r="F2230" s="94">
        <f>F2117</f>
        <v>0</v>
      </c>
      <c r="G2230" s="94">
        <f>G2117</f>
        <v>3975</v>
      </c>
    </row>
    <row r="2231" spans="1:7" ht="13" x14ac:dyDescent="0.3">
      <c r="A2231" s="49"/>
      <c r="B2231" s="93"/>
      <c r="C2231" s="49"/>
      <c r="D2231" s="49"/>
      <c r="E2231" s="48"/>
      <c r="F2231" s="94"/>
      <c r="G2231" s="94"/>
    </row>
    <row r="2232" spans="1:7" ht="13" x14ac:dyDescent="0.3">
      <c r="A2232" s="49"/>
      <c r="B2232" s="93" t="s">
        <v>296</v>
      </c>
      <c r="C2232" s="49"/>
      <c r="D2232" s="49"/>
      <c r="E2232" s="48"/>
      <c r="F2232" s="94">
        <f>F2154</f>
        <v>0</v>
      </c>
      <c r="G2232" s="94">
        <f>G2154</f>
        <v>21770</v>
      </c>
    </row>
    <row r="2233" spans="1:7" ht="13" x14ac:dyDescent="0.3">
      <c r="A2233" s="49"/>
      <c r="B2233" s="93"/>
      <c r="C2233" s="49"/>
      <c r="D2233" s="49"/>
      <c r="E2233" s="48"/>
      <c r="F2233" s="94"/>
      <c r="G2233" s="94"/>
    </row>
    <row r="2234" spans="1:7" ht="13" x14ac:dyDescent="0.3">
      <c r="A2234" s="49"/>
      <c r="B2234" s="93" t="s">
        <v>320</v>
      </c>
      <c r="C2234" s="49"/>
      <c r="D2234" s="49"/>
      <c r="E2234" s="48"/>
      <c r="F2234" s="94">
        <f>F2162</f>
        <v>0</v>
      </c>
      <c r="G2234" s="94">
        <f>G2162</f>
        <v>2000</v>
      </c>
    </row>
    <row r="2235" spans="1:7" ht="13" x14ac:dyDescent="0.3">
      <c r="A2235" s="49"/>
      <c r="B2235" s="93"/>
      <c r="C2235" s="49"/>
      <c r="D2235" s="49"/>
      <c r="E2235" s="48"/>
      <c r="F2235" s="94"/>
      <c r="G2235" s="94"/>
    </row>
    <row r="2236" spans="1:7" ht="13" x14ac:dyDescent="0.3">
      <c r="A2236" s="49"/>
      <c r="B2236" s="93" t="s">
        <v>352</v>
      </c>
      <c r="C2236" s="49"/>
      <c r="D2236" s="49"/>
      <c r="E2236" s="48"/>
      <c r="F2236" s="94">
        <f>F2206</f>
        <v>0</v>
      </c>
      <c r="G2236" s="94">
        <f>G2206</f>
        <v>44741.599999999999</v>
      </c>
    </row>
    <row r="2237" spans="1:7" ht="13" x14ac:dyDescent="0.3">
      <c r="A2237" s="49"/>
      <c r="B2237" s="93"/>
      <c r="C2237" s="49"/>
      <c r="D2237" s="49"/>
      <c r="E2237" s="48"/>
      <c r="F2237" s="48"/>
      <c r="G2237" s="48"/>
    </row>
    <row r="2238" spans="1:7" ht="13" x14ac:dyDescent="0.3">
      <c r="A2238" s="49"/>
      <c r="B2238" s="93" t="s">
        <v>586</v>
      </c>
      <c r="C2238" s="49"/>
      <c r="D2238" s="49"/>
      <c r="E2238" s="48"/>
      <c r="F2238" s="94">
        <f>F2208</f>
        <v>0</v>
      </c>
      <c r="G2238" s="94">
        <f>G2214</f>
        <v>0</v>
      </c>
    </row>
    <row r="2239" spans="1:7" ht="13" x14ac:dyDescent="0.3">
      <c r="A2239" s="49"/>
      <c r="B2239" s="93"/>
      <c r="C2239" s="49"/>
      <c r="D2239" s="49"/>
      <c r="E2239" s="48"/>
      <c r="F2239" s="48"/>
      <c r="G2239" s="48"/>
    </row>
    <row r="2240" spans="1:7" x14ac:dyDescent="0.25">
      <c r="A2240" s="49"/>
      <c r="B2240" s="49"/>
      <c r="C2240" s="49"/>
      <c r="D2240" s="49"/>
      <c r="E2240" s="48"/>
      <c r="F2240" s="48"/>
      <c r="G2240" s="48"/>
    </row>
    <row r="2241" spans="1:7" ht="13" x14ac:dyDescent="0.3">
      <c r="A2241" s="115"/>
      <c r="B2241" s="111" t="s">
        <v>353</v>
      </c>
      <c r="C2241" s="115"/>
      <c r="D2241" s="115"/>
      <c r="E2241" s="116"/>
      <c r="F2241" s="117">
        <f>SUM(F2218:F2240)</f>
        <v>0</v>
      </c>
      <c r="G2241" s="117">
        <f>SUM(G2220:G2240)</f>
        <v>148449.1</v>
      </c>
    </row>
    <row r="2242" spans="1:7" x14ac:dyDescent="0.25">
      <c r="A2242" s="51"/>
      <c r="B2242" s="51"/>
      <c r="C2242" s="51"/>
      <c r="D2242" s="51"/>
      <c r="E2242" s="95"/>
      <c r="F2242" s="95"/>
      <c r="G2242" s="95"/>
    </row>
    <row r="2245" spans="1:7" ht="13" x14ac:dyDescent="0.3">
      <c r="A2245" s="61"/>
      <c r="B2245" s="61"/>
      <c r="C2245" s="61"/>
      <c r="D2245" s="61"/>
      <c r="E2245" s="62"/>
      <c r="F2245" s="62"/>
      <c r="G2245" s="63"/>
    </row>
    <row r="2246" spans="1:7" ht="13" x14ac:dyDescent="0.3">
      <c r="A2246" s="64"/>
      <c r="B2246" s="65" t="s">
        <v>612</v>
      </c>
      <c r="C2246" s="49"/>
      <c r="D2246" s="49"/>
      <c r="E2246" s="48"/>
      <c r="F2246" s="48"/>
      <c r="G2246" s="66"/>
    </row>
    <row r="2247" spans="1:7" ht="13" x14ac:dyDescent="0.3">
      <c r="A2247" s="64"/>
      <c r="B2247" s="67" t="s">
        <v>284</v>
      </c>
      <c r="C2247" s="68"/>
      <c r="D2247" s="68"/>
      <c r="E2247" s="66"/>
      <c r="F2247" s="66"/>
      <c r="G2247" s="66"/>
    </row>
    <row r="2248" spans="1:7" ht="13" x14ac:dyDescent="0.3">
      <c r="A2248" s="64"/>
      <c r="B2248" s="71"/>
      <c r="C2248" s="70"/>
      <c r="D2248" s="68"/>
      <c r="E2248" s="66"/>
      <c r="F2248" s="66"/>
      <c r="G2248" s="66"/>
    </row>
    <row r="2249" spans="1:7" ht="13" x14ac:dyDescent="0.3">
      <c r="A2249" s="64"/>
      <c r="B2249" s="72" t="s">
        <v>382</v>
      </c>
      <c r="C2249" s="70"/>
      <c r="D2249" s="68"/>
      <c r="E2249" s="66"/>
      <c r="F2249" s="66"/>
      <c r="G2249" s="66"/>
    </row>
    <row r="2250" spans="1:7" ht="13" x14ac:dyDescent="0.3">
      <c r="A2250" s="64"/>
      <c r="B2250" s="71"/>
      <c r="C2250" s="70"/>
      <c r="D2250" s="68"/>
      <c r="E2250" s="66"/>
      <c r="F2250" s="66"/>
      <c r="G2250" s="66"/>
    </row>
    <row r="2251" spans="1:7" ht="13" x14ac:dyDescent="0.3">
      <c r="A2251" s="64"/>
      <c r="B2251" s="73" t="s">
        <v>535</v>
      </c>
      <c r="C2251" s="70"/>
      <c r="D2251" s="68"/>
      <c r="E2251" s="66"/>
      <c r="F2251" s="66"/>
      <c r="G2251" s="66"/>
    </row>
    <row r="2252" spans="1:7" ht="13" x14ac:dyDescent="0.3">
      <c r="A2252" s="64"/>
      <c r="B2252" s="73"/>
      <c r="C2252" s="70"/>
      <c r="D2252" s="68"/>
      <c r="E2252" s="66"/>
      <c r="F2252" s="66"/>
      <c r="G2252" s="66"/>
    </row>
    <row r="2253" spans="1:7" ht="13" x14ac:dyDescent="0.3">
      <c r="A2253" s="64"/>
      <c r="B2253" s="71" t="s">
        <v>536</v>
      </c>
      <c r="C2253" s="74" t="s">
        <v>0</v>
      </c>
      <c r="D2253" s="74">
        <f>4*5</f>
        <v>20</v>
      </c>
      <c r="E2253" s="66">
        <v>50</v>
      </c>
      <c r="F2253" s="66"/>
      <c r="G2253" s="66">
        <f t="shared" ref="G2253:G2261" si="72">E2253*D2253</f>
        <v>1000</v>
      </c>
    </row>
    <row r="2254" spans="1:7" ht="13" x14ac:dyDescent="0.3">
      <c r="A2254" s="64"/>
      <c r="B2254" s="71" t="s">
        <v>538</v>
      </c>
      <c r="C2254" s="70"/>
      <c r="D2254" s="68"/>
      <c r="E2254" s="66"/>
      <c r="F2254" s="66"/>
      <c r="G2254" s="66"/>
    </row>
    <row r="2255" spans="1:7" ht="13" x14ac:dyDescent="0.3">
      <c r="A2255" s="64"/>
      <c r="B2255" s="71" t="s">
        <v>537</v>
      </c>
      <c r="C2255" s="70"/>
      <c r="D2255" s="68"/>
      <c r="E2255" s="66"/>
      <c r="F2255" s="66"/>
      <c r="G2255" s="66"/>
    </row>
    <row r="2256" spans="1:7" ht="13" x14ac:dyDescent="0.3">
      <c r="A2256" s="64"/>
      <c r="B2256" s="71" t="s">
        <v>547</v>
      </c>
      <c r="C2256" s="74" t="s">
        <v>0</v>
      </c>
      <c r="D2256" s="74">
        <v>20</v>
      </c>
      <c r="E2256" s="66">
        <v>50</v>
      </c>
      <c r="F2256" s="66"/>
      <c r="G2256" s="66">
        <f t="shared" ref="G2256" si="73">E2256*D2256</f>
        <v>1000</v>
      </c>
    </row>
    <row r="2257" spans="1:7" ht="13" x14ac:dyDescent="0.3">
      <c r="A2257" s="64"/>
      <c r="B2257" s="71"/>
      <c r="C2257" s="70"/>
      <c r="D2257" s="68"/>
      <c r="E2257" s="66"/>
      <c r="F2257" s="66"/>
      <c r="G2257" s="66"/>
    </row>
    <row r="2258" spans="1:7" ht="13" x14ac:dyDescent="0.3">
      <c r="A2258" s="64"/>
      <c r="B2258" s="73" t="s">
        <v>534</v>
      </c>
      <c r="C2258" s="70"/>
      <c r="D2258" s="68"/>
      <c r="E2258" s="66"/>
      <c r="F2258" s="66"/>
      <c r="G2258" s="66"/>
    </row>
    <row r="2259" spans="1:7" ht="13" x14ac:dyDescent="0.3">
      <c r="A2259" s="64"/>
      <c r="B2259" s="73" t="s">
        <v>542</v>
      </c>
      <c r="C2259" s="70"/>
      <c r="D2259" s="68"/>
      <c r="E2259" s="66"/>
      <c r="F2259" s="66"/>
      <c r="G2259" s="66"/>
    </row>
    <row r="2260" spans="1:7" ht="13" x14ac:dyDescent="0.3">
      <c r="A2260" s="64"/>
      <c r="B2260" s="71"/>
      <c r="C2260" s="70"/>
      <c r="D2260" s="68"/>
      <c r="E2260" s="66"/>
      <c r="F2260" s="66"/>
      <c r="G2260" s="66"/>
    </row>
    <row r="2261" spans="1:7" ht="13" x14ac:dyDescent="0.3">
      <c r="A2261" s="64"/>
      <c r="B2261" s="71" t="s">
        <v>516</v>
      </c>
      <c r="C2261" s="70" t="s">
        <v>2</v>
      </c>
      <c r="D2261" s="68">
        <v>1</v>
      </c>
      <c r="E2261" s="66">
        <v>50</v>
      </c>
      <c r="F2261" s="66"/>
      <c r="G2261" s="66">
        <f t="shared" si="72"/>
        <v>50</v>
      </c>
    </row>
    <row r="2262" spans="1:7" ht="13" x14ac:dyDescent="0.3">
      <c r="A2262" s="64"/>
      <c r="B2262" s="71"/>
      <c r="C2262" s="70"/>
      <c r="D2262" s="68"/>
      <c r="E2262" s="66"/>
      <c r="F2262" s="66"/>
      <c r="G2262" s="66"/>
    </row>
    <row r="2263" spans="1:7" ht="13" x14ac:dyDescent="0.3">
      <c r="A2263" s="64"/>
      <c r="B2263" s="73" t="s">
        <v>397</v>
      </c>
      <c r="C2263" s="70"/>
      <c r="D2263" s="68"/>
      <c r="E2263" s="66"/>
      <c r="F2263" s="66"/>
      <c r="G2263" s="66"/>
    </row>
    <row r="2264" spans="1:7" ht="13" x14ac:dyDescent="0.3">
      <c r="A2264" s="64"/>
      <c r="B2264" s="73"/>
      <c r="C2264" s="70"/>
      <c r="D2264" s="68"/>
      <c r="E2264" s="66"/>
      <c r="F2264" s="66"/>
      <c r="G2264" s="66"/>
    </row>
    <row r="2265" spans="1:7" ht="13" x14ac:dyDescent="0.3">
      <c r="A2265" s="64"/>
      <c r="B2265" s="71" t="s">
        <v>514</v>
      </c>
      <c r="C2265" s="70" t="s">
        <v>2</v>
      </c>
      <c r="D2265" s="68">
        <v>1</v>
      </c>
      <c r="E2265" s="66">
        <v>50</v>
      </c>
      <c r="F2265" s="66"/>
      <c r="G2265" s="66">
        <f t="shared" ref="G2265" si="74">E2265*D2265</f>
        <v>50</v>
      </c>
    </row>
    <row r="2266" spans="1:7" ht="13" x14ac:dyDescent="0.3">
      <c r="A2266" s="64"/>
      <c r="B2266" s="71" t="s">
        <v>515</v>
      </c>
      <c r="C2266" s="70"/>
      <c r="D2266" s="68"/>
      <c r="E2266" s="66"/>
      <c r="F2266" s="66"/>
      <c r="G2266" s="66"/>
    </row>
    <row r="2267" spans="1:7" ht="13" x14ac:dyDescent="0.3">
      <c r="A2267" s="64"/>
      <c r="B2267" s="71"/>
      <c r="C2267" s="70"/>
      <c r="D2267" s="68"/>
      <c r="E2267" s="66"/>
      <c r="F2267" s="66"/>
      <c r="G2267" s="66"/>
    </row>
    <row r="2268" spans="1:7" ht="13" x14ac:dyDescent="0.3">
      <c r="A2268" s="64"/>
      <c r="B2268" s="71" t="s">
        <v>286</v>
      </c>
      <c r="C2268" s="70" t="s">
        <v>11</v>
      </c>
      <c r="D2268" s="68">
        <v>10</v>
      </c>
      <c r="E2268" s="66">
        <v>10</v>
      </c>
      <c r="F2268" s="66"/>
      <c r="G2268" s="66">
        <f t="shared" ref="G2268" si="75">E2268*D2268</f>
        <v>100</v>
      </c>
    </row>
    <row r="2269" spans="1:7" ht="13" x14ac:dyDescent="0.3">
      <c r="A2269" s="64"/>
      <c r="B2269" s="71"/>
      <c r="C2269" s="70"/>
      <c r="D2269" s="68"/>
      <c r="E2269" s="66"/>
      <c r="F2269" s="66"/>
      <c r="G2269" s="66"/>
    </row>
    <row r="2270" spans="1:7" ht="13" x14ac:dyDescent="0.3">
      <c r="A2270" s="64"/>
      <c r="B2270" s="71" t="s">
        <v>469</v>
      </c>
      <c r="C2270" s="70" t="s">
        <v>11</v>
      </c>
      <c r="D2270" s="68">
        <v>10</v>
      </c>
      <c r="E2270" s="66">
        <v>10</v>
      </c>
      <c r="F2270" s="66"/>
      <c r="G2270" s="66">
        <f t="shared" ref="G2270" si="76">E2270*D2270</f>
        <v>100</v>
      </c>
    </row>
    <row r="2271" spans="1:7" ht="13" x14ac:dyDescent="0.3">
      <c r="A2271" s="64"/>
      <c r="B2271" s="71"/>
      <c r="C2271" s="70"/>
      <c r="D2271" s="68"/>
      <c r="E2271" s="66"/>
      <c r="F2271" s="66"/>
      <c r="G2271" s="66"/>
    </row>
    <row r="2272" spans="1:7" ht="13" x14ac:dyDescent="0.3">
      <c r="A2272" s="64"/>
      <c r="B2272" s="71" t="s">
        <v>470</v>
      </c>
      <c r="C2272" s="70" t="s">
        <v>11</v>
      </c>
      <c r="D2272" s="68">
        <v>13</v>
      </c>
      <c r="E2272" s="66">
        <v>10</v>
      </c>
      <c r="F2272" s="66"/>
      <c r="G2272" s="66">
        <f t="shared" ref="G2272" si="77">E2272*D2272</f>
        <v>130</v>
      </c>
    </row>
    <row r="2273" spans="1:7" ht="13" x14ac:dyDescent="0.3">
      <c r="A2273" s="64"/>
      <c r="B2273" s="71"/>
      <c r="C2273" s="70"/>
      <c r="D2273" s="68"/>
      <c r="E2273" s="66"/>
      <c r="F2273" s="66"/>
      <c r="G2273" s="66"/>
    </row>
    <row r="2274" spans="1:7" ht="13" x14ac:dyDescent="0.3">
      <c r="A2274" s="64"/>
      <c r="B2274" s="75" t="s">
        <v>404</v>
      </c>
      <c r="C2274" s="70"/>
      <c r="D2274" s="68"/>
      <c r="E2274" s="66"/>
      <c r="F2274" s="66"/>
      <c r="G2274" s="66"/>
    </row>
    <row r="2275" spans="1:7" ht="13" x14ac:dyDescent="0.3">
      <c r="A2275" s="64"/>
      <c r="B2275" s="71"/>
      <c r="C2275" s="70"/>
      <c r="D2275" s="68"/>
      <c r="E2275" s="66"/>
      <c r="F2275" s="66"/>
      <c r="G2275" s="66"/>
    </row>
    <row r="2276" spans="1:7" ht="13" x14ac:dyDescent="0.3">
      <c r="A2276" s="64"/>
      <c r="B2276" s="71" t="s">
        <v>405</v>
      </c>
      <c r="C2276" s="70" t="s">
        <v>2</v>
      </c>
      <c r="D2276" s="68">
        <v>1</v>
      </c>
      <c r="E2276" s="66">
        <v>50</v>
      </c>
      <c r="F2276" s="66"/>
      <c r="G2276" s="66">
        <f>E2276*D2276</f>
        <v>50</v>
      </c>
    </row>
    <row r="2277" spans="1:7" ht="13" x14ac:dyDescent="0.3">
      <c r="A2277" s="64"/>
      <c r="B2277" s="71"/>
      <c r="C2277" s="70"/>
      <c r="D2277" s="68"/>
      <c r="E2277" s="66"/>
      <c r="F2277" s="66"/>
      <c r="G2277" s="66"/>
    </row>
    <row r="2278" spans="1:7" ht="13" x14ac:dyDescent="0.3">
      <c r="A2278" s="64"/>
      <c r="B2278" s="71" t="s">
        <v>523</v>
      </c>
      <c r="C2278" s="70" t="s">
        <v>2</v>
      </c>
      <c r="D2278" s="68">
        <v>1</v>
      </c>
      <c r="E2278" s="66">
        <v>50</v>
      </c>
      <c r="F2278" s="66"/>
      <c r="G2278" s="66">
        <f>E2278*D2278</f>
        <v>50</v>
      </c>
    </row>
    <row r="2279" spans="1:7" ht="13" x14ac:dyDescent="0.3">
      <c r="A2279" s="64"/>
      <c r="B2279" s="71"/>
      <c r="C2279" s="70"/>
      <c r="D2279" s="68"/>
      <c r="E2279" s="66"/>
      <c r="F2279" s="66"/>
      <c r="G2279" s="66"/>
    </row>
    <row r="2280" spans="1:7" ht="13" x14ac:dyDescent="0.3">
      <c r="A2280" s="64"/>
      <c r="B2280" s="72" t="s">
        <v>420</v>
      </c>
      <c r="C2280" s="70"/>
      <c r="D2280" s="68"/>
      <c r="E2280" s="66"/>
      <c r="F2280" s="66"/>
      <c r="G2280" s="66"/>
    </row>
    <row r="2281" spans="1:7" ht="13" x14ac:dyDescent="0.3">
      <c r="A2281" s="64"/>
      <c r="B2281" s="71"/>
      <c r="C2281" s="70"/>
      <c r="D2281" s="68"/>
      <c r="E2281" s="66"/>
      <c r="F2281" s="66"/>
      <c r="G2281" s="66"/>
    </row>
    <row r="2282" spans="1:7" ht="13" x14ac:dyDescent="0.3">
      <c r="A2282" s="64"/>
      <c r="B2282" s="71" t="s">
        <v>422</v>
      </c>
      <c r="C2282" s="70" t="s">
        <v>619</v>
      </c>
      <c r="D2282" s="74">
        <v>20</v>
      </c>
      <c r="E2282" s="66">
        <v>50</v>
      </c>
      <c r="F2282" s="66"/>
      <c r="G2282" s="66">
        <f t="shared" ref="G2282:G2284" si="78">E2282*D2282</f>
        <v>1000</v>
      </c>
    </row>
    <row r="2283" spans="1:7" ht="13" x14ac:dyDescent="0.3">
      <c r="A2283" s="64"/>
      <c r="B2283" s="71"/>
      <c r="C2283" s="70"/>
      <c r="D2283" s="68"/>
      <c r="E2283" s="66"/>
      <c r="F2283" s="66"/>
      <c r="G2283" s="66"/>
    </row>
    <row r="2284" spans="1:7" ht="13" x14ac:dyDescent="0.3">
      <c r="A2284" s="64"/>
      <c r="B2284" s="71" t="s">
        <v>423</v>
      </c>
      <c r="C2284" s="70" t="s">
        <v>619</v>
      </c>
      <c r="D2284" s="74">
        <f>((4+5)*2)*3.1*2+(5*2.9*2*3)</f>
        <v>198.60000000000002</v>
      </c>
      <c r="E2284" s="66">
        <v>20</v>
      </c>
      <c r="F2284" s="66"/>
      <c r="G2284" s="66">
        <f t="shared" si="78"/>
        <v>3972.0000000000005</v>
      </c>
    </row>
    <row r="2285" spans="1:7" ht="13" x14ac:dyDescent="0.3">
      <c r="A2285" s="64"/>
      <c r="B2285" s="71"/>
      <c r="C2285" s="70"/>
      <c r="D2285" s="68"/>
      <c r="E2285" s="66"/>
      <c r="F2285" s="66"/>
      <c r="G2285" s="66"/>
    </row>
    <row r="2286" spans="1:7" ht="13" x14ac:dyDescent="0.3">
      <c r="A2286" s="64"/>
      <c r="B2286" s="71" t="s">
        <v>524</v>
      </c>
      <c r="C2286" s="70" t="s">
        <v>619</v>
      </c>
      <c r="D2286" s="74">
        <v>1</v>
      </c>
      <c r="E2286" s="66">
        <v>20</v>
      </c>
      <c r="F2286" s="66"/>
      <c r="G2286" s="66">
        <f t="shared" ref="G2286" si="79">E2286*D2286</f>
        <v>20</v>
      </c>
    </row>
    <row r="2287" spans="1:7" ht="13" x14ac:dyDescent="0.3">
      <c r="A2287" s="64"/>
      <c r="B2287" s="71"/>
      <c r="C2287" s="70"/>
      <c r="D2287" s="68"/>
      <c r="E2287" s="66"/>
      <c r="F2287" s="66"/>
      <c r="G2287" s="66"/>
    </row>
    <row r="2288" spans="1:7" ht="13" x14ac:dyDescent="0.3">
      <c r="A2288" s="58"/>
      <c r="B2288" s="111" t="s">
        <v>283</v>
      </c>
      <c r="C2288" s="112"/>
      <c r="D2288" s="112"/>
      <c r="E2288" s="113"/>
      <c r="F2288" s="114"/>
      <c r="G2288" s="114">
        <f>SUM(G2248:G2287)</f>
        <v>7522</v>
      </c>
    </row>
    <row r="2289" spans="1:7" ht="13" x14ac:dyDescent="0.3">
      <c r="A2289" s="64"/>
      <c r="B2289" s="49"/>
      <c r="C2289" s="68"/>
      <c r="D2289" s="68"/>
      <c r="E2289" s="66"/>
      <c r="F2289" s="66"/>
      <c r="G2289" s="66"/>
    </row>
    <row r="2290" spans="1:7" ht="13" x14ac:dyDescent="0.3">
      <c r="A2290" s="64"/>
      <c r="B2290" s="67" t="s">
        <v>459</v>
      </c>
      <c r="C2290" s="68"/>
      <c r="D2290" s="68"/>
      <c r="E2290" s="66"/>
      <c r="F2290" s="66"/>
      <c r="G2290" s="66"/>
    </row>
    <row r="2291" spans="1:7" x14ac:dyDescent="0.25">
      <c r="A2291" s="49"/>
      <c r="B2291" s="49"/>
      <c r="C2291" s="49"/>
      <c r="D2291" s="49"/>
      <c r="E2291" s="66"/>
      <c r="F2291" s="48"/>
      <c r="G2291" s="48"/>
    </row>
    <row r="2292" spans="1:7" ht="13" x14ac:dyDescent="0.3">
      <c r="A2292" s="49"/>
      <c r="B2292" s="79" t="s">
        <v>153</v>
      </c>
      <c r="C2292" s="68"/>
      <c r="D2292" s="68"/>
      <c r="E2292" s="77"/>
      <c r="F2292" s="66"/>
      <c r="G2292" s="66"/>
    </row>
    <row r="2293" spans="1:7" x14ac:dyDescent="0.25">
      <c r="A2293" s="49"/>
      <c r="B2293" s="49"/>
      <c r="C2293" s="68"/>
      <c r="D2293" s="68"/>
      <c r="E2293" s="77"/>
      <c r="F2293" s="66"/>
      <c r="G2293" s="66"/>
    </row>
    <row r="2294" spans="1:7" ht="13" x14ac:dyDescent="0.3">
      <c r="A2294" s="49"/>
      <c r="B2294" s="67" t="s">
        <v>152</v>
      </c>
      <c r="C2294" s="68"/>
      <c r="D2294" s="68"/>
      <c r="E2294" s="77"/>
      <c r="F2294" s="66"/>
      <c r="G2294" s="66"/>
    </row>
    <row r="2295" spans="1:7" x14ac:dyDescent="0.25">
      <c r="A2295" s="49"/>
      <c r="B2295" s="49"/>
      <c r="C2295" s="68"/>
      <c r="D2295" s="68"/>
      <c r="E2295" s="77"/>
      <c r="F2295" s="66"/>
      <c r="G2295" s="66"/>
    </row>
    <row r="2296" spans="1:7" ht="13" x14ac:dyDescent="0.3">
      <c r="A2296" s="49"/>
      <c r="B2296" s="67" t="s">
        <v>151</v>
      </c>
      <c r="C2296" s="68"/>
      <c r="D2296" s="68"/>
      <c r="E2296" s="77"/>
      <c r="F2296" s="66"/>
      <c r="G2296" s="66"/>
    </row>
    <row r="2297" spans="1:7" ht="13" x14ac:dyDescent="0.3">
      <c r="A2297" s="49"/>
      <c r="B2297" s="67" t="s">
        <v>150</v>
      </c>
      <c r="C2297" s="68"/>
      <c r="D2297" s="68"/>
      <c r="E2297" s="77"/>
      <c r="F2297" s="66"/>
      <c r="G2297" s="66"/>
    </row>
    <row r="2298" spans="1:7" ht="13" x14ac:dyDescent="0.3">
      <c r="A2298" s="49"/>
      <c r="B2298" s="67" t="s">
        <v>149</v>
      </c>
      <c r="C2298" s="68"/>
      <c r="D2298" s="68"/>
      <c r="E2298" s="77"/>
      <c r="F2298" s="66"/>
      <c r="G2298" s="66"/>
    </row>
    <row r="2299" spans="1:7" ht="13" x14ac:dyDescent="0.3">
      <c r="A2299" s="49"/>
      <c r="B2299" s="67" t="s">
        <v>148</v>
      </c>
      <c r="C2299" s="68"/>
      <c r="D2299" s="68"/>
      <c r="E2299" s="77"/>
      <c r="F2299" s="66"/>
      <c r="G2299" s="66"/>
    </row>
    <row r="2300" spans="1:7" ht="13" x14ac:dyDescent="0.3">
      <c r="A2300" s="49"/>
      <c r="B2300" s="67" t="s">
        <v>147</v>
      </c>
      <c r="C2300" s="68"/>
      <c r="D2300" s="68"/>
      <c r="E2300" s="77"/>
      <c r="F2300" s="66"/>
      <c r="G2300" s="66"/>
    </row>
    <row r="2301" spans="1:7" ht="13" x14ac:dyDescent="0.3">
      <c r="A2301" s="49"/>
      <c r="B2301" s="67" t="s">
        <v>146</v>
      </c>
      <c r="C2301" s="68"/>
      <c r="D2301" s="68"/>
      <c r="E2301" s="77"/>
      <c r="F2301" s="66"/>
      <c r="G2301" s="66"/>
    </row>
    <row r="2302" spans="1:7" x14ac:dyDescent="0.25">
      <c r="A2302" s="49"/>
      <c r="B2302" s="49"/>
      <c r="C2302" s="68"/>
      <c r="D2302" s="68"/>
      <c r="E2302" s="77"/>
      <c r="F2302" s="66"/>
      <c r="G2302" s="66"/>
    </row>
    <row r="2303" spans="1:7" x14ac:dyDescent="0.25">
      <c r="A2303" s="49"/>
      <c r="B2303" s="49" t="s">
        <v>145</v>
      </c>
      <c r="C2303" s="68"/>
      <c r="D2303" s="68"/>
      <c r="E2303" s="77"/>
      <c r="F2303" s="66"/>
      <c r="G2303" s="66"/>
    </row>
    <row r="2304" spans="1:7" ht="14.5" x14ac:dyDescent="0.25">
      <c r="A2304" s="49"/>
      <c r="B2304" s="49" t="s">
        <v>144</v>
      </c>
      <c r="C2304" s="68" t="s">
        <v>621</v>
      </c>
      <c r="D2304" s="68">
        <f>D2282*1.15</f>
        <v>23</v>
      </c>
      <c r="E2304" s="77">
        <v>280</v>
      </c>
      <c r="F2304" s="66"/>
      <c r="G2304" s="66">
        <f t="shared" ref="G2304:G2311" si="80">E2304*D2304</f>
        <v>6440</v>
      </c>
    </row>
    <row r="2305" spans="1:7" x14ac:dyDescent="0.25">
      <c r="A2305" s="49"/>
      <c r="B2305" s="49"/>
      <c r="C2305" s="68"/>
      <c r="D2305" s="68"/>
      <c r="E2305" s="77"/>
      <c r="F2305" s="66"/>
      <c r="G2305" s="66"/>
    </row>
    <row r="2306" spans="1:7" x14ac:dyDescent="0.25">
      <c r="A2306" s="49"/>
      <c r="B2306" s="49" t="s">
        <v>143</v>
      </c>
      <c r="C2306" s="68"/>
      <c r="D2306" s="68"/>
      <c r="E2306" s="77"/>
      <c r="F2306" s="66"/>
      <c r="G2306" s="66"/>
    </row>
    <row r="2307" spans="1:7" x14ac:dyDescent="0.25">
      <c r="A2307" s="49"/>
      <c r="B2307" s="49" t="s">
        <v>142</v>
      </c>
      <c r="C2307" s="68" t="s">
        <v>11</v>
      </c>
      <c r="D2307" s="68">
        <v>5</v>
      </c>
      <c r="E2307" s="77">
        <v>65</v>
      </c>
      <c r="F2307" s="66"/>
      <c r="G2307" s="66">
        <f t="shared" si="80"/>
        <v>325</v>
      </c>
    </row>
    <row r="2308" spans="1:7" x14ac:dyDescent="0.25">
      <c r="A2308" s="49"/>
      <c r="B2308" s="49"/>
      <c r="C2308" s="68"/>
      <c r="D2308" s="68"/>
      <c r="E2308" s="77"/>
      <c r="F2308" s="66"/>
      <c r="G2308" s="66"/>
    </row>
    <row r="2309" spans="1:7" x14ac:dyDescent="0.25">
      <c r="A2309" s="49"/>
      <c r="B2309" s="49" t="s">
        <v>141</v>
      </c>
      <c r="C2309" s="68" t="s">
        <v>11</v>
      </c>
      <c r="D2309" s="68">
        <v>5</v>
      </c>
      <c r="E2309" s="77">
        <v>65</v>
      </c>
      <c r="F2309" s="66"/>
      <c r="G2309" s="66">
        <f t="shared" si="80"/>
        <v>325</v>
      </c>
    </row>
    <row r="2310" spans="1:7" x14ac:dyDescent="0.25">
      <c r="A2310" s="49"/>
      <c r="B2310" s="49"/>
      <c r="C2310" s="68"/>
      <c r="D2310" s="68"/>
      <c r="E2310" s="77"/>
      <c r="F2310" s="66"/>
      <c r="G2310" s="66"/>
    </row>
    <row r="2311" spans="1:7" x14ac:dyDescent="0.25">
      <c r="A2311" s="49"/>
      <c r="B2311" s="49" t="s">
        <v>140</v>
      </c>
      <c r="C2311" s="68" t="s">
        <v>11</v>
      </c>
      <c r="D2311" s="68">
        <v>5</v>
      </c>
      <c r="E2311" s="77">
        <v>65</v>
      </c>
      <c r="F2311" s="66"/>
      <c r="G2311" s="66">
        <f t="shared" si="80"/>
        <v>325</v>
      </c>
    </row>
    <row r="2312" spans="1:7" x14ac:dyDescent="0.25">
      <c r="A2312" s="49"/>
      <c r="B2312" s="49"/>
      <c r="C2312" s="68"/>
      <c r="D2312" s="68"/>
      <c r="E2312" s="77"/>
      <c r="F2312" s="66"/>
      <c r="G2312" s="66"/>
    </row>
    <row r="2313" spans="1:7" ht="13" x14ac:dyDescent="0.3">
      <c r="A2313" s="49"/>
      <c r="B2313" s="67" t="s">
        <v>139</v>
      </c>
      <c r="C2313" s="68"/>
      <c r="D2313" s="68"/>
      <c r="E2313" s="77"/>
      <c r="F2313" s="66"/>
      <c r="G2313" s="66"/>
    </row>
    <row r="2314" spans="1:7" x14ac:dyDescent="0.25">
      <c r="A2314" s="49"/>
      <c r="B2314" s="49"/>
      <c r="C2314" s="68"/>
      <c r="D2314" s="68"/>
      <c r="E2314" s="77"/>
      <c r="F2314" s="66"/>
      <c r="G2314" s="66"/>
    </row>
    <row r="2315" spans="1:7" ht="13" x14ac:dyDescent="0.3">
      <c r="A2315" s="49"/>
      <c r="B2315" s="67" t="s">
        <v>138</v>
      </c>
      <c r="C2315" s="68"/>
      <c r="D2315" s="68"/>
      <c r="E2315" s="77"/>
      <c r="F2315" s="66"/>
      <c r="G2315" s="66"/>
    </row>
    <row r="2316" spans="1:7" ht="13" x14ac:dyDescent="0.3">
      <c r="A2316" s="49"/>
      <c r="B2316" s="67" t="s">
        <v>137</v>
      </c>
      <c r="C2316" s="68"/>
      <c r="D2316" s="68"/>
      <c r="E2316" s="77"/>
      <c r="F2316" s="66"/>
      <c r="G2316" s="66"/>
    </row>
    <row r="2317" spans="1:7" x14ac:dyDescent="0.25">
      <c r="A2317" s="49"/>
      <c r="B2317" s="49"/>
      <c r="C2317" s="68"/>
      <c r="D2317" s="68"/>
      <c r="E2317" s="77"/>
      <c r="F2317" s="66"/>
      <c r="G2317" s="66"/>
    </row>
    <row r="2318" spans="1:7" x14ac:dyDescent="0.25">
      <c r="A2318" s="49"/>
      <c r="B2318" s="49" t="s">
        <v>136</v>
      </c>
      <c r="C2318" s="68"/>
      <c r="D2318" s="68"/>
      <c r="E2318" s="77"/>
      <c r="F2318" s="66"/>
      <c r="G2318" s="66"/>
    </row>
    <row r="2319" spans="1:7" x14ac:dyDescent="0.25">
      <c r="A2319" s="49"/>
      <c r="B2319" s="49" t="s">
        <v>135</v>
      </c>
      <c r="C2319" s="68"/>
      <c r="D2319" s="68"/>
      <c r="E2319" s="77"/>
      <c r="F2319" s="66"/>
      <c r="G2319" s="66"/>
    </row>
    <row r="2320" spans="1:7" ht="14.5" x14ac:dyDescent="0.25">
      <c r="A2320" s="49"/>
      <c r="B2320" s="49" t="s">
        <v>134</v>
      </c>
      <c r="C2320" s="68" t="s">
        <v>621</v>
      </c>
      <c r="D2320" s="68">
        <v>20</v>
      </c>
      <c r="E2320" s="77">
        <v>25</v>
      </c>
      <c r="F2320" s="66"/>
      <c r="G2320" s="66">
        <f t="shared" ref="G2320:G2348" si="81">E2320*D2320</f>
        <v>500</v>
      </c>
    </row>
    <row r="2321" spans="1:7" x14ac:dyDescent="0.25">
      <c r="A2321" s="49"/>
      <c r="B2321" s="49"/>
      <c r="C2321" s="68"/>
      <c r="D2321" s="68"/>
      <c r="E2321" s="77"/>
      <c r="F2321" s="66"/>
      <c r="G2321" s="66"/>
    </row>
    <row r="2322" spans="1:7" ht="13" x14ac:dyDescent="0.3">
      <c r="A2322" s="115"/>
      <c r="B2322" s="111" t="s">
        <v>283</v>
      </c>
      <c r="C2322" s="112"/>
      <c r="D2322" s="112"/>
      <c r="E2322" s="113"/>
      <c r="F2322" s="114"/>
      <c r="G2322" s="114">
        <f>SUM(G2295:G2321)</f>
        <v>7915</v>
      </c>
    </row>
    <row r="2323" spans="1:7" x14ac:dyDescent="0.25">
      <c r="A2323" s="49"/>
      <c r="B2323" s="49"/>
      <c r="C2323" s="68"/>
      <c r="D2323" s="68"/>
      <c r="E2323" s="77"/>
      <c r="F2323" s="66"/>
      <c r="G2323" s="66"/>
    </row>
    <row r="2324" spans="1:7" ht="13" x14ac:dyDescent="0.3">
      <c r="A2324" s="49"/>
      <c r="B2324" s="79" t="s">
        <v>133</v>
      </c>
      <c r="C2324" s="68"/>
      <c r="D2324" s="68"/>
      <c r="E2324" s="77"/>
      <c r="F2324" s="66"/>
      <c r="G2324" s="66"/>
    </row>
    <row r="2325" spans="1:7" x14ac:dyDescent="0.25">
      <c r="A2325" s="49"/>
      <c r="B2325" s="49"/>
      <c r="C2325" s="68"/>
      <c r="D2325" s="68"/>
      <c r="E2325" s="77"/>
      <c r="F2325" s="66"/>
      <c r="G2325" s="66"/>
    </row>
    <row r="2326" spans="1:7" ht="13" x14ac:dyDescent="0.3">
      <c r="A2326" s="49"/>
      <c r="B2326" s="67" t="s">
        <v>114</v>
      </c>
      <c r="C2326" s="68"/>
      <c r="D2326" s="68"/>
      <c r="E2326" s="77"/>
      <c r="F2326" s="66"/>
      <c r="G2326" s="66"/>
    </row>
    <row r="2327" spans="1:7" x14ac:dyDescent="0.25">
      <c r="A2327" s="49"/>
      <c r="B2327" s="49"/>
      <c r="C2327" s="68"/>
      <c r="D2327" s="68"/>
      <c r="E2327" s="77"/>
      <c r="F2327" s="66"/>
      <c r="G2327" s="66"/>
    </row>
    <row r="2328" spans="1:7" ht="13" x14ac:dyDescent="0.3">
      <c r="A2328" s="49"/>
      <c r="B2328" s="67" t="s">
        <v>113</v>
      </c>
      <c r="C2328" s="68"/>
      <c r="D2328" s="68"/>
      <c r="E2328" s="77"/>
      <c r="F2328" s="66"/>
      <c r="G2328" s="66"/>
    </row>
    <row r="2329" spans="1:7" x14ac:dyDescent="0.25">
      <c r="A2329" s="49"/>
      <c r="B2329" s="49"/>
      <c r="C2329" s="68"/>
      <c r="D2329" s="68"/>
      <c r="E2329" s="77"/>
      <c r="F2329" s="66"/>
      <c r="G2329" s="66"/>
    </row>
    <row r="2330" spans="1:7" x14ac:dyDescent="0.25">
      <c r="A2330" s="49"/>
      <c r="B2330" s="49" t="s">
        <v>112</v>
      </c>
      <c r="C2330" s="68"/>
      <c r="D2330" s="68"/>
      <c r="E2330" s="77"/>
      <c r="F2330" s="66"/>
      <c r="G2330" s="66"/>
    </row>
    <row r="2331" spans="1:7" x14ac:dyDescent="0.25">
      <c r="A2331" s="49"/>
      <c r="B2331" s="49" t="s">
        <v>111</v>
      </c>
      <c r="C2331" s="68"/>
      <c r="D2331" s="68"/>
      <c r="E2331" s="77"/>
      <c r="F2331" s="66"/>
      <c r="G2331" s="66"/>
    </row>
    <row r="2332" spans="1:7" x14ac:dyDescent="0.25">
      <c r="A2332" s="49"/>
      <c r="B2332" s="49" t="s">
        <v>110</v>
      </c>
      <c r="C2332" s="68" t="s">
        <v>11</v>
      </c>
      <c r="D2332" s="68">
        <v>10</v>
      </c>
      <c r="E2332" s="77">
        <v>110</v>
      </c>
      <c r="F2332" s="66"/>
      <c r="G2332" s="66">
        <f t="shared" si="81"/>
        <v>1100</v>
      </c>
    </row>
    <row r="2333" spans="1:7" x14ac:dyDescent="0.25">
      <c r="A2333" s="49"/>
      <c r="B2333" s="49" t="s">
        <v>109</v>
      </c>
      <c r="C2333" s="68"/>
      <c r="D2333" s="68"/>
      <c r="E2333" s="77"/>
      <c r="F2333" s="66"/>
      <c r="G2333" s="66"/>
    </row>
    <row r="2334" spans="1:7" x14ac:dyDescent="0.25">
      <c r="A2334" s="49"/>
      <c r="B2334" s="49"/>
      <c r="C2334" s="68"/>
      <c r="D2334" s="68"/>
      <c r="E2334" s="77"/>
      <c r="F2334" s="66"/>
      <c r="G2334" s="66"/>
    </row>
    <row r="2335" spans="1:7" x14ac:dyDescent="0.25">
      <c r="A2335" s="49"/>
      <c r="B2335" s="49" t="s">
        <v>108</v>
      </c>
      <c r="C2335" s="68"/>
      <c r="D2335" s="68"/>
      <c r="E2335" s="77"/>
      <c r="F2335" s="66"/>
      <c r="G2335" s="66"/>
    </row>
    <row r="2336" spans="1:7" x14ac:dyDescent="0.25">
      <c r="A2336" s="49"/>
      <c r="B2336" s="49" t="s">
        <v>107</v>
      </c>
      <c r="C2336" s="68"/>
      <c r="D2336" s="68"/>
      <c r="E2336" s="77"/>
      <c r="F2336" s="66"/>
      <c r="G2336" s="66"/>
    </row>
    <row r="2337" spans="1:7" x14ac:dyDescent="0.25">
      <c r="A2337" s="49"/>
      <c r="B2337" s="49" t="s">
        <v>106</v>
      </c>
      <c r="C2337" s="68"/>
      <c r="D2337" s="68"/>
      <c r="E2337" s="77"/>
      <c r="F2337" s="66"/>
      <c r="G2337" s="66"/>
    </row>
    <row r="2338" spans="1:7" x14ac:dyDescent="0.25">
      <c r="A2338" s="49"/>
      <c r="B2338" s="49" t="s">
        <v>105</v>
      </c>
      <c r="C2338" s="68" t="s">
        <v>11</v>
      </c>
      <c r="D2338" s="68">
        <v>10</v>
      </c>
      <c r="E2338" s="77">
        <v>100</v>
      </c>
      <c r="F2338" s="66"/>
      <c r="G2338" s="66">
        <f t="shared" si="81"/>
        <v>1000</v>
      </c>
    </row>
    <row r="2339" spans="1:7" x14ac:dyDescent="0.25">
      <c r="A2339" s="49"/>
      <c r="B2339" s="49"/>
      <c r="C2339" s="68"/>
      <c r="D2339" s="68"/>
      <c r="E2339" s="77"/>
      <c r="F2339" s="66"/>
      <c r="G2339" s="66"/>
    </row>
    <row r="2340" spans="1:7" ht="13" x14ac:dyDescent="0.3">
      <c r="A2340" s="49"/>
      <c r="B2340" s="67" t="s">
        <v>104</v>
      </c>
      <c r="C2340" s="68"/>
      <c r="D2340" s="68"/>
      <c r="E2340" s="77"/>
      <c r="F2340" s="66"/>
      <c r="G2340" s="66"/>
    </row>
    <row r="2341" spans="1:7" ht="13" x14ac:dyDescent="0.3">
      <c r="A2341" s="49"/>
      <c r="B2341" s="67" t="s">
        <v>103</v>
      </c>
      <c r="C2341" s="68"/>
      <c r="D2341" s="68"/>
      <c r="E2341" s="77"/>
      <c r="F2341" s="66"/>
      <c r="G2341" s="66"/>
    </row>
    <row r="2342" spans="1:7" x14ac:dyDescent="0.25">
      <c r="A2342" s="49"/>
      <c r="B2342" s="49" t="s">
        <v>102</v>
      </c>
      <c r="C2342" s="68" t="s">
        <v>11</v>
      </c>
      <c r="D2342" s="68">
        <f>18</f>
        <v>18</v>
      </c>
      <c r="E2342" s="77">
        <v>45</v>
      </c>
      <c r="F2342" s="66"/>
      <c r="G2342" s="66">
        <f t="shared" si="81"/>
        <v>810</v>
      </c>
    </row>
    <row r="2343" spans="1:7" x14ac:dyDescent="0.25">
      <c r="A2343" s="49"/>
      <c r="B2343" s="49"/>
      <c r="C2343" s="68"/>
      <c r="D2343" s="68"/>
      <c r="E2343" s="77"/>
      <c r="F2343" s="66"/>
      <c r="G2343" s="66"/>
    </row>
    <row r="2344" spans="1:7" ht="13" x14ac:dyDescent="0.3">
      <c r="A2344" s="49"/>
      <c r="B2344" s="67" t="s">
        <v>101</v>
      </c>
      <c r="C2344" s="68"/>
      <c r="D2344" s="68"/>
      <c r="E2344" s="77"/>
      <c r="F2344" s="66"/>
      <c r="G2344" s="66"/>
    </row>
    <row r="2345" spans="1:7" ht="13" x14ac:dyDescent="0.3">
      <c r="A2345" s="49"/>
      <c r="B2345" s="67" t="s">
        <v>100</v>
      </c>
      <c r="C2345" s="68"/>
      <c r="D2345" s="68"/>
      <c r="E2345" s="77"/>
      <c r="F2345" s="66"/>
      <c r="G2345" s="66"/>
    </row>
    <row r="2346" spans="1:7" x14ac:dyDescent="0.25">
      <c r="A2346" s="49"/>
      <c r="B2346" s="49"/>
      <c r="C2346" s="68"/>
      <c r="D2346" s="68"/>
      <c r="E2346" s="77"/>
      <c r="F2346" s="66"/>
      <c r="G2346" s="66"/>
    </row>
    <row r="2347" spans="1:7" x14ac:dyDescent="0.25">
      <c r="A2347" s="49"/>
      <c r="B2347" s="49" t="s">
        <v>517</v>
      </c>
      <c r="C2347" s="68"/>
      <c r="D2347" s="68"/>
      <c r="E2347" s="77"/>
      <c r="F2347" s="66"/>
      <c r="G2347" s="66"/>
    </row>
    <row r="2348" spans="1:7" x14ac:dyDescent="0.25">
      <c r="A2348" s="49"/>
      <c r="B2348" s="49" t="s">
        <v>98</v>
      </c>
      <c r="C2348" s="68" t="s">
        <v>2</v>
      </c>
      <c r="D2348" s="68">
        <v>1</v>
      </c>
      <c r="E2348" s="77">
        <v>2000</v>
      </c>
      <c r="F2348" s="66"/>
      <c r="G2348" s="66">
        <f t="shared" si="81"/>
        <v>2000</v>
      </c>
    </row>
    <row r="2349" spans="1:7" x14ac:dyDescent="0.25">
      <c r="A2349" s="49"/>
      <c r="B2349" s="49"/>
      <c r="C2349" s="68"/>
      <c r="D2349" s="68"/>
      <c r="E2349" s="77"/>
      <c r="F2349" s="66"/>
      <c r="G2349" s="66"/>
    </row>
    <row r="2350" spans="1:7" ht="13" x14ac:dyDescent="0.3">
      <c r="A2350" s="49"/>
      <c r="B2350" s="67" t="s">
        <v>508</v>
      </c>
      <c r="C2350" s="68"/>
      <c r="D2350" s="68"/>
      <c r="E2350" s="77"/>
      <c r="F2350" s="66"/>
      <c r="G2350" s="66"/>
    </row>
    <row r="2351" spans="1:7" x14ac:dyDescent="0.25">
      <c r="A2351" s="49"/>
      <c r="B2351" s="49"/>
      <c r="C2351" s="68"/>
      <c r="D2351" s="68"/>
      <c r="E2351" s="77"/>
      <c r="F2351" s="66"/>
      <c r="G2351" s="66"/>
    </row>
    <row r="2352" spans="1:7" ht="13" x14ac:dyDescent="0.3">
      <c r="A2352" s="49"/>
      <c r="B2352" s="67" t="s">
        <v>509</v>
      </c>
      <c r="C2352" s="49"/>
      <c r="D2352" s="49"/>
      <c r="E2352" s="48"/>
      <c r="F2352" s="48"/>
      <c r="G2352" s="48"/>
    </row>
    <row r="2353" spans="1:7" x14ac:dyDescent="0.25">
      <c r="A2353" s="49"/>
      <c r="B2353" s="49"/>
      <c r="C2353" s="68"/>
      <c r="D2353" s="68"/>
      <c r="E2353" s="77"/>
      <c r="F2353" s="66"/>
      <c r="G2353" s="66"/>
    </row>
    <row r="2354" spans="1:7" x14ac:dyDescent="0.25">
      <c r="A2354" s="49"/>
      <c r="B2354" s="49" t="s">
        <v>546</v>
      </c>
      <c r="C2354" s="68" t="s">
        <v>2</v>
      </c>
      <c r="D2354" s="68">
        <v>1</v>
      </c>
      <c r="E2354" s="77">
        <v>5000</v>
      </c>
      <c r="F2354" s="66"/>
      <c r="G2354" s="66"/>
    </row>
    <row r="2355" spans="1:7" x14ac:dyDescent="0.25">
      <c r="A2355" s="49"/>
      <c r="B2355" s="49" t="s">
        <v>513</v>
      </c>
      <c r="C2355" s="68"/>
      <c r="D2355" s="68"/>
      <c r="E2355" s="77"/>
      <c r="F2355" s="66"/>
      <c r="G2355" s="66"/>
    </row>
    <row r="2356" spans="1:7" x14ac:dyDescent="0.25">
      <c r="A2356" s="49"/>
      <c r="B2356" s="49"/>
      <c r="C2356" s="68"/>
      <c r="D2356" s="68"/>
      <c r="E2356" s="77"/>
      <c r="F2356" s="66"/>
      <c r="G2356" s="66"/>
    </row>
    <row r="2357" spans="1:7" x14ac:dyDescent="0.25">
      <c r="A2357" s="49"/>
      <c r="B2357" s="49" t="s">
        <v>585</v>
      </c>
      <c r="C2357" s="68" t="s">
        <v>2</v>
      </c>
      <c r="D2357" s="68">
        <v>1</v>
      </c>
      <c r="E2357" s="77">
        <v>5000</v>
      </c>
      <c r="F2357" s="66"/>
      <c r="G2357" s="66"/>
    </row>
    <row r="2358" spans="1:7" x14ac:dyDescent="0.25">
      <c r="A2358" s="49"/>
      <c r="B2358" s="49"/>
      <c r="C2358" s="68"/>
      <c r="D2358" s="68"/>
      <c r="E2358" s="77"/>
      <c r="F2358" s="66"/>
      <c r="G2358" s="66"/>
    </row>
    <row r="2359" spans="1:7" x14ac:dyDescent="0.25">
      <c r="A2359" s="49"/>
      <c r="B2359" s="49" t="s">
        <v>595</v>
      </c>
      <c r="C2359" s="68" t="s">
        <v>518</v>
      </c>
      <c r="D2359" s="68">
        <v>1</v>
      </c>
      <c r="E2359" s="77">
        <v>8000</v>
      </c>
      <c r="F2359" s="66"/>
      <c r="G2359" s="66"/>
    </row>
    <row r="2360" spans="1:7" x14ac:dyDescent="0.25">
      <c r="A2360" s="49"/>
      <c r="B2360" s="49"/>
      <c r="C2360" s="68"/>
      <c r="D2360" s="68"/>
      <c r="E2360" s="77"/>
      <c r="F2360" s="66"/>
      <c r="G2360" s="66"/>
    </row>
    <row r="2361" spans="1:7" ht="13" x14ac:dyDescent="0.3">
      <c r="A2361" s="115"/>
      <c r="B2361" s="111" t="s">
        <v>283</v>
      </c>
      <c r="C2361" s="112"/>
      <c r="D2361" s="112"/>
      <c r="E2361" s="113"/>
      <c r="F2361" s="114"/>
      <c r="G2361" s="114">
        <f>SUM(G2326:G2360)</f>
        <v>4910</v>
      </c>
    </row>
    <row r="2362" spans="1:7" x14ac:dyDescent="0.25">
      <c r="A2362" s="49"/>
      <c r="B2362" s="49"/>
      <c r="C2362" s="68"/>
      <c r="D2362" s="68"/>
      <c r="E2362" s="77"/>
      <c r="F2362" s="66"/>
      <c r="G2362" s="66"/>
    </row>
    <row r="2363" spans="1:7" x14ac:dyDescent="0.25">
      <c r="A2363" s="49"/>
      <c r="B2363" s="49"/>
      <c r="C2363" s="68"/>
      <c r="D2363" s="68"/>
      <c r="E2363" s="77"/>
      <c r="F2363" s="66"/>
      <c r="G2363" s="66"/>
    </row>
    <row r="2364" spans="1:7" ht="13" x14ac:dyDescent="0.3">
      <c r="A2364" s="49"/>
      <c r="B2364" s="79" t="s">
        <v>539</v>
      </c>
      <c r="C2364" s="68"/>
      <c r="D2364" s="68"/>
      <c r="E2364" s="77"/>
      <c r="F2364" s="66"/>
      <c r="G2364" s="66"/>
    </row>
    <row r="2365" spans="1:7" x14ac:dyDescent="0.25">
      <c r="A2365" s="49"/>
      <c r="B2365" s="49"/>
      <c r="C2365" s="68"/>
      <c r="D2365" s="68"/>
      <c r="E2365" s="77"/>
      <c r="F2365" s="66"/>
      <c r="G2365" s="66"/>
    </row>
    <row r="2366" spans="1:7" ht="13" x14ac:dyDescent="0.3">
      <c r="A2366" s="49"/>
      <c r="B2366" s="67" t="s">
        <v>82</v>
      </c>
      <c r="C2366" s="68"/>
      <c r="D2366" s="68"/>
      <c r="E2366" s="77"/>
      <c r="F2366" s="66"/>
      <c r="G2366" s="66"/>
    </row>
    <row r="2367" spans="1:7" x14ac:dyDescent="0.25">
      <c r="A2367" s="49"/>
      <c r="B2367" s="49"/>
      <c r="C2367" s="68"/>
      <c r="D2367" s="68"/>
      <c r="E2367" s="77"/>
      <c r="F2367" s="66"/>
      <c r="G2367" s="66"/>
    </row>
    <row r="2368" spans="1:7" x14ac:dyDescent="0.25">
      <c r="A2368" s="49"/>
      <c r="B2368" s="49" t="s">
        <v>81</v>
      </c>
      <c r="C2368" s="68"/>
      <c r="D2368" s="68"/>
      <c r="E2368" s="77"/>
      <c r="F2368" s="66"/>
      <c r="G2368" s="66"/>
    </row>
    <row r="2369" spans="1:7" ht="14.5" x14ac:dyDescent="0.25">
      <c r="A2369" s="49"/>
      <c r="B2369" s="49" t="s">
        <v>80</v>
      </c>
      <c r="C2369" s="68" t="s">
        <v>621</v>
      </c>
      <c r="D2369" s="68">
        <v>20</v>
      </c>
      <c r="E2369" s="77">
        <v>35</v>
      </c>
      <c r="F2369" s="66"/>
      <c r="G2369" s="66"/>
    </row>
    <row r="2370" spans="1:7" x14ac:dyDescent="0.25">
      <c r="A2370" s="49"/>
      <c r="B2370" s="49"/>
      <c r="C2370" s="68"/>
      <c r="D2370" s="68"/>
      <c r="E2370" s="77"/>
      <c r="F2370" s="66"/>
      <c r="G2370" s="66"/>
    </row>
    <row r="2371" spans="1:7" ht="13" x14ac:dyDescent="0.3">
      <c r="A2371" s="49"/>
      <c r="B2371" s="67" t="s">
        <v>79</v>
      </c>
      <c r="C2371" s="68"/>
      <c r="D2371" s="68"/>
      <c r="E2371" s="77"/>
      <c r="F2371" s="66"/>
      <c r="G2371" s="66"/>
    </row>
    <row r="2372" spans="1:7" x14ac:dyDescent="0.25">
      <c r="A2372" s="49"/>
      <c r="B2372" s="49"/>
      <c r="C2372" s="68"/>
      <c r="D2372" s="68"/>
      <c r="E2372" s="77"/>
      <c r="F2372" s="66"/>
      <c r="G2372" s="66"/>
    </row>
    <row r="2373" spans="1:7" ht="13" x14ac:dyDescent="0.3">
      <c r="A2373" s="49"/>
      <c r="B2373" s="67" t="s">
        <v>78</v>
      </c>
      <c r="C2373" s="68"/>
      <c r="D2373" s="68"/>
      <c r="E2373" s="77"/>
      <c r="F2373" s="66"/>
      <c r="G2373" s="66"/>
    </row>
    <row r="2374" spans="1:7" ht="13" x14ac:dyDescent="0.3">
      <c r="A2374" s="49"/>
      <c r="B2374" s="67" t="s">
        <v>77</v>
      </c>
      <c r="C2374" s="68"/>
      <c r="D2374" s="68"/>
      <c r="E2374" s="77"/>
      <c r="F2374" s="66"/>
      <c r="G2374" s="66"/>
    </row>
    <row r="2375" spans="1:7" x14ac:dyDescent="0.25">
      <c r="A2375" s="49"/>
      <c r="B2375" s="49" t="s">
        <v>76</v>
      </c>
      <c r="C2375" s="68"/>
      <c r="D2375" s="68"/>
      <c r="E2375" s="77"/>
      <c r="F2375" s="66"/>
      <c r="G2375" s="66"/>
    </row>
    <row r="2376" spans="1:7" x14ac:dyDescent="0.25">
      <c r="A2376" s="49"/>
      <c r="B2376" s="49" t="s">
        <v>75</v>
      </c>
      <c r="C2376" s="68"/>
      <c r="D2376" s="68"/>
      <c r="E2376" s="77"/>
      <c r="F2376" s="66"/>
      <c r="G2376" s="66"/>
    </row>
    <row r="2377" spans="1:7" ht="14.5" x14ac:dyDescent="0.25">
      <c r="A2377" s="49"/>
      <c r="B2377" s="49" t="s">
        <v>74</v>
      </c>
      <c r="C2377" s="68" t="s">
        <v>621</v>
      </c>
      <c r="D2377" s="68">
        <v>20</v>
      </c>
      <c r="E2377" s="77">
        <v>250</v>
      </c>
      <c r="F2377" s="66"/>
      <c r="G2377" s="66">
        <f t="shared" ref="G2377:G2386" si="82">E2377*D2377</f>
        <v>5000</v>
      </c>
    </row>
    <row r="2378" spans="1:7" x14ac:dyDescent="0.25">
      <c r="A2378" s="49"/>
      <c r="B2378" s="49"/>
      <c r="C2378" s="68"/>
      <c r="D2378" s="68"/>
      <c r="E2378" s="77"/>
      <c r="F2378" s="66"/>
      <c r="G2378" s="66"/>
    </row>
    <row r="2379" spans="1:7" x14ac:dyDescent="0.25">
      <c r="A2379" s="49"/>
      <c r="B2379" s="49" t="s">
        <v>541</v>
      </c>
      <c r="C2379" s="68"/>
      <c r="D2379" s="68"/>
      <c r="E2379" s="77"/>
      <c r="F2379" s="66"/>
      <c r="G2379" s="66"/>
    </row>
    <row r="2380" spans="1:7" x14ac:dyDescent="0.25">
      <c r="A2380" s="49"/>
      <c r="B2380" s="49" t="s">
        <v>72</v>
      </c>
      <c r="C2380" s="68"/>
      <c r="D2380" s="68"/>
      <c r="E2380" s="77"/>
      <c r="F2380" s="66"/>
      <c r="G2380" s="66"/>
    </row>
    <row r="2381" spans="1:7" x14ac:dyDescent="0.25">
      <c r="A2381" s="49"/>
      <c r="B2381" s="49" t="s">
        <v>71</v>
      </c>
      <c r="C2381" s="68"/>
      <c r="D2381" s="68"/>
      <c r="E2381" s="77"/>
      <c r="F2381" s="66"/>
      <c r="G2381" s="66"/>
    </row>
    <row r="2382" spans="1:7" x14ac:dyDescent="0.25">
      <c r="A2382" s="49"/>
      <c r="B2382" s="49" t="s">
        <v>70</v>
      </c>
      <c r="C2382" s="68" t="s">
        <v>2</v>
      </c>
      <c r="D2382" s="68">
        <v>1</v>
      </c>
      <c r="E2382" s="77">
        <v>650</v>
      </c>
      <c r="F2382" s="66"/>
      <c r="G2382" s="66">
        <f t="shared" si="82"/>
        <v>650</v>
      </c>
    </row>
    <row r="2383" spans="1:7" x14ac:dyDescent="0.25">
      <c r="A2383" s="49"/>
      <c r="B2383" s="49"/>
      <c r="C2383" s="68"/>
      <c r="D2383" s="68"/>
      <c r="E2383" s="77"/>
      <c r="F2383" s="66"/>
      <c r="G2383" s="66"/>
    </row>
    <row r="2384" spans="1:7" ht="13" x14ac:dyDescent="0.3">
      <c r="A2384" s="49"/>
      <c r="B2384" s="67" t="s">
        <v>69</v>
      </c>
      <c r="C2384" s="68"/>
      <c r="D2384" s="68"/>
      <c r="E2384" s="77"/>
      <c r="F2384" s="66"/>
      <c r="G2384" s="66"/>
    </row>
    <row r="2385" spans="1:7" x14ac:dyDescent="0.25">
      <c r="A2385" s="49"/>
      <c r="B2385" s="49"/>
      <c r="C2385" s="68"/>
      <c r="D2385" s="68"/>
      <c r="E2385" s="77"/>
      <c r="F2385" s="66"/>
      <c r="G2385" s="66"/>
    </row>
    <row r="2386" spans="1:7" x14ac:dyDescent="0.25">
      <c r="A2386" s="49"/>
      <c r="B2386" s="49" t="s">
        <v>68</v>
      </c>
      <c r="C2386" s="68" t="s">
        <v>11</v>
      </c>
      <c r="D2386" s="68">
        <v>18</v>
      </c>
      <c r="E2386" s="77">
        <v>65</v>
      </c>
      <c r="F2386" s="66"/>
      <c r="G2386" s="66">
        <f t="shared" si="82"/>
        <v>1170</v>
      </c>
    </row>
    <row r="2387" spans="1:7" x14ac:dyDescent="0.25">
      <c r="A2387" s="49"/>
      <c r="B2387" s="49"/>
      <c r="C2387" s="68"/>
      <c r="D2387" s="68"/>
      <c r="E2387" s="77"/>
      <c r="F2387" s="66"/>
      <c r="G2387" s="66"/>
    </row>
    <row r="2388" spans="1:7" ht="13" x14ac:dyDescent="0.3">
      <c r="A2388" s="115"/>
      <c r="B2388" s="111" t="s">
        <v>283</v>
      </c>
      <c r="C2388" s="112"/>
      <c r="D2388" s="112"/>
      <c r="E2388" s="113"/>
      <c r="F2388" s="114"/>
      <c r="G2388" s="114">
        <f>SUM(G2369:G2387)</f>
        <v>6820</v>
      </c>
    </row>
    <row r="2389" spans="1:7" x14ac:dyDescent="0.25">
      <c r="A2389" s="49"/>
      <c r="B2389" s="49"/>
      <c r="C2389" s="68"/>
      <c r="D2389" s="68"/>
      <c r="E2389" s="77"/>
      <c r="F2389" s="66"/>
      <c r="G2389" s="66"/>
    </row>
    <row r="2390" spans="1:7" ht="13" x14ac:dyDescent="0.3">
      <c r="A2390" s="49"/>
      <c r="B2390" s="79" t="s">
        <v>67</v>
      </c>
      <c r="C2390" s="68"/>
      <c r="D2390" s="68"/>
      <c r="E2390" s="77"/>
      <c r="F2390" s="66"/>
      <c r="G2390" s="66"/>
    </row>
    <row r="2391" spans="1:7" x14ac:dyDescent="0.25">
      <c r="A2391" s="49"/>
      <c r="B2391" s="49"/>
      <c r="C2391" s="68"/>
      <c r="D2391" s="68"/>
      <c r="E2391" s="77"/>
      <c r="F2391" s="66"/>
      <c r="G2391" s="66"/>
    </row>
    <row r="2392" spans="1:7" ht="13" x14ac:dyDescent="0.3">
      <c r="A2392" s="49"/>
      <c r="B2392" s="67" t="s">
        <v>66</v>
      </c>
      <c r="C2392" s="68"/>
      <c r="D2392" s="68"/>
      <c r="E2392" s="77"/>
      <c r="F2392" s="66"/>
      <c r="G2392" s="66"/>
    </row>
    <row r="2393" spans="1:7" x14ac:dyDescent="0.25">
      <c r="A2393" s="49"/>
      <c r="B2393" s="49"/>
      <c r="C2393" s="68"/>
      <c r="D2393" s="68"/>
      <c r="E2393" s="77"/>
      <c r="F2393" s="66"/>
      <c r="G2393" s="66"/>
    </row>
    <row r="2394" spans="1:7" ht="13" x14ac:dyDescent="0.3">
      <c r="A2394" s="86"/>
      <c r="B2394" s="87" t="s">
        <v>510</v>
      </c>
      <c r="C2394" s="70"/>
      <c r="D2394" s="70"/>
      <c r="E2394" s="88"/>
      <c r="F2394" s="88"/>
      <c r="G2394" s="88"/>
    </row>
    <row r="2395" spans="1:7" ht="14.5" x14ac:dyDescent="0.3">
      <c r="A2395" s="86"/>
      <c r="B2395" s="71" t="s">
        <v>510</v>
      </c>
      <c r="C2395" s="89" t="s">
        <v>621</v>
      </c>
      <c r="D2395" s="89">
        <v>20</v>
      </c>
      <c r="E2395" s="77">
        <v>90</v>
      </c>
      <c r="F2395" s="88"/>
      <c r="G2395" s="88">
        <f>D2395*E2395</f>
        <v>1800</v>
      </c>
    </row>
    <row r="2396" spans="1:7" ht="13" x14ac:dyDescent="0.3">
      <c r="A2396" s="86"/>
      <c r="B2396" s="71"/>
      <c r="C2396" s="89"/>
      <c r="D2396" s="89"/>
      <c r="E2396" s="77"/>
      <c r="F2396" s="88"/>
      <c r="G2396" s="88"/>
    </row>
    <row r="2397" spans="1:7" ht="13" x14ac:dyDescent="0.3">
      <c r="A2397" s="115"/>
      <c r="B2397" s="111" t="s">
        <v>283</v>
      </c>
      <c r="C2397" s="112"/>
      <c r="D2397" s="112"/>
      <c r="E2397" s="113"/>
      <c r="F2397" s="114"/>
      <c r="G2397" s="114">
        <f>SUM(G2392:G2396)</f>
        <v>1800</v>
      </c>
    </row>
    <row r="2398" spans="1:7" x14ac:dyDescent="0.25">
      <c r="A2398" s="49"/>
      <c r="B2398" s="49"/>
      <c r="C2398" s="68"/>
      <c r="D2398" s="68"/>
      <c r="E2398" s="77"/>
      <c r="F2398" s="66"/>
      <c r="G2398" s="66"/>
    </row>
    <row r="2399" spans="1:7" ht="13" x14ac:dyDescent="0.3">
      <c r="A2399" s="49"/>
      <c r="B2399" s="79" t="s">
        <v>63</v>
      </c>
      <c r="C2399" s="68"/>
      <c r="D2399" s="68"/>
      <c r="E2399" s="77"/>
      <c r="F2399" s="66"/>
      <c r="G2399" s="66"/>
    </row>
    <row r="2400" spans="1:7" x14ac:dyDescent="0.25">
      <c r="A2400" s="49"/>
      <c r="B2400" s="49"/>
      <c r="C2400" s="68"/>
      <c r="D2400" s="68"/>
      <c r="E2400" s="77"/>
      <c r="F2400" s="66"/>
      <c r="G2400" s="66"/>
    </row>
    <row r="2401" spans="1:7" ht="13" x14ac:dyDescent="0.3">
      <c r="A2401" s="49"/>
      <c r="B2401" s="67" t="s">
        <v>62</v>
      </c>
      <c r="C2401" s="68"/>
      <c r="D2401" s="68"/>
      <c r="E2401" s="77"/>
      <c r="F2401" s="66"/>
      <c r="G2401" s="66"/>
    </row>
    <row r="2402" spans="1:7" x14ac:dyDescent="0.25">
      <c r="A2402" s="49"/>
      <c r="B2402" s="49"/>
      <c r="C2402" s="68"/>
      <c r="D2402" s="68"/>
      <c r="E2402" s="77"/>
      <c r="F2402" s="66"/>
      <c r="G2402" s="66"/>
    </row>
    <row r="2403" spans="1:7" x14ac:dyDescent="0.25">
      <c r="A2403" s="49"/>
      <c r="B2403" s="49" t="s">
        <v>59</v>
      </c>
      <c r="C2403" s="68"/>
      <c r="D2403" s="68"/>
      <c r="E2403" s="77"/>
      <c r="F2403" s="66"/>
      <c r="G2403" s="66"/>
    </row>
    <row r="2404" spans="1:7" x14ac:dyDescent="0.25">
      <c r="A2404" s="49"/>
      <c r="B2404" s="49" t="s">
        <v>56</v>
      </c>
      <c r="C2404" s="68" t="s">
        <v>2</v>
      </c>
      <c r="D2404" s="68">
        <v>1</v>
      </c>
      <c r="E2404" s="77">
        <v>450</v>
      </c>
      <c r="F2404" s="66"/>
      <c r="G2404" s="66">
        <f t="shared" ref="G2404:G2417" si="83">E2404*D2404</f>
        <v>450</v>
      </c>
    </row>
    <row r="2405" spans="1:7" x14ac:dyDescent="0.25">
      <c r="A2405" s="49"/>
      <c r="B2405" s="49"/>
      <c r="C2405" s="68"/>
      <c r="D2405" s="68"/>
      <c r="E2405" s="77"/>
      <c r="F2405" s="66"/>
      <c r="G2405" s="66"/>
    </row>
    <row r="2406" spans="1:7" ht="13" x14ac:dyDescent="0.3">
      <c r="A2406" s="86"/>
      <c r="B2406" s="71" t="s">
        <v>519</v>
      </c>
      <c r="C2406" s="70">
        <v>1</v>
      </c>
      <c r="D2406" s="89" t="s">
        <v>518</v>
      </c>
      <c r="E2406" s="88">
        <v>5000</v>
      </c>
      <c r="G2406" s="88">
        <f>C2406*E2406</f>
        <v>5000</v>
      </c>
    </row>
    <row r="2407" spans="1:7" ht="13" x14ac:dyDescent="0.3">
      <c r="A2407" s="86"/>
      <c r="B2407" s="71"/>
      <c r="C2407" s="70"/>
      <c r="D2407" s="89"/>
      <c r="E2407" s="88"/>
      <c r="F2407" s="88"/>
      <c r="G2407" s="88"/>
    </row>
    <row r="2408" spans="1:7" ht="13" x14ac:dyDescent="0.3">
      <c r="A2408" s="49"/>
      <c r="B2408" s="67" t="s">
        <v>55</v>
      </c>
      <c r="C2408" s="68"/>
      <c r="D2408" s="68"/>
      <c r="E2408" s="77"/>
      <c r="F2408" s="66"/>
      <c r="G2408" s="66"/>
    </row>
    <row r="2409" spans="1:7" x14ac:dyDescent="0.25">
      <c r="A2409" s="49"/>
      <c r="B2409" s="49"/>
      <c r="C2409" s="68"/>
      <c r="D2409" s="68"/>
      <c r="E2409" s="77"/>
      <c r="F2409" s="66"/>
      <c r="G2409" s="66"/>
    </row>
    <row r="2410" spans="1:7" ht="13" x14ac:dyDescent="0.3">
      <c r="A2410" s="49"/>
      <c r="B2410" s="67" t="s">
        <v>52</v>
      </c>
      <c r="C2410" s="68"/>
      <c r="D2410" s="68"/>
      <c r="E2410" s="77"/>
      <c r="F2410" s="66"/>
      <c r="G2410" s="66"/>
    </row>
    <row r="2411" spans="1:7" ht="13" x14ac:dyDescent="0.3">
      <c r="A2411" s="49"/>
      <c r="B2411" s="67" t="s">
        <v>51</v>
      </c>
      <c r="C2411" s="68"/>
      <c r="D2411" s="68"/>
      <c r="E2411" s="77"/>
      <c r="F2411" s="66"/>
      <c r="G2411" s="66"/>
    </row>
    <row r="2412" spans="1:7" ht="13" x14ac:dyDescent="0.3">
      <c r="A2412" s="49"/>
      <c r="B2412" s="67" t="s">
        <v>50</v>
      </c>
      <c r="C2412" s="68"/>
      <c r="D2412" s="68"/>
      <c r="E2412" s="77"/>
      <c r="F2412" s="66"/>
      <c r="G2412" s="66"/>
    </row>
    <row r="2413" spans="1:7" x14ac:dyDescent="0.25">
      <c r="A2413" s="49"/>
      <c r="B2413" s="49"/>
      <c r="C2413" s="68"/>
      <c r="D2413" s="68"/>
      <c r="E2413" s="77"/>
      <c r="F2413" s="66"/>
      <c r="G2413" s="66"/>
    </row>
    <row r="2414" spans="1:7" x14ac:dyDescent="0.25">
      <c r="A2414" s="49"/>
      <c r="B2414" s="49" t="s">
        <v>615</v>
      </c>
      <c r="C2414" s="68" t="s">
        <v>2</v>
      </c>
      <c r="D2414" s="68">
        <v>1</v>
      </c>
      <c r="E2414" s="77">
        <v>150</v>
      </c>
      <c r="F2414" s="66"/>
      <c r="G2414" s="66">
        <f t="shared" si="83"/>
        <v>150</v>
      </c>
    </row>
    <row r="2415" spans="1:7" x14ac:dyDescent="0.25">
      <c r="A2415" s="49"/>
      <c r="B2415" s="49"/>
      <c r="C2415" s="68"/>
      <c r="D2415" s="68"/>
      <c r="E2415" s="77"/>
      <c r="F2415" s="66"/>
      <c r="G2415" s="66"/>
    </row>
    <row r="2416" spans="1:7" x14ac:dyDescent="0.25">
      <c r="A2416" s="49"/>
      <c r="B2416" s="49" t="s">
        <v>48</v>
      </c>
      <c r="C2416" s="68"/>
      <c r="D2416" s="68"/>
      <c r="E2416" s="77"/>
      <c r="F2416" s="66"/>
      <c r="G2416" s="66"/>
    </row>
    <row r="2417" spans="1:7" x14ac:dyDescent="0.25">
      <c r="A2417" s="49"/>
      <c r="B2417" s="49" t="s">
        <v>47</v>
      </c>
      <c r="C2417" s="68" t="s">
        <v>2</v>
      </c>
      <c r="D2417" s="68">
        <v>1</v>
      </c>
      <c r="E2417" s="77">
        <v>45</v>
      </c>
      <c r="F2417" s="66"/>
      <c r="G2417" s="66">
        <f t="shared" si="83"/>
        <v>45</v>
      </c>
    </row>
    <row r="2418" spans="1:7" x14ac:dyDescent="0.25">
      <c r="A2418" s="49"/>
      <c r="B2418" s="49"/>
      <c r="C2418" s="68"/>
      <c r="D2418" s="68"/>
      <c r="E2418" s="77"/>
      <c r="F2418" s="66"/>
      <c r="G2418" s="66"/>
    </row>
    <row r="2419" spans="1:7" ht="13" x14ac:dyDescent="0.3">
      <c r="A2419" s="115"/>
      <c r="B2419" s="111" t="s">
        <v>283</v>
      </c>
      <c r="C2419" s="112"/>
      <c r="D2419" s="112"/>
      <c r="E2419" s="113"/>
      <c r="F2419" s="114"/>
      <c r="G2419" s="114">
        <f>SUM(G2398:G2418)</f>
        <v>5645</v>
      </c>
    </row>
    <row r="2420" spans="1:7" x14ac:dyDescent="0.25">
      <c r="A2420" s="49"/>
      <c r="B2420" s="49"/>
      <c r="C2420" s="68"/>
      <c r="D2420" s="68"/>
      <c r="E2420" s="77"/>
      <c r="F2420" s="66"/>
      <c r="G2420" s="66"/>
    </row>
    <row r="2421" spans="1:7" ht="13" x14ac:dyDescent="0.3">
      <c r="A2421" s="49"/>
      <c r="B2421" s="79" t="s">
        <v>20</v>
      </c>
      <c r="C2421" s="68"/>
      <c r="D2421" s="68"/>
      <c r="E2421" s="77"/>
      <c r="F2421" s="66"/>
      <c r="G2421" s="66"/>
    </row>
    <row r="2422" spans="1:7" x14ac:dyDescent="0.25">
      <c r="A2422" s="49"/>
      <c r="B2422" s="49"/>
      <c r="C2422" s="68"/>
      <c r="D2422" s="68"/>
      <c r="E2422" s="77"/>
      <c r="F2422" s="66"/>
      <c r="G2422" s="66"/>
    </row>
    <row r="2423" spans="1:7" ht="13" x14ac:dyDescent="0.3">
      <c r="A2423" s="49"/>
      <c r="B2423" s="67" t="s">
        <v>17</v>
      </c>
      <c r="C2423" s="68"/>
      <c r="D2423" s="68"/>
      <c r="E2423" s="77"/>
      <c r="F2423" s="66"/>
      <c r="G2423" s="66"/>
    </row>
    <row r="2424" spans="1:7" x14ac:dyDescent="0.25">
      <c r="A2424" s="49"/>
      <c r="B2424" s="49"/>
      <c r="C2424" s="68"/>
      <c r="D2424" s="68"/>
      <c r="E2424" s="77"/>
      <c r="F2424" s="66"/>
      <c r="G2424" s="66"/>
    </row>
    <row r="2425" spans="1:7" ht="13" x14ac:dyDescent="0.3">
      <c r="A2425" s="49"/>
      <c r="B2425" s="67" t="s">
        <v>16</v>
      </c>
      <c r="C2425" s="68"/>
      <c r="D2425" s="68"/>
      <c r="E2425" s="77"/>
      <c r="F2425" s="66"/>
      <c r="G2425" s="66"/>
    </row>
    <row r="2426" spans="1:7" x14ac:dyDescent="0.25">
      <c r="A2426" s="49"/>
      <c r="B2426" s="49"/>
      <c r="C2426" s="68"/>
      <c r="D2426" s="68"/>
      <c r="E2426" s="77"/>
      <c r="F2426" s="66"/>
      <c r="G2426" s="66"/>
    </row>
    <row r="2427" spans="1:7" ht="14.5" x14ac:dyDescent="0.25">
      <c r="A2427" s="49"/>
      <c r="B2427" s="49" t="s">
        <v>525</v>
      </c>
      <c r="C2427" s="68" t="s">
        <v>621</v>
      </c>
      <c r="D2427" s="90">
        <f>D2284</f>
        <v>198.60000000000002</v>
      </c>
      <c r="E2427" s="77">
        <v>75</v>
      </c>
      <c r="F2427" s="66"/>
      <c r="G2427" s="66">
        <f t="shared" ref="G2427:G2448" si="84">E2427*D2427</f>
        <v>14895.000000000002</v>
      </c>
    </row>
    <row r="2428" spans="1:7" x14ac:dyDescent="0.25">
      <c r="A2428" s="49"/>
      <c r="B2428" s="49"/>
      <c r="C2428" s="68"/>
      <c r="D2428" s="68"/>
      <c r="E2428" s="77"/>
      <c r="F2428" s="66"/>
      <c r="G2428" s="66"/>
    </row>
    <row r="2429" spans="1:7" ht="14.5" x14ac:dyDescent="0.25">
      <c r="A2429" s="49"/>
      <c r="B2429" s="49" t="s">
        <v>295</v>
      </c>
      <c r="C2429" s="68" t="s">
        <v>621</v>
      </c>
      <c r="D2429" s="68">
        <v>3</v>
      </c>
      <c r="E2429" s="77">
        <v>75</v>
      </c>
      <c r="F2429" s="66"/>
      <c r="G2429" s="66">
        <f t="shared" si="84"/>
        <v>225</v>
      </c>
    </row>
    <row r="2430" spans="1:7" x14ac:dyDescent="0.25">
      <c r="A2430" s="49"/>
      <c r="B2430" s="49"/>
      <c r="C2430" s="68"/>
      <c r="D2430" s="68"/>
      <c r="E2430" s="77"/>
      <c r="F2430" s="66"/>
      <c r="G2430" s="66"/>
    </row>
    <row r="2431" spans="1:7" ht="13" x14ac:dyDescent="0.3">
      <c r="A2431" s="115"/>
      <c r="B2431" s="111" t="s">
        <v>283</v>
      </c>
      <c r="C2431" s="112"/>
      <c r="D2431" s="112"/>
      <c r="E2431" s="113"/>
      <c r="F2431" s="114"/>
      <c r="G2431" s="114">
        <f>SUM(G2422:G2430)</f>
        <v>15120.000000000002</v>
      </c>
    </row>
    <row r="2432" spans="1:7" x14ac:dyDescent="0.25">
      <c r="A2432" s="49"/>
      <c r="B2432" s="49"/>
      <c r="C2432" s="68"/>
      <c r="D2432" s="68"/>
      <c r="E2432" s="77"/>
      <c r="F2432" s="66"/>
      <c r="G2432" s="66"/>
    </row>
    <row r="2433" spans="1:7" ht="13" x14ac:dyDescent="0.3">
      <c r="A2433" s="49"/>
      <c r="B2433" s="79" t="s">
        <v>296</v>
      </c>
      <c r="C2433" s="68"/>
      <c r="D2433" s="68"/>
      <c r="E2433" s="77"/>
      <c r="F2433" s="66"/>
      <c r="G2433" s="66"/>
    </row>
    <row r="2434" spans="1:7" x14ac:dyDescent="0.25">
      <c r="A2434" s="49"/>
      <c r="B2434" s="49"/>
      <c r="C2434" s="68"/>
      <c r="D2434" s="68"/>
      <c r="E2434" s="77"/>
      <c r="F2434" s="66"/>
      <c r="G2434" s="66"/>
    </row>
    <row r="2435" spans="1:7" ht="13" x14ac:dyDescent="0.3">
      <c r="A2435" s="49"/>
      <c r="B2435" s="67" t="s">
        <v>297</v>
      </c>
      <c r="C2435" s="68"/>
      <c r="D2435" s="68"/>
      <c r="E2435" s="77"/>
      <c r="F2435" s="66"/>
      <c r="G2435" s="66"/>
    </row>
    <row r="2436" spans="1:7" x14ac:dyDescent="0.25">
      <c r="A2436" s="49"/>
      <c r="B2436" s="49"/>
      <c r="C2436" s="68"/>
      <c r="D2436" s="68"/>
      <c r="E2436" s="77"/>
      <c r="F2436" s="66"/>
      <c r="G2436" s="66"/>
    </row>
    <row r="2437" spans="1:7" ht="13" x14ac:dyDescent="0.3">
      <c r="A2437" s="49"/>
      <c r="B2437" s="67" t="s">
        <v>298</v>
      </c>
      <c r="C2437" s="68"/>
      <c r="D2437" s="68"/>
      <c r="E2437" s="77"/>
      <c r="F2437" s="66"/>
      <c r="G2437" s="66"/>
    </row>
    <row r="2438" spans="1:7" x14ac:dyDescent="0.25">
      <c r="A2438" s="49"/>
      <c r="B2438" s="49"/>
      <c r="C2438" s="68"/>
      <c r="D2438" s="68"/>
      <c r="E2438" s="77"/>
      <c r="F2438" s="66"/>
      <c r="G2438" s="66"/>
    </row>
    <row r="2439" spans="1:7" x14ac:dyDescent="0.25">
      <c r="A2439" s="49"/>
      <c r="B2439" s="49" t="s">
        <v>299</v>
      </c>
      <c r="C2439" s="68"/>
      <c r="D2439" s="68"/>
      <c r="E2439" s="77"/>
      <c r="F2439" s="66"/>
      <c r="G2439" s="66"/>
    </row>
    <row r="2440" spans="1:7" x14ac:dyDescent="0.25">
      <c r="A2440" s="49"/>
      <c r="B2440" s="49" t="s">
        <v>300</v>
      </c>
      <c r="C2440" s="68" t="s">
        <v>11</v>
      </c>
      <c r="D2440" s="68">
        <v>10</v>
      </c>
      <c r="E2440" s="77">
        <v>110</v>
      </c>
      <c r="F2440" s="66"/>
      <c r="G2440" s="66">
        <f t="shared" si="84"/>
        <v>1100</v>
      </c>
    </row>
    <row r="2441" spans="1:7" x14ac:dyDescent="0.25">
      <c r="A2441" s="49"/>
      <c r="B2441" s="49"/>
      <c r="C2441" s="68"/>
      <c r="D2441" s="68"/>
      <c r="E2441" s="77"/>
      <c r="F2441" s="66"/>
      <c r="G2441" s="66"/>
    </row>
    <row r="2442" spans="1:7" x14ac:dyDescent="0.25">
      <c r="A2442" s="49"/>
      <c r="B2442" s="49" t="s">
        <v>301</v>
      </c>
      <c r="C2442" s="68"/>
      <c r="D2442" s="68"/>
      <c r="E2442" s="77"/>
      <c r="F2442" s="66"/>
      <c r="G2442" s="66"/>
    </row>
    <row r="2443" spans="1:7" x14ac:dyDescent="0.25">
      <c r="A2443" s="49"/>
      <c r="B2443" s="49" t="s">
        <v>302</v>
      </c>
      <c r="C2443" s="68" t="s">
        <v>11</v>
      </c>
      <c r="D2443" s="68">
        <v>10</v>
      </c>
      <c r="E2443" s="77">
        <v>100</v>
      </c>
      <c r="F2443" s="66"/>
      <c r="G2443" s="66">
        <f t="shared" si="84"/>
        <v>1000</v>
      </c>
    </row>
    <row r="2444" spans="1:7" x14ac:dyDescent="0.25">
      <c r="A2444" s="49"/>
      <c r="B2444" s="49"/>
      <c r="C2444" s="68"/>
      <c r="D2444" s="68"/>
      <c r="E2444" s="77"/>
      <c r="F2444" s="66"/>
      <c r="G2444" s="66"/>
    </row>
    <row r="2445" spans="1:7" x14ac:dyDescent="0.25">
      <c r="A2445" s="49"/>
      <c r="B2445" s="49" t="s">
        <v>303</v>
      </c>
      <c r="C2445" s="68" t="s">
        <v>2</v>
      </c>
      <c r="D2445" s="68">
        <v>4</v>
      </c>
      <c r="E2445" s="77">
        <v>250</v>
      </c>
      <c r="F2445" s="66"/>
      <c r="G2445" s="66">
        <f t="shared" si="84"/>
        <v>1000</v>
      </c>
    </row>
    <row r="2446" spans="1:7" x14ac:dyDescent="0.25">
      <c r="A2446" s="49"/>
      <c r="B2446" s="49" t="s">
        <v>304</v>
      </c>
      <c r="C2446" s="68" t="s">
        <v>2</v>
      </c>
      <c r="D2446" s="68">
        <v>4</v>
      </c>
      <c r="E2446" s="77">
        <v>250</v>
      </c>
      <c r="F2446" s="66"/>
      <c r="G2446" s="66">
        <f t="shared" si="84"/>
        <v>1000</v>
      </c>
    </row>
    <row r="2447" spans="1:7" x14ac:dyDescent="0.25">
      <c r="A2447" s="49"/>
      <c r="B2447" s="49" t="s">
        <v>305</v>
      </c>
      <c r="C2447" s="68" t="s">
        <v>2</v>
      </c>
      <c r="D2447" s="68">
        <v>4</v>
      </c>
      <c r="E2447" s="77">
        <v>250</v>
      </c>
      <c r="F2447" s="66"/>
      <c r="G2447" s="66">
        <f t="shared" si="84"/>
        <v>1000</v>
      </c>
    </row>
    <row r="2448" spans="1:7" x14ac:dyDescent="0.25">
      <c r="A2448" s="49"/>
      <c r="B2448" s="49" t="s">
        <v>306</v>
      </c>
      <c r="C2448" s="68" t="s">
        <v>2</v>
      </c>
      <c r="D2448" s="68">
        <v>4</v>
      </c>
      <c r="E2448" s="77">
        <v>250</v>
      </c>
      <c r="F2448" s="66"/>
      <c r="G2448" s="66">
        <f t="shared" si="84"/>
        <v>1000</v>
      </c>
    </row>
    <row r="2449" spans="1:7" x14ac:dyDescent="0.25">
      <c r="A2449" s="49"/>
      <c r="B2449" s="49"/>
      <c r="C2449" s="68"/>
      <c r="D2449" s="68"/>
      <c r="E2449" s="77"/>
      <c r="F2449" s="66"/>
      <c r="G2449" s="66"/>
    </row>
    <row r="2450" spans="1:7" ht="13" x14ac:dyDescent="0.3">
      <c r="A2450" s="49"/>
      <c r="B2450" s="67" t="s">
        <v>307</v>
      </c>
      <c r="C2450" s="68"/>
      <c r="D2450" s="68"/>
      <c r="E2450" s="77"/>
      <c r="F2450" s="66"/>
      <c r="G2450" s="66"/>
    </row>
    <row r="2451" spans="1:7" ht="13" x14ac:dyDescent="0.3">
      <c r="A2451" s="49"/>
      <c r="B2451" s="67" t="s">
        <v>308</v>
      </c>
      <c r="C2451" s="68"/>
      <c r="D2451" s="68"/>
      <c r="E2451" s="77"/>
      <c r="F2451" s="66"/>
      <c r="G2451" s="66"/>
    </row>
    <row r="2452" spans="1:7" x14ac:dyDescent="0.25">
      <c r="A2452" s="49"/>
      <c r="B2452" s="49"/>
      <c r="C2452" s="68"/>
      <c r="D2452" s="68"/>
      <c r="E2452" s="77"/>
      <c r="F2452" s="66"/>
      <c r="G2452" s="66"/>
    </row>
    <row r="2453" spans="1:7" x14ac:dyDescent="0.25">
      <c r="A2453" s="49"/>
      <c r="B2453" s="49" t="s">
        <v>311</v>
      </c>
      <c r="C2453" s="68" t="s">
        <v>2</v>
      </c>
      <c r="D2453" s="68">
        <v>1</v>
      </c>
      <c r="E2453" s="77">
        <v>4500</v>
      </c>
      <c r="F2453" s="66"/>
      <c r="G2453" s="66"/>
    </row>
    <row r="2454" spans="1:7" x14ac:dyDescent="0.25">
      <c r="A2454" s="49"/>
      <c r="B2454" s="49"/>
      <c r="C2454" s="68"/>
      <c r="D2454" s="68"/>
      <c r="E2454" s="77"/>
      <c r="F2454" s="66"/>
      <c r="G2454" s="66"/>
    </row>
    <row r="2455" spans="1:7" ht="13" x14ac:dyDescent="0.3">
      <c r="A2455" s="49"/>
      <c r="B2455" s="67" t="s">
        <v>312</v>
      </c>
      <c r="C2455" s="68"/>
      <c r="D2455" s="68"/>
      <c r="E2455" s="77"/>
      <c r="F2455" s="66"/>
      <c r="G2455" s="66"/>
    </row>
    <row r="2456" spans="1:7" ht="13" x14ac:dyDescent="0.3">
      <c r="A2456" s="49"/>
      <c r="B2456" s="67" t="s">
        <v>313</v>
      </c>
      <c r="C2456" s="68"/>
      <c r="D2456" s="68"/>
      <c r="E2456" s="77"/>
      <c r="F2456" s="66"/>
      <c r="G2456" s="66"/>
    </row>
    <row r="2457" spans="1:7" x14ac:dyDescent="0.25">
      <c r="A2457" s="49"/>
      <c r="B2457" s="49" t="s">
        <v>314</v>
      </c>
      <c r="C2457" s="68"/>
      <c r="D2457" s="68"/>
      <c r="E2457" s="77"/>
      <c r="F2457" s="66"/>
      <c r="G2457" s="66"/>
    </row>
    <row r="2458" spans="1:7" x14ac:dyDescent="0.25">
      <c r="A2458" s="49"/>
      <c r="B2458" s="49" t="s">
        <v>315</v>
      </c>
      <c r="C2458" s="68"/>
      <c r="D2458" s="68"/>
      <c r="E2458" s="77"/>
      <c r="F2458" s="66"/>
      <c r="G2458" s="66"/>
    </row>
    <row r="2459" spans="1:7" x14ac:dyDescent="0.25">
      <c r="A2459" s="49"/>
      <c r="B2459" s="49" t="s">
        <v>316</v>
      </c>
      <c r="C2459" s="68"/>
      <c r="D2459" s="68"/>
      <c r="E2459" s="77"/>
      <c r="F2459" s="66"/>
      <c r="G2459" s="66"/>
    </row>
    <row r="2460" spans="1:7" x14ac:dyDescent="0.25">
      <c r="A2460" s="49"/>
      <c r="B2460" s="49" t="s">
        <v>317</v>
      </c>
      <c r="C2460" s="68"/>
      <c r="D2460" s="68"/>
      <c r="E2460" s="77"/>
      <c r="F2460" s="66"/>
      <c r="G2460" s="66"/>
    </row>
    <row r="2461" spans="1:7" x14ac:dyDescent="0.25">
      <c r="A2461" s="49"/>
      <c r="B2461" s="49" t="s">
        <v>318</v>
      </c>
      <c r="C2461" s="68"/>
      <c r="D2461" s="68"/>
      <c r="E2461" s="77"/>
      <c r="F2461" s="66"/>
      <c r="G2461" s="66"/>
    </row>
    <row r="2462" spans="1:7" x14ac:dyDescent="0.25">
      <c r="A2462" s="49"/>
      <c r="B2462" s="49" t="s">
        <v>466</v>
      </c>
      <c r="C2462" s="68"/>
      <c r="D2462" s="68"/>
      <c r="E2462" s="77"/>
      <c r="F2462" s="66"/>
      <c r="G2462" s="66"/>
    </row>
    <row r="2463" spans="1:7" x14ac:dyDescent="0.25">
      <c r="A2463" s="49"/>
      <c r="B2463" s="49" t="s">
        <v>319</v>
      </c>
      <c r="C2463" s="68" t="s">
        <v>2</v>
      </c>
      <c r="D2463" s="68">
        <v>1</v>
      </c>
      <c r="E2463" s="77">
        <v>10000</v>
      </c>
      <c r="F2463" s="66"/>
      <c r="G2463" s="66">
        <f t="shared" ref="G2463:G2514" si="85">E2463*D2463</f>
        <v>10000</v>
      </c>
    </row>
    <row r="2464" spans="1:7" x14ac:dyDescent="0.25">
      <c r="A2464" s="49"/>
      <c r="B2464" s="49"/>
      <c r="C2464" s="68"/>
      <c r="D2464" s="68"/>
      <c r="E2464" s="77"/>
      <c r="F2464" s="66"/>
      <c r="G2464" s="66"/>
    </row>
    <row r="2465" spans="1:7" ht="13" x14ac:dyDescent="0.3">
      <c r="A2465" s="115"/>
      <c r="B2465" s="111" t="s">
        <v>283</v>
      </c>
      <c r="C2465" s="112"/>
      <c r="D2465" s="112"/>
      <c r="E2465" s="113"/>
      <c r="F2465" s="114"/>
      <c r="G2465" s="114">
        <f>SUM(G2435:G2464)</f>
        <v>16100</v>
      </c>
    </row>
    <row r="2466" spans="1:7" x14ac:dyDescent="0.25">
      <c r="A2466" s="49"/>
      <c r="B2466" s="49"/>
      <c r="C2466" s="68"/>
      <c r="D2466" s="68"/>
      <c r="E2466" s="77"/>
      <c r="F2466" s="66"/>
      <c r="G2466" s="66"/>
    </row>
    <row r="2467" spans="1:7" ht="13" x14ac:dyDescent="0.3">
      <c r="A2467" s="49"/>
      <c r="B2467" s="79" t="s">
        <v>320</v>
      </c>
      <c r="C2467" s="68"/>
      <c r="D2467" s="68"/>
      <c r="E2467" s="77"/>
      <c r="F2467" s="66"/>
      <c r="G2467" s="66"/>
    </row>
    <row r="2468" spans="1:7" ht="13" x14ac:dyDescent="0.3">
      <c r="A2468" s="49"/>
      <c r="B2468" s="91"/>
      <c r="C2468" s="92"/>
      <c r="D2468" s="68"/>
      <c r="E2468" s="77"/>
      <c r="F2468" s="66"/>
      <c r="G2468" s="66"/>
    </row>
    <row r="2469" spans="1:7" ht="13" x14ac:dyDescent="0.3">
      <c r="A2469" s="49"/>
      <c r="B2469" s="67" t="s">
        <v>321</v>
      </c>
      <c r="C2469" s="68"/>
      <c r="D2469" s="68"/>
      <c r="E2469" s="77"/>
      <c r="F2469" s="66"/>
      <c r="G2469" s="66"/>
    </row>
    <row r="2470" spans="1:7" ht="13" x14ac:dyDescent="0.3">
      <c r="A2470" s="49"/>
      <c r="B2470" s="67" t="s">
        <v>322</v>
      </c>
      <c r="C2470" s="68"/>
      <c r="D2470" s="68"/>
      <c r="E2470" s="77"/>
      <c r="F2470" s="66"/>
      <c r="G2470" s="66"/>
    </row>
    <row r="2471" spans="1:7" ht="14.5" x14ac:dyDescent="0.25">
      <c r="A2471" s="49"/>
      <c r="B2471" s="49" t="s">
        <v>323</v>
      </c>
      <c r="C2471" s="68" t="s">
        <v>621</v>
      </c>
      <c r="D2471" s="68">
        <v>5</v>
      </c>
      <c r="E2471" s="77">
        <v>400</v>
      </c>
      <c r="F2471" s="66"/>
      <c r="G2471" s="66">
        <f t="shared" si="85"/>
        <v>2000</v>
      </c>
    </row>
    <row r="2472" spans="1:7" x14ac:dyDescent="0.25">
      <c r="A2472" s="49"/>
      <c r="B2472" s="49"/>
      <c r="C2472" s="68"/>
      <c r="D2472" s="68"/>
      <c r="E2472" s="77"/>
      <c r="F2472" s="66"/>
      <c r="G2472" s="66"/>
    </row>
    <row r="2473" spans="1:7" ht="13" x14ac:dyDescent="0.3">
      <c r="A2473" s="49"/>
      <c r="B2473" s="76" t="s">
        <v>283</v>
      </c>
      <c r="C2473" s="68"/>
      <c r="D2473" s="68"/>
      <c r="E2473" s="77"/>
      <c r="F2473" s="78"/>
      <c r="G2473" s="78">
        <f>SUM(G2468:G2472)</f>
        <v>2000</v>
      </c>
    </row>
    <row r="2474" spans="1:7" x14ac:dyDescent="0.25">
      <c r="A2474" s="49"/>
      <c r="B2474" s="49"/>
      <c r="C2474" s="68"/>
      <c r="D2474" s="68"/>
      <c r="E2474" s="77"/>
      <c r="F2474" s="66"/>
      <c r="G2474" s="66"/>
    </row>
    <row r="2475" spans="1:7" ht="13" x14ac:dyDescent="0.3">
      <c r="A2475" s="49"/>
      <c r="B2475" s="79" t="s">
        <v>324</v>
      </c>
      <c r="C2475" s="68"/>
      <c r="D2475" s="68"/>
      <c r="E2475" s="77"/>
      <c r="F2475" s="66"/>
      <c r="G2475" s="66"/>
    </row>
    <row r="2476" spans="1:7" x14ac:dyDescent="0.25">
      <c r="A2476" s="49"/>
      <c r="B2476" s="49"/>
      <c r="C2476" s="68"/>
      <c r="D2476" s="68"/>
      <c r="E2476" s="77"/>
      <c r="F2476" s="66"/>
      <c r="G2476" s="66"/>
    </row>
    <row r="2477" spans="1:7" ht="13" x14ac:dyDescent="0.3">
      <c r="A2477" s="49"/>
      <c r="B2477" s="67" t="s">
        <v>325</v>
      </c>
      <c r="C2477" s="68"/>
      <c r="D2477" s="68"/>
      <c r="E2477" s="77"/>
      <c r="F2477" s="66"/>
      <c r="G2477" s="66"/>
    </row>
    <row r="2478" spans="1:7" ht="13" x14ac:dyDescent="0.3">
      <c r="A2478" s="49"/>
      <c r="B2478" s="67" t="s">
        <v>326</v>
      </c>
      <c r="C2478" s="68"/>
      <c r="D2478" s="68"/>
      <c r="E2478" s="77"/>
      <c r="F2478" s="66"/>
      <c r="G2478" s="66"/>
    </row>
    <row r="2479" spans="1:7" ht="13" x14ac:dyDescent="0.3">
      <c r="A2479" s="49"/>
      <c r="B2479" s="67" t="s">
        <v>528</v>
      </c>
      <c r="C2479" s="68"/>
      <c r="D2479" s="68"/>
      <c r="E2479" s="77"/>
      <c r="F2479" s="66"/>
      <c r="G2479" s="66"/>
    </row>
    <row r="2480" spans="1:7" x14ac:dyDescent="0.25">
      <c r="A2480" s="49"/>
      <c r="B2480" s="49"/>
      <c r="C2480" s="68"/>
      <c r="D2480" s="68"/>
      <c r="E2480" s="77"/>
      <c r="F2480" s="66"/>
      <c r="G2480" s="66"/>
    </row>
    <row r="2481" spans="1:7" ht="14.5" x14ac:dyDescent="0.25">
      <c r="A2481" s="49"/>
      <c r="B2481" s="49" t="s">
        <v>526</v>
      </c>
      <c r="C2481" s="68" t="s">
        <v>621</v>
      </c>
      <c r="D2481" s="74">
        <f>((5+4)*2)*3.1+(4*2.9*2*2)</f>
        <v>102.2</v>
      </c>
      <c r="E2481" s="77">
        <v>70</v>
      </c>
      <c r="F2481" s="66"/>
      <c r="G2481" s="66">
        <f t="shared" si="85"/>
        <v>7154</v>
      </c>
    </row>
    <row r="2482" spans="1:7" ht="14.5" x14ac:dyDescent="0.25">
      <c r="A2482" s="49"/>
      <c r="B2482" s="49" t="s">
        <v>589</v>
      </c>
      <c r="C2482" s="68" t="s">
        <v>621</v>
      </c>
      <c r="D2482" s="74">
        <v>20</v>
      </c>
      <c r="E2482" s="77">
        <v>70</v>
      </c>
      <c r="F2482" s="66"/>
      <c r="G2482" s="66">
        <f t="shared" si="85"/>
        <v>1400</v>
      </c>
    </row>
    <row r="2483" spans="1:7" x14ac:dyDescent="0.25">
      <c r="A2483" s="49"/>
      <c r="B2483" s="49"/>
      <c r="C2483" s="68"/>
      <c r="D2483" s="68"/>
      <c r="E2483" s="77"/>
      <c r="F2483" s="66"/>
      <c r="G2483" s="66"/>
    </row>
    <row r="2484" spans="1:7" ht="13" x14ac:dyDescent="0.3">
      <c r="A2484" s="49"/>
      <c r="B2484" s="67" t="s">
        <v>325</v>
      </c>
      <c r="C2484" s="68"/>
      <c r="D2484" s="68"/>
      <c r="E2484" s="77"/>
      <c r="F2484" s="66"/>
      <c r="G2484" s="66"/>
    </row>
    <row r="2485" spans="1:7" ht="13" x14ac:dyDescent="0.3">
      <c r="A2485" s="49"/>
      <c r="B2485" s="67" t="s">
        <v>326</v>
      </c>
      <c r="C2485" s="68"/>
      <c r="D2485" s="68"/>
      <c r="E2485" s="77"/>
      <c r="F2485" s="66"/>
      <c r="G2485" s="66"/>
    </row>
    <row r="2486" spans="1:7" ht="13" x14ac:dyDescent="0.3">
      <c r="A2486" s="49"/>
      <c r="B2486" s="67" t="s">
        <v>528</v>
      </c>
      <c r="C2486" s="68"/>
      <c r="D2486" s="68"/>
      <c r="E2486" s="77"/>
      <c r="F2486" s="66"/>
      <c r="G2486" s="66"/>
    </row>
    <row r="2487" spans="1:7" x14ac:dyDescent="0.25">
      <c r="A2487" s="49"/>
      <c r="B2487" s="49"/>
      <c r="C2487" s="68"/>
      <c r="D2487" s="68"/>
      <c r="E2487" s="77"/>
      <c r="F2487" s="66"/>
      <c r="G2487" s="66"/>
    </row>
    <row r="2488" spans="1:7" ht="14.5" x14ac:dyDescent="0.25">
      <c r="A2488" s="49"/>
      <c r="B2488" s="49" t="s">
        <v>527</v>
      </c>
      <c r="C2488" s="68" t="s">
        <v>621</v>
      </c>
      <c r="D2488" s="74">
        <f>((4+5)*2)*3.1</f>
        <v>55.800000000000004</v>
      </c>
      <c r="E2488" s="77">
        <v>70</v>
      </c>
      <c r="F2488" s="66"/>
      <c r="G2488" s="66">
        <f t="shared" ref="G2488" si="86">E2488*D2488</f>
        <v>3906.0000000000005</v>
      </c>
    </row>
    <row r="2489" spans="1:7" x14ac:dyDescent="0.25">
      <c r="A2489" s="49"/>
      <c r="B2489" s="49"/>
      <c r="C2489" s="68"/>
      <c r="D2489" s="74"/>
      <c r="E2489" s="77"/>
      <c r="F2489" s="66"/>
      <c r="G2489" s="66"/>
    </row>
    <row r="2490" spans="1:7" ht="13" x14ac:dyDescent="0.3">
      <c r="A2490" s="49"/>
      <c r="B2490" s="67" t="s">
        <v>329</v>
      </c>
      <c r="C2490" s="68"/>
      <c r="D2490" s="68"/>
      <c r="E2490" s="77"/>
      <c r="F2490" s="66"/>
      <c r="G2490" s="66"/>
    </row>
    <row r="2491" spans="1:7" ht="13" x14ac:dyDescent="0.3">
      <c r="A2491" s="49"/>
      <c r="B2491" s="67" t="s">
        <v>330</v>
      </c>
      <c r="C2491" s="68"/>
      <c r="D2491" s="68"/>
      <c r="E2491" s="77"/>
      <c r="F2491" s="66"/>
      <c r="G2491" s="66"/>
    </row>
    <row r="2492" spans="1:7" ht="13" x14ac:dyDescent="0.3">
      <c r="A2492" s="49"/>
      <c r="B2492" s="67" t="s">
        <v>529</v>
      </c>
      <c r="C2492" s="68"/>
      <c r="D2492" s="68"/>
      <c r="E2492" s="77"/>
      <c r="F2492" s="66"/>
      <c r="G2492" s="66"/>
    </row>
    <row r="2493" spans="1:7" ht="13" x14ac:dyDescent="0.3">
      <c r="A2493" s="49"/>
      <c r="B2493" s="67"/>
      <c r="C2493" s="68"/>
      <c r="D2493" s="68"/>
      <c r="E2493" s="77"/>
      <c r="F2493" s="66"/>
      <c r="G2493" s="66"/>
    </row>
    <row r="2494" spans="1:7" x14ac:dyDescent="0.25">
      <c r="A2494" s="49"/>
      <c r="B2494" s="49" t="s">
        <v>332</v>
      </c>
      <c r="C2494" s="68" t="s">
        <v>11</v>
      </c>
      <c r="D2494" s="68">
        <f>D2332+D2338</f>
        <v>20</v>
      </c>
      <c r="E2494" s="77">
        <v>20</v>
      </c>
      <c r="F2494" s="66"/>
      <c r="G2494" s="66">
        <f t="shared" si="85"/>
        <v>400</v>
      </c>
    </row>
    <row r="2495" spans="1:7" x14ac:dyDescent="0.25">
      <c r="A2495" s="49"/>
      <c r="B2495" s="49"/>
      <c r="C2495" s="68"/>
      <c r="D2495" s="68"/>
      <c r="E2495" s="77"/>
      <c r="F2495" s="66"/>
      <c r="G2495" s="66"/>
    </row>
    <row r="2496" spans="1:7" ht="13" x14ac:dyDescent="0.3">
      <c r="A2496" s="49"/>
      <c r="B2496" s="67" t="s">
        <v>530</v>
      </c>
      <c r="C2496" s="68"/>
      <c r="D2496" s="68"/>
      <c r="E2496" s="77"/>
      <c r="F2496" s="66"/>
      <c r="G2496" s="66"/>
    </row>
    <row r="2497" spans="1:7" ht="13" x14ac:dyDescent="0.3">
      <c r="A2497" s="49"/>
      <c r="B2497" s="67" t="s">
        <v>334</v>
      </c>
      <c r="C2497" s="68"/>
      <c r="D2497" s="68"/>
      <c r="E2497" s="77"/>
      <c r="F2497" s="66"/>
      <c r="G2497" s="66"/>
    </row>
    <row r="2498" spans="1:7" ht="13" x14ac:dyDescent="0.3">
      <c r="A2498" s="49"/>
      <c r="B2498" s="67" t="s">
        <v>335</v>
      </c>
      <c r="C2498" s="68"/>
      <c r="D2498" s="68"/>
      <c r="E2498" s="77"/>
      <c r="F2498" s="66"/>
      <c r="G2498" s="66"/>
    </row>
    <row r="2499" spans="1:7" x14ac:dyDescent="0.25">
      <c r="A2499" s="49"/>
      <c r="B2499" s="49"/>
      <c r="C2499" s="68"/>
      <c r="D2499" s="68"/>
      <c r="E2499" s="77"/>
      <c r="F2499" s="66"/>
      <c r="G2499" s="66"/>
    </row>
    <row r="2500" spans="1:7" ht="14.5" x14ac:dyDescent="0.25">
      <c r="A2500" s="49"/>
      <c r="B2500" s="49" t="s">
        <v>336</v>
      </c>
      <c r="C2500" s="68" t="s">
        <v>621</v>
      </c>
      <c r="D2500" s="68">
        <v>4</v>
      </c>
      <c r="E2500" s="77">
        <v>70</v>
      </c>
      <c r="F2500" s="66"/>
      <c r="G2500" s="66">
        <f t="shared" si="85"/>
        <v>280</v>
      </c>
    </row>
    <row r="2501" spans="1:7" ht="14.5" x14ac:dyDescent="0.25">
      <c r="A2501" s="49"/>
      <c r="B2501" s="49" t="s">
        <v>287</v>
      </c>
      <c r="C2501" s="68" t="s">
        <v>621</v>
      </c>
      <c r="D2501" s="68">
        <v>14</v>
      </c>
      <c r="E2501" s="77">
        <v>70</v>
      </c>
      <c r="F2501" s="66"/>
      <c r="G2501" s="66">
        <f t="shared" si="85"/>
        <v>980</v>
      </c>
    </row>
    <row r="2502" spans="1:7" x14ac:dyDescent="0.25">
      <c r="A2502" s="49"/>
      <c r="B2502" s="49"/>
      <c r="C2502" s="68"/>
      <c r="D2502" s="68"/>
      <c r="E2502" s="77"/>
      <c r="F2502" s="66"/>
      <c r="G2502" s="66"/>
    </row>
    <row r="2503" spans="1:7" ht="13" x14ac:dyDescent="0.3">
      <c r="A2503" s="49"/>
      <c r="B2503" s="67" t="s">
        <v>337</v>
      </c>
      <c r="C2503" s="68"/>
      <c r="D2503" s="68"/>
      <c r="E2503" s="77"/>
      <c r="F2503" s="66"/>
      <c r="G2503" s="66"/>
    </row>
    <row r="2504" spans="1:7" ht="13" x14ac:dyDescent="0.3">
      <c r="A2504" s="49"/>
      <c r="B2504" s="67" t="s">
        <v>338</v>
      </c>
      <c r="C2504" s="68"/>
      <c r="D2504" s="68"/>
      <c r="E2504" s="77"/>
      <c r="F2504" s="66"/>
      <c r="G2504" s="66"/>
    </row>
    <row r="2505" spans="1:7" x14ac:dyDescent="0.25">
      <c r="A2505" s="49"/>
      <c r="B2505" s="49"/>
      <c r="C2505" s="68"/>
      <c r="D2505" s="68"/>
      <c r="E2505" s="77"/>
      <c r="F2505" s="66"/>
      <c r="G2505" s="66"/>
    </row>
    <row r="2506" spans="1:7" ht="14.5" x14ac:dyDescent="0.25">
      <c r="A2506" s="49"/>
      <c r="B2506" s="49" t="s">
        <v>285</v>
      </c>
      <c r="C2506" s="68" t="s">
        <v>621</v>
      </c>
      <c r="D2506" s="68">
        <v>4</v>
      </c>
      <c r="E2506" s="77">
        <v>70</v>
      </c>
      <c r="F2506" s="66"/>
      <c r="G2506" s="66">
        <f t="shared" si="85"/>
        <v>280</v>
      </c>
    </row>
    <row r="2507" spans="1:7" x14ac:dyDescent="0.25">
      <c r="A2507" s="49"/>
      <c r="B2507" s="49" t="s">
        <v>531</v>
      </c>
      <c r="C2507" s="68" t="s">
        <v>11</v>
      </c>
      <c r="D2507" s="68">
        <f>D2386</f>
        <v>18</v>
      </c>
      <c r="E2507" s="77">
        <v>20</v>
      </c>
      <c r="F2507" s="66"/>
      <c r="G2507" s="66">
        <f t="shared" si="85"/>
        <v>360</v>
      </c>
    </row>
    <row r="2508" spans="1:7" ht="13" x14ac:dyDescent="0.3">
      <c r="A2508" s="49"/>
      <c r="B2508" s="67"/>
      <c r="C2508" s="68"/>
      <c r="D2508" s="68"/>
      <c r="E2508" s="77"/>
      <c r="F2508" s="66"/>
      <c r="G2508" s="66"/>
    </row>
    <row r="2509" spans="1:7" ht="13" x14ac:dyDescent="0.3">
      <c r="A2509" s="49"/>
      <c r="B2509" s="67" t="s">
        <v>339</v>
      </c>
      <c r="C2509" s="68"/>
      <c r="D2509" s="68"/>
      <c r="E2509" s="77"/>
      <c r="F2509" s="66"/>
      <c r="G2509" s="66"/>
    </row>
    <row r="2510" spans="1:7" ht="13" x14ac:dyDescent="0.3">
      <c r="A2510" s="49"/>
      <c r="B2510" s="67" t="s">
        <v>532</v>
      </c>
      <c r="C2510" s="68"/>
      <c r="D2510" s="68"/>
      <c r="E2510" s="77"/>
      <c r="F2510" s="66"/>
      <c r="G2510" s="66"/>
    </row>
    <row r="2511" spans="1:7" x14ac:dyDescent="0.25">
      <c r="A2511" s="49"/>
      <c r="B2511" s="49"/>
      <c r="C2511" s="68"/>
      <c r="D2511" s="68"/>
      <c r="E2511" s="77"/>
      <c r="F2511" s="66"/>
      <c r="G2511" s="66"/>
    </row>
    <row r="2512" spans="1:7" x14ac:dyDescent="0.25">
      <c r="A2512" s="49"/>
      <c r="B2512" s="49" t="s">
        <v>341</v>
      </c>
      <c r="C2512" s="68" t="s">
        <v>11</v>
      </c>
      <c r="D2512" s="68">
        <f>D2342</f>
        <v>18</v>
      </c>
      <c r="E2512" s="77">
        <v>20</v>
      </c>
      <c r="F2512" s="66"/>
      <c r="G2512" s="66">
        <f t="shared" si="85"/>
        <v>360</v>
      </c>
    </row>
    <row r="2513" spans="1:7" ht="14.5" x14ac:dyDescent="0.25">
      <c r="A2513" s="49"/>
      <c r="B2513" s="49" t="s">
        <v>285</v>
      </c>
      <c r="C2513" s="68" t="s">
        <v>621</v>
      </c>
      <c r="D2513" s="68">
        <v>4</v>
      </c>
      <c r="E2513" s="77">
        <v>70</v>
      </c>
      <c r="F2513" s="66"/>
      <c r="G2513" s="66">
        <f t="shared" si="85"/>
        <v>280</v>
      </c>
    </row>
    <row r="2514" spans="1:7" ht="14.5" x14ac:dyDescent="0.25">
      <c r="A2514" s="49"/>
      <c r="B2514" s="49" t="s">
        <v>533</v>
      </c>
      <c r="C2514" s="68" t="s">
        <v>621</v>
      </c>
      <c r="D2514" s="68">
        <v>45</v>
      </c>
      <c r="E2514" s="77">
        <v>70</v>
      </c>
      <c r="F2514" s="66"/>
      <c r="G2514" s="66">
        <f t="shared" si="85"/>
        <v>3150</v>
      </c>
    </row>
    <row r="2515" spans="1:7" x14ac:dyDescent="0.25">
      <c r="A2515" s="49"/>
      <c r="B2515" s="49"/>
      <c r="C2515" s="68"/>
      <c r="D2515" s="68"/>
      <c r="E2515" s="77"/>
      <c r="F2515" s="66"/>
      <c r="G2515" s="66"/>
    </row>
    <row r="2516" spans="1:7" ht="13" x14ac:dyDescent="0.3">
      <c r="A2516" s="115"/>
      <c r="B2516" s="111" t="s">
        <v>283</v>
      </c>
      <c r="C2516" s="112"/>
      <c r="D2516" s="112"/>
      <c r="E2516" s="113"/>
      <c r="F2516" s="114"/>
      <c r="G2516" s="114">
        <f>SUM(G2481:G2515)</f>
        <v>18550</v>
      </c>
    </row>
    <row r="2517" spans="1:7" ht="13" x14ac:dyDescent="0.3">
      <c r="A2517" s="49"/>
      <c r="B2517" s="76"/>
      <c r="C2517" s="68"/>
      <c r="D2517" s="68"/>
      <c r="E2517" s="77"/>
      <c r="F2517" s="97"/>
      <c r="G2517" s="97"/>
    </row>
    <row r="2518" spans="1:7" ht="13" x14ac:dyDescent="0.3">
      <c r="A2518" s="49"/>
      <c r="B2518" s="79" t="s">
        <v>586</v>
      </c>
      <c r="C2518" s="68"/>
      <c r="D2518" s="68"/>
      <c r="E2518" s="77"/>
      <c r="F2518" s="66"/>
      <c r="G2518" s="66"/>
    </row>
    <row r="2519" spans="1:7" x14ac:dyDescent="0.25">
      <c r="A2519" s="49"/>
      <c r="B2519" s="49"/>
      <c r="C2519" s="68"/>
      <c r="D2519" s="68"/>
      <c r="E2519" s="77"/>
      <c r="F2519" s="66"/>
      <c r="G2519" s="66"/>
    </row>
    <row r="2520" spans="1:7" ht="13" x14ac:dyDescent="0.3">
      <c r="A2520" s="49"/>
      <c r="B2520" s="67" t="s">
        <v>587</v>
      </c>
      <c r="C2520" s="68"/>
      <c r="D2520" s="68"/>
      <c r="E2520" s="77"/>
      <c r="F2520" s="66"/>
      <c r="G2520" s="66"/>
    </row>
    <row r="2521" spans="1:7" x14ac:dyDescent="0.25">
      <c r="A2521" s="49"/>
      <c r="B2521" s="49"/>
      <c r="C2521" s="68"/>
      <c r="D2521" s="68"/>
      <c r="E2521" s="77"/>
      <c r="F2521" s="66"/>
      <c r="G2521" s="66"/>
    </row>
    <row r="2522" spans="1:7" x14ac:dyDescent="0.25">
      <c r="A2522" s="49"/>
      <c r="B2522" s="49" t="s">
        <v>588</v>
      </c>
      <c r="C2522" s="68" t="s">
        <v>518</v>
      </c>
      <c r="D2522" s="74">
        <v>1</v>
      </c>
      <c r="E2522" s="77">
        <v>20000</v>
      </c>
      <c r="F2522" s="66"/>
      <c r="G2522" s="66"/>
    </row>
    <row r="2523" spans="1:7" x14ac:dyDescent="0.25">
      <c r="A2523" s="49"/>
      <c r="B2523" s="49"/>
      <c r="C2523" s="68"/>
      <c r="D2523" s="68"/>
      <c r="E2523" s="77"/>
      <c r="F2523" s="66"/>
      <c r="G2523" s="66"/>
    </row>
    <row r="2524" spans="1:7" ht="13" x14ac:dyDescent="0.3">
      <c r="A2524" s="115"/>
      <c r="B2524" s="111" t="s">
        <v>283</v>
      </c>
      <c r="C2524" s="112"/>
      <c r="D2524" s="112"/>
      <c r="E2524" s="113"/>
      <c r="F2524" s="114"/>
      <c r="G2524" s="114">
        <f>SUM(G2522:G2523)</f>
        <v>0</v>
      </c>
    </row>
    <row r="2525" spans="1:7" x14ac:dyDescent="0.25">
      <c r="A2525" s="49"/>
      <c r="B2525" s="49"/>
      <c r="C2525" s="49"/>
      <c r="D2525" s="49"/>
      <c r="E2525" s="48"/>
      <c r="F2525" s="66"/>
      <c r="G2525" s="66"/>
    </row>
    <row r="2526" spans="1:7" ht="13" x14ac:dyDescent="0.3">
      <c r="A2526" s="115"/>
      <c r="B2526" s="111" t="s">
        <v>357</v>
      </c>
      <c r="C2526" s="115"/>
      <c r="D2526" s="115"/>
      <c r="E2526" s="116"/>
      <c r="F2526" s="116"/>
      <c r="G2526" s="116"/>
    </row>
    <row r="2527" spans="1:7" x14ac:dyDescent="0.25">
      <c r="A2527" s="49"/>
      <c r="B2527" s="49"/>
      <c r="C2527" s="49"/>
      <c r="D2527" s="49"/>
      <c r="E2527" s="48"/>
      <c r="F2527" s="48"/>
      <c r="G2527" s="48"/>
    </row>
    <row r="2528" spans="1:7" ht="13" x14ac:dyDescent="0.3">
      <c r="A2528" s="49"/>
      <c r="B2528" s="93" t="s">
        <v>467</v>
      </c>
      <c r="C2528" s="49"/>
      <c r="D2528" s="49"/>
      <c r="E2528" s="48"/>
      <c r="F2528" s="48"/>
      <c r="G2528" s="94">
        <f>G2288</f>
        <v>7522</v>
      </c>
    </row>
    <row r="2529" spans="1:7" ht="13" x14ac:dyDescent="0.3">
      <c r="A2529" s="49"/>
      <c r="B2529" s="49"/>
      <c r="C2529" s="49"/>
      <c r="D2529" s="49"/>
      <c r="E2529" s="48"/>
      <c r="F2529" s="94"/>
      <c r="G2529" s="48"/>
    </row>
    <row r="2530" spans="1:7" ht="13" x14ac:dyDescent="0.3">
      <c r="A2530" s="49"/>
      <c r="B2530" s="93" t="s">
        <v>347</v>
      </c>
      <c r="C2530" s="49"/>
      <c r="D2530" s="49"/>
      <c r="E2530" s="48"/>
      <c r="F2530" s="94">
        <f>F2322</f>
        <v>0</v>
      </c>
      <c r="G2530" s="94">
        <f>G2322</f>
        <v>7915</v>
      </c>
    </row>
    <row r="2531" spans="1:7" ht="13" x14ac:dyDescent="0.3">
      <c r="A2531" s="49"/>
      <c r="B2531" s="93"/>
      <c r="C2531" s="49"/>
      <c r="D2531" s="49"/>
      <c r="E2531" s="48"/>
      <c r="F2531" s="94"/>
      <c r="G2531" s="94"/>
    </row>
    <row r="2532" spans="1:7" ht="13" x14ac:dyDescent="0.3">
      <c r="A2532" s="49"/>
      <c r="B2532" s="93" t="s">
        <v>133</v>
      </c>
      <c r="C2532" s="49"/>
      <c r="D2532" s="49"/>
      <c r="E2532" s="48"/>
      <c r="F2532" s="94">
        <f>F2361</f>
        <v>0</v>
      </c>
      <c r="G2532" s="94">
        <f>G2361</f>
        <v>4910</v>
      </c>
    </row>
    <row r="2533" spans="1:7" ht="13" x14ac:dyDescent="0.3">
      <c r="A2533" s="49"/>
      <c r="B2533" s="93"/>
      <c r="C2533" s="49"/>
      <c r="D2533" s="49"/>
      <c r="E2533" s="48"/>
      <c r="F2533" s="94"/>
      <c r="G2533" s="94"/>
    </row>
    <row r="2534" spans="1:7" ht="13" x14ac:dyDescent="0.3">
      <c r="A2534" s="49"/>
      <c r="B2534" s="93" t="s">
        <v>348</v>
      </c>
      <c r="C2534" s="49"/>
      <c r="D2534" s="49"/>
      <c r="E2534" s="48"/>
      <c r="F2534" s="94">
        <f>F2388</f>
        <v>0</v>
      </c>
      <c r="G2534" s="94">
        <f>G2388</f>
        <v>6820</v>
      </c>
    </row>
    <row r="2535" spans="1:7" ht="13" x14ac:dyDescent="0.3">
      <c r="A2535" s="49"/>
      <c r="B2535" s="93"/>
      <c r="C2535" s="49"/>
      <c r="D2535" s="49"/>
      <c r="E2535" s="48"/>
      <c r="F2535" s="94"/>
      <c r="G2535" s="94"/>
    </row>
    <row r="2536" spans="1:7" ht="13" x14ac:dyDescent="0.3">
      <c r="A2536" s="49"/>
      <c r="B2536" s="93" t="s">
        <v>349</v>
      </c>
      <c r="C2536" s="49"/>
      <c r="D2536" s="49"/>
      <c r="E2536" s="48"/>
      <c r="F2536" s="94">
        <f>F2397</f>
        <v>0</v>
      </c>
      <c r="G2536" s="94">
        <f>G2397</f>
        <v>1800</v>
      </c>
    </row>
    <row r="2537" spans="1:7" ht="13" x14ac:dyDescent="0.3">
      <c r="A2537" s="49"/>
      <c r="B2537" s="93"/>
      <c r="C2537" s="49"/>
      <c r="D2537" s="49"/>
      <c r="E2537" s="48"/>
      <c r="F2537" s="94"/>
      <c r="G2537" s="94"/>
    </row>
    <row r="2538" spans="1:7" ht="13" x14ac:dyDescent="0.3">
      <c r="A2538" s="49"/>
      <c r="B2538" s="93" t="s">
        <v>63</v>
      </c>
      <c r="C2538" s="49"/>
      <c r="D2538" s="49"/>
      <c r="E2538" s="48"/>
      <c r="F2538" s="94">
        <f>F2419</f>
        <v>0</v>
      </c>
      <c r="G2538" s="94">
        <f>G2419</f>
        <v>5645</v>
      </c>
    </row>
    <row r="2539" spans="1:7" ht="13" x14ac:dyDescent="0.3">
      <c r="A2539" s="49"/>
      <c r="B2539" s="93"/>
      <c r="C2539" s="49"/>
      <c r="D2539" s="49"/>
      <c r="E2539" s="48"/>
      <c r="F2539" s="94"/>
      <c r="G2539" s="94"/>
    </row>
    <row r="2540" spans="1:7" ht="13" x14ac:dyDescent="0.3">
      <c r="A2540" s="49"/>
      <c r="B2540" s="93" t="s">
        <v>20</v>
      </c>
      <c r="C2540" s="49"/>
      <c r="D2540" s="49"/>
      <c r="E2540" s="48"/>
      <c r="F2540" s="94">
        <f>F2431</f>
        <v>0</v>
      </c>
      <c r="G2540" s="94">
        <f>G2431</f>
        <v>15120.000000000002</v>
      </c>
    </row>
    <row r="2541" spans="1:7" ht="13" x14ac:dyDescent="0.3">
      <c r="A2541" s="49"/>
      <c r="B2541" s="93"/>
      <c r="C2541" s="49"/>
      <c r="D2541" s="49"/>
      <c r="E2541" s="48"/>
      <c r="F2541" s="94"/>
      <c r="G2541" s="94"/>
    </row>
    <row r="2542" spans="1:7" ht="13" x14ac:dyDescent="0.3">
      <c r="A2542" s="49"/>
      <c r="B2542" s="93" t="s">
        <v>296</v>
      </c>
      <c r="C2542" s="49"/>
      <c r="D2542" s="49"/>
      <c r="E2542" s="48"/>
      <c r="F2542" s="94">
        <f>F2465</f>
        <v>0</v>
      </c>
      <c r="G2542" s="94">
        <f>G2465</f>
        <v>16100</v>
      </c>
    </row>
    <row r="2543" spans="1:7" ht="13" x14ac:dyDescent="0.3">
      <c r="A2543" s="49"/>
      <c r="B2543" s="93"/>
      <c r="C2543" s="49"/>
      <c r="D2543" s="49"/>
      <c r="E2543" s="48"/>
      <c r="F2543" s="94"/>
      <c r="G2543" s="94"/>
    </row>
    <row r="2544" spans="1:7" ht="13" x14ac:dyDescent="0.3">
      <c r="A2544" s="49"/>
      <c r="B2544" s="93" t="s">
        <v>320</v>
      </c>
      <c r="C2544" s="49"/>
      <c r="D2544" s="49"/>
      <c r="E2544" s="48"/>
      <c r="F2544" s="94">
        <f>F2473</f>
        <v>0</v>
      </c>
      <c r="G2544" s="94">
        <f>G2473</f>
        <v>2000</v>
      </c>
    </row>
    <row r="2545" spans="1:7" ht="13" x14ac:dyDescent="0.3">
      <c r="A2545" s="49"/>
      <c r="B2545" s="93"/>
      <c r="C2545" s="49"/>
      <c r="D2545" s="49"/>
      <c r="E2545" s="48"/>
      <c r="F2545" s="94"/>
      <c r="G2545" s="94"/>
    </row>
    <row r="2546" spans="1:7" ht="13" x14ac:dyDescent="0.3">
      <c r="A2546" s="49"/>
      <c r="B2546" s="93" t="s">
        <v>352</v>
      </c>
      <c r="C2546" s="49"/>
      <c r="D2546" s="49"/>
      <c r="E2546" s="48"/>
      <c r="F2546" s="94">
        <f>F2516</f>
        <v>0</v>
      </c>
      <c r="G2546" s="94">
        <f>G2516</f>
        <v>18550</v>
      </c>
    </row>
    <row r="2547" spans="1:7" ht="13" x14ac:dyDescent="0.3">
      <c r="A2547" s="49"/>
      <c r="B2547" s="93"/>
      <c r="C2547" s="49"/>
      <c r="D2547" s="49"/>
      <c r="E2547" s="48"/>
      <c r="F2547" s="48"/>
      <c r="G2547" s="48"/>
    </row>
    <row r="2548" spans="1:7" ht="13" x14ac:dyDescent="0.3">
      <c r="A2548" s="49"/>
      <c r="B2548" s="93" t="s">
        <v>586</v>
      </c>
      <c r="C2548" s="49"/>
      <c r="D2548" s="49"/>
      <c r="E2548" s="48"/>
      <c r="F2548" s="94">
        <f>F2518</f>
        <v>0</v>
      </c>
      <c r="G2548" s="94">
        <f>G2524</f>
        <v>0</v>
      </c>
    </row>
    <row r="2549" spans="1:7" ht="13" x14ac:dyDescent="0.3">
      <c r="A2549" s="49"/>
      <c r="B2549" s="93"/>
      <c r="C2549" s="49"/>
      <c r="D2549" s="49"/>
      <c r="E2549" s="48"/>
      <c r="F2549" s="48"/>
      <c r="G2549" s="48"/>
    </row>
    <row r="2550" spans="1:7" ht="13" x14ac:dyDescent="0.3">
      <c r="A2550" s="115"/>
      <c r="B2550" s="111" t="s">
        <v>353</v>
      </c>
      <c r="C2550" s="115"/>
      <c r="D2550" s="115"/>
      <c r="E2550" s="116"/>
      <c r="F2550" s="117">
        <f>SUM(F2528:F2549)</f>
        <v>0</v>
      </c>
      <c r="G2550" s="117">
        <f>SUM(G2530:G2549)</f>
        <v>78860</v>
      </c>
    </row>
    <row r="2551" spans="1:7" x14ac:dyDescent="0.25">
      <c r="A2551" s="51"/>
      <c r="B2551" s="51"/>
      <c r="C2551" s="51"/>
      <c r="D2551" s="51"/>
      <c r="E2551" s="95"/>
      <c r="F2551" s="95"/>
      <c r="G2551" s="95"/>
    </row>
    <row r="2554" spans="1:7" ht="13" x14ac:dyDescent="0.3">
      <c r="A2554" s="61"/>
      <c r="B2554" s="61"/>
      <c r="C2554" s="61"/>
      <c r="D2554" s="61"/>
      <c r="E2554" s="62"/>
      <c r="F2554" s="62"/>
      <c r="G2554" s="63"/>
    </row>
    <row r="2555" spans="1:7" ht="13" x14ac:dyDescent="0.3">
      <c r="A2555" s="64"/>
      <c r="B2555" s="65" t="s">
        <v>614</v>
      </c>
      <c r="C2555" s="49"/>
      <c r="D2555" s="49"/>
      <c r="E2555" s="48"/>
      <c r="F2555" s="48"/>
      <c r="G2555" s="66"/>
    </row>
    <row r="2556" spans="1:7" ht="13" x14ac:dyDescent="0.3">
      <c r="A2556" s="64"/>
      <c r="B2556" s="67" t="s">
        <v>284</v>
      </c>
      <c r="C2556" s="68"/>
      <c r="D2556" s="68"/>
      <c r="E2556" s="66"/>
      <c r="F2556" s="66"/>
      <c r="G2556" s="66"/>
    </row>
    <row r="2557" spans="1:7" ht="13" x14ac:dyDescent="0.3">
      <c r="A2557" s="64"/>
      <c r="B2557" s="71"/>
      <c r="C2557" s="70"/>
      <c r="D2557" s="68"/>
      <c r="E2557" s="66"/>
      <c r="F2557" s="66"/>
      <c r="G2557" s="66"/>
    </row>
    <row r="2558" spans="1:7" ht="13" x14ac:dyDescent="0.3">
      <c r="A2558" s="64"/>
      <c r="B2558" s="72" t="s">
        <v>520</v>
      </c>
      <c r="C2558" s="70"/>
      <c r="D2558" s="68"/>
      <c r="E2558" s="66"/>
      <c r="F2558" s="66"/>
      <c r="G2558" s="66"/>
    </row>
    <row r="2559" spans="1:7" ht="13" x14ac:dyDescent="0.3">
      <c r="A2559" s="64"/>
      <c r="B2559" s="71"/>
      <c r="C2559" s="70"/>
      <c r="D2559" s="68"/>
      <c r="E2559" s="66"/>
      <c r="F2559" s="66"/>
      <c r="G2559" s="66"/>
    </row>
    <row r="2560" spans="1:7" ht="13" x14ac:dyDescent="0.3">
      <c r="A2560" s="64"/>
      <c r="B2560" s="71" t="s">
        <v>601</v>
      </c>
      <c r="C2560" s="70" t="s">
        <v>619</v>
      </c>
      <c r="D2560" s="68">
        <f>4.5*6*3</f>
        <v>81</v>
      </c>
      <c r="E2560" s="66">
        <v>120</v>
      </c>
      <c r="F2560" s="66"/>
      <c r="G2560" s="66">
        <f t="shared" ref="G2560" si="87">E2560*D2560</f>
        <v>9720</v>
      </c>
    </row>
    <row r="2561" spans="1:7" ht="13" x14ac:dyDescent="0.3">
      <c r="A2561" s="64"/>
      <c r="B2561" s="71"/>
      <c r="C2561" s="70"/>
      <c r="D2561" s="68"/>
      <c r="E2561" s="66"/>
      <c r="F2561" s="66"/>
      <c r="G2561" s="66"/>
    </row>
    <row r="2562" spans="1:7" ht="13" x14ac:dyDescent="0.3">
      <c r="A2562" s="64"/>
      <c r="B2562" s="72" t="s">
        <v>382</v>
      </c>
      <c r="C2562" s="70"/>
      <c r="D2562" s="68"/>
      <c r="E2562" s="66"/>
      <c r="F2562" s="66"/>
      <c r="G2562" s="66"/>
    </row>
    <row r="2563" spans="1:7" ht="13" x14ac:dyDescent="0.3">
      <c r="A2563" s="64"/>
      <c r="B2563" s="71"/>
      <c r="C2563" s="70"/>
      <c r="D2563" s="68"/>
      <c r="E2563" s="66"/>
      <c r="F2563" s="66"/>
      <c r="G2563" s="66"/>
    </row>
    <row r="2564" spans="1:7" ht="13" x14ac:dyDescent="0.3">
      <c r="A2564" s="64"/>
      <c r="B2564" s="73" t="s">
        <v>535</v>
      </c>
      <c r="C2564" s="70"/>
      <c r="D2564" s="68"/>
      <c r="E2564" s="66"/>
      <c r="F2564" s="66"/>
      <c r="G2564" s="66"/>
    </row>
    <row r="2565" spans="1:7" ht="13" x14ac:dyDescent="0.3">
      <c r="A2565" s="64"/>
      <c r="B2565" s="73"/>
      <c r="C2565" s="70"/>
      <c r="D2565" s="68"/>
      <c r="E2565" s="66"/>
      <c r="F2565" s="66"/>
      <c r="G2565" s="66"/>
    </row>
    <row r="2566" spans="1:7" ht="13" x14ac:dyDescent="0.3">
      <c r="A2566" s="64"/>
      <c r="B2566" s="71" t="s">
        <v>547</v>
      </c>
      <c r="C2566" s="74" t="s">
        <v>0</v>
      </c>
      <c r="D2566" s="74">
        <f>D2560</f>
        <v>81</v>
      </c>
      <c r="E2566" s="66">
        <v>50</v>
      </c>
      <c r="F2566" s="66"/>
      <c r="G2566" s="66">
        <f t="shared" ref="G2566" si="88">E2566*D2566</f>
        <v>4050</v>
      </c>
    </row>
    <row r="2567" spans="1:7" ht="13" x14ac:dyDescent="0.3">
      <c r="A2567" s="64"/>
      <c r="B2567" s="71"/>
      <c r="C2567" s="70"/>
      <c r="D2567" s="68"/>
      <c r="E2567" s="66"/>
      <c r="F2567" s="66"/>
      <c r="G2567" s="66"/>
    </row>
    <row r="2568" spans="1:7" ht="13" x14ac:dyDescent="0.3">
      <c r="A2568" s="64"/>
      <c r="B2568" s="73" t="s">
        <v>534</v>
      </c>
      <c r="C2568" s="70"/>
      <c r="D2568" s="68"/>
      <c r="E2568" s="66"/>
      <c r="F2568" s="66"/>
      <c r="G2568" s="66"/>
    </row>
    <row r="2569" spans="1:7" ht="13" x14ac:dyDescent="0.3">
      <c r="A2569" s="64"/>
      <c r="B2569" s="73" t="s">
        <v>542</v>
      </c>
      <c r="C2569" s="70"/>
      <c r="D2569" s="68"/>
      <c r="E2569" s="66"/>
      <c r="F2569" s="66"/>
      <c r="G2569" s="66"/>
    </row>
    <row r="2570" spans="1:7" ht="13" x14ac:dyDescent="0.3">
      <c r="A2570" s="64"/>
      <c r="B2570" s="71"/>
      <c r="C2570" s="70"/>
      <c r="D2570" s="68"/>
      <c r="E2570" s="66"/>
      <c r="F2570" s="66"/>
      <c r="G2570" s="66"/>
    </row>
    <row r="2571" spans="1:7" ht="13" x14ac:dyDescent="0.3">
      <c r="A2571" s="64"/>
      <c r="B2571" s="71" t="s">
        <v>516</v>
      </c>
      <c r="C2571" s="70" t="s">
        <v>2</v>
      </c>
      <c r="D2571" s="68">
        <v>3</v>
      </c>
      <c r="E2571" s="66">
        <v>50</v>
      </c>
      <c r="F2571" s="66"/>
      <c r="G2571" s="66">
        <f t="shared" ref="G2571" si="89">E2571*D2571</f>
        <v>150</v>
      </c>
    </row>
    <row r="2572" spans="1:7" ht="13" x14ac:dyDescent="0.3">
      <c r="A2572" s="64"/>
      <c r="B2572" s="71"/>
      <c r="C2572" s="70"/>
      <c r="D2572" s="68"/>
      <c r="E2572" s="66"/>
      <c r="F2572" s="66"/>
      <c r="G2572" s="66"/>
    </row>
    <row r="2573" spans="1:7" ht="13" x14ac:dyDescent="0.3">
      <c r="A2573" s="64"/>
      <c r="B2573" s="73" t="s">
        <v>397</v>
      </c>
      <c r="C2573" s="70"/>
      <c r="D2573" s="68"/>
      <c r="E2573" s="66"/>
      <c r="F2573" s="66"/>
      <c r="G2573" s="66"/>
    </row>
    <row r="2574" spans="1:7" ht="13" x14ac:dyDescent="0.3">
      <c r="A2574" s="64"/>
      <c r="B2574" s="73"/>
      <c r="C2574" s="70"/>
      <c r="D2574" s="68"/>
      <c r="E2574" s="66"/>
      <c r="F2574" s="66"/>
      <c r="G2574" s="66"/>
    </row>
    <row r="2575" spans="1:7" ht="13" x14ac:dyDescent="0.3">
      <c r="A2575" s="64"/>
      <c r="B2575" s="71" t="s">
        <v>286</v>
      </c>
      <c r="C2575" s="70" t="s">
        <v>11</v>
      </c>
      <c r="D2575" s="68">
        <f>6*3*2</f>
        <v>36</v>
      </c>
      <c r="E2575" s="66">
        <v>10</v>
      </c>
      <c r="F2575" s="66"/>
      <c r="G2575" s="66">
        <f t="shared" ref="G2575" si="90">E2575*D2575</f>
        <v>360</v>
      </c>
    </row>
    <row r="2576" spans="1:7" ht="13" x14ac:dyDescent="0.3">
      <c r="A2576" s="64"/>
      <c r="B2576" s="71"/>
      <c r="C2576" s="70"/>
      <c r="D2576" s="68"/>
      <c r="E2576" s="66"/>
      <c r="F2576" s="66"/>
      <c r="G2576" s="66"/>
    </row>
    <row r="2577" spans="1:7" ht="13" x14ac:dyDescent="0.3">
      <c r="A2577" s="64"/>
      <c r="B2577" s="71" t="s">
        <v>469</v>
      </c>
      <c r="C2577" s="70" t="s">
        <v>11</v>
      </c>
      <c r="D2577" s="68">
        <v>36</v>
      </c>
      <c r="E2577" s="66">
        <v>10</v>
      </c>
      <c r="F2577" s="66"/>
      <c r="G2577" s="66">
        <f t="shared" ref="G2577" si="91">E2577*D2577</f>
        <v>360</v>
      </c>
    </row>
    <row r="2578" spans="1:7" ht="13" x14ac:dyDescent="0.3">
      <c r="A2578" s="64"/>
      <c r="B2578" s="71"/>
      <c r="C2578" s="70"/>
      <c r="D2578" s="68"/>
      <c r="E2578" s="66"/>
      <c r="F2578" s="66"/>
      <c r="G2578" s="66"/>
    </row>
    <row r="2579" spans="1:7" ht="13" x14ac:dyDescent="0.3">
      <c r="A2579" s="64"/>
      <c r="B2579" s="71" t="s">
        <v>470</v>
      </c>
      <c r="C2579" s="70" t="s">
        <v>11</v>
      </c>
      <c r="D2579" s="68">
        <v>25</v>
      </c>
      <c r="E2579" s="66">
        <v>10</v>
      </c>
      <c r="F2579" s="66"/>
      <c r="G2579" s="66">
        <f t="shared" ref="G2579" si="92">E2579*D2579</f>
        <v>250</v>
      </c>
    </row>
    <row r="2580" spans="1:7" ht="13" x14ac:dyDescent="0.3">
      <c r="A2580" s="64"/>
      <c r="B2580" s="71"/>
      <c r="C2580" s="70"/>
      <c r="D2580" s="68"/>
      <c r="E2580" s="66"/>
      <c r="F2580" s="66"/>
      <c r="G2580" s="66"/>
    </row>
    <row r="2581" spans="1:7" x14ac:dyDescent="0.25">
      <c r="A2581" s="49"/>
      <c r="B2581" s="49" t="s">
        <v>606</v>
      </c>
      <c r="C2581" s="68" t="s">
        <v>2</v>
      </c>
      <c r="D2581" s="68">
        <v>18</v>
      </c>
      <c r="E2581" s="77">
        <v>100</v>
      </c>
      <c r="F2581" s="66"/>
      <c r="G2581" s="66">
        <f t="shared" ref="G2581" si="93">E2581*D2581</f>
        <v>1800</v>
      </c>
    </row>
    <row r="2582" spans="1:7" x14ac:dyDescent="0.25">
      <c r="A2582" s="49"/>
      <c r="B2582" s="49" t="s">
        <v>607</v>
      </c>
      <c r="C2582" s="68"/>
      <c r="D2582" s="68"/>
      <c r="E2582" s="77"/>
      <c r="F2582" s="66"/>
      <c r="G2582" s="66"/>
    </row>
    <row r="2583" spans="1:7" x14ac:dyDescent="0.25">
      <c r="A2583" s="49"/>
      <c r="B2583" s="49"/>
      <c r="C2583" s="68"/>
      <c r="D2583" s="68"/>
      <c r="E2583" s="77"/>
      <c r="F2583" s="66"/>
      <c r="G2583" s="66"/>
    </row>
    <row r="2584" spans="1:7" ht="13" x14ac:dyDescent="0.3">
      <c r="A2584" s="64"/>
      <c r="B2584" s="75" t="s">
        <v>404</v>
      </c>
      <c r="C2584" s="70"/>
      <c r="D2584" s="68"/>
      <c r="E2584" s="66"/>
      <c r="F2584" s="66"/>
      <c r="G2584" s="66"/>
    </row>
    <row r="2585" spans="1:7" ht="13" x14ac:dyDescent="0.3">
      <c r="A2585" s="64"/>
      <c r="B2585" s="71"/>
      <c r="C2585" s="70"/>
      <c r="D2585" s="68"/>
      <c r="E2585" s="66"/>
      <c r="F2585" s="66"/>
      <c r="G2585" s="66"/>
    </row>
    <row r="2586" spans="1:7" ht="13" x14ac:dyDescent="0.3">
      <c r="A2586" s="64"/>
      <c r="B2586" s="71" t="s">
        <v>405</v>
      </c>
      <c r="C2586" s="70" t="s">
        <v>2</v>
      </c>
      <c r="D2586" s="68">
        <v>3</v>
      </c>
      <c r="E2586" s="66">
        <v>50</v>
      </c>
      <c r="F2586" s="66"/>
      <c r="G2586" s="66">
        <f>E2586*D2586</f>
        <v>150</v>
      </c>
    </row>
    <row r="2587" spans="1:7" ht="13" x14ac:dyDescent="0.3">
      <c r="A2587" s="64"/>
      <c r="B2587" s="71"/>
      <c r="C2587" s="70"/>
      <c r="D2587" s="68"/>
      <c r="E2587" s="66"/>
      <c r="F2587" s="66"/>
      <c r="G2587" s="66"/>
    </row>
    <row r="2588" spans="1:7" ht="13" x14ac:dyDescent="0.3">
      <c r="A2588" s="64"/>
      <c r="B2588" s="71" t="s">
        <v>523</v>
      </c>
      <c r="C2588" s="70" t="s">
        <v>2</v>
      </c>
      <c r="D2588" s="68">
        <v>25</v>
      </c>
      <c r="E2588" s="66">
        <v>50</v>
      </c>
      <c r="F2588" s="66"/>
      <c r="G2588" s="66">
        <f>E2588*D2588</f>
        <v>1250</v>
      </c>
    </row>
    <row r="2589" spans="1:7" ht="13" x14ac:dyDescent="0.3">
      <c r="A2589" s="64"/>
      <c r="B2589" s="71"/>
      <c r="C2589" s="70"/>
      <c r="D2589" s="68"/>
      <c r="E2589" s="66"/>
      <c r="F2589" s="66"/>
      <c r="G2589" s="66"/>
    </row>
    <row r="2590" spans="1:7" ht="13" x14ac:dyDescent="0.3">
      <c r="A2590" s="64"/>
      <c r="B2590" s="72" t="s">
        <v>420</v>
      </c>
      <c r="C2590" s="70"/>
      <c r="D2590" s="68"/>
      <c r="E2590" s="66"/>
      <c r="F2590" s="66"/>
      <c r="G2590" s="66"/>
    </row>
    <row r="2591" spans="1:7" ht="13" x14ac:dyDescent="0.3">
      <c r="A2591" s="64"/>
      <c r="B2591" s="71"/>
      <c r="C2591" s="70"/>
      <c r="D2591" s="68"/>
      <c r="E2591" s="66"/>
      <c r="F2591" s="66"/>
      <c r="G2591" s="66"/>
    </row>
    <row r="2592" spans="1:7" ht="13" x14ac:dyDescent="0.3">
      <c r="A2592" s="64"/>
      <c r="B2592" s="71" t="s">
        <v>423</v>
      </c>
      <c r="C2592" s="70" t="s">
        <v>619</v>
      </c>
      <c r="D2592" s="74">
        <f>((32+7.3)*2)*3.1+(7.3*2.9*2*3)+((32+7.3)*2)*3.1</f>
        <v>614.33999999999992</v>
      </c>
      <c r="E2592" s="66">
        <v>20</v>
      </c>
      <c r="F2592" s="66"/>
      <c r="G2592" s="66">
        <f t="shared" ref="G2592" si="94">E2592*D2592</f>
        <v>12286.8</v>
      </c>
    </row>
    <row r="2593" spans="1:7" ht="13" x14ac:dyDescent="0.3">
      <c r="A2593" s="64"/>
      <c r="B2593" s="71"/>
      <c r="C2593" s="70"/>
      <c r="D2593" s="68"/>
      <c r="E2593" s="66"/>
      <c r="F2593" s="66"/>
      <c r="G2593" s="66"/>
    </row>
    <row r="2594" spans="1:7" ht="13" x14ac:dyDescent="0.3">
      <c r="A2594" s="64"/>
      <c r="B2594" s="71" t="s">
        <v>524</v>
      </c>
      <c r="C2594" s="70" t="s">
        <v>619</v>
      </c>
      <c r="D2594" s="74">
        <f>D2740</f>
        <v>5</v>
      </c>
      <c r="E2594" s="66">
        <v>20</v>
      </c>
      <c r="F2594" s="66"/>
      <c r="G2594" s="66">
        <f t="shared" ref="G2594" si="95">E2594*D2594</f>
        <v>100</v>
      </c>
    </row>
    <row r="2595" spans="1:7" ht="13" x14ac:dyDescent="0.3">
      <c r="A2595" s="64"/>
      <c r="B2595" s="71"/>
      <c r="C2595" s="70"/>
      <c r="D2595" s="68"/>
      <c r="E2595" s="66"/>
      <c r="F2595" s="66"/>
      <c r="G2595" s="66"/>
    </row>
    <row r="2596" spans="1:7" ht="13" x14ac:dyDescent="0.3">
      <c r="A2596" s="58"/>
      <c r="B2596" s="111" t="s">
        <v>283</v>
      </c>
      <c r="C2596" s="112"/>
      <c r="D2596" s="112"/>
      <c r="E2596" s="113"/>
      <c r="F2596" s="114"/>
      <c r="G2596" s="114">
        <f>SUM(G2557:G2595)</f>
        <v>30476.799999999999</v>
      </c>
    </row>
    <row r="2597" spans="1:7" ht="13" x14ac:dyDescent="0.3">
      <c r="A2597" s="64"/>
      <c r="B2597" s="49"/>
      <c r="C2597" s="68"/>
      <c r="D2597" s="68"/>
      <c r="E2597" s="66"/>
      <c r="F2597" s="66"/>
      <c r="G2597" s="66"/>
    </row>
    <row r="2598" spans="1:7" ht="13" x14ac:dyDescent="0.3">
      <c r="A2598" s="64"/>
      <c r="B2598" s="67" t="s">
        <v>459</v>
      </c>
      <c r="C2598" s="68"/>
      <c r="D2598" s="68"/>
      <c r="E2598" s="66"/>
      <c r="F2598" s="66"/>
      <c r="G2598" s="66"/>
    </row>
    <row r="2599" spans="1:7" x14ac:dyDescent="0.25">
      <c r="A2599" s="49"/>
      <c r="B2599" s="49"/>
      <c r="C2599" s="49"/>
      <c r="D2599" s="49"/>
      <c r="E2599" s="66"/>
      <c r="F2599" s="48"/>
      <c r="G2599" s="48"/>
    </row>
    <row r="2600" spans="1:7" ht="13" x14ac:dyDescent="0.3">
      <c r="A2600" s="49"/>
      <c r="B2600" s="79" t="s">
        <v>133</v>
      </c>
      <c r="C2600" s="68"/>
      <c r="D2600" s="68"/>
      <c r="E2600" s="77"/>
      <c r="F2600" s="66"/>
      <c r="G2600" s="66"/>
    </row>
    <row r="2601" spans="1:7" x14ac:dyDescent="0.25">
      <c r="A2601" s="49"/>
      <c r="B2601" s="49"/>
      <c r="C2601" s="68"/>
      <c r="D2601" s="68"/>
      <c r="E2601" s="77"/>
      <c r="F2601" s="66"/>
      <c r="G2601" s="66"/>
    </row>
    <row r="2602" spans="1:7" ht="13" x14ac:dyDescent="0.3">
      <c r="A2602" s="49"/>
      <c r="B2602" s="67" t="s">
        <v>114</v>
      </c>
      <c r="C2602" s="68"/>
      <c r="D2602" s="68"/>
      <c r="E2602" s="77"/>
      <c r="F2602" s="66"/>
      <c r="G2602" s="66"/>
    </row>
    <row r="2603" spans="1:7" x14ac:dyDescent="0.25">
      <c r="A2603" s="49"/>
      <c r="B2603" s="49"/>
      <c r="C2603" s="68"/>
      <c r="D2603" s="68"/>
      <c r="E2603" s="77"/>
      <c r="F2603" s="66"/>
      <c r="G2603" s="66"/>
    </row>
    <row r="2604" spans="1:7" ht="13" x14ac:dyDescent="0.3">
      <c r="A2604" s="49"/>
      <c r="B2604" s="67" t="s">
        <v>113</v>
      </c>
      <c r="C2604" s="68"/>
      <c r="D2604" s="68"/>
      <c r="E2604" s="77"/>
      <c r="F2604" s="66"/>
      <c r="G2604" s="66"/>
    </row>
    <row r="2605" spans="1:7" x14ac:dyDescent="0.25">
      <c r="A2605" s="49"/>
      <c r="B2605" s="49"/>
      <c r="C2605" s="68"/>
      <c r="D2605" s="68"/>
      <c r="E2605" s="77"/>
      <c r="F2605" s="66"/>
      <c r="G2605" s="66"/>
    </row>
    <row r="2606" spans="1:7" x14ac:dyDescent="0.25">
      <c r="A2606" s="49"/>
      <c r="B2606" s="49" t="s">
        <v>112</v>
      </c>
      <c r="C2606" s="68"/>
      <c r="D2606" s="68"/>
      <c r="E2606" s="77"/>
      <c r="F2606" s="66"/>
      <c r="G2606" s="66"/>
    </row>
    <row r="2607" spans="1:7" x14ac:dyDescent="0.25">
      <c r="A2607" s="49"/>
      <c r="B2607" s="49" t="s">
        <v>111</v>
      </c>
      <c r="C2607" s="68"/>
      <c r="D2607" s="68"/>
      <c r="E2607" s="77"/>
      <c r="F2607" s="66"/>
      <c r="G2607" s="66"/>
    </row>
    <row r="2608" spans="1:7" x14ac:dyDescent="0.25">
      <c r="A2608" s="49"/>
      <c r="B2608" s="49" t="s">
        <v>110</v>
      </c>
      <c r="C2608" s="68" t="s">
        <v>11</v>
      </c>
      <c r="D2608" s="68">
        <f>D2575</f>
        <v>36</v>
      </c>
      <c r="E2608" s="77">
        <v>110</v>
      </c>
      <c r="F2608" s="66"/>
      <c r="G2608" s="66">
        <f t="shared" ref="G2608:G2624" si="96">E2608*D2608</f>
        <v>3960</v>
      </c>
    </row>
    <row r="2609" spans="1:7" x14ac:dyDescent="0.25">
      <c r="A2609" s="49"/>
      <c r="B2609" s="49" t="s">
        <v>109</v>
      </c>
      <c r="C2609" s="68"/>
      <c r="D2609" s="68"/>
      <c r="E2609" s="77"/>
      <c r="F2609" s="66"/>
      <c r="G2609" s="66"/>
    </row>
    <row r="2610" spans="1:7" x14ac:dyDescent="0.25">
      <c r="A2610" s="49"/>
      <c r="B2610" s="49"/>
      <c r="C2610" s="68"/>
      <c r="D2610" s="68"/>
      <c r="E2610" s="77"/>
      <c r="F2610" s="66"/>
      <c r="G2610" s="66"/>
    </row>
    <row r="2611" spans="1:7" x14ac:dyDescent="0.25">
      <c r="A2611" s="49"/>
      <c r="B2611" s="49" t="s">
        <v>108</v>
      </c>
      <c r="C2611" s="68"/>
      <c r="D2611" s="68"/>
      <c r="E2611" s="77"/>
      <c r="F2611" s="66"/>
      <c r="G2611" s="66"/>
    </row>
    <row r="2612" spans="1:7" x14ac:dyDescent="0.25">
      <c r="A2612" s="49"/>
      <c r="B2612" s="49" t="s">
        <v>107</v>
      </c>
      <c r="C2612" s="68"/>
      <c r="D2612" s="68"/>
      <c r="E2612" s="77"/>
      <c r="F2612" s="66"/>
      <c r="G2612" s="66"/>
    </row>
    <row r="2613" spans="1:7" x14ac:dyDescent="0.25">
      <c r="A2613" s="49"/>
      <c r="B2613" s="49" t="s">
        <v>106</v>
      </c>
      <c r="C2613" s="68"/>
      <c r="D2613" s="68"/>
      <c r="E2613" s="77"/>
      <c r="F2613" s="66"/>
      <c r="G2613" s="66"/>
    </row>
    <row r="2614" spans="1:7" x14ac:dyDescent="0.25">
      <c r="A2614" s="49"/>
      <c r="B2614" s="49" t="s">
        <v>105</v>
      </c>
      <c r="C2614" s="68" t="s">
        <v>11</v>
      </c>
      <c r="D2614" s="68">
        <v>18</v>
      </c>
      <c r="E2614" s="77">
        <v>100</v>
      </c>
      <c r="F2614" s="66"/>
      <c r="G2614" s="66">
        <f t="shared" si="96"/>
        <v>1800</v>
      </c>
    </row>
    <row r="2615" spans="1:7" x14ac:dyDescent="0.25">
      <c r="A2615" s="49"/>
      <c r="B2615" s="49"/>
      <c r="C2615" s="68"/>
      <c r="D2615" s="68"/>
      <c r="E2615" s="77"/>
      <c r="F2615" s="66"/>
      <c r="G2615" s="66"/>
    </row>
    <row r="2616" spans="1:7" ht="13" x14ac:dyDescent="0.3">
      <c r="A2616" s="49"/>
      <c r="B2616" s="67" t="s">
        <v>104</v>
      </c>
      <c r="C2616" s="68"/>
      <c r="D2616" s="68"/>
      <c r="E2616" s="77"/>
      <c r="F2616" s="66"/>
      <c r="G2616" s="66"/>
    </row>
    <row r="2617" spans="1:7" ht="13" x14ac:dyDescent="0.3">
      <c r="A2617" s="49"/>
      <c r="B2617" s="67" t="s">
        <v>103</v>
      </c>
      <c r="C2617" s="68"/>
      <c r="D2617" s="68"/>
      <c r="E2617" s="77"/>
      <c r="F2617" s="66"/>
      <c r="G2617" s="66"/>
    </row>
    <row r="2618" spans="1:7" x14ac:dyDescent="0.25">
      <c r="A2618" s="49"/>
      <c r="B2618" s="49" t="s">
        <v>102</v>
      </c>
      <c r="C2618" s="68" t="s">
        <v>11</v>
      </c>
      <c r="D2618" s="68">
        <v>131</v>
      </c>
      <c r="E2618" s="77">
        <v>45</v>
      </c>
      <c r="F2618" s="66"/>
      <c r="G2618" s="66">
        <f t="shared" si="96"/>
        <v>5895</v>
      </c>
    </row>
    <row r="2619" spans="1:7" x14ac:dyDescent="0.25">
      <c r="A2619" s="49"/>
      <c r="B2619" s="49"/>
      <c r="C2619" s="68"/>
      <c r="D2619" s="68"/>
      <c r="E2619" s="77"/>
      <c r="F2619" s="66"/>
      <c r="G2619" s="66"/>
    </row>
    <row r="2620" spans="1:7" ht="13" x14ac:dyDescent="0.3">
      <c r="A2620" s="49"/>
      <c r="B2620" s="67" t="s">
        <v>101</v>
      </c>
      <c r="C2620" s="68"/>
      <c r="D2620" s="68"/>
      <c r="E2620" s="77"/>
      <c r="F2620" s="66"/>
      <c r="G2620" s="66"/>
    </row>
    <row r="2621" spans="1:7" ht="13" x14ac:dyDescent="0.3">
      <c r="A2621" s="49"/>
      <c r="B2621" s="67" t="s">
        <v>100</v>
      </c>
      <c r="C2621" s="68"/>
      <c r="D2621" s="68"/>
      <c r="E2621" s="77"/>
      <c r="F2621" s="66"/>
      <c r="G2621" s="66"/>
    </row>
    <row r="2622" spans="1:7" x14ac:dyDescent="0.25">
      <c r="A2622" s="49"/>
      <c r="B2622" s="49"/>
      <c r="C2622" s="68"/>
      <c r="D2622" s="68"/>
      <c r="E2622" s="77"/>
      <c r="F2622" s="66"/>
      <c r="G2622" s="66"/>
    </row>
    <row r="2623" spans="1:7" x14ac:dyDescent="0.25">
      <c r="A2623" s="49"/>
      <c r="B2623" s="49" t="s">
        <v>517</v>
      </c>
      <c r="C2623" s="68"/>
      <c r="D2623" s="68"/>
      <c r="E2623" s="77"/>
      <c r="F2623" s="66"/>
      <c r="G2623" s="66"/>
    </row>
    <row r="2624" spans="1:7" x14ac:dyDescent="0.25">
      <c r="A2624" s="49"/>
      <c r="B2624" s="49" t="s">
        <v>98</v>
      </c>
      <c r="C2624" s="68" t="s">
        <v>2</v>
      </c>
      <c r="D2624" s="68">
        <v>4</v>
      </c>
      <c r="E2624" s="77">
        <v>2000</v>
      </c>
      <c r="F2624" s="66"/>
      <c r="G2624" s="66">
        <f t="shared" si="96"/>
        <v>8000</v>
      </c>
    </row>
    <row r="2625" spans="1:7" x14ac:dyDescent="0.25">
      <c r="A2625" s="49"/>
      <c r="B2625" s="49"/>
      <c r="C2625" s="68"/>
      <c r="D2625" s="68"/>
      <c r="E2625" s="77"/>
      <c r="F2625" s="66"/>
      <c r="G2625" s="66"/>
    </row>
    <row r="2626" spans="1:7" ht="13" x14ac:dyDescent="0.3">
      <c r="A2626" s="49"/>
      <c r="B2626" s="79" t="s">
        <v>539</v>
      </c>
      <c r="C2626" s="68"/>
      <c r="D2626" s="68"/>
      <c r="E2626" s="77"/>
      <c r="F2626" s="66"/>
      <c r="G2626" s="66"/>
    </row>
    <row r="2627" spans="1:7" x14ac:dyDescent="0.25">
      <c r="A2627" s="49"/>
      <c r="B2627" s="49"/>
      <c r="C2627" s="68"/>
      <c r="D2627" s="68"/>
      <c r="E2627" s="77"/>
      <c r="F2627" s="66"/>
      <c r="G2627" s="66"/>
    </row>
    <row r="2628" spans="1:7" ht="13" x14ac:dyDescent="0.3">
      <c r="A2628" s="49"/>
      <c r="B2628" s="67" t="s">
        <v>82</v>
      </c>
      <c r="C2628" s="68"/>
      <c r="D2628" s="68"/>
      <c r="E2628" s="77"/>
      <c r="F2628" s="66"/>
      <c r="G2628" s="66"/>
    </row>
    <row r="2629" spans="1:7" x14ac:dyDescent="0.25">
      <c r="A2629" s="49"/>
      <c r="B2629" s="49"/>
      <c r="C2629" s="68"/>
      <c r="D2629" s="68"/>
      <c r="E2629" s="77"/>
      <c r="F2629" s="66"/>
      <c r="G2629" s="66"/>
    </row>
    <row r="2630" spans="1:7" x14ac:dyDescent="0.25">
      <c r="A2630" s="49"/>
      <c r="B2630" s="49" t="s">
        <v>81</v>
      </c>
      <c r="C2630" s="68"/>
      <c r="D2630" s="68"/>
      <c r="E2630" s="77"/>
      <c r="F2630" s="66"/>
      <c r="G2630" s="66"/>
    </row>
    <row r="2631" spans="1:7" ht="14.5" x14ac:dyDescent="0.25">
      <c r="A2631" s="49"/>
      <c r="B2631" s="49" t="s">
        <v>80</v>
      </c>
      <c r="C2631" s="68" t="s">
        <v>621</v>
      </c>
      <c r="D2631" s="90">
        <f>D2566</f>
        <v>81</v>
      </c>
      <c r="E2631" s="77">
        <v>35</v>
      </c>
      <c r="F2631" s="66"/>
      <c r="G2631" s="66"/>
    </row>
    <row r="2632" spans="1:7" x14ac:dyDescent="0.25">
      <c r="A2632" s="49"/>
      <c r="B2632" s="49"/>
      <c r="C2632" s="68"/>
      <c r="D2632" s="68"/>
      <c r="E2632" s="77"/>
      <c r="F2632" s="66"/>
      <c r="G2632" s="66"/>
    </row>
    <row r="2633" spans="1:7" ht="13" x14ac:dyDescent="0.3">
      <c r="A2633" s="49"/>
      <c r="B2633" s="67" t="s">
        <v>79</v>
      </c>
      <c r="C2633" s="68"/>
      <c r="D2633" s="68"/>
      <c r="E2633" s="77"/>
      <c r="F2633" s="66"/>
      <c r="G2633" s="66"/>
    </row>
    <row r="2634" spans="1:7" x14ac:dyDescent="0.25">
      <c r="A2634" s="49"/>
      <c r="B2634" s="49"/>
      <c r="C2634" s="68"/>
      <c r="D2634" s="68"/>
      <c r="E2634" s="77"/>
      <c r="F2634" s="66"/>
      <c r="G2634" s="66"/>
    </row>
    <row r="2635" spans="1:7" ht="13" x14ac:dyDescent="0.3">
      <c r="A2635" s="49"/>
      <c r="B2635" s="67" t="s">
        <v>78</v>
      </c>
      <c r="C2635" s="68"/>
      <c r="D2635" s="68"/>
      <c r="E2635" s="77"/>
      <c r="F2635" s="66"/>
      <c r="G2635" s="66"/>
    </row>
    <row r="2636" spans="1:7" ht="13" x14ac:dyDescent="0.3">
      <c r="A2636" s="49"/>
      <c r="B2636" s="67" t="s">
        <v>77</v>
      </c>
      <c r="C2636" s="68"/>
      <c r="D2636" s="68"/>
      <c r="E2636" s="77"/>
      <c r="F2636" s="66"/>
      <c r="G2636" s="66"/>
    </row>
    <row r="2637" spans="1:7" x14ac:dyDescent="0.25">
      <c r="A2637" s="49"/>
      <c r="B2637" s="49" t="s">
        <v>76</v>
      </c>
      <c r="C2637" s="68"/>
      <c r="D2637" s="68"/>
      <c r="E2637" s="77"/>
      <c r="F2637" s="66"/>
      <c r="G2637" s="66"/>
    </row>
    <row r="2638" spans="1:7" x14ac:dyDescent="0.25">
      <c r="A2638" s="49"/>
      <c r="B2638" s="49" t="s">
        <v>75</v>
      </c>
      <c r="C2638" s="68"/>
      <c r="D2638" s="68"/>
      <c r="E2638" s="77"/>
      <c r="F2638" s="66"/>
      <c r="G2638" s="66"/>
    </row>
    <row r="2639" spans="1:7" ht="14.5" x14ac:dyDescent="0.25">
      <c r="A2639" s="49"/>
      <c r="B2639" s="49" t="s">
        <v>74</v>
      </c>
      <c r="C2639" s="68" t="s">
        <v>621</v>
      </c>
      <c r="D2639" s="90">
        <f>D2631</f>
        <v>81</v>
      </c>
      <c r="E2639" s="77">
        <v>250</v>
      </c>
      <c r="F2639" s="66"/>
      <c r="G2639" s="66">
        <f t="shared" ref="G2639:G2648" si="97">E2639*D2639</f>
        <v>20250</v>
      </c>
    </row>
    <row r="2640" spans="1:7" x14ac:dyDescent="0.25">
      <c r="A2640" s="49"/>
      <c r="B2640" s="49"/>
      <c r="C2640" s="68"/>
      <c r="D2640" s="68"/>
      <c r="E2640" s="77"/>
      <c r="F2640" s="66"/>
      <c r="G2640" s="66"/>
    </row>
    <row r="2641" spans="1:7" x14ac:dyDescent="0.25">
      <c r="A2641" s="49"/>
      <c r="B2641" s="49" t="s">
        <v>541</v>
      </c>
      <c r="C2641" s="68"/>
      <c r="D2641" s="68"/>
      <c r="E2641" s="77"/>
      <c r="F2641" s="66"/>
      <c r="G2641" s="66"/>
    </row>
    <row r="2642" spans="1:7" x14ac:dyDescent="0.25">
      <c r="A2642" s="49"/>
      <c r="B2642" s="49" t="s">
        <v>72</v>
      </c>
      <c r="C2642" s="68"/>
      <c r="D2642" s="68"/>
      <c r="E2642" s="77"/>
      <c r="F2642" s="66"/>
      <c r="G2642" s="66"/>
    </row>
    <row r="2643" spans="1:7" x14ac:dyDescent="0.25">
      <c r="A2643" s="49"/>
      <c r="B2643" s="49" t="s">
        <v>71</v>
      </c>
      <c r="C2643" s="68"/>
      <c r="D2643" s="68"/>
      <c r="E2643" s="77"/>
      <c r="F2643" s="66"/>
      <c r="G2643" s="66"/>
    </row>
    <row r="2644" spans="1:7" x14ac:dyDescent="0.25">
      <c r="A2644" s="49"/>
      <c r="B2644" s="49" t="s">
        <v>70</v>
      </c>
      <c r="C2644" s="68" t="s">
        <v>2</v>
      </c>
      <c r="D2644" s="68">
        <v>4</v>
      </c>
      <c r="E2644" s="77">
        <v>650</v>
      </c>
      <c r="F2644" s="66"/>
      <c r="G2644" s="66">
        <f t="shared" si="97"/>
        <v>2600</v>
      </c>
    </row>
    <row r="2645" spans="1:7" x14ac:dyDescent="0.25">
      <c r="A2645" s="49"/>
      <c r="B2645" s="49"/>
      <c r="C2645" s="68"/>
      <c r="D2645" s="68"/>
      <c r="E2645" s="77"/>
      <c r="F2645" s="66"/>
      <c r="G2645" s="66"/>
    </row>
    <row r="2646" spans="1:7" ht="13" x14ac:dyDescent="0.3">
      <c r="A2646" s="49"/>
      <c r="B2646" s="67" t="s">
        <v>69</v>
      </c>
      <c r="C2646" s="68"/>
      <c r="D2646" s="68"/>
      <c r="E2646" s="77"/>
      <c r="F2646" s="66"/>
      <c r="G2646" s="66"/>
    </row>
    <row r="2647" spans="1:7" x14ac:dyDescent="0.25">
      <c r="A2647" s="49"/>
      <c r="B2647" s="49"/>
      <c r="C2647" s="68"/>
      <c r="D2647" s="68"/>
      <c r="E2647" s="77"/>
      <c r="F2647" s="66"/>
      <c r="G2647" s="66"/>
    </row>
    <row r="2648" spans="1:7" x14ac:dyDescent="0.25">
      <c r="A2648" s="49"/>
      <c r="B2648" s="49" t="s">
        <v>68</v>
      </c>
      <c r="C2648" s="68" t="s">
        <v>11</v>
      </c>
      <c r="D2648" s="68">
        <v>123</v>
      </c>
      <c r="E2648" s="77">
        <v>65</v>
      </c>
      <c r="F2648" s="66"/>
      <c r="G2648" s="66">
        <f t="shared" si="97"/>
        <v>7995</v>
      </c>
    </row>
    <row r="2649" spans="1:7" x14ac:dyDescent="0.25">
      <c r="A2649" s="49"/>
      <c r="B2649" s="49"/>
      <c r="C2649" s="68"/>
      <c r="D2649" s="68"/>
      <c r="E2649" s="77"/>
      <c r="F2649" s="66"/>
      <c r="G2649" s="66"/>
    </row>
    <row r="2650" spans="1:7" ht="13" x14ac:dyDescent="0.3">
      <c r="A2650" s="115"/>
      <c r="B2650" s="111" t="s">
        <v>283</v>
      </c>
      <c r="C2650" s="112"/>
      <c r="D2650" s="112"/>
      <c r="E2650" s="113"/>
      <c r="F2650" s="114"/>
      <c r="G2650" s="114">
        <f>SUM(G2631:G2649)</f>
        <v>30845</v>
      </c>
    </row>
    <row r="2651" spans="1:7" x14ac:dyDescent="0.25">
      <c r="A2651" s="49"/>
      <c r="B2651" s="49"/>
      <c r="C2651" s="68"/>
      <c r="D2651" s="68"/>
      <c r="E2651" s="77"/>
      <c r="F2651" s="66"/>
      <c r="G2651" s="66"/>
    </row>
    <row r="2652" spans="1:7" ht="13" x14ac:dyDescent="0.3">
      <c r="A2652" s="49"/>
      <c r="B2652" s="79" t="s">
        <v>67</v>
      </c>
      <c r="C2652" s="68"/>
      <c r="D2652" s="68"/>
      <c r="E2652" s="77"/>
      <c r="F2652" s="66"/>
      <c r="G2652" s="66"/>
    </row>
    <row r="2653" spans="1:7" x14ac:dyDescent="0.25">
      <c r="A2653" s="49"/>
      <c r="B2653" s="49"/>
      <c r="C2653" s="68"/>
      <c r="D2653" s="68"/>
      <c r="E2653" s="77"/>
      <c r="F2653" s="66"/>
      <c r="G2653" s="66"/>
    </row>
    <row r="2654" spans="1:7" ht="13" x14ac:dyDescent="0.3">
      <c r="A2654" s="49"/>
      <c r="B2654" s="67" t="s">
        <v>66</v>
      </c>
      <c r="C2654" s="68"/>
      <c r="D2654" s="68"/>
      <c r="E2654" s="77"/>
      <c r="F2654" s="66"/>
      <c r="G2654" s="66"/>
    </row>
    <row r="2655" spans="1:7" x14ac:dyDescent="0.25">
      <c r="A2655" s="49"/>
      <c r="B2655" s="49"/>
      <c r="C2655" s="68"/>
      <c r="D2655" s="68"/>
      <c r="E2655" s="77"/>
      <c r="F2655" s="66"/>
      <c r="G2655" s="66"/>
    </row>
    <row r="2656" spans="1:7" ht="13" x14ac:dyDescent="0.3">
      <c r="A2656" s="86"/>
      <c r="B2656" s="87" t="s">
        <v>510</v>
      </c>
      <c r="C2656" s="70"/>
      <c r="D2656" s="70"/>
      <c r="E2656" s="88"/>
      <c r="F2656" s="88"/>
      <c r="G2656" s="88"/>
    </row>
    <row r="2657" spans="1:7" ht="14.5" x14ac:dyDescent="0.3">
      <c r="A2657" s="86"/>
      <c r="B2657" s="71" t="s">
        <v>602</v>
      </c>
      <c r="C2657" s="89" t="s">
        <v>621</v>
      </c>
      <c r="D2657" s="89">
        <v>81</v>
      </c>
      <c r="E2657" s="77">
        <v>280</v>
      </c>
      <c r="F2657" s="88"/>
      <c r="G2657" s="88">
        <f>D2657*E2657</f>
        <v>22680</v>
      </c>
    </row>
    <row r="2658" spans="1:7" ht="13" x14ac:dyDescent="0.3">
      <c r="A2658" s="86"/>
      <c r="B2658" s="71"/>
      <c r="C2658" s="89"/>
      <c r="D2658" s="89"/>
      <c r="E2658" s="77"/>
      <c r="F2658" s="88"/>
      <c r="G2658" s="88"/>
    </row>
    <row r="2659" spans="1:7" x14ac:dyDescent="0.25">
      <c r="A2659" s="49"/>
      <c r="B2659" s="49"/>
      <c r="C2659" s="68"/>
      <c r="D2659" s="68"/>
      <c r="E2659" s="77"/>
      <c r="F2659" s="66"/>
      <c r="G2659" s="66"/>
    </row>
    <row r="2660" spans="1:7" ht="13" x14ac:dyDescent="0.3">
      <c r="A2660" s="115"/>
      <c r="B2660" s="111" t="s">
        <v>283</v>
      </c>
      <c r="C2660" s="112"/>
      <c r="D2660" s="112"/>
      <c r="E2660" s="113"/>
      <c r="F2660" s="114"/>
      <c r="G2660" s="114">
        <f>SUM(G2654:G2659)</f>
        <v>22680</v>
      </c>
    </row>
    <row r="2661" spans="1:7" x14ac:dyDescent="0.25">
      <c r="A2661" s="49"/>
      <c r="B2661" s="49"/>
      <c r="C2661" s="68"/>
      <c r="D2661" s="68"/>
      <c r="E2661" s="77"/>
      <c r="F2661" s="66"/>
      <c r="G2661" s="66"/>
    </row>
    <row r="2662" spans="1:7" ht="13" x14ac:dyDescent="0.3">
      <c r="A2662" s="49"/>
      <c r="B2662" s="79" t="s">
        <v>63</v>
      </c>
      <c r="C2662" s="68"/>
      <c r="D2662" s="68"/>
      <c r="E2662" s="77"/>
      <c r="F2662" s="66"/>
      <c r="G2662" s="66"/>
    </row>
    <row r="2663" spans="1:7" x14ac:dyDescent="0.25">
      <c r="A2663" s="49"/>
      <c r="B2663" s="49"/>
      <c r="C2663" s="68"/>
      <c r="D2663" s="68"/>
      <c r="E2663" s="77"/>
      <c r="F2663" s="66"/>
      <c r="G2663" s="66"/>
    </row>
    <row r="2664" spans="1:7" ht="13" x14ac:dyDescent="0.3">
      <c r="A2664" s="49"/>
      <c r="B2664" s="67" t="s">
        <v>62</v>
      </c>
      <c r="C2664" s="68"/>
      <c r="D2664" s="68"/>
      <c r="E2664" s="77"/>
      <c r="F2664" s="66"/>
      <c r="G2664" s="66"/>
    </row>
    <row r="2665" spans="1:7" x14ac:dyDescent="0.25">
      <c r="A2665" s="49"/>
      <c r="B2665" s="49"/>
      <c r="C2665" s="68"/>
      <c r="D2665" s="68"/>
      <c r="E2665" s="77"/>
      <c r="F2665" s="66"/>
      <c r="G2665" s="66"/>
    </row>
    <row r="2666" spans="1:7" x14ac:dyDescent="0.25">
      <c r="A2666" s="49"/>
      <c r="B2666" s="49" t="s">
        <v>59</v>
      </c>
      <c r="C2666" s="68"/>
      <c r="D2666" s="68"/>
      <c r="E2666" s="77"/>
      <c r="F2666" s="66"/>
      <c r="G2666" s="66"/>
    </row>
    <row r="2667" spans="1:7" x14ac:dyDescent="0.25">
      <c r="A2667" s="49"/>
      <c r="B2667" s="49" t="s">
        <v>56</v>
      </c>
      <c r="C2667" s="68" t="s">
        <v>2</v>
      </c>
      <c r="D2667" s="68">
        <v>4</v>
      </c>
      <c r="E2667" s="77">
        <v>450</v>
      </c>
      <c r="F2667" s="66"/>
      <c r="G2667" s="66">
        <f t="shared" ref="G2667:G2680" si="98">E2667*D2667</f>
        <v>1800</v>
      </c>
    </row>
    <row r="2668" spans="1:7" x14ac:dyDescent="0.25">
      <c r="A2668" s="49"/>
      <c r="B2668" s="49"/>
      <c r="C2668" s="68"/>
      <c r="D2668" s="68"/>
      <c r="E2668" s="77"/>
      <c r="F2668" s="66"/>
      <c r="G2668" s="66"/>
    </row>
    <row r="2669" spans="1:7" ht="13" x14ac:dyDescent="0.3">
      <c r="A2669" s="86"/>
      <c r="B2669" s="71" t="s">
        <v>519</v>
      </c>
      <c r="C2669" s="70">
        <v>1</v>
      </c>
      <c r="D2669" s="89" t="s">
        <v>518</v>
      </c>
      <c r="E2669" s="88">
        <v>10000</v>
      </c>
      <c r="G2669" s="88">
        <f>C2669*E2669</f>
        <v>10000</v>
      </c>
    </row>
    <row r="2670" spans="1:7" ht="13" x14ac:dyDescent="0.3">
      <c r="A2670" s="86"/>
      <c r="B2670" s="71"/>
      <c r="C2670" s="70"/>
      <c r="D2670" s="89"/>
      <c r="E2670" s="88"/>
      <c r="F2670" s="88"/>
      <c r="G2670" s="88"/>
    </row>
    <row r="2671" spans="1:7" ht="13" x14ac:dyDescent="0.3">
      <c r="A2671" s="49"/>
      <c r="B2671" s="67" t="s">
        <v>55</v>
      </c>
      <c r="C2671" s="68"/>
      <c r="D2671" s="68"/>
      <c r="E2671" s="77"/>
      <c r="F2671" s="66"/>
      <c r="G2671" s="66"/>
    </row>
    <row r="2672" spans="1:7" x14ac:dyDescent="0.25">
      <c r="A2672" s="49"/>
      <c r="B2672" s="49"/>
      <c r="C2672" s="68"/>
      <c r="D2672" s="68"/>
      <c r="E2672" s="77"/>
      <c r="F2672" s="66"/>
      <c r="G2672" s="66"/>
    </row>
    <row r="2673" spans="1:7" ht="13" x14ac:dyDescent="0.3">
      <c r="A2673" s="49"/>
      <c r="B2673" s="67" t="s">
        <v>52</v>
      </c>
      <c r="C2673" s="68"/>
      <c r="D2673" s="68"/>
      <c r="E2673" s="77"/>
      <c r="F2673" s="66"/>
      <c r="G2673" s="66"/>
    </row>
    <row r="2674" spans="1:7" ht="13" x14ac:dyDescent="0.3">
      <c r="A2674" s="49"/>
      <c r="B2674" s="67" t="s">
        <v>51</v>
      </c>
      <c r="C2674" s="68"/>
      <c r="D2674" s="68"/>
      <c r="E2674" s="77"/>
      <c r="F2674" s="66"/>
      <c r="G2674" s="66"/>
    </row>
    <row r="2675" spans="1:7" ht="13" x14ac:dyDescent="0.3">
      <c r="A2675" s="49"/>
      <c r="B2675" s="67" t="s">
        <v>50</v>
      </c>
      <c r="C2675" s="68"/>
      <c r="D2675" s="68"/>
      <c r="E2675" s="77"/>
      <c r="F2675" s="66"/>
      <c r="G2675" s="66"/>
    </row>
    <row r="2676" spans="1:7" x14ac:dyDescent="0.25">
      <c r="A2676" s="49"/>
      <c r="B2676" s="49"/>
      <c r="C2676" s="68"/>
      <c r="D2676" s="68"/>
      <c r="E2676" s="77"/>
      <c r="F2676" s="66"/>
      <c r="G2676" s="66"/>
    </row>
    <row r="2677" spans="1:7" x14ac:dyDescent="0.25">
      <c r="A2677" s="49"/>
      <c r="B2677" s="49" t="s">
        <v>49</v>
      </c>
      <c r="C2677" s="68" t="s">
        <v>2</v>
      </c>
      <c r="D2677" s="68">
        <v>3</v>
      </c>
      <c r="E2677" s="77">
        <v>150</v>
      </c>
      <c r="F2677" s="66"/>
      <c r="G2677" s="66">
        <f t="shared" si="98"/>
        <v>450</v>
      </c>
    </row>
    <row r="2678" spans="1:7" x14ac:dyDescent="0.25">
      <c r="A2678" s="49"/>
      <c r="B2678" s="49"/>
      <c r="C2678" s="68"/>
      <c r="D2678" s="68"/>
      <c r="E2678" s="77"/>
      <c r="F2678" s="66"/>
      <c r="G2678" s="66"/>
    </row>
    <row r="2679" spans="1:7" x14ac:dyDescent="0.25">
      <c r="A2679" s="49"/>
      <c r="B2679" s="49" t="s">
        <v>48</v>
      </c>
      <c r="C2679" s="68"/>
      <c r="D2679" s="68"/>
      <c r="E2679" s="77"/>
      <c r="F2679" s="66"/>
      <c r="G2679" s="66"/>
    </row>
    <row r="2680" spans="1:7" x14ac:dyDescent="0.25">
      <c r="A2680" s="49"/>
      <c r="B2680" s="49" t="s">
        <v>47</v>
      </c>
      <c r="C2680" s="68" t="s">
        <v>2</v>
      </c>
      <c r="D2680" s="68">
        <v>4</v>
      </c>
      <c r="E2680" s="77">
        <v>45</v>
      </c>
      <c r="F2680" s="66"/>
      <c r="G2680" s="66">
        <f t="shared" si="98"/>
        <v>180</v>
      </c>
    </row>
    <row r="2681" spans="1:7" x14ac:dyDescent="0.25">
      <c r="A2681" s="49"/>
      <c r="B2681" s="49"/>
      <c r="C2681" s="68"/>
      <c r="D2681" s="68"/>
      <c r="E2681" s="77"/>
      <c r="F2681" s="66"/>
      <c r="G2681" s="66"/>
    </row>
    <row r="2682" spans="1:7" x14ac:dyDescent="0.25">
      <c r="A2682" s="49"/>
      <c r="B2682" s="98" t="s">
        <v>603</v>
      </c>
      <c r="C2682" s="68" t="s">
        <v>2</v>
      </c>
      <c r="D2682" s="68">
        <v>18</v>
      </c>
      <c r="E2682" s="77">
        <v>450</v>
      </c>
      <c r="F2682" s="66"/>
      <c r="G2682" s="66">
        <f t="shared" ref="G2682" si="99">E2682*D2682</f>
        <v>8100</v>
      </c>
    </row>
    <row r="2683" spans="1:7" x14ac:dyDescent="0.25">
      <c r="A2683" s="49"/>
      <c r="B2683" s="49" t="s">
        <v>604</v>
      </c>
      <c r="C2683" s="68"/>
      <c r="D2683" s="68"/>
      <c r="E2683" s="77"/>
      <c r="F2683" s="66"/>
      <c r="G2683" s="66"/>
    </row>
    <row r="2684" spans="1:7" x14ac:dyDescent="0.25">
      <c r="A2684" s="49"/>
      <c r="B2684" s="49"/>
      <c r="C2684" s="68"/>
      <c r="D2684" s="68"/>
      <c r="E2684" s="77"/>
      <c r="F2684" s="66"/>
      <c r="G2684" s="66"/>
    </row>
    <row r="2685" spans="1:7" ht="13" x14ac:dyDescent="0.3">
      <c r="A2685" s="115"/>
      <c r="B2685" s="111" t="s">
        <v>283</v>
      </c>
      <c r="C2685" s="112"/>
      <c r="D2685" s="112"/>
      <c r="E2685" s="113"/>
      <c r="F2685" s="114"/>
      <c r="G2685" s="114">
        <f>SUM(G2661:G2684)</f>
        <v>20530</v>
      </c>
    </row>
    <row r="2686" spans="1:7" x14ac:dyDescent="0.25">
      <c r="A2686" s="49"/>
      <c r="B2686" s="49"/>
      <c r="C2686" s="68"/>
      <c r="D2686" s="68"/>
      <c r="E2686" s="77"/>
      <c r="F2686" s="66"/>
      <c r="G2686" s="66"/>
    </row>
    <row r="2687" spans="1:7" ht="13" x14ac:dyDescent="0.3">
      <c r="A2687" s="49"/>
      <c r="B2687" s="79" t="s">
        <v>20</v>
      </c>
      <c r="C2687" s="68"/>
      <c r="D2687" s="68"/>
      <c r="E2687" s="77"/>
      <c r="F2687" s="66"/>
      <c r="G2687" s="66"/>
    </row>
    <row r="2688" spans="1:7" x14ac:dyDescent="0.25">
      <c r="A2688" s="49"/>
      <c r="B2688" s="49"/>
      <c r="C2688" s="68"/>
      <c r="D2688" s="68"/>
      <c r="E2688" s="77"/>
      <c r="F2688" s="66"/>
      <c r="G2688" s="66"/>
    </row>
    <row r="2689" spans="1:7" ht="13" x14ac:dyDescent="0.3">
      <c r="A2689" s="49"/>
      <c r="B2689" s="67" t="s">
        <v>19</v>
      </c>
      <c r="C2689" s="68"/>
      <c r="D2689" s="68"/>
      <c r="E2689" s="77"/>
      <c r="F2689" s="66"/>
      <c r="G2689" s="66"/>
    </row>
    <row r="2690" spans="1:7" x14ac:dyDescent="0.25">
      <c r="A2690" s="49"/>
      <c r="B2690" s="49"/>
      <c r="C2690" s="68"/>
      <c r="D2690" s="68"/>
      <c r="E2690" s="77"/>
      <c r="F2690" s="66"/>
      <c r="G2690" s="66"/>
    </row>
    <row r="2691" spans="1:7" ht="13" x14ac:dyDescent="0.3">
      <c r="A2691" s="49"/>
      <c r="B2691" s="67" t="s">
        <v>18</v>
      </c>
      <c r="C2691" s="68"/>
      <c r="D2691" s="68"/>
      <c r="E2691" s="77"/>
      <c r="F2691" s="66"/>
      <c r="G2691" s="66"/>
    </row>
    <row r="2692" spans="1:7" x14ac:dyDescent="0.25">
      <c r="A2692" s="49"/>
      <c r="B2692" s="49"/>
      <c r="C2692" s="68"/>
      <c r="D2692" s="68"/>
      <c r="E2692" s="77"/>
      <c r="F2692" s="66"/>
      <c r="G2692" s="66"/>
    </row>
    <row r="2693" spans="1:7" ht="14.5" x14ac:dyDescent="0.25">
      <c r="A2693" s="49"/>
      <c r="B2693" s="49" t="s">
        <v>465</v>
      </c>
      <c r="C2693" s="68" t="s">
        <v>621</v>
      </c>
      <c r="D2693" s="90">
        <f>D2657</f>
        <v>81</v>
      </c>
      <c r="E2693" s="77">
        <v>75</v>
      </c>
      <c r="F2693" s="66"/>
      <c r="G2693" s="66">
        <f t="shared" ref="G2693:G2720" si="100">E2693*D2693</f>
        <v>6075</v>
      </c>
    </row>
    <row r="2694" spans="1:7" x14ac:dyDescent="0.25">
      <c r="A2694" s="49"/>
      <c r="B2694" s="49"/>
      <c r="C2694" s="68"/>
      <c r="D2694" s="68"/>
      <c r="E2694" s="77"/>
      <c r="F2694" s="66"/>
      <c r="G2694" s="66"/>
    </row>
    <row r="2695" spans="1:7" ht="13" x14ac:dyDescent="0.3">
      <c r="A2695" s="49"/>
      <c r="B2695" s="67" t="s">
        <v>17</v>
      </c>
      <c r="C2695" s="68"/>
      <c r="D2695" s="68"/>
      <c r="E2695" s="77"/>
      <c r="F2695" s="66"/>
      <c r="G2695" s="66"/>
    </row>
    <row r="2696" spans="1:7" x14ac:dyDescent="0.25">
      <c r="A2696" s="49"/>
      <c r="B2696" s="49"/>
      <c r="C2696" s="68"/>
      <c r="D2696" s="68"/>
      <c r="E2696" s="77"/>
      <c r="F2696" s="66"/>
      <c r="G2696" s="66"/>
    </row>
    <row r="2697" spans="1:7" ht="13" x14ac:dyDescent="0.3">
      <c r="A2697" s="49"/>
      <c r="B2697" s="67" t="s">
        <v>16</v>
      </c>
      <c r="C2697" s="68"/>
      <c r="D2697" s="68"/>
      <c r="E2697" s="77"/>
      <c r="F2697" s="66"/>
      <c r="G2697" s="66"/>
    </row>
    <row r="2698" spans="1:7" x14ac:dyDescent="0.25">
      <c r="A2698" s="49"/>
      <c r="B2698" s="49"/>
      <c r="C2698" s="68"/>
      <c r="D2698" s="68"/>
      <c r="E2698" s="77"/>
      <c r="F2698" s="66"/>
      <c r="G2698" s="66"/>
    </row>
    <row r="2699" spans="1:7" ht="14.5" x14ac:dyDescent="0.25">
      <c r="A2699" s="49"/>
      <c r="B2699" s="49" t="s">
        <v>525</v>
      </c>
      <c r="C2699" s="68" t="s">
        <v>621</v>
      </c>
      <c r="D2699" s="68">
        <v>20</v>
      </c>
      <c r="E2699" s="77">
        <v>75</v>
      </c>
      <c r="F2699" s="66"/>
      <c r="G2699" s="66">
        <f t="shared" si="100"/>
        <v>1500</v>
      </c>
    </row>
    <row r="2700" spans="1:7" x14ac:dyDescent="0.25">
      <c r="A2700" s="49"/>
      <c r="B2700" s="49"/>
      <c r="C2700" s="68"/>
      <c r="D2700" s="68"/>
      <c r="E2700" s="77"/>
      <c r="F2700" s="66"/>
      <c r="G2700" s="66"/>
    </row>
    <row r="2701" spans="1:7" ht="14.5" x14ac:dyDescent="0.25">
      <c r="A2701" s="49"/>
      <c r="B2701" s="49" t="s">
        <v>295</v>
      </c>
      <c r="C2701" s="68" t="s">
        <v>621</v>
      </c>
      <c r="D2701" s="68">
        <v>3</v>
      </c>
      <c r="E2701" s="77">
        <v>75</v>
      </c>
      <c r="F2701" s="66"/>
      <c r="G2701" s="66">
        <f t="shared" si="100"/>
        <v>225</v>
      </c>
    </row>
    <row r="2702" spans="1:7" x14ac:dyDescent="0.25">
      <c r="A2702" s="49"/>
      <c r="B2702" s="49"/>
      <c r="C2702" s="68"/>
      <c r="D2702" s="68"/>
      <c r="E2702" s="77"/>
      <c r="F2702" s="66"/>
      <c r="G2702" s="66"/>
    </row>
    <row r="2703" spans="1:7" ht="13" x14ac:dyDescent="0.3">
      <c r="A2703" s="115"/>
      <c r="B2703" s="111" t="s">
        <v>283</v>
      </c>
      <c r="C2703" s="112"/>
      <c r="D2703" s="112"/>
      <c r="E2703" s="113"/>
      <c r="F2703" s="114"/>
      <c r="G2703" s="114">
        <f>SUM(G2688:G2702)</f>
        <v>7800</v>
      </c>
    </row>
    <row r="2704" spans="1:7" x14ac:dyDescent="0.25">
      <c r="A2704" s="49"/>
      <c r="B2704" s="49"/>
      <c r="C2704" s="68"/>
      <c r="D2704" s="68"/>
      <c r="E2704" s="77"/>
      <c r="F2704" s="66"/>
      <c r="G2704" s="66"/>
    </row>
    <row r="2705" spans="1:7" ht="13" x14ac:dyDescent="0.3">
      <c r="A2705" s="49"/>
      <c r="B2705" s="79" t="s">
        <v>296</v>
      </c>
      <c r="C2705" s="68"/>
      <c r="D2705" s="68"/>
      <c r="E2705" s="77"/>
      <c r="F2705" s="66"/>
      <c r="G2705" s="66"/>
    </row>
    <row r="2706" spans="1:7" x14ac:dyDescent="0.25">
      <c r="A2706" s="49"/>
      <c r="B2706" s="49"/>
      <c r="C2706" s="68"/>
      <c r="D2706" s="68"/>
      <c r="E2706" s="77"/>
      <c r="F2706" s="66"/>
      <c r="G2706" s="66"/>
    </row>
    <row r="2707" spans="1:7" ht="13" x14ac:dyDescent="0.3">
      <c r="A2707" s="49"/>
      <c r="B2707" s="67" t="s">
        <v>297</v>
      </c>
      <c r="C2707" s="68"/>
      <c r="D2707" s="68"/>
      <c r="E2707" s="77"/>
      <c r="F2707" s="66"/>
      <c r="G2707" s="66"/>
    </row>
    <row r="2708" spans="1:7" x14ac:dyDescent="0.25">
      <c r="A2708" s="49"/>
      <c r="B2708" s="49"/>
      <c r="C2708" s="68"/>
      <c r="D2708" s="68"/>
      <c r="E2708" s="77"/>
      <c r="F2708" s="66"/>
      <c r="G2708" s="66"/>
    </row>
    <row r="2709" spans="1:7" ht="13" x14ac:dyDescent="0.3">
      <c r="A2709" s="49"/>
      <c r="B2709" s="67" t="s">
        <v>298</v>
      </c>
      <c r="C2709" s="68"/>
      <c r="D2709" s="68"/>
      <c r="E2709" s="77"/>
      <c r="F2709" s="66"/>
      <c r="G2709" s="66"/>
    </row>
    <row r="2710" spans="1:7" x14ac:dyDescent="0.25">
      <c r="A2710" s="49"/>
      <c r="B2710" s="49"/>
      <c r="C2710" s="68"/>
      <c r="D2710" s="68"/>
      <c r="E2710" s="77"/>
      <c r="F2710" s="66"/>
      <c r="G2710" s="66"/>
    </row>
    <row r="2711" spans="1:7" x14ac:dyDescent="0.25">
      <c r="A2711" s="49"/>
      <c r="B2711" s="49" t="s">
        <v>299</v>
      </c>
      <c r="C2711" s="68"/>
      <c r="D2711" s="68"/>
      <c r="E2711" s="77"/>
      <c r="F2711" s="66"/>
      <c r="G2711" s="66"/>
    </row>
    <row r="2712" spans="1:7" x14ac:dyDescent="0.25">
      <c r="A2712" s="49"/>
      <c r="B2712" s="49" t="s">
        <v>300</v>
      </c>
      <c r="C2712" s="68" t="s">
        <v>11</v>
      </c>
      <c r="D2712" s="68">
        <f>6*3*2</f>
        <v>36</v>
      </c>
      <c r="E2712" s="77">
        <v>110</v>
      </c>
      <c r="F2712" s="66"/>
      <c r="G2712" s="66">
        <f t="shared" si="100"/>
        <v>3960</v>
      </c>
    </row>
    <row r="2713" spans="1:7" x14ac:dyDescent="0.25">
      <c r="A2713" s="49"/>
      <c r="B2713" s="49"/>
      <c r="C2713" s="68"/>
      <c r="D2713" s="68"/>
      <c r="E2713" s="77"/>
      <c r="F2713" s="66"/>
      <c r="G2713" s="66"/>
    </row>
    <row r="2714" spans="1:7" x14ac:dyDescent="0.25">
      <c r="A2714" s="49"/>
      <c r="B2714" s="49" t="s">
        <v>301</v>
      </c>
      <c r="C2714" s="68"/>
      <c r="D2714" s="68"/>
      <c r="E2714" s="77"/>
      <c r="F2714" s="66"/>
      <c r="G2714" s="66"/>
    </row>
    <row r="2715" spans="1:7" x14ac:dyDescent="0.25">
      <c r="A2715" s="49"/>
      <c r="B2715" s="49" t="s">
        <v>302</v>
      </c>
      <c r="C2715" s="68" t="s">
        <v>11</v>
      </c>
      <c r="D2715" s="68">
        <v>38</v>
      </c>
      <c r="E2715" s="77">
        <v>100</v>
      </c>
      <c r="F2715" s="66"/>
      <c r="G2715" s="66">
        <f t="shared" si="100"/>
        <v>3800</v>
      </c>
    </row>
    <row r="2716" spans="1:7" x14ac:dyDescent="0.25">
      <c r="A2716" s="49"/>
      <c r="B2716" s="49"/>
      <c r="C2716" s="68"/>
      <c r="D2716" s="68"/>
      <c r="E2716" s="77"/>
      <c r="F2716" s="66"/>
      <c r="G2716" s="66"/>
    </row>
    <row r="2717" spans="1:7" x14ac:dyDescent="0.25">
      <c r="A2717" s="49"/>
      <c r="B2717" s="49" t="s">
        <v>303</v>
      </c>
      <c r="C2717" s="68" t="s">
        <v>2</v>
      </c>
      <c r="D2717" s="68">
        <v>12</v>
      </c>
      <c r="E2717" s="77">
        <v>250</v>
      </c>
      <c r="F2717" s="66"/>
      <c r="G2717" s="66">
        <f t="shared" si="100"/>
        <v>3000</v>
      </c>
    </row>
    <row r="2718" spans="1:7" x14ac:dyDescent="0.25">
      <c r="A2718" s="49"/>
      <c r="B2718" s="49" t="s">
        <v>304</v>
      </c>
      <c r="C2718" s="68" t="s">
        <v>2</v>
      </c>
      <c r="D2718" s="68">
        <v>12</v>
      </c>
      <c r="E2718" s="77">
        <v>250</v>
      </c>
      <c r="F2718" s="66"/>
      <c r="G2718" s="66">
        <f t="shared" si="100"/>
        <v>3000</v>
      </c>
    </row>
    <row r="2719" spans="1:7" x14ac:dyDescent="0.25">
      <c r="A2719" s="49"/>
      <c r="B2719" s="49" t="s">
        <v>305</v>
      </c>
      <c r="C2719" s="68" t="s">
        <v>2</v>
      </c>
      <c r="D2719" s="68">
        <v>12</v>
      </c>
      <c r="E2719" s="77">
        <v>250</v>
      </c>
      <c r="F2719" s="66"/>
      <c r="G2719" s="66">
        <f t="shared" si="100"/>
        <v>3000</v>
      </c>
    </row>
    <row r="2720" spans="1:7" x14ac:dyDescent="0.25">
      <c r="A2720" s="49"/>
      <c r="B2720" s="49" t="s">
        <v>306</v>
      </c>
      <c r="C2720" s="68" t="s">
        <v>2</v>
      </c>
      <c r="D2720" s="68">
        <v>12</v>
      </c>
      <c r="E2720" s="77">
        <v>250</v>
      </c>
      <c r="F2720" s="66"/>
      <c r="G2720" s="66">
        <f t="shared" si="100"/>
        <v>3000</v>
      </c>
    </row>
    <row r="2721" spans="1:7" x14ac:dyDescent="0.25">
      <c r="A2721" s="49"/>
      <c r="B2721" s="49"/>
      <c r="C2721" s="68"/>
      <c r="D2721" s="68"/>
      <c r="E2721" s="77"/>
      <c r="F2721" s="66"/>
      <c r="G2721" s="66"/>
    </row>
    <row r="2722" spans="1:7" x14ac:dyDescent="0.25">
      <c r="A2722" s="49"/>
      <c r="B2722" s="49" t="s">
        <v>605</v>
      </c>
      <c r="C2722" s="68" t="s">
        <v>2</v>
      </c>
      <c r="D2722" s="68">
        <v>18</v>
      </c>
      <c r="E2722" s="77">
        <v>3500</v>
      </c>
      <c r="F2722" s="66"/>
      <c r="G2722" s="66">
        <f t="shared" ref="G2722" si="101">E2722*D2722</f>
        <v>63000</v>
      </c>
    </row>
    <row r="2723" spans="1:7" x14ac:dyDescent="0.25">
      <c r="A2723" s="49"/>
      <c r="B2723" s="49"/>
      <c r="C2723" s="68"/>
      <c r="D2723" s="68"/>
      <c r="E2723" s="77"/>
      <c r="F2723" s="66"/>
      <c r="G2723" s="66"/>
    </row>
    <row r="2724" spans="1:7" ht="13" x14ac:dyDescent="0.3">
      <c r="A2724" s="49"/>
      <c r="B2724" s="67" t="s">
        <v>312</v>
      </c>
      <c r="C2724" s="68"/>
      <c r="D2724" s="68"/>
      <c r="E2724" s="77"/>
      <c r="F2724" s="66"/>
      <c r="G2724" s="66"/>
    </row>
    <row r="2725" spans="1:7" ht="13" x14ac:dyDescent="0.3">
      <c r="A2725" s="49"/>
      <c r="B2725" s="67" t="s">
        <v>313</v>
      </c>
      <c r="C2725" s="68"/>
      <c r="D2725" s="68"/>
      <c r="E2725" s="77"/>
      <c r="F2725" s="66"/>
      <c r="G2725" s="66"/>
    </row>
    <row r="2726" spans="1:7" x14ac:dyDescent="0.25">
      <c r="A2726" s="49"/>
      <c r="B2726" s="49" t="s">
        <v>314</v>
      </c>
      <c r="C2726" s="68"/>
      <c r="D2726" s="68"/>
      <c r="E2726" s="77"/>
      <c r="F2726" s="66"/>
      <c r="G2726" s="66"/>
    </row>
    <row r="2727" spans="1:7" x14ac:dyDescent="0.25">
      <c r="A2727" s="49"/>
      <c r="B2727" s="49" t="s">
        <v>315</v>
      </c>
      <c r="C2727" s="68"/>
      <c r="D2727" s="68"/>
      <c r="E2727" s="77"/>
      <c r="F2727" s="66"/>
      <c r="G2727" s="66"/>
    </row>
    <row r="2728" spans="1:7" x14ac:dyDescent="0.25">
      <c r="A2728" s="49"/>
      <c r="B2728" s="49" t="s">
        <v>316</v>
      </c>
      <c r="C2728" s="68"/>
      <c r="D2728" s="68"/>
      <c r="E2728" s="77"/>
      <c r="F2728" s="66"/>
      <c r="G2728" s="66"/>
    </row>
    <row r="2729" spans="1:7" x14ac:dyDescent="0.25">
      <c r="A2729" s="49"/>
      <c r="B2729" s="49" t="s">
        <v>317</v>
      </c>
      <c r="C2729" s="68"/>
      <c r="D2729" s="68"/>
      <c r="E2729" s="77"/>
      <c r="F2729" s="66"/>
      <c r="G2729" s="66"/>
    </row>
    <row r="2730" spans="1:7" x14ac:dyDescent="0.25">
      <c r="A2730" s="49"/>
      <c r="B2730" s="49" t="s">
        <v>318</v>
      </c>
      <c r="C2730" s="68"/>
      <c r="D2730" s="68"/>
      <c r="E2730" s="77"/>
      <c r="F2730" s="66"/>
      <c r="G2730" s="66"/>
    </row>
    <row r="2731" spans="1:7" x14ac:dyDescent="0.25">
      <c r="A2731" s="49"/>
      <c r="B2731" s="49" t="s">
        <v>466</v>
      </c>
      <c r="C2731" s="68"/>
      <c r="D2731" s="68"/>
      <c r="E2731" s="77"/>
      <c r="F2731" s="66"/>
      <c r="G2731" s="66"/>
    </row>
    <row r="2732" spans="1:7" x14ac:dyDescent="0.25">
      <c r="A2732" s="49"/>
      <c r="B2732" s="49" t="s">
        <v>319</v>
      </c>
      <c r="C2732" s="68" t="s">
        <v>2</v>
      </c>
      <c r="D2732" s="68">
        <v>1</v>
      </c>
      <c r="E2732" s="77">
        <v>10000</v>
      </c>
      <c r="F2732" s="66"/>
      <c r="G2732" s="66">
        <f t="shared" ref="G2732:G2776" si="102">E2732*D2732</f>
        <v>10000</v>
      </c>
    </row>
    <row r="2733" spans="1:7" x14ac:dyDescent="0.25">
      <c r="A2733" s="49"/>
      <c r="B2733" s="49"/>
      <c r="C2733" s="68"/>
      <c r="D2733" s="68"/>
      <c r="E2733" s="77"/>
      <c r="F2733" s="66"/>
      <c r="G2733" s="66"/>
    </row>
    <row r="2734" spans="1:7" ht="13" x14ac:dyDescent="0.3">
      <c r="A2734" s="115"/>
      <c r="B2734" s="111" t="s">
        <v>283</v>
      </c>
      <c r="C2734" s="112"/>
      <c r="D2734" s="112"/>
      <c r="E2734" s="113"/>
      <c r="F2734" s="114"/>
      <c r="G2734" s="114">
        <f>SUM(G2707:G2733)</f>
        <v>92760</v>
      </c>
    </row>
    <row r="2735" spans="1:7" x14ac:dyDescent="0.25">
      <c r="A2735" s="49"/>
      <c r="B2735" s="49"/>
      <c r="C2735" s="68"/>
      <c r="D2735" s="68"/>
      <c r="E2735" s="77"/>
      <c r="F2735" s="66"/>
      <c r="G2735" s="66"/>
    </row>
    <row r="2736" spans="1:7" ht="13" x14ac:dyDescent="0.3">
      <c r="A2736" s="49"/>
      <c r="B2736" s="79" t="s">
        <v>320</v>
      </c>
      <c r="C2736" s="68"/>
      <c r="D2736" s="68"/>
      <c r="E2736" s="77"/>
      <c r="F2736" s="66"/>
      <c r="G2736" s="66"/>
    </row>
    <row r="2737" spans="1:7" ht="13" x14ac:dyDescent="0.3">
      <c r="A2737" s="49"/>
      <c r="B2737" s="91"/>
      <c r="C2737" s="92"/>
      <c r="D2737" s="68"/>
      <c r="E2737" s="77"/>
      <c r="F2737" s="66"/>
      <c r="G2737" s="66"/>
    </row>
    <row r="2738" spans="1:7" ht="13" x14ac:dyDescent="0.3">
      <c r="A2738" s="49"/>
      <c r="B2738" s="67" t="s">
        <v>321</v>
      </c>
      <c r="C2738" s="68"/>
      <c r="D2738" s="68"/>
      <c r="E2738" s="77"/>
      <c r="F2738" s="66"/>
      <c r="G2738" s="66"/>
    </row>
    <row r="2739" spans="1:7" ht="13" x14ac:dyDescent="0.3">
      <c r="A2739" s="49"/>
      <c r="B2739" s="67" t="s">
        <v>322</v>
      </c>
      <c r="C2739" s="68"/>
      <c r="D2739" s="68"/>
      <c r="E2739" s="77"/>
      <c r="F2739" s="66"/>
      <c r="G2739" s="66"/>
    </row>
    <row r="2740" spans="1:7" ht="14.5" x14ac:dyDescent="0.25">
      <c r="A2740" s="49"/>
      <c r="B2740" s="49" t="s">
        <v>323</v>
      </c>
      <c r="C2740" s="68" t="s">
        <v>621</v>
      </c>
      <c r="D2740" s="68">
        <v>5</v>
      </c>
      <c r="E2740" s="77">
        <v>400</v>
      </c>
      <c r="F2740" s="66"/>
      <c r="G2740" s="66">
        <f t="shared" si="102"/>
        <v>2000</v>
      </c>
    </row>
    <row r="2741" spans="1:7" x14ac:dyDescent="0.25">
      <c r="A2741" s="49"/>
      <c r="B2741" s="49"/>
      <c r="C2741" s="68"/>
      <c r="D2741" s="68"/>
      <c r="E2741" s="77"/>
      <c r="F2741" s="66"/>
      <c r="G2741" s="66"/>
    </row>
    <row r="2742" spans="1:7" ht="13" x14ac:dyDescent="0.3">
      <c r="A2742" s="115"/>
      <c r="B2742" s="111" t="s">
        <v>283</v>
      </c>
      <c r="C2742" s="112"/>
      <c r="D2742" s="112"/>
      <c r="E2742" s="113"/>
      <c r="F2742" s="114"/>
      <c r="G2742" s="114">
        <f>SUM(G2737:G2741)</f>
        <v>2000</v>
      </c>
    </row>
    <row r="2743" spans="1:7" x14ac:dyDescent="0.25">
      <c r="A2743" s="49"/>
      <c r="B2743" s="49"/>
      <c r="C2743" s="68"/>
      <c r="D2743" s="68"/>
      <c r="E2743" s="77"/>
      <c r="F2743" s="66"/>
      <c r="G2743" s="66"/>
    </row>
    <row r="2744" spans="1:7" ht="13" x14ac:dyDescent="0.3">
      <c r="A2744" s="49"/>
      <c r="B2744" s="79" t="s">
        <v>324</v>
      </c>
      <c r="C2744" s="68"/>
      <c r="D2744" s="68"/>
      <c r="E2744" s="77"/>
      <c r="F2744" s="66"/>
      <c r="G2744" s="66"/>
    </row>
    <row r="2745" spans="1:7" x14ac:dyDescent="0.25">
      <c r="A2745" s="49"/>
      <c r="B2745" s="49"/>
      <c r="C2745" s="68"/>
      <c r="D2745" s="68"/>
      <c r="E2745" s="77"/>
      <c r="F2745" s="66"/>
      <c r="G2745" s="66"/>
    </row>
    <row r="2746" spans="1:7" ht="13" x14ac:dyDescent="0.3">
      <c r="A2746" s="49"/>
      <c r="B2746" s="67" t="s">
        <v>325</v>
      </c>
      <c r="C2746" s="68"/>
      <c r="D2746" s="68"/>
      <c r="E2746" s="77"/>
      <c r="F2746" s="66"/>
      <c r="G2746" s="66"/>
    </row>
    <row r="2747" spans="1:7" ht="13" x14ac:dyDescent="0.3">
      <c r="A2747" s="49"/>
      <c r="B2747" s="67" t="s">
        <v>326</v>
      </c>
      <c r="C2747" s="68"/>
      <c r="D2747" s="68"/>
      <c r="E2747" s="77"/>
      <c r="F2747" s="66"/>
      <c r="G2747" s="66"/>
    </row>
    <row r="2748" spans="1:7" ht="13" x14ac:dyDescent="0.3">
      <c r="A2748" s="49"/>
      <c r="B2748" s="67" t="s">
        <v>528</v>
      </c>
      <c r="C2748" s="68"/>
      <c r="D2748" s="68"/>
      <c r="E2748" s="77"/>
      <c r="F2748" s="66"/>
      <c r="G2748" s="66"/>
    </row>
    <row r="2749" spans="1:7" x14ac:dyDescent="0.25">
      <c r="A2749" s="49"/>
      <c r="B2749" s="49"/>
      <c r="C2749" s="68"/>
      <c r="D2749" s="68"/>
      <c r="E2749" s="77"/>
      <c r="F2749" s="66"/>
      <c r="G2749" s="66"/>
    </row>
    <row r="2750" spans="1:7" ht="14.5" x14ac:dyDescent="0.25">
      <c r="A2750" s="49"/>
      <c r="B2750" s="49" t="s">
        <v>526</v>
      </c>
      <c r="C2750" s="68" t="s">
        <v>621</v>
      </c>
      <c r="D2750" s="74">
        <f>(((6+4.5)*2)*3.1+(2*2.9*2*4))*3</f>
        <v>334.5</v>
      </c>
      <c r="E2750" s="77">
        <v>70</v>
      </c>
      <c r="F2750" s="66"/>
      <c r="G2750" s="66">
        <f t="shared" si="102"/>
        <v>23415</v>
      </c>
    </row>
    <row r="2751" spans="1:7" ht="14.5" x14ac:dyDescent="0.25">
      <c r="A2751" s="49"/>
      <c r="B2751" s="49" t="s">
        <v>589</v>
      </c>
      <c r="C2751" s="68" t="s">
        <v>621</v>
      </c>
      <c r="D2751" s="74">
        <f>D2693</f>
        <v>81</v>
      </c>
      <c r="E2751" s="77">
        <v>70</v>
      </c>
      <c r="F2751" s="66"/>
      <c r="G2751" s="66">
        <f t="shared" si="102"/>
        <v>5670</v>
      </c>
    </row>
    <row r="2752" spans="1:7" x14ac:dyDescent="0.25">
      <c r="A2752" s="49"/>
      <c r="B2752" s="49"/>
      <c r="C2752" s="68"/>
      <c r="D2752" s="68"/>
      <c r="E2752" s="77"/>
      <c r="F2752" s="66"/>
      <c r="G2752" s="66"/>
    </row>
    <row r="2753" spans="1:7" ht="13" x14ac:dyDescent="0.3">
      <c r="A2753" s="49"/>
      <c r="B2753" s="67" t="s">
        <v>329</v>
      </c>
      <c r="C2753" s="68"/>
      <c r="D2753" s="68"/>
      <c r="E2753" s="77"/>
      <c r="F2753" s="66"/>
      <c r="G2753" s="66"/>
    </row>
    <row r="2754" spans="1:7" ht="13" x14ac:dyDescent="0.3">
      <c r="A2754" s="49"/>
      <c r="B2754" s="67" t="s">
        <v>330</v>
      </c>
      <c r="C2754" s="68"/>
      <c r="D2754" s="68"/>
      <c r="E2754" s="77"/>
      <c r="F2754" s="66"/>
      <c r="G2754" s="66"/>
    </row>
    <row r="2755" spans="1:7" ht="13" x14ac:dyDescent="0.3">
      <c r="A2755" s="49"/>
      <c r="B2755" s="67" t="s">
        <v>529</v>
      </c>
      <c r="C2755" s="68"/>
      <c r="D2755" s="68"/>
      <c r="E2755" s="77"/>
      <c r="F2755" s="66"/>
      <c r="G2755" s="66"/>
    </row>
    <row r="2756" spans="1:7" ht="13" x14ac:dyDescent="0.3">
      <c r="A2756" s="49"/>
      <c r="B2756" s="67"/>
      <c r="C2756" s="68"/>
      <c r="D2756" s="68"/>
      <c r="E2756" s="77"/>
      <c r="F2756" s="66"/>
      <c r="G2756" s="66"/>
    </row>
    <row r="2757" spans="1:7" x14ac:dyDescent="0.25">
      <c r="A2757" s="49"/>
      <c r="B2757" s="49" t="s">
        <v>332</v>
      </c>
      <c r="C2757" s="68" t="s">
        <v>11</v>
      </c>
      <c r="D2757" s="68">
        <f>D2608+D2614</f>
        <v>54</v>
      </c>
      <c r="E2757" s="77">
        <v>20</v>
      </c>
      <c r="F2757" s="66"/>
      <c r="G2757" s="66">
        <f t="shared" si="102"/>
        <v>1080</v>
      </c>
    </row>
    <row r="2758" spans="1:7" x14ac:dyDescent="0.25">
      <c r="A2758" s="49"/>
      <c r="B2758" s="49"/>
      <c r="C2758" s="68"/>
      <c r="D2758" s="68"/>
      <c r="E2758" s="77"/>
      <c r="F2758" s="66"/>
      <c r="G2758" s="66"/>
    </row>
    <row r="2759" spans="1:7" ht="13" x14ac:dyDescent="0.3">
      <c r="A2759" s="49"/>
      <c r="B2759" s="67" t="s">
        <v>530</v>
      </c>
      <c r="C2759" s="68"/>
      <c r="D2759" s="68"/>
      <c r="E2759" s="77"/>
      <c r="F2759" s="66"/>
      <c r="G2759" s="66"/>
    </row>
    <row r="2760" spans="1:7" ht="13" x14ac:dyDescent="0.3">
      <c r="A2760" s="49"/>
      <c r="B2760" s="67" t="s">
        <v>334</v>
      </c>
      <c r="C2760" s="68"/>
      <c r="D2760" s="68"/>
      <c r="E2760" s="77"/>
      <c r="F2760" s="66"/>
      <c r="G2760" s="66"/>
    </row>
    <row r="2761" spans="1:7" ht="13" x14ac:dyDescent="0.3">
      <c r="A2761" s="49"/>
      <c r="B2761" s="67" t="s">
        <v>335</v>
      </c>
      <c r="C2761" s="68"/>
      <c r="D2761" s="68"/>
      <c r="E2761" s="77"/>
      <c r="F2761" s="66"/>
      <c r="G2761" s="66"/>
    </row>
    <row r="2762" spans="1:7" x14ac:dyDescent="0.25">
      <c r="A2762" s="49"/>
      <c r="B2762" s="49"/>
      <c r="C2762" s="68"/>
      <c r="D2762" s="68"/>
      <c r="E2762" s="77"/>
      <c r="F2762" s="66"/>
      <c r="G2762" s="66"/>
    </row>
    <row r="2763" spans="1:7" ht="14.5" x14ac:dyDescent="0.25">
      <c r="A2763" s="49"/>
      <c r="B2763" s="49" t="s">
        <v>336</v>
      </c>
      <c r="C2763" s="68" t="s">
        <v>621</v>
      </c>
      <c r="D2763" s="68">
        <v>45</v>
      </c>
      <c r="E2763" s="77">
        <v>70</v>
      </c>
      <c r="F2763" s="66"/>
      <c r="G2763" s="66">
        <f t="shared" si="102"/>
        <v>3150</v>
      </c>
    </row>
    <row r="2764" spans="1:7" ht="14.5" x14ac:dyDescent="0.25">
      <c r="A2764" s="49"/>
      <c r="B2764" s="49" t="s">
        <v>287</v>
      </c>
      <c r="C2764" s="68" t="s">
        <v>621</v>
      </c>
      <c r="D2764" s="68">
        <v>87</v>
      </c>
      <c r="E2764" s="77">
        <v>70</v>
      </c>
      <c r="F2764" s="66"/>
      <c r="G2764" s="66">
        <f t="shared" si="102"/>
        <v>6090</v>
      </c>
    </row>
    <row r="2765" spans="1:7" x14ac:dyDescent="0.25">
      <c r="A2765" s="49"/>
      <c r="B2765" s="49"/>
      <c r="C2765" s="68"/>
      <c r="D2765" s="68"/>
      <c r="E2765" s="77"/>
      <c r="F2765" s="66"/>
      <c r="G2765" s="66"/>
    </row>
    <row r="2766" spans="1:7" ht="13" x14ac:dyDescent="0.3">
      <c r="A2766" s="49"/>
      <c r="B2766" s="67" t="s">
        <v>337</v>
      </c>
      <c r="C2766" s="68"/>
      <c r="D2766" s="68"/>
      <c r="E2766" s="77"/>
      <c r="F2766" s="66"/>
      <c r="G2766" s="66"/>
    </row>
    <row r="2767" spans="1:7" ht="13" x14ac:dyDescent="0.3">
      <c r="A2767" s="49"/>
      <c r="B2767" s="67" t="s">
        <v>338</v>
      </c>
      <c r="C2767" s="68"/>
      <c r="D2767" s="68"/>
      <c r="E2767" s="77"/>
      <c r="F2767" s="66"/>
      <c r="G2767" s="66"/>
    </row>
    <row r="2768" spans="1:7" x14ac:dyDescent="0.25">
      <c r="A2768" s="49"/>
      <c r="B2768" s="49"/>
      <c r="C2768" s="68"/>
      <c r="D2768" s="68"/>
      <c r="E2768" s="77"/>
      <c r="F2768" s="66"/>
      <c r="G2768" s="66"/>
    </row>
    <row r="2769" spans="1:7" ht="14.5" x14ac:dyDescent="0.25">
      <c r="A2769" s="49"/>
      <c r="B2769" s="49" t="s">
        <v>285</v>
      </c>
      <c r="C2769" s="68" t="s">
        <v>621</v>
      </c>
      <c r="D2769" s="68">
        <v>50</v>
      </c>
      <c r="E2769" s="77">
        <v>70</v>
      </c>
      <c r="F2769" s="66"/>
      <c r="G2769" s="66">
        <f t="shared" si="102"/>
        <v>3500</v>
      </c>
    </row>
    <row r="2770" spans="1:7" x14ac:dyDescent="0.25">
      <c r="A2770" s="49"/>
      <c r="B2770" s="49" t="s">
        <v>531</v>
      </c>
      <c r="C2770" s="68" t="s">
        <v>11</v>
      </c>
      <c r="D2770" s="68">
        <v>56</v>
      </c>
      <c r="E2770" s="77">
        <v>20</v>
      </c>
      <c r="F2770" s="66"/>
      <c r="G2770" s="66">
        <f t="shared" si="102"/>
        <v>1120</v>
      </c>
    </row>
    <row r="2771" spans="1:7" ht="13" x14ac:dyDescent="0.3">
      <c r="A2771" s="49"/>
      <c r="B2771" s="67"/>
      <c r="C2771" s="68"/>
      <c r="D2771" s="68"/>
      <c r="E2771" s="77"/>
      <c r="F2771" s="66"/>
      <c r="G2771" s="66"/>
    </row>
    <row r="2772" spans="1:7" ht="13" x14ac:dyDescent="0.3">
      <c r="A2772" s="49"/>
      <c r="B2772" s="67" t="s">
        <v>339</v>
      </c>
      <c r="C2772" s="68"/>
      <c r="D2772" s="68"/>
      <c r="E2772" s="77"/>
      <c r="F2772" s="66"/>
      <c r="G2772" s="66"/>
    </row>
    <row r="2773" spans="1:7" ht="13" x14ac:dyDescent="0.3">
      <c r="A2773" s="49"/>
      <c r="B2773" s="67" t="s">
        <v>532</v>
      </c>
      <c r="C2773" s="68"/>
      <c r="D2773" s="68"/>
      <c r="E2773" s="77"/>
      <c r="F2773" s="66"/>
      <c r="G2773" s="66"/>
    </row>
    <row r="2774" spans="1:7" x14ac:dyDescent="0.25">
      <c r="A2774" s="49"/>
      <c r="B2774" s="49"/>
      <c r="C2774" s="68"/>
      <c r="D2774" s="68"/>
      <c r="E2774" s="77"/>
      <c r="F2774" s="66"/>
      <c r="G2774" s="66"/>
    </row>
    <row r="2775" spans="1:7" x14ac:dyDescent="0.25">
      <c r="A2775" s="49"/>
      <c r="B2775" s="49" t="s">
        <v>341</v>
      </c>
      <c r="C2775" s="68" t="s">
        <v>11</v>
      </c>
      <c r="D2775" s="68">
        <v>56</v>
      </c>
      <c r="E2775" s="77">
        <v>20</v>
      </c>
      <c r="F2775" s="66"/>
      <c r="G2775" s="66">
        <f t="shared" si="102"/>
        <v>1120</v>
      </c>
    </row>
    <row r="2776" spans="1:7" ht="14.5" x14ac:dyDescent="0.25">
      <c r="A2776" s="49"/>
      <c r="B2776" s="49" t="s">
        <v>285</v>
      </c>
      <c r="C2776" s="68" t="s">
        <v>621</v>
      </c>
      <c r="D2776" s="68">
        <v>50</v>
      </c>
      <c r="E2776" s="77">
        <v>70</v>
      </c>
      <c r="F2776" s="66"/>
      <c r="G2776" s="66">
        <f t="shared" si="102"/>
        <v>3500</v>
      </c>
    </row>
    <row r="2777" spans="1:7" x14ac:dyDescent="0.25">
      <c r="A2777" s="49"/>
      <c r="B2777" s="49"/>
      <c r="C2777" s="68"/>
      <c r="D2777" s="68"/>
      <c r="E2777" s="77"/>
      <c r="F2777" s="66"/>
      <c r="G2777" s="66"/>
    </row>
    <row r="2778" spans="1:7" ht="13" x14ac:dyDescent="0.3">
      <c r="A2778" s="115"/>
      <c r="B2778" s="111" t="s">
        <v>283</v>
      </c>
      <c r="C2778" s="112"/>
      <c r="D2778" s="112"/>
      <c r="E2778" s="113"/>
      <c r="F2778" s="114"/>
      <c r="G2778" s="114">
        <f>SUM(G2750:G2777)</f>
        <v>48645</v>
      </c>
    </row>
    <row r="2779" spans="1:7" ht="13" x14ac:dyDescent="0.3">
      <c r="A2779" s="49"/>
      <c r="B2779" s="76"/>
      <c r="C2779" s="68"/>
      <c r="D2779" s="68"/>
      <c r="E2779" s="77"/>
      <c r="F2779" s="97"/>
      <c r="G2779" s="97"/>
    </row>
    <row r="2780" spans="1:7" ht="13" x14ac:dyDescent="0.3">
      <c r="A2780" s="49"/>
      <c r="B2780" s="79" t="s">
        <v>586</v>
      </c>
      <c r="C2780" s="68"/>
      <c r="D2780" s="68"/>
      <c r="E2780" s="77"/>
      <c r="F2780" s="66"/>
      <c r="G2780" s="66"/>
    </row>
    <row r="2781" spans="1:7" x14ac:dyDescent="0.25">
      <c r="A2781" s="49"/>
      <c r="B2781" s="49"/>
      <c r="C2781" s="68"/>
      <c r="D2781" s="68"/>
      <c r="E2781" s="77"/>
      <c r="F2781" s="66"/>
      <c r="G2781" s="66"/>
    </row>
    <row r="2782" spans="1:7" ht="13" x14ac:dyDescent="0.3">
      <c r="A2782" s="49"/>
      <c r="B2782" s="67" t="s">
        <v>587</v>
      </c>
      <c r="C2782" s="68"/>
      <c r="D2782" s="68"/>
      <c r="E2782" s="77"/>
      <c r="F2782" s="66"/>
      <c r="G2782" s="66"/>
    </row>
    <row r="2783" spans="1:7" x14ac:dyDescent="0.25">
      <c r="A2783" s="49"/>
      <c r="B2783" s="49"/>
      <c r="C2783" s="68"/>
      <c r="D2783" s="68"/>
      <c r="E2783" s="77"/>
      <c r="F2783" s="66"/>
      <c r="G2783" s="66"/>
    </row>
    <row r="2784" spans="1:7" x14ac:dyDescent="0.25">
      <c r="A2784" s="49"/>
      <c r="B2784" s="49" t="s">
        <v>588</v>
      </c>
      <c r="C2784" s="68" t="s">
        <v>518</v>
      </c>
      <c r="D2784" s="74">
        <v>1</v>
      </c>
      <c r="E2784" s="77">
        <v>20000</v>
      </c>
      <c r="F2784" s="66"/>
      <c r="G2784" s="66"/>
    </row>
    <row r="2785" spans="1:7" x14ac:dyDescent="0.25">
      <c r="A2785" s="49"/>
      <c r="B2785" s="49"/>
      <c r="C2785" s="68"/>
      <c r="D2785" s="68"/>
      <c r="E2785" s="77"/>
      <c r="F2785" s="66"/>
      <c r="G2785" s="66"/>
    </row>
    <row r="2786" spans="1:7" ht="13" x14ac:dyDescent="0.3">
      <c r="A2786" s="115"/>
      <c r="B2786" s="111" t="s">
        <v>283</v>
      </c>
      <c r="C2786" s="112"/>
      <c r="D2786" s="112"/>
      <c r="E2786" s="113"/>
      <c r="F2786" s="114"/>
      <c r="G2786" s="114">
        <f>SUM(G2784:G2785)</f>
        <v>0</v>
      </c>
    </row>
    <row r="2787" spans="1:7" x14ac:dyDescent="0.25">
      <c r="A2787" s="49"/>
      <c r="B2787" s="49"/>
      <c r="C2787" s="49"/>
      <c r="D2787" s="49"/>
      <c r="E2787" s="48"/>
      <c r="F2787" s="66"/>
      <c r="G2787" s="66"/>
    </row>
    <row r="2788" spans="1:7" ht="13" x14ac:dyDescent="0.3">
      <c r="A2788" s="115"/>
      <c r="B2788" s="111" t="s">
        <v>357</v>
      </c>
      <c r="C2788" s="115"/>
      <c r="D2788" s="115"/>
      <c r="E2788" s="116"/>
      <c r="F2788" s="116"/>
      <c r="G2788" s="116"/>
    </row>
    <row r="2789" spans="1:7" x14ac:dyDescent="0.25">
      <c r="A2789" s="49"/>
      <c r="B2789" s="49"/>
      <c r="C2789" s="49"/>
      <c r="D2789" s="49"/>
      <c r="E2789" s="48"/>
      <c r="F2789" s="48"/>
      <c r="G2789" s="48"/>
    </row>
    <row r="2790" spans="1:7" ht="13" x14ac:dyDescent="0.3">
      <c r="A2790" s="49"/>
      <c r="B2790" s="93" t="s">
        <v>467</v>
      </c>
      <c r="C2790" s="49"/>
      <c r="D2790" s="49"/>
      <c r="E2790" s="48"/>
      <c r="F2790" s="48"/>
      <c r="G2790" s="94">
        <f>G2596</f>
        <v>30476.799999999999</v>
      </c>
    </row>
    <row r="2791" spans="1:7" ht="13" x14ac:dyDescent="0.3">
      <c r="A2791" s="49"/>
      <c r="B2791" s="49"/>
      <c r="C2791" s="49"/>
      <c r="D2791" s="49"/>
      <c r="E2791" s="48"/>
      <c r="F2791" s="94"/>
      <c r="G2791" s="48"/>
    </row>
    <row r="2792" spans="1:7" ht="13" x14ac:dyDescent="0.3">
      <c r="A2792" s="49"/>
      <c r="B2792" s="93" t="s">
        <v>348</v>
      </c>
      <c r="C2792" s="49"/>
      <c r="D2792" s="49"/>
      <c r="E2792" s="48"/>
      <c r="F2792" s="94">
        <f>F2650</f>
        <v>0</v>
      </c>
      <c r="G2792" s="94">
        <f>G2650</f>
        <v>30845</v>
      </c>
    </row>
    <row r="2793" spans="1:7" ht="13" x14ac:dyDescent="0.3">
      <c r="A2793" s="49"/>
      <c r="B2793" s="93"/>
      <c r="C2793" s="49"/>
      <c r="D2793" s="49"/>
      <c r="E2793" s="48"/>
      <c r="F2793" s="94"/>
      <c r="G2793" s="94"/>
    </row>
    <row r="2794" spans="1:7" ht="13" x14ac:dyDescent="0.3">
      <c r="A2794" s="49"/>
      <c r="B2794" s="93" t="s">
        <v>349</v>
      </c>
      <c r="C2794" s="49"/>
      <c r="D2794" s="49"/>
      <c r="E2794" s="48"/>
      <c r="F2794" s="94">
        <f>F2660</f>
        <v>0</v>
      </c>
      <c r="G2794" s="94">
        <f>G2660</f>
        <v>22680</v>
      </c>
    </row>
    <row r="2795" spans="1:7" ht="13" x14ac:dyDescent="0.3">
      <c r="A2795" s="49"/>
      <c r="B2795" s="93"/>
      <c r="C2795" s="49"/>
      <c r="D2795" s="49"/>
      <c r="E2795" s="48"/>
      <c r="F2795" s="94"/>
      <c r="G2795" s="94"/>
    </row>
    <row r="2796" spans="1:7" ht="13" x14ac:dyDescent="0.3">
      <c r="A2796" s="49"/>
      <c r="B2796" s="93" t="s">
        <v>63</v>
      </c>
      <c r="C2796" s="49"/>
      <c r="D2796" s="49"/>
      <c r="E2796" s="48"/>
      <c r="F2796" s="94">
        <f>F2685</f>
        <v>0</v>
      </c>
      <c r="G2796" s="94">
        <f>G2685</f>
        <v>20530</v>
      </c>
    </row>
    <row r="2797" spans="1:7" ht="13" x14ac:dyDescent="0.3">
      <c r="A2797" s="49"/>
      <c r="B2797" s="93"/>
      <c r="C2797" s="49"/>
      <c r="D2797" s="49"/>
      <c r="E2797" s="48"/>
      <c r="F2797" s="94"/>
      <c r="G2797" s="94"/>
    </row>
    <row r="2798" spans="1:7" ht="13" x14ac:dyDescent="0.3">
      <c r="A2798" s="49"/>
      <c r="B2798" s="93" t="s">
        <v>20</v>
      </c>
      <c r="C2798" s="49"/>
      <c r="D2798" s="49"/>
      <c r="E2798" s="48"/>
      <c r="F2798" s="94">
        <f>F2703</f>
        <v>0</v>
      </c>
      <c r="G2798" s="94">
        <f>G2703</f>
        <v>7800</v>
      </c>
    </row>
    <row r="2799" spans="1:7" ht="13" x14ac:dyDescent="0.3">
      <c r="A2799" s="49"/>
      <c r="B2799" s="93"/>
      <c r="C2799" s="49"/>
      <c r="D2799" s="49"/>
      <c r="E2799" s="48"/>
      <c r="F2799" s="94"/>
      <c r="G2799" s="94"/>
    </row>
    <row r="2800" spans="1:7" ht="13" x14ac:dyDescent="0.3">
      <c r="A2800" s="49"/>
      <c r="B2800" s="93" t="s">
        <v>296</v>
      </c>
      <c r="C2800" s="49"/>
      <c r="D2800" s="49"/>
      <c r="E2800" s="48"/>
      <c r="F2800" s="94">
        <f>F2734</f>
        <v>0</v>
      </c>
      <c r="G2800" s="94">
        <f>G2734</f>
        <v>92760</v>
      </c>
    </row>
    <row r="2801" spans="1:7" ht="13" x14ac:dyDescent="0.3">
      <c r="A2801" s="49"/>
      <c r="B2801" s="93"/>
      <c r="C2801" s="49"/>
      <c r="D2801" s="49"/>
      <c r="E2801" s="48"/>
      <c r="F2801" s="94"/>
      <c r="G2801" s="94"/>
    </row>
    <row r="2802" spans="1:7" ht="13" x14ac:dyDescent="0.3">
      <c r="A2802" s="49"/>
      <c r="B2802" s="93" t="s">
        <v>320</v>
      </c>
      <c r="C2802" s="49"/>
      <c r="D2802" s="49"/>
      <c r="E2802" s="48"/>
      <c r="F2802" s="94">
        <f>F2742</f>
        <v>0</v>
      </c>
      <c r="G2802" s="94">
        <f>G2742</f>
        <v>2000</v>
      </c>
    </row>
    <row r="2803" spans="1:7" ht="13" x14ac:dyDescent="0.3">
      <c r="A2803" s="49"/>
      <c r="B2803" s="93"/>
      <c r="C2803" s="49"/>
      <c r="D2803" s="49"/>
      <c r="E2803" s="48"/>
      <c r="F2803" s="94"/>
      <c r="G2803" s="94"/>
    </row>
    <row r="2804" spans="1:7" ht="13" x14ac:dyDescent="0.3">
      <c r="A2804" s="49"/>
      <c r="B2804" s="93" t="s">
        <v>352</v>
      </c>
      <c r="C2804" s="49"/>
      <c r="D2804" s="49"/>
      <c r="E2804" s="48"/>
      <c r="F2804" s="94">
        <f>F2778</f>
        <v>0</v>
      </c>
      <c r="G2804" s="94">
        <f>G2778</f>
        <v>48645</v>
      </c>
    </row>
    <row r="2805" spans="1:7" ht="13" x14ac:dyDescent="0.3">
      <c r="A2805" s="49"/>
      <c r="B2805" s="93"/>
      <c r="C2805" s="49"/>
      <c r="D2805" s="49"/>
      <c r="E2805" s="48"/>
      <c r="F2805" s="48"/>
      <c r="G2805" s="48"/>
    </row>
    <row r="2806" spans="1:7" ht="13" x14ac:dyDescent="0.3">
      <c r="A2806" s="49"/>
      <c r="B2806" s="93" t="s">
        <v>586</v>
      </c>
      <c r="C2806" s="49"/>
      <c r="D2806" s="49"/>
      <c r="E2806" s="48"/>
      <c r="F2806" s="94">
        <f>F2780</f>
        <v>0</v>
      </c>
      <c r="G2806" s="94">
        <f>G2786</f>
        <v>0</v>
      </c>
    </row>
    <row r="2807" spans="1:7" ht="13" x14ac:dyDescent="0.3">
      <c r="A2807" s="49"/>
      <c r="B2807" s="93"/>
      <c r="C2807" s="49"/>
      <c r="D2807" s="49"/>
      <c r="E2807" s="48"/>
      <c r="F2807" s="48"/>
      <c r="G2807" s="48"/>
    </row>
    <row r="2808" spans="1:7" x14ac:dyDescent="0.25">
      <c r="A2808" s="49"/>
      <c r="B2808" s="49"/>
      <c r="C2808" s="49"/>
      <c r="D2808" s="49"/>
      <c r="E2808" s="48"/>
      <c r="F2808" s="48"/>
      <c r="G2808" s="48"/>
    </row>
    <row r="2809" spans="1:7" ht="13" x14ac:dyDescent="0.3">
      <c r="A2809" s="115"/>
      <c r="B2809" s="111" t="s">
        <v>353</v>
      </c>
      <c r="C2809" s="115"/>
      <c r="D2809" s="115"/>
      <c r="E2809" s="116"/>
      <c r="F2809" s="117">
        <f>SUM(F2790:F2808)</f>
        <v>0</v>
      </c>
      <c r="G2809" s="117">
        <f>SUM(G2792:G2808)</f>
        <v>225260</v>
      </c>
    </row>
    <row r="2810" spans="1:7" x14ac:dyDescent="0.25">
      <c r="A2810" s="51"/>
      <c r="B2810" s="51"/>
      <c r="C2810" s="51"/>
      <c r="D2810" s="51"/>
      <c r="E2810" s="95"/>
      <c r="F2810" s="95"/>
      <c r="G2810" s="95"/>
    </row>
    <row r="2812" spans="1:7" ht="13" x14ac:dyDescent="0.3">
      <c r="A2812" s="99"/>
      <c r="B2812" s="100"/>
      <c r="C2812" s="99"/>
      <c r="D2812" s="99"/>
      <c r="E2812" s="99"/>
      <c r="F2812" s="101"/>
      <c r="G2812" s="99"/>
    </row>
    <row r="2813" spans="1:7" ht="13" x14ac:dyDescent="0.3">
      <c r="A2813" s="49"/>
      <c r="B2813" s="47" t="s">
        <v>484</v>
      </c>
      <c r="C2813" s="49"/>
      <c r="D2813" s="49"/>
      <c r="E2813" s="49"/>
      <c r="F2813" s="49"/>
      <c r="G2813" s="49"/>
    </row>
    <row r="2814" spans="1:7" x14ac:dyDescent="0.25">
      <c r="A2814" s="49"/>
      <c r="B2814" s="53"/>
      <c r="C2814" s="49"/>
      <c r="D2814" s="49"/>
      <c r="E2814" s="49"/>
      <c r="F2814" s="49"/>
      <c r="G2814" s="49"/>
    </row>
    <row r="2815" spans="1:7" ht="13" x14ac:dyDescent="0.3">
      <c r="A2815" s="49"/>
      <c r="B2815" s="102" t="s">
        <v>342</v>
      </c>
      <c r="C2815" s="68"/>
      <c r="D2815" s="68"/>
      <c r="E2815" s="103"/>
      <c r="F2815" s="88">
        <f>E2815*D2815</f>
        <v>0</v>
      </c>
      <c r="G2815" s="88">
        <f>F2815*E2815</f>
        <v>0</v>
      </c>
    </row>
    <row r="2816" spans="1:7" x14ac:dyDescent="0.25">
      <c r="A2816" s="49"/>
      <c r="B2816" s="53"/>
      <c r="C2816" s="68"/>
      <c r="D2816" s="68"/>
      <c r="E2816" s="103"/>
      <c r="F2816" s="88"/>
      <c r="G2816" s="88">
        <f>F2816*E2816</f>
        <v>0</v>
      </c>
    </row>
    <row r="2817" spans="1:7" ht="13" x14ac:dyDescent="0.3">
      <c r="A2817" s="49"/>
      <c r="B2817" s="47" t="s">
        <v>488</v>
      </c>
      <c r="C2817" s="68"/>
      <c r="D2817" s="68"/>
      <c r="E2817" s="103"/>
      <c r="F2817" s="88"/>
      <c r="G2817" s="88"/>
    </row>
    <row r="2818" spans="1:7" x14ac:dyDescent="0.25">
      <c r="A2818" s="49"/>
      <c r="B2818" s="53" t="s">
        <v>485</v>
      </c>
      <c r="C2818" s="68" t="s">
        <v>360</v>
      </c>
      <c r="D2818" s="68">
        <v>1</v>
      </c>
      <c r="E2818" s="103">
        <v>350000</v>
      </c>
      <c r="F2818" s="88"/>
      <c r="G2818" s="88">
        <f>E2818*D2818</f>
        <v>350000</v>
      </c>
    </row>
    <row r="2819" spans="1:7" x14ac:dyDescent="0.25">
      <c r="A2819" s="49"/>
      <c r="B2819" s="53" t="s">
        <v>343</v>
      </c>
      <c r="C2819" s="68"/>
      <c r="D2819" s="68"/>
      <c r="E2819" s="103"/>
      <c r="F2819" s="88"/>
      <c r="G2819" s="88">
        <f>F2819*E2819</f>
        <v>0</v>
      </c>
    </row>
    <row r="2820" spans="1:7" x14ac:dyDescent="0.25">
      <c r="A2820" s="49"/>
      <c r="B2820" s="53"/>
      <c r="C2820" s="68"/>
      <c r="D2820" s="68"/>
      <c r="E2820" s="103"/>
      <c r="F2820" s="88"/>
      <c r="G2820" s="88">
        <f>F2820*E2820</f>
        <v>0</v>
      </c>
    </row>
    <row r="2821" spans="1:7" x14ac:dyDescent="0.25">
      <c r="A2821" s="49"/>
      <c r="B2821" s="53" t="s">
        <v>344</v>
      </c>
      <c r="C2821" s="68"/>
      <c r="D2821" s="68">
        <v>0.1</v>
      </c>
      <c r="E2821" s="103">
        <v>350000</v>
      </c>
      <c r="F2821" s="88"/>
      <c r="G2821" s="88">
        <f>E2821*D2821</f>
        <v>35000</v>
      </c>
    </row>
    <row r="2822" spans="1:7" x14ac:dyDescent="0.25">
      <c r="A2822" s="49"/>
      <c r="B2822" s="53"/>
      <c r="C2822" s="68"/>
      <c r="D2822" s="68"/>
      <c r="E2822" s="103"/>
      <c r="F2822" s="88"/>
      <c r="G2822" s="88"/>
    </row>
    <row r="2823" spans="1:7" ht="13" x14ac:dyDescent="0.3">
      <c r="A2823" s="49"/>
      <c r="B2823" s="47" t="s">
        <v>487</v>
      </c>
      <c r="C2823" s="68"/>
      <c r="D2823" s="68"/>
      <c r="E2823" s="88"/>
      <c r="F2823" s="88"/>
      <c r="G2823" s="88"/>
    </row>
    <row r="2824" spans="1:7" ht="25" x14ac:dyDescent="0.25">
      <c r="A2824" s="49"/>
      <c r="B2824" s="53" t="s">
        <v>616</v>
      </c>
      <c r="C2824" s="68" t="s">
        <v>360</v>
      </c>
      <c r="D2824" s="68">
        <v>1</v>
      </c>
      <c r="E2824" s="103">
        <f>(88+62)*2*650+50000</f>
        <v>245000</v>
      </c>
      <c r="F2824" s="88"/>
      <c r="G2824" s="88">
        <f>E2824*D2824</f>
        <v>245000</v>
      </c>
    </row>
    <row r="2825" spans="1:7" x14ac:dyDescent="0.25">
      <c r="A2825" s="49"/>
      <c r="B2825" s="53" t="s">
        <v>486</v>
      </c>
      <c r="C2825" s="68"/>
      <c r="D2825" s="68"/>
      <c r="E2825" s="103"/>
      <c r="F2825" s="88"/>
      <c r="G2825" s="88">
        <f>F2825*E2825</f>
        <v>0</v>
      </c>
    </row>
    <row r="2826" spans="1:7" x14ac:dyDescent="0.25">
      <c r="A2826" s="49"/>
      <c r="B2826" s="53"/>
      <c r="C2826" s="68"/>
      <c r="D2826" s="68"/>
      <c r="E2826" s="103"/>
      <c r="F2826" s="88"/>
      <c r="G2826" s="88">
        <f>F2826*E2826</f>
        <v>0</v>
      </c>
    </row>
    <row r="2827" spans="1:7" x14ac:dyDescent="0.25">
      <c r="A2827" s="49"/>
      <c r="B2827" s="53" t="s">
        <v>344</v>
      </c>
      <c r="C2827" s="68"/>
      <c r="D2827" s="68">
        <v>0.1</v>
      </c>
      <c r="E2827" s="103">
        <f>E2824</f>
        <v>245000</v>
      </c>
      <c r="F2827" s="88"/>
      <c r="G2827" s="88">
        <f>E2827*D2827</f>
        <v>24500</v>
      </c>
    </row>
    <row r="2828" spans="1:7" x14ac:dyDescent="0.25">
      <c r="A2828" s="49"/>
      <c r="B2828" s="53"/>
      <c r="C2828" s="68"/>
      <c r="D2828" s="68"/>
      <c r="E2828" s="103"/>
      <c r="F2828" s="88"/>
      <c r="G2828" s="88"/>
    </row>
    <row r="2829" spans="1:7" ht="13" x14ac:dyDescent="0.3">
      <c r="A2829" s="49"/>
      <c r="B2829" s="47" t="s">
        <v>617</v>
      </c>
      <c r="C2829" s="68"/>
      <c r="D2829" s="68"/>
      <c r="E2829" s="88"/>
      <c r="F2829" s="88"/>
      <c r="G2829" s="88"/>
    </row>
    <row r="2830" spans="1:7" x14ac:dyDescent="0.25">
      <c r="A2830" s="49"/>
      <c r="B2830" s="53" t="s">
        <v>618</v>
      </c>
      <c r="C2830" s="68" t="s">
        <v>360</v>
      </c>
      <c r="D2830" s="68">
        <v>1</v>
      </c>
      <c r="E2830" s="103">
        <v>100000</v>
      </c>
      <c r="F2830" s="88"/>
      <c r="G2830" s="88">
        <f>E2830*D2830</f>
        <v>100000</v>
      </c>
    </row>
    <row r="2831" spans="1:7" x14ac:dyDescent="0.25">
      <c r="A2831" s="49"/>
      <c r="B2831" s="53"/>
      <c r="C2831" s="68"/>
      <c r="D2831" s="68"/>
      <c r="E2831" s="103"/>
      <c r="F2831" s="88"/>
      <c r="G2831" s="88"/>
    </row>
    <row r="2832" spans="1:7" x14ac:dyDescent="0.25">
      <c r="A2832" s="49"/>
      <c r="B2832" s="53" t="s">
        <v>344</v>
      </c>
      <c r="C2832" s="68"/>
      <c r="D2832" s="68">
        <v>0.1</v>
      </c>
      <c r="E2832" s="103">
        <f>E2830</f>
        <v>100000</v>
      </c>
      <c r="F2832" s="88"/>
      <c r="G2832" s="88">
        <f>E2832*D2832</f>
        <v>10000</v>
      </c>
    </row>
    <row r="2833" spans="1:10" x14ac:dyDescent="0.25">
      <c r="A2833" s="49"/>
      <c r="B2833" s="53"/>
      <c r="C2833" s="68"/>
      <c r="D2833" s="68"/>
      <c r="E2833" s="88"/>
      <c r="F2833" s="88"/>
      <c r="G2833" s="88"/>
    </row>
    <row r="2834" spans="1:10" ht="13" x14ac:dyDescent="0.3">
      <c r="A2834" s="115"/>
      <c r="B2834" s="120" t="s">
        <v>489</v>
      </c>
      <c r="C2834" s="112"/>
      <c r="D2834" s="112"/>
      <c r="E2834" s="121"/>
      <c r="F2834" s="122">
        <f>SUM(F2818:F2822)</f>
        <v>0</v>
      </c>
      <c r="G2834" s="122">
        <f>SUM(G2815:G2833)</f>
        <v>764500</v>
      </c>
    </row>
    <row r="2835" spans="1:10" x14ac:dyDescent="0.25">
      <c r="A2835" s="51"/>
      <c r="B2835" s="54"/>
      <c r="C2835" s="51"/>
      <c r="D2835" s="51"/>
      <c r="E2835" s="51"/>
      <c r="F2835" s="51"/>
      <c r="G2835" s="51"/>
    </row>
    <row r="2837" spans="1:10" ht="13" x14ac:dyDescent="0.3">
      <c r="A2837" s="58" t="s">
        <v>4</v>
      </c>
      <c r="B2837" s="118" t="s">
        <v>294</v>
      </c>
      <c r="C2837" s="58" t="s">
        <v>293</v>
      </c>
      <c r="D2837" s="58" t="s">
        <v>292</v>
      </c>
      <c r="E2837" s="58" t="s">
        <v>291</v>
      </c>
      <c r="F2837" s="119" t="s">
        <v>290</v>
      </c>
      <c r="G2837" s="58" t="s">
        <v>289</v>
      </c>
    </row>
    <row r="2838" spans="1:10" ht="13" x14ac:dyDescent="0.3">
      <c r="A2838" s="49"/>
      <c r="B2838" s="104" t="s">
        <v>356</v>
      </c>
      <c r="C2838" s="49"/>
      <c r="D2838" s="49"/>
      <c r="E2838" s="49"/>
      <c r="F2838" s="88"/>
      <c r="G2838" s="49"/>
    </row>
    <row r="2839" spans="1:10" x14ac:dyDescent="0.25">
      <c r="A2839" s="49"/>
      <c r="B2839" s="53"/>
      <c r="C2839" s="49"/>
      <c r="D2839" s="49"/>
      <c r="E2839" s="49"/>
      <c r="F2839" s="88"/>
      <c r="G2839" s="88"/>
      <c r="J2839" s="55"/>
    </row>
    <row r="2840" spans="1:10" x14ac:dyDescent="0.25">
      <c r="A2840" s="49"/>
      <c r="B2840" s="105" t="s">
        <v>3</v>
      </c>
      <c r="C2840" s="49"/>
      <c r="D2840" s="49"/>
      <c r="E2840" s="49"/>
      <c r="F2840" s="88">
        <v>310000</v>
      </c>
      <c r="G2840" s="88">
        <v>275000</v>
      </c>
    </row>
    <row r="2841" spans="1:10" x14ac:dyDescent="0.25">
      <c r="A2841" s="49"/>
      <c r="B2841" s="105"/>
      <c r="C2841" s="49"/>
      <c r="D2841" s="49"/>
      <c r="E2841" s="49"/>
      <c r="F2841" s="88"/>
      <c r="G2841" s="88"/>
    </row>
    <row r="2842" spans="1:10" x14ac:dyDescent="0.25">
      <c r="A2842" s="49"/>
      <c r="B2842" s="105" t="s">
        <v>608</v>
      </c>
      <c r="C2842" s="49"/>
      <c r="D2842" s="49"/>
      <c r="E2842" s="49"/>
      <c r="F2842" s="88">
        <f>F588</f>
        <v>1304662.2</v>
      </c>
      <c r="G2842" s="88">
        <f>G588</f>
        <v>0</v>
      </c>
    </row>
    <row r="2843" spans="1:10" x14ac:dyDescent="0.25">
      <c r="A2843" s="49"/>
      <c r="B2843" s="105"/>
      <c r="C2843" s="49"/>
      <c r="D2843" s="49"/>
      <c r="E2843" s="49"/>
      <c r="F2843" s="88"/>
      <c r="G2843" s="88"/>
    </row>
    <row r="2844" spans="1:10" x14ac:dyDescent="0.25">
      <c r="A2844" s="49"/>
      <c r="B2844" s="105" t="s">
        <v>543</v>
      </c>
      <c r="C2844" s="49"/>
      <c r="D2844" s="49"/>
      <c r="E2844" s="49"/>
      <c r="F2844" s="88">
        <f>F1108</f>
        <v>1279694.2</v>
      </c>
      <c r="G2844" s="88">
        <f>G1108</f>
        <v>0</v>
      </c>
    </row>
    <row r="2845" spans="1:10" x14ac:dyDescent="0.25">
      <c r="A2845" s="49"/>
      <c r="B2845" s="105"/>
      <c r="C2845" s="49"/>
      <c r="D2845" s="49"/>
      <c r="E2845" s="49"/>
      <c r="F2845" s="88"/>
      <c r="G2845" s="88"/>
    </row>
    <row r="2846" spans="1:10" x14ac:dyDescent="0.25">
      <c r="A2846" s="49"/>
      <c r="B2846" s="105" t="s">
        <v>611</v>
      </c>
      <c r="C2846" s="49"/>
      <c r="D2846" s="49"/>
      <c r="E2846" s="49"/>
      <c r="F2846" s="88">
        <f>F1523</f>
        <v>0</v>
      </c>
      <c r="G2846" s="88">
        <f>G1523</f>
        <v>536763.80000000005</v>
      </c>
    </row>
    <row r="2847" spans="1:10" x14ac:dyDescent="0.25">
      <c r="A2847" s="49"/>
      <c r="B2847" s="105"/>
      <c r="C2847" s="49"/>
      <c r="D2847" s="49"/>
      <c r="E2847" s="49"/>
      <c r="F2847" s="88"/>
      <c r="G2847" s="88"/>
    </row>
    <row r="2848" spans="1:10" x14ac:dyDescent="0.25">
      <c r="A2848" s="49"/>
      <c r="B2848" s="105" t="s">
        <v>609</v>
      </c>
      <c r="C2848" s="49"/>
      <c r="D2848" s="49"/>
      <c r="E2848" s="49"/>
      <c r="F2848" s="88">
        <f>F1919</f>
        <v>0</v>
      </c>
      <c r="G2848" s="88">
        <f>G1919</f>
        <v>533627.6</v>
      </c>
    </row>
    <row r="2849" spans="1:9" x14ac:dyDescent="0.25">
      <c r="A2849" s="49"/>
      <c r="B2849" s="105"/>
      <c r="C2849" s="49"/>
      <c r="D2849" s="49"/>
      <c r="E2849" s="49"/>
      <c r="F2849" s="88"/>
      <c r="G2849" s="88"/>
    </row>
    <row r="2850" spans="1:9" x14ac:dyDescent="0.25">
      <c r="A2850" s="49"/>
      <c r="B2850" s="105" t="s">
        <v>610</v>
      </c>
      <c r="C2850" s="49"/>
      <c r="D2850" s="49"/>
      <c r="E2850" s="49"/>
      <c r="F2850" s="88">
        <f>F2241</f>
        <v>0</v>
      </c>
      <c r="G2850" s="88">
        <f>G2241</f>
        <v>148449.1</v>
      </c>
    </row>
    <row r="2851" spans="1:9" x14ac:dyDescent="0.25">
      <c r="A2851" s="49"/>
      <c r="B2851" s="105"/>
      <c r="C2851" s="49"/>
      <c r="D2851" s="49"/>
      <c r="E2851" s="49"/>
      <c r="F2851" s="88"/>
      <c r="G2851" s="88"/>
    </row>
    <row r="2852" spans="1:9" x14ac:dyDescent="0.25">
      <c r="A2852" s="49"/>
      <c r="B2852" s="105" t="s">
        <v>612</v>
      </c>
      <c r="C2852" s="49"/>
      <c r="D2852" s="49"/>
      <c r="E2852" s="49"/>
      <c r="F2852" s="88">
        <f>F2550</f>
        <v>0</v>
      </c>
      <c r="G2852" s="88">
        <f>G2550</f>
        <v>78860</v>
      </c>
    </row>
    <row r="2853" spans="1:9" x14ac:dyDescent="0.25">
      <c r="A2853" s="49"/>
      <c r="B2853" s="105"/>
      <c r="C2853" s="49"/>
      <c r="D2853" s="49"/>
      <c r="E2853" s="49"/>
      <c r="F2853" s="88"/>
      <c r="G2853" s="88"/>
    </row>
    <row r="2854" spans="1:9" x14ac:dyDescent="0.25">
      <c r="A2854" s="49"/>
      <c r="B2854" s="105" t="s">
        <v>613</v>
      </c>
      <c r="C2854" s="49"/>
      <c r="D2854" s="49"/>
      <c r="E2854" s="49"/>
      <c r="F2854" s="88">
        <f>F2809</f>
        <v>0</v>
      </c>
      <c r="G2854" s="88">
        <f>G2809</f>
        <v>225260</v>
      </c>
    </row>
    <row r="2855" spans="1:9" x14ac:dyDescent="0.25">
      <c r="A2855" s="49"/>
      <c r="B2855" s="105"/>
      <c r="C2855" s="49"/>
      <c r="D2855" s="49"/>
      <c r="E2855" s="49"/>
      <c r="F2855" s="88"/>
      <c r="G2855" s="88"/>
    </row>
    <row r="2856" spans="1:9" x14ac:dyDescent="0.25">
      <c r="A2856" s="49"/>
      <c r="B2856" s="105" t="s">
        <v>342</v>
      </c>
      <c r="C2856" s="49"/>
      <c r="D2856" s="49"/>
      <c r="E2856" s="49"/>
      <c r="F2856" s="88">
        <f>F2834</f>
        <v>0</v>
      </c>
      <c r="G2856" s="88">
        <f>G2834</f>
        <v>764500</v>
      </c>
    </row>
    <row r="2857" spans="1:9" x14ac:dyDescent="0.25">
      <c r="A2857" s="49"/>
      <c r="B2857" s="105"/>
      <c r="C2857" s="49"/>
      <c r="D2857" s="49"/>
      <c r="E2857" s="49"/>
      <c r="F2857" s="88"/>
      <c r="G2857" s="49"/>
    </row>
    <row r="2858" spans="1:9" ht="13" x14ac:dyDescent="0.3">
      <c r="A2858" s="123"/>
      <c r="B2858" s="124" t="s">
        <v>282</v>
      </c>
      <c r="C2858" s="123"/>
      <c r="D2858" s="123"/>
      <c r="E2858" s="123"/>
      <c r="F2858" s="125">
        <f>SUM(F2839:F2857)</f>
        <v>2894356.4</v>
      </c>
      <c r="G2858" s="126">
        <f>SUM(G2839:G2857)</f>
        <v>2562460.5</v>
      </c>
      <c r="H2858" s="55">
        <f>F2858*12%</f>
        <v>347322.76799999998</v>
      </c>
      <c r="I2858" s="55">
        <f>G2858*12%</f>
        <v>307495.26</v>
      </c>
    </row>
    <row r="2859" spans="1:9" x14ac:dyDescent="0.25">
      <c r="A2859" s="49"/>
      <c r="B2859" s="105"/>
      <c r="C2859" s="49"/>
      <c r="D2859" s="49"/>
      <c r="E2859" s="49"/>
      <c r="F2859" s="88"/>
      <c r="G2859" s="49"/>
    </row>
    <row r="2860" spans="1:9" x14ac:dyDescent="0.25">
      <c r="A2860" s="49"/>
      <c r="B2860" s="105" t="s">
        <v>354</v>
      </c>
      <c r="C2860" s="49"/>
      <c r="D2860" s="49"/>
      <c r="E2860" s="49"/>
      <c r="F2860" s="88">
        <f>F2858*10%</f>
        <v>289435.64</v>
      </c>
      <c r="G2860" s="107">
        <f>G2858*10%</f>
        <v>256246.05000000002</v>
      </c>
    </row>
    <row r="2861" spans="1:9" x14ac:dyDescent="0.25">
      <c r="A2861" s="51"/>
      <c r="B2861" s="127"/>
      <c r="C2861" s="51"/>
      <c r="D2861" s="51"/>
      <c r="E2861" s="51"/>
      <c r="F2861" s="128"/>
      <c r="G2861" s="51"/>
    </row>
    <row r="2862" spans="1:9" ht="13" x14ac:dyDescent="0.3">
      <c r="A2862" s="123"/>
      <c r="B2862" s="124" t="s">
        <v>282</v>
      </c>
      <c r="C2862" s="123"/>
      <c r="D2862" s="123"/>
      <c r="E2862" s="123"/>
      <c r="F2862" s="125">
        <f>F2860+F2858</f>
        <v>3183792.04</v>
      </c>
      <c r="G2862" s="126">
        <f>G2860+G2858</f>
        <v>2818706.55</v>
      </c>
    </row>
    <row r="2863" spans="1:9" ht="13" x14ac:dyDescent="0.3">
      <c r="A2863" s="49"/>
      <c r="B2863" s="106"/>
      <c r="C2863" s="49"/>
      <c r="D2863" s="49"/>
      <c r="E2863" s="49"/>
      <c r="F2863" s="88"/>
      <c r="G2863" s="49"/>
    </row>
    <row r="2864" spans="1:9" x14ac:dyDescent="0.25">
      <c r="A2864" s="49"/>
      <c r="B2864" s="105" t="s">
        <v>1020</v>
      </c>
      <c r="C2864" s="49"/>
      <c r="D2864" s="49"/>
      <c r="E2864" s="49"/>
      <c r="F2864" s="88">
        <f>F2862*15%</f>
        <v>477568.80599999998</v>
      </c>
      <c r="G2864" s="107">
        <f>G2862*15%</f>
        <v>422805.98249999998</v>
      </c>
    </row>
    <row r="2865" spans="1:7" x14ac:dyDescent="0.25">
      <c r="A2865" s="51"/>
      <c r="B2865" s="127"/>
      <c r="C2865" s="51"/>
      <c r="D2865" s="51"/>
      <c r="E2865" s="51"/>
      <c r="F2865" s="128"/>
      <c r="G2865" s="51"/>
    </row>
    <row r="2866" spans="1:7" ht="13" x14ac:dyDescent="0.3">
      <c r="A2866" s="51"/>
      <c r="B2866" s="108" t="s">
        <v>490</v>
      </c>
      <c r="C2866" s="51"/>
      <c r="D2866" s="51"/>
      <c r="E2866" s="51"/>
      <c r="F2866" s="109">
        <f>F2864+F2862</f>
        <v>3661360.8459999999</v>
      </c>
      <c r="G2866" s="110">
        <f>G2864+G2862</f>
        <v>3241512.5324999997</v>
      </c>
    </row>
    <row r="2867" spans="1:7" ht="13" thickBot="1" x14ac:dyDescent="0.3">
      <c r="A2867" s="50"/>
      <c r="B2867" s="56"/>
      <c r="C2867" s="50"/>
      <c r="D2867" s="50"/>
      <c r="E2867" s="50"/>
      <c r="F2867" s="57"/>
      <c r="G2867" s="50"/>
    </row>
    <row r="2868" spans="1:7" ht="18.5" thickBot="1" x14ac:dyDescent="0.45">
      <c r="A2868" s="29"/>
      <c r="B2868" s="129" t="s">
        <v>355</v>
      </c>
      <c r="C2868" s="30"/>
      <c r="D2868" s="30"/>
      <c r="E2868" s="30"/>
      <c r="F2868" s="366">
        <f>G2866+F2866</f>
        <v>6902873.3784999996</v>
      </c>
      <c r="G2868" s="367"/>
    </row>
  </sheetData>
  <mergeCells count="1">
    <mergeCell ref="F2868:G2868"/>
  </mergeCells>
  <pageMargins left="0.23622047244094491" right="0.15748031496062992" top="1.1417322834645669" bottom="0.59055118110236227" header="0.15748031496062992" footer="0.15748031496062992"/>
  <pageSetup orientation="landscape" r:id="rId1"/>
  <headerFooter alignWithMargins="0">
    <oddHeader>&amp;R 
REPAIR AND RENOVATIONS OF SCHOOLS
IMPLEMENTING AGENT: DBSA
CLIENT: KZN DEPARTMENT OF EDUCATION
GEM NTSHEBE PRIMARY SCHOOL</oddHeader>
  </headerFooter>
  <rowBreaks count="60" manualBreakCount="60">
    <brk id="38" max="6" man="1"/>
    <brk id="71" max="6" man="1"/>
    <brk id="102" max="6" man="1"/>
    <brk id="131" max="6" man="1"/>
    <brk id="203" max="6" man="1"/>
    <brk id="275" max="6" man="1"/>
    <brk id="307" max="6" man="1"/>
    <brk id="377" max="6" man="1"/>
    <brk id="405" max="6" man="1"/>
    <brk id="438" max="6" man="1"/>
    <brk id="472" max="6" man="1"/>
    <brk id="504" max="6" man="1"/>
    <brk id="538" max="6" man="1"/>
    <brk id="556" max="6" man="1"/>
    <brk id="590" max="6" man="1"/>
    <brk id="694" max="6" man="1"/>
    <brk id="728" max="6" man="1"/>
    <brk id="762" max="6" man="1"/>
    <brk id="794" max="6" man="1"/>
    <brk id="826" max="6" man="1"/>
    <brk id="895" max="6" man="1"/>
    <brk id="922" max="6" man="1"/>
    <brk id="956" max="6" man="1"/>
    <brk id="990" max="6" man="1"/>
    <brk id="1023" max="6" man="1"/>
    <brk id="1058" max="6" man="1"/>
    <brk id="1076" max="6" man="1"/>
    <brk id="1110" max="6" man="1"/>
    <brk id="1217" max="6" man="1"/>
    <brk id="1252" max="6" man="1"/>
    <brk id="1288" max="6" man="1"/>
    <brk id="1321" max="6" man="1"/>
    <brk id="1356" max="6" man="1"/>
    <brk id="1386" max="6" man="1"/>
    <brk id="1421" max="6" man="1"/>
    <brk id="1527" max="6" man="1"/>
    <brk id="1742" max="6" man="1"/>
    <brk id="1776" max="6" man="1"/>
    <brk id="1811" max="6" man="1"/>
    <brk id="1891" max="6" man="1"/>
    <brk id="1921" max="6" man="1"/>
    <brk id="1954" max="6" man="1"/>
    <brk id="2064" max="6" man="1"/>
    <brk id="2135" max="6" man="1"/>
    <brk id="2215" max="6" man="1"/>
    <brk id="2244" max="6" man="1"/>
    <brk id="2279" max="6" man="1"/>
    <brk id="2312" max="6" man="1"/>
    <brk id="2383" max="6" man="1"/>
    <brk id="2454" max="6" man="1"/>
    <brk id="2489" max="6" man="1"/>
    <brk id="2553" max="6" man="1"/>
    <brk id="2589" max="6" man="1"/>
    <brk id="2625" max="6" man="1"/>
    <brk id="2694" max="6" man="1"/>
    <brk id="2724" max="6" man="1"/>
    <brk id="2758" max="6" man="1"/>
    <brk id="2787" max="6" man="1"/>
    <brk id="2811" max="6" man="1"/>
    <brk id="283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791"/>
  <sheetViews>
    <sheetView topLeftCell="A652" zoomScale="140" zoomScaleNormal="140" zoomScalePageLayoutView="85" workbookViewId="0">
      <selection activeCell="B652" sqref="B652"/>
    </sheetView>
  </sheetViews>
  <sheetFormatPr defaultColWidth="9.1796875" defaultRowHeight="12.5" x14ac:dyDescent="0.25"/>
  <cols>
    <col min="1" max="1" width="5.453125" style="1" customWidth="1"/>
    <col min="2" max="2" width="65.26953125" style="1" customWidth="1"/>
    <col min="3" max="3" width="5.81640625" style="1" customWidth="1"/>
    <col min="4" max="4" width="5.54296875" style="1" customWidth="1"/>
    <col min="5" max="5" width="11.453125" style="45" customWidth="1"/>
    <col min="6" max="6" width="13" style="45" customWidth="1"/>
    <col min="7" max="7" width="16.453125" style="45" customWidth="1"/>
    <col min="8" max="8" width="8" style="1" customWidth="1"/>
    <col min="9" max="16384" width="9.1796875" style="1"/>
  </cols>
  <sheetData>
    <row r="1" spans="1:7" ht="13" x14ac:dyDescent="0.3">
      <c r="A1" s="31" t="s">
        <v>4</v>
      </c>
      <c r="B1" s="31" t="s">
        <v>294</v>
      </c>
      <c r="C1" s="31" t="s">
        <v>293</v>
      </c>
      <c r="D1" s="31" t="s">
        <v>292</v>
      </c>
      <c r="E1" s="32" t="s">
        <v>291</v>
      </c>
      <c r="F1" s="33" t="s">
        <v>290</v>
      </c>
      <c r="G1" s="32" t="s">
        <v>289</v>
      </c>
    </row>
    <row r="2" spans="1:7" ht="13" x14ac:dyDescent="0.3">
      <c r="A2" s="14"/>
      <c r="B2" s="14"/>
      <c r="C2" s="14"/>
      <c r="D2" s="14"/>
      <c r="E2" s="34"/>
      <c r="F2" s="34"/>
      <c r="G2" s="35"/>
    </row>
    <row r="3" spans="1:7" ht="13" x14ac:dyDescent="0.3">
      <c r="A3" s="8" t="s">
        <v>288</v>
      </c>
      <c r="B3" s="12" t="s">
        <v>475</v>
      </c>
      <c r="C3" s="3"/>
      <c r="D3" s="3"/>
      <c r="E3" s="36"/>
      <c r="F3" s="36"/>
      <c r="G3" s="37"/>
    </row>
    <row r="4" spans="1:7" ht="13" x14ac:dyDescent="0.3">
      <c r="A4" s="8">
        <v>1</v>
      </c>
      <c r="B4" s="4" t="s">
        <v>284</v>
      </c>
      <c r="C4" s="7"/>
      <c r="D4" s="7"/>
      <c r="E4" s="37"/>
      <c r="F4" s="37"/>
      <c r="G4" s="37"/>
    </row>
    <row r="5" spans="1:7" ht="13" x14ac:dyDescent="0.3">
      <c r="A5" s="8"/>
      <c r="B5" s="18" t="s">
        <v>361</v>
      </c>
      <c r="C5" s="19"/>
      <c r="D5" s="7"/>
      <c r="E5" s="37"/>
      <c r="F5" s="37"/>
      <c r="G5" s="37"/>
    </row>
    <row r="6" spans="1:7" ht="13" x14ac:dyDescent="0.3">
      <c r="A6" s="8"/>
      <c r="B6" s="20"/>
      <c r="C6" s="19"/>
      <c r="D6" s="7"/>
      <c r="E6" s="37"/>
      <c r="F6" s="37"/>
      <c r="G6" s="37"/>
    </row>
    <row r="7" spans="1:7" ht="13" x14ac:dyDescent="0.3">
      <c r="A7" s="8"/>
      <c r="B7" s="20" t="s">
        <v>362</v>
      </c>
      <c r="C7" s="19" t="s">
        <v>11</v>
      </c>
      <c r="D7" s="7"/>
      <c r="E7" s="37">
        <v>80</v>
      </c>
      <c r="F7" s="37"/>
      <c r="G7" s="37">
        <f>E7*D7</f>
        <v>0</v>
      </c>
    </row>
    <row r="8" spans="1:7" ht="13" x14ac:dyDescent="0.3">
      <c r="A8" s="8"/>
      <c r="B8" s="20"/>
      <c r="C8" s="19"/>
      <c r="D8" s="7"/>
      <c r="E8" s="37"/>
      <c r="F8" s="37"/>
      <c r="G8" s="37"/>
    </row>
    <row r="9" spans="1:7" ht="13" x14ac:dyDescent="0.3">
      <c r="A9" s="8"/>
      <c r="B9" s="20" t="s">
        <v>363</v>
      </c>
      <c r="C9" s="19" t="s">
        <v>11</v>
      </c>
      <c r="D9" s="7"/>
      <c r="E9" s="37"/>
      <c r="F9" s="37"/>
      <c r="G9" s="37">
        <f t="shared" ref="G9:G68" si="0">E9*D9</f>
        <v>0</v>
      </c>
    </row>
    <row r="10" spans="1:7" ht="13" x14ac:dyDescent="0.3">
      <c r="A10" s="8"/>
      <c r="B10" s="20" t="s">
        <v>364</v>
      </c>
      <c r="C10" s="19"/>
      <c r="D10" s="7"/>
      <c r="E10" s="37"/>
      <c r="F10" s="37"/>
      <c r="G10" s="37"/>
    </row>
    <row r="11" spans="1:7" ht="13" x14ac:dyDescent="0.3">
      <c r="A11" s="8"/>
      <c r="B11" s="20" t="s">
        <v>365</v>
      </c>
      <c r="C11" s="19"/>
      <c r="D11" s="7"/>
      <c r="E11" s="37"/>
      <c r="F11" s="37"/>
      <c r="G11" s="37"/>
    </row>
    <row r="12" spans="1:7" ht="13" x14ac:dyDescent="0.3">
      <c r="A12" s="8"/>
      <c r="B12" s="20"/>
      <c r="C12" s="19"/>
      <c r="D12" s="7"/>
      <c r="E12" s="37"/>
      <c r="F12" s="37"/>
      <c r="G12" s="37"/>
    </row>
    <row r="13" spans="1:7" ht="13" x14ac:dyDescent="0.3">
      <c r="A13" s="8"/>
      <c r="B13" s="20" t="s">
        <v>366</v>
      </c>
      <c r="C13" s="19" t="s">
        <v>2</v>
      </c>
      <c r="D13" s="7"/>
      <c r="E13" s="37"/>
      <c r="F13" s="37"/>
      <c r="G13" s="37">
        <f t="shared" si="0"/>
        <v>0</v>
      </c>
    </row>
    <row r="14" spans="1:7" ht="13" x14ac:dyDescent="0.3">
      <c r="A14" s="8"/>
      <c r="B14" s="20" t="s">
        <v>367</v>
      </c>
      <c r="C14" s="19"/>
      <c r="D14" s="7"/>
      <c r="E14" s="37"/>
      <c r="F14" s="37"/>
      <c r="G14" s="37"/>
    </row>
    <row r="15" spans="1:7" ht="13" x14ac:dyDescent="0.3">
      <c r="A15" s="8"/>
      <c r="B15" s="20" t="s">
        <v>368</v>
      </c>
      <c r="C15" s="19"/>
      <c r="D15" s="7"/>
      <c r="E15" s="37"/>
      <c r="F15" s="37"/>
      <c r="G15" s="37"/>
    </row>
    <row r="16" spans="1:7" ht="13" x14ac:dyDescent="0.3">
      <c r="A16" s="8"/>
      <c r="B16" s="20" t="s">
        <v>369</v>
      </c>
      <c r="C16" s="19"/>
      <c r="D16" s="7"/>
      <c r="E16" s="37"/>
      <c r="F16" s="37"/>
      <c r="G16" s="37"/>
    </row>
    <row r="17" spans="1:7" ht="13" x14ac:dyDescent="0.3">
      <c r="A17" s="8"/>
      <c r="B17" s="20"/>
      <c r="C17" s="19"/>
      <c r="D17" s="7"/>
      <c r="E17" s="37"/>
      <c r="F17" s="37"/>
      <c r="G17" s="37"/>
    </row>
    <row r="18" spans="1:7" ht="13" x14ac:dyDescent="0.3">
      <c r="A18" s="8"/>
      <c r="B18" s="21" t="s">
        <v>370</v>
      </c>
      <c r="C18" s="19"/>
      <c r="D18" s="7"/>
      <c r="E18" s="37"/>
      <c r="F18" s="37"/>
      <c r="G18" s="37"/>
    </row>
    <row r="19" spans="1:7" ht="13" x14ac:dyDescent="0.3">
      <c r="A19" s="8"/>
      <c r="B19" s="20"/>
      <c r="C19" s="19"/>
      <c r="D19" s="7"/>
      <c r="E19" s="37"/>
      <c r="F19" s="37"/>
      <c r="G19" s="37"/>
    </row>
    <row r="20" spans="1:7" ht="13" x14ac:dyDescent="0.3">
      <c r="A20" s="8"/>
      <c r="B20" s="21" t="s">
        <v>371</v>
      </c>
      <c r="C20" s="19"/>
      <c r="D20" s="7"/>
      <c r="E20" s="37"/>
      <c r="F20" s="37"/>
      <c r="G20" s="37"/>
    </row>
    <row r="21" spans="1:7" ht="13" x14ac:dyDescent="0.3">
      <c r="A21" s="8"/>
      <c r="B21" s="20"/>
      <c r="C21" s="19"/>
      <c r="D21" s="7"/>
      <c r="E21" s="37"/>
      <c r="F21" s="37"/>
      <c r="G21" s="37"/>
    </row>
    <row r="22" spans="1:7" ht="13" x14ac:dyDescent="0.3">
      <c r="A22" s="8"/>
      <c r="B22" s="20" t="s">
        <v>372</v>
      </c>
      <c r="C22" s="19" t="s">
        <v>457</v>
      </c>
      <c r="D22" s="7"/>
      <c r="E22" s="37"/>
      <c r="F22" s="37"/>
      <c r="G22" s="37">
        <f t="shared" si="0"/>
        <v>0</v>
      </c>
    </row>
    <row r="23" spans="1:7" ht="13" x14ac:dyDescent="0.3">
      <c r="A23" s="8"/>
      <c r="B23" s="20"/>
      <c r="C23" s="19"/>
      <c r="D23" s="7"/>
      <c r="E23" s="37"/>
      <c r="F23" s="37"/>
      <c r="G23" s="37"/>
    </row>
    <row r="24" spans="1:7" ht="13" x14ac:dyDescent="0.3">
      <c r="A24" s="8"/>
      <c r="B24" s="20" t="s">
        <v>191</v>
      </c>
      <c r="C24" s="19" t="s">
        <v>457</v>
      </c>
      <c r="D24" s="7"/>
      <c r="E24" s="37"/>
      <c r="F24" s="37"/>
      <c r="G24" s="37">
        <f t="shared" si="0"/>
        <v>0</v>
      </c>
    </row>
    <row r="25" spans="1:7" ht="13" x14ac:dyDescent="0.3">
      <c r="A25" s="8"/>
      <c r="B25" s="20"/>
      <c r="C25" s="19"/>
      <c r="D25" s="7"/>
      <c r="E25" s="37"/>
      <c r="F25" s="37"/>
      <c r="G25" s="37"/>
    </row>
    <row r="26" spans="1:7" ht="13" x14ac:dyDescent="0.3">
      <c r="A26" s="8"/>
      <c r="B26" s="21" t="s">
        <v>373</v>
      </c>
      <c r="C26" s="19"/>
      <c r="D26" s="7"/>
      <c r="E26" s="37"/>
      <c r="F26" s="37"/>
      <c r="G26" s="37"/>
    </row>
    <row r="27" spans="1:7" ht="13" x14ac:dyDescent="0.3">
      <c r="A27" s="8"/>
      <c r="B27" s="21" t="s">
        <v>374</v>
      </c>
      <c r="C27" s="19"/>
      <c r="D27" s="7"/>
      <c r="E27" s="37"/>
      <c r="F27" s="37"/>
      <c r="G27" s="37"/>
    </row>
    <row r="28" spans="1:7" ht="13" x14ac:dyDescent="0.3">
      <c r="A28" s="8"/>
      <c r="B28" s="21" t="s">
        <v>375</v>
      </c>
      <c r="C28" s="19"/>
      <c r="D28" s="7"/>
      <c r="E28" s="37"/>
      <c r="F28" s="37"/>
      <c r="G28" s="37"/>
    </row>
    <row r="29" spans="1:7" ht="13" x14ac:dyDescent="0.3">
      <c r="A29" s="8"/>
      <c r="B29" s="21" t="s">
        <v>376</v>
      </c>
      <c r="C29" s="19"/>
      <c r="D29" s="7"/>
      <c r="E29" s="37"/>
      <c r="F29" s="37"/>
      <c r="G29" s="37"/>
    </row>
    <row r="30" spans="1:7" ht="13" x14ac:dyDescent="0.3">
      <c r="A30" s="8"/>
      <c r="B30" s="21" t="s">
        <v>377</v>
      </c>
      <c r="C30" s="19"/>
      <c r="D30" s="7"/>
      <c r="E30" s="37"/>
      <c r="F30" s="37"/>
      <c r="G30" s="37"/>
    </row>
    <row r="31" spans="1:7" ht="13" x14ac:dyDescent="0.3">
      <c r="A31" s="8"/>
      <c r="B31" s="21" t="s">
        <v>378</v>
      </c>
      <c r="C31" s="19"/>
      <c r="D31" s="7"/>
      <c r="E31" s="37"/>
      <c r="F31" s="37"/>
      <c r="G31" s="37"/>
    </row>
    <row r="32" spans="1:7" ht="13" x14ac:dyDescent="0.3">
      <c r="A32" s="8"/>
      <c r="B32" s="20"/>
      <c r="C32" s="19"/>
      <c r="D32" s="7"/>
      <c r="E32" s="37"/>
      <c r="F32" s="37"/>
      <c r="G32" s="37"/>
    </row>
    <row r="33" spans="1:7" ht="13" x14ac:dyDescent="0.3">
      <c r="A33" s="8"/>
      <c r="B33" s="20" t="s">
        <v>379</v>
      </c>
      <c r="C33" s="19" t="s">
        <v>2</v>
      </c>
      <c r="D33" s="7"/>
      <c r="E33" s="37"/>
      <c r="F33" s="37"/>
      <c r="G33" s="37">
        <f t="shared" si="0"/>
        <v>0</v>
      </c>
    </row>
    <row r="34" spans="1:7" ht="13" x14ac:dyDescent="0.3">
      <c r="A34" s="8"/>
      <c r="B34" s="20"/>
      <c r="C34" s="19"/>
      <c r="D34" s="7"/>
      <c r="E34" s="37"/>
      <c r="F34" s="37"/>
      <c r="G34" s="37"/>
    </row>
    <row r="35" spans="1:7" ht="13" x14ac:dyDescent="0.3">
      <c r="A35" s="8"/>
      <c r="B35" s="20" t="s">
        <v>380</v>
      </c>
      <c r="C35" s="19" t="s">
        <v>2</v>
      </c>
      <c r="D35" s="7"/>
      <c r="E35" s="37"/>
      <c r="F35" s="37"/>
      <c r="G35" s="37">
        <f t="shared" si="0"/>
        <v>0</v>
      </c>
    </row>
    <row r="36" spans="1:7" ht="13" x14ac:dyDescent="0.3">
      <c r="A36" s="8"/>
      <c r="B36" s="20"/>
      <c r="C36" s="19"/>
      <c r="D36" s="7"/>
      <c r="E36" s="37"/>
      <c r="F36" s="37"/>
      <c r="G36" s="37"/>
    </row>
    <row r="37" spans="1:7" ht="13" x14ac:dyDescent="0.3">
      <c r="A37" s="8"/>
      <c r="B37" s="20" t="s">
        <v>381</v>
      </c>
      <c r="C37" s="19" t="s">
        <v>2</v>
      </c>
      <c r="D37" s="7"/>
      <c r="E37" s="37"/>
      <c r="F37" s="37"/>
      <c r="G37" s="37">
        <f t="shared" si="0"/>
        <v>0</v>
      </c>
    </row>
    <row r="38" spans="1:7" ht="13" x14ac:dyDescent="0.3">
      <c r="A38" s="8"/>
      <c r="B38" s="20"/>
      <c r="C38" s="19"/>
      <c r="D38" s="7"/>
      <c r="E38" s="37"/>
      <c r="F38" s="37"/>
      <c r="G38" s="37"/>
    </row>
    <row r="39" spans="1:7" ht="13" x14ac:dyDescent="0.3">
      <c r="A39" s="8"/>
      <c r="B39" s="21" t="s">
        <v>382</v>
      </c>
      <c r="C39" s="19"/>
      <c r="D39" s="7"/>
      <c r="E39" s="37"/>
      <c r="F39" s="37"/>
      <c r="G39" s="37"/>
    </row>
    <row r="40" spans="1:7" ht="13" x14ac:dyDescent="0.3">
      <c r="A40" s="8"/>
      <c r="B40" s="20"/>
      <c r="C40" s="19"/>
      <c r="D40" s="7"/>
      <c r="E40" s="37"/>
      <c r="F40" s="37"/>
      <c r="G40" s="37"/>
    </row>
    <row r="41" spans="1:7" ht="13" x14ac:dyDescent="0.3">
      <c r="A41" s="8"/>
      <c r="B41" s="20" t="s">
        <v>383</v>
      </c>
      <c r="C41" s="19"/>
      <c r="D41" s="7"/>
      <c r="E41" s="37"/>
      <c r="F41" s="37"/>
      <c r="G41" s="37"/>
    </row>
    <row r="42" spans="1:7" ht="13" x14ac:dyDescent="0.3">
      <c r="A42" s="8"/>
      <c r="B42" s="20" t="s">
        <v>384</v>
      </c>
      <c r="C42" s="19"/>
      <c r="D42" s="7"/>
      <c r="E42" s="37"/>
      <c r="F42" s="37"/>
      <c r="G42" s="37"/>
    </row>
    <row r="43" spans="1:7" ht="13" x14ac:dyDescent="0.3">
      <c r="A43" s="8"/>
      <c r="B43" s="20" t="s">
        <v>385</v>
      </c>
      <c r="C43" s="19"/>
      <c r="D43" s="7"/>
      <c r="E43" s="37"/>
      <c r="F43" s="37"/>
      <c r="G43" s="37"/>
    </row>
    <row r="44" spans="1:7" ht="13" x14ac:dyDescent="0.3">
      <c r="A44" s="8"/>
      <c r="B44" s="20"/>
      <c r="C44" s="19"/>
      <c r="D44" s="7"/>
      <c r="E44" s="37"/>
      <c r="F44" s="37"/>
      <c r="G44" s="37"/>
    </row>
    <row r="45" spans="1:7" ht="13" x14ac:dyDescent="0.3">
      <c r="A45" s="8"/>
      <c r="B45" s="20" t="s">
        <v>386</v>
      </c>
      <c r="C45" s="19" t="s">
        <v>457</v>
      </c>
      <c r="D45" s="7"/>
      <c r="E45" s="37"/>
      <c r="F45" s="37"/>
      <c r="G45" s="37">
        <f t="shared" si="0"/>
        <v>0</v>
      </c>
    </row>
    <row r="46" spans="1:7" ht="13" x14ac:dyDescent="0.3">
      <c r="A46" s="8"/>
      <c r="B46" s="20"/>
      <c r="C46" s="19"/>
      <c r="D46" s="7"/>
      <c r="E46" s="37"/>
      <c r="F46" s="37"/>
      <c r="G46" s="37"/>
    </row>
    <row r="47" spans="1:7" ht="13" x14ac:dyDescent="0.3">
      <c r="A47" s="8"/>
      <c r="B47" s="20" t="s">
        <v>387</v>
      </c>
      <c r="C47" s="19"/>
      <c r="D47" s="7"/>
      <c r="E47" s="37"/>
      <c r="F47" s="37"/>
      <c r="G47" s="37"/>
    </row>
    <row r="48" spans="1:7" ht="13" x14ac:dyDescent="0.3">
      <c r="A48" s="8"/>
      <c r="B48" s="20" t="s">
        <v>388</v>
      </c>
      <c r="C48" s="19"/>
      <c r="D48" s="7"/>
      <c r="E48" s="37"/>
      <c r="F48" s="37"/>
      <c r="G48" s="37"/>
    </row>
    <row r="49" spans="1:7" ht="13" x14ac:dyDescent="0.3">
      <c r="A49" s="8"/>
      <c r="B49" s="20"/>
      <c r="C49" s="19"/>
      <c r="D49" s="7"/>
      <c r="E49" s="37"/>
      <c r="F49" s="37"/>
      <c r="G49" s="37"/>
    </row>
    <row r="50" spans="1:7" ht="13" x14ac:dyDescent="0.3">
      <c r="A50" s="8"/>
      <c r="B50" s="20" t="s">
        <v>389</v>
      </c>
      <c r="C50" s="19" t="s">
        <v>2</v>
      </c>
      <c r="D50" s="7"/>
      <c r="E50" s="37">
        <v>50</v>
      </c>
      <c r="F50" s="37"/>
      <c r="G50" s="37">
        <f t="shared" si="0"/>
        <v>0</v>
      </c>
    </row>
    <row r="51" spans="1:7" ht="13" x14ac:dyDescent="0.3">
      <c r="A51" s="8"/>
      <c r="B51" s="20"/>
      <c r="C51" s="19"/>
      <c r="D51" s="7"/>
      <c r="E51" s="37"/>
      <c r="F51" s="37"/>
      <c r="G51" s="37"/>
    </row>
    <row r="52" spans="1:7" ht="13" x14ac:dyDescent="0.3">
      <c r="A52" s="8"/>
      <c r="B52" s="20" t="s">
        <v>390</v>
      </c>
      <c r="C52" s="19"/>
      <c r="D52" s="7"/>
      <c r="E52" s="37"/>
      <c r="F52" s="37"/>
      <c r="G52" s="37"/>
    </row>
    <row r="53" spans="1:7" ht="13" x14ac:dyDescent="0.3">
      <c r="A53" s="8"/>
      <c r="B53" s="20" t="s">
        <v>391</v>
      </c>
      <c r="C53" s="19"/>
      <c r="D53" s="7"/>
      <c r="E53" s="37"/>
      <c r="F53" s="37"/>
      <c r="G53" s="37"/>
    </row>
    <row r="54" spans="1:7" ht="13" x14ac:dyDescent="0.3">
      <c r="A54" s="8"/>
      <c r="B54" s="20"/>
      <c r="C54" s="19"/>
      <c r="D54" s="7"/>
      <c r="E54" s="37"/>
      <c r="F54" s="37"/>
      <c r="G54" s="37"/>
    </row>
    <row r="55" spans="1:7" ht="13" x14ac:dyDescent="0.3">
      <c r="A55" s="8"/>
      <c r="B55" s="20" t="s">
        <v>460</v>
      </c>
      <c r="C55" s="9" t="s">
        <v>0</v>
      </c>
      <c r="D55" s="9">
        <v>13</v>
      </c>
      <c r="E55" s="37">
        <v>50</v>
      </c>
      <c r="F55" s="37"/>
      <c r="G55" s="37">
        <f t="shared" si="0"/>
        <v>650</v>
      </c>
    </row>
    <row r="56" spans="1:7" ht="13" x14ac:dyDescent="0.3">
      <c r="A56" s="8"/>
      <c r="B56" s="20" t="s">
        <v>392</v>
      </c>
      <c r="C56" s="19"/>
      <c r="D56" s="7"/>
      <c r="E56" s="37"/>
      <c r="F56" s="37"/>
      <c r="G56" s="37"/>
    </row>
    <row r="57" spans="1:7" ht="13" x14ac:dyDescent="0.3">
      <c r="A57" s="8"/>
      <c r="B57" s="20" t="s">
        <v>393</v>
      </c>
      <c r="C57" s="19"/>
      <c r="D57" s="7"/>
      <c r="E57" s="37"/>
      <c r="F57" s="37"/>
      <c r="G57" s="37"/>
    </row>
    <row r="58" spans="1:7" ht="13" x14ac:dyDescent="0.3">
      <c r="A58" s="8"/>
      <c r="B58" s="20"/>
      <c r="C58" s="19"/>
      <c r="D58" s="7"/>
      <c r="E58" s="37"/>
      <c r="F58" s="37"/>
      <c r="G58" s="37"/>
    </row>
    <row r="59" spans="1:7" ht="13" x14ac:dyDescent="0.3">
      <c r="A59" s="8"/>
      <c r="B59" s="20" t="s">
        <v>394</v>
      </c>
      <c r="C59" s="19" t="s">
        <v>457</v>
      </c>
      <c r="D59" s="7"/>
      <c r="E59" s="37"/>
      <c r="F59" s="37"/>
      <c r="G59" s="37">
        <f t="shared" si="0"/>
        <v>0</v>
      </c>
    </row>
    <row r="60" spans="1:7" ht="13" x14ac:dyDescent="0.3">
      <c r="A60" s="8"/>
      <c r="B60" s="20"/>
      <c r="C60" s="19"/>
      <c r="D60" s="7"/>
      <c r="E60" s="37"/>
      <c r="F60" s="37"/>
      <c r="G60" s="37"/>
    </row>
    <row r="61" spans="1:7" ht="13" x14ac:dyDescent="0.3">
      <c r="A61" s="8"/>
      <c r="B61" s="20" t="s">
        <v>395</v>
      </c>
      <c r="C61" s="19" t="s">
        <v>457</v>
      </c>
      <c r="D61" s="7"/>
      <c r="E61" s="37"/>
      <c r="F61" s="37"/>
      <c r="G61" s="37">
        <f t="shared" si="0"/>
        <v>0</v>
      </c>
    </row>
    <row r="62" spans="1:7" ht="13" x14ac:dyDescent="0.3">
      <c r="A62" s="8"/>
      <c r="B62" s="20" t="s">
        <v>396</v>
      </c>
      <c r="C62" s="19"/>
      <c r="D62" s="7"/>
      <c r="E62" s="37"/>
      <c r="F62" s="37"/>
      <c r="G62" s="37"/>
    </row>
    <row r="63" spans="1:7" ht="13" x14ac:dyDescent="0.3">
      <c r="A63" s="8"/>
      <c r="B63" s="20"/>
      <c r="C63" s="19"/>
      <c r="D63" s="7"/>
      <c r="E63" s="37"/>
      <c r="F63" s="37"/>
      <c r="G63" s="37"/>
    </row>
    <row r="64" spans="1:7" ht="13" x14ac:dyDescent="0.3">
      <c r="A64" s="8"/>
      <c r="B64" s="20" t="s">
        <v>397</v>
      </c>
      <c r="C64" s="19"/>
      <c r="D64" s="7"/>
      <c r="E64" s="37"/>
      <c r="F64" s="37"/>
      <c r="G64" s="37"/>
    </row>
    <row r="65" spans="1:7" ht="13" x14ac:dyDescent="0.3">
      <c r="A65" s="8"/>
      <c r="B65" s="20"/>
      <c r="C65" s="19"/>
      <c r="D65" s="7"/>
      <c r="E65" s="37"/>
      <c r="F65" s="37"/>
      <c r="G65" s="37"/>
    </row>
    <row r="66" spans="1:7" ht="13" x14ac:dyDescent="0.3">
      <c r="A66" s="8"/>
      <c r="B66" s="20" t="s">
        <v>398</v>
      </c>
      <c r="C66" s="19" t="s">
        <v>2</v>
      </c>
      <c r="D66" s="7"/>
      <c r="E66" s="37"/>
      <c r="F66" s="37"/>
      <c r="G66" s="37">
        <f t="shared" si="0"/>
        <v>0</v>
      </c>
    </row>
    <row r="67" spans="1:7" ht="13" x14ac:dyDescent="0.3">
      <c r="A67" s="8"/>
      <c r="B67" s="20"/>
      <c r="C67" s="19"/>
      <c r="D67" s="7"/>
      <c r="E67" s="37"/>
      <c r="F67" s="37"/>
      <c r="G67" s="37"/>
    </row>
    <row r="68" spans="1:7" ht="13" x14ac:dyDescent="0.3">
      <c r="A68" s="8"/>
      <c r="B68" s="20" t="s">
        <v>399</v>
      </c>
      <c r="C68" s="19" t="s">
        <v>2</v>
      </c>
      <c r="D68" s="7">
        <v>3</v>
      </c>
      <c r="E68" s="37">
        <v>150</v>
      </c>
      <c r="F68" s="37"/>
      <c r="G68" s="37">
        <f t="shared" si="0"/>
        <v>450</v>
      </c>
    </row>
    <row r="69" spans="1:7" ht="13" x14ac:dyDescent="0.3">
      <c r="A69" s="8"/>
      <c r="B69" s="20"/>
      <c r="C69" s="19"/>
      <c r="D69" s="7"/>
      <c r="E69" s="37"/>
      <c r="F69" s="37"/>
      <c r="G69" s="37"/>
    </row>
    <row r="70" spans="1:7" ht="13" x14ac:dyDescent="0.3">
      <c r="A70" s="8"/>
      <c r="B70" s="20" t="s">
        <v>400</v>
      </c>
      <c r="C70" s="19"/>
      <c r="D70" s="7"/>
      <c r="E70" s="37"/>
      <c r="F70" s="37"/>
      <c r="G70" s="37"/>
    </row>
    <row r="71" spans="1:7" ht="13" x14ac:dyDescent="0.3">
      <c r="A71" s="8"/>
      <c r="B71" s="20" t="s">
        <v>401</v>
      </c>
      <c r="C71" s="19"/>
      <c r="D71" s="7"/>
      <c r="E71" s="37"/>
      <c r="F71" s="37"/>
      <c r="G71" s="37"/>
    </row>
    <row r="72" spans="1:7" ht="13" x14ac:dyDescent="0.3">
      <c r="A72" s="8"/>
      <c r="B72" s="20"/>
      <c r="C72" s="19"/>
      <c r="D72" s="7"/>
      <c r="E72" s="37"/>
      <c r="F72" s="37"/>
      <c r="G72" s="37"/>
    </row>
    <row r="73" spans="1:7" ht="13" x14ac:dyDescent="0.3">
      <c r="A73" s="8"/>
      <c r="B73" s="20" t="s">
        <v>402</v>
      </c>
      <c r="C73" s="19" t="s">
        <v>457</v>
      </c>
      <c r="D73" s="7"/>
      <c r="E73" s="37"/>
      <c r="F73" s="37"/>
      <c r="G73" s="37">
        <f t="shared" ref="G73:G141" si="1">E73*D73</f>
        <v>0</v>
      </c>
    </row>
    <row r="74" spans="1:7" ht="13" x14ac:dyDescent="0.3">
      <c r="A74" s="8"/>
      <c r="B74" s="20" t="s">
        <v>403</v>
      </c>
      <c r="C74" s="19"/>
      <c r="D74" s="7"/>
      <c r="E74" s="37"/>
      <c r="F74" s="37"/>
      <c r="G74" s="37"/>
    </row>
    <row r="75" spans="1:7" ht="13" x14ac:dyDescent="0.3">
      <c r="A75" s="8"/>
      <c r="B75" s="20"/>
      <c r="C75" s="19"/>
      <c r="D75" s="7"/>
      <c r="E75" s="37"/>
      <c r="F75" s="37"/>
      <c r="G75" s="37"/>
    </row>
    <row r="76" spans="1:7" ht="13" x14ac:dyDescent="0.3">
      <c r="A76" s="8"/>
      <c r="B76" s="22" t="s">
        <v>404</v>
      </c>
      <c r="C76" s="19"/>
      <c r="D76" s="7"/>
      <c r="E76" s="37"/>
      <c r="F76" s="37"/>
      <c r="G76" s="37"/>
    </row>
    <row r="77" spans="1:7" ht="13" x14ac:dyDescent="0.3">
      <c r="A77" s="8"/>
      <c r="B77" s="20"/>
      <c r="C77" s="19"/>
      <c r="D77" s="7"/>
      <c r="E77" s="37"/>
      <c r="F77" s="37"/>
      <c r="G77" s="37"/>
    </row>
    <row r="78" spans="1:7" ht="13" x14ac:dyDescent="0.3">
      <c r="A78" s="8"/>
      <c r="B78" s="20" t="s">
        <v>405</v>
      </c>
      <c r="C78" s="19" t="s">
        <v>2</v>
      </c>
      <c r="D78" s="7"/>
      <c r="E78" s="37">
        <v>50</v>
      </c>
      <c r="F78" s="37"/>
      <c r="G78" s="37">
        <f t="shared" si="1"/>
        <v>0</v>
      </c>
    </row>
    <row r="79" spans="1:7" ht="13" x14ac:dyDescent="0.3">
      <c r="A79" s="8"/>
      <c r="B79" s="20"/>
      <c r="C79" s="19"/>
      <c r="D79" s="7"/>
      <c r="E79" s="37"/>
      <c r="F79" s="37"/>
      <c r="G79" s="37"/>
    </row>
    <row r="80" spans="1:7" ht="13" x14ac:dyDescent="0.3">
      <c r="A80" s="8"/>
      <c r="B80" s="20" t="s">
        <v>406</v>
      </c>
      <c r="C80" s="19" t="s">
        <v>2</v>
      </c>
      <c r="D80" s="7"/>
      <c r="E80" s="37"/>
      <c r="F80" s="37"/>
      <c r="G80" s="37">
        <f t="shared" si="1"/>
        <v>0</v>
      </c>
    </row>
    <row r="81" spans="1:7" ht="13" x14ac:dyDescent="0.3">
      <c r="A81" s="8"/>
      <c r="B81" s="20"/>
      <c r="C81" s="19"/>
      <c r="D81" s="7"/>
      <c r="E81" s="37"/>
      <c r="F81" s="37"/>
      <c r="G81" s="37"/>
    </row>
    <row r="82" spans="1:7" ht="13" x14ac:dyDescent="0.3">
      <c r="A82" s="8"/>
      <c r="B82" s="20" t="s">
        <v>468</v>
      </c>
      <c r="C82" s="19" t="s">
        <v>2</v>
      </c>
      <c r="D82" s="7"/>
      <c r="E82" s="37">
        <v>50</v>
      </c>
      <c r="F82" s="37"/>
      <c r="G82" s="37">
        <f t="shared" ref="G82" si="2">E82*D82</f>
        <v>0</v>
      </c>
    </row>
    <row r="83" spans="1:7" ht="13" x14ac:dyDescent="0.3">
      <c r="A83" s="8"/>
      <c r="B83" s="20"/>
      <c r="C83" s="19"/>
      <c r="D83" s="7"/>
      <c r="E83" s="37"/>
      <c r="F83" s="37"/>
      <c r="G83" s="37"/>
    </row>
    <row r="84" spans="1:7" ht="13" x14ac:dyDescent="0.3">
      <c r="A84" s="8"/>
      <c r="B84" s="20" t="s">
        <v>286</v>
      </c>
      <c r="C84" s="19" t="s">
        <v>11</v>
      </c>
      <c r="D84" s="7"/>
      <c r="E84" s="37">
        <v>10</v>
      </c>
      <c r="F84" s="37"/>
      <c r="G84" s="37">
        <f t="shared" ref="G84" si="3">E84*D84</f>
        <v>0</v>
      </c>
    </row>
    <row r="85" spans="1:7" ht="13" x14ac:dyDescent="0.3">
      <c r="A85" s="8"/>
      <c r="B85" s="20"/>
      <c r="C85" s="19"/>
      <c r="D85" s="7"/>
      <c r="E85" s="37"/>
      <c r="F85" s="37"/>
      <c r="G85" s="37"/>
    </row>
    <row r="86" spans="1:7" ht="13" x14ac:dyDescent="0.3">
      <c r="A86" s="8"/>
      <c r="B86" s="20" t="s">
        <v>469</v>
      </c>
      <c r="C86" s="19" t="s">
        <v>11</v>
      </c>
      <c r="D86" s="7"/>
      <c r="E86" s="37">
        <v>10</v>
      </c>
      <c r="F86" s="37"/>
      <c r="G86" s="37">
        <f t="shared" ref="G86" si="4">E86*D86</f>
        <v>0</v>
      </c>
    </row>
    <row r="87" spans="1:7" ht="13" x14ac:dyDescent="0.3">
      <c r="A87" s="8"/>
      <c r="B87" s="20"/>
      <c r="C87" s="19"/>
      <c r="D87" s="7"/>
      <c r="E87" s="37"/>
      <c r="F87" s="37"/>
      <c r="G87" s="37"/>
    </row>
    <row r="88" spans="1:7" ht="13" x14ac:dyDescent="0.3">
      <c r="A88" s="8"/>
      <c r="B88" s="20" t="s">
        <v>470</v>
      </c>
      <c r="C88" s="19" t="s">
        <v>11</v>
      </c>
      <c r="D88" s="7"/>
      <c r="E88" s="37">
        <v>10</v>
      </c>
      <c r="F88" s="37"/>
      <c r="G88" s="37">
        <f t="shared" ref="G88" si="5">E88*D88</f>
        <v>0</v>
      </c>
    </row>
    <row r="89" spans="1:7" ht="13" x14ac:dyDescent="0.3">
      <c r="A89" s="8"/>
      <c r="B89" s="20"/>
      <c r="C89" s="19"/>
      <c r="D89" s="7"/>
      <c r="E89" s="37"/>
      <c r="F89" s="37"/>
      <c r="G89" s="37"/>
    </row>
    <row r="90" spans="1:7" ht="13" x14ac:dyDescent="0.3">
      <c r="A90" s="8"/>
      <c r="B90" s="21" t="s">
        <v>407</v>
      </c>
      <c r="C90" s="19"/>
      <c r="D90" s="7"/>
      <c r="E90" s="37"/>
      <c r="F90" s="37"/>
      <c r="G90" s="37"/>
    </row>
    <row r="91" spans="1:7" ht="13" x14ac:dyDescent="0.3">
      <c r="A91" s="8"/>
      <c r="B91" s="21" t="s">
        <v>408</v>
      </c>
      <c r="C91" s="19"/>
      <c r="D91" s="7"/>
      <c r="E91" s="37"/>
      <c r="F91" s="37"/>
      <c r="G91" s="37"/>
    </row>
    <row r="92" spans="1:7" ht="13" x14ac:dyDescent="0.3">
      <c r="A92" s="8"/>
      <c r="B92" s="21" t="s">
        <v>409</v>
      </c>
      <c r="C92" s="19"/>
      <c r="D92" s="7"/>
      <c r="E92" s="37"/>
      <c r="F92" s="37"/>
      <c r="G92" s="37"/>
    </row>
    <row r="93" spans="1:7" ht="13" x14ac:dyDescent="0.3">
      <c r="A93" s="8"/>
      <c r="B93" s="21" t="s">
        <v>410</v>
      </c>
      <c r="C93" s="19"/>
      <c r="D93" s="7"/>
      <c r="E93" s="37"/>
      <c r="F93" s="37"/>
      <c r="G93" s="37"/>
    </row>
    <row r="94" spans="1:7" ht="13" x14ac:dyDescent="0.3">
      <c r="A94" s="8"/>
      <c r="B94" s="20"/>
      <c r="C94" s="19"/>
      <c r="D94" s="7"/>
      <c r="E94" s="37"/>
      <c r="F94" s="37"/>
      <c r="G94" s="37"/>
    </row>
    <row r="95" spans="1:7" ht="13" x14ac:dyDescent="0.3">
      <c r="A95" s="8"/>
      <c r="B95" s="20" t="s">
        <v>411</v>
      </c>
      <c r="C95" s="19" t="s">
        <v>11</v>
      </c>
      <c r="D95" s="7"/>
      <c r="E95" s="37"/>
      <c r="F95" s="37"/>
      <c r="G95" s="37">
        <f t="shared" si="1"/>
        <v>0</v>
      </c>
    </row>
    <row r="96" spans="1:7" ht="13" x14ac:dyDescent="0.3">
      <c r="A96" s="8"/>
      <c r="B96" s="20"/>
      <c r="C96" s="19"/>
      <c r="D96" s="7"/>
      <c r="E96" s="37"/>
      <c r="F96" s="37"/>
      <c r="G96" s="37"/>
    </row>
    <row r="97" spans="1:7" ht="13" x14ac:dyDescent="0.3">
      <c r="A97" s="8"/>
      <c r="B97" s="20" t="s">
        <v>412</v>
      </c>
      <c r="C97" s="19" t="s">
        <v>11</v>
      </c>
      <c r="D97" s="7"/>
      <c r="E97" s="37"/>
      <c r="F97" s="37"/>
      <c r="G97" s="37">
        <f t="shared" si="1"/>
        <v>0</v>
      </c>
    </row>
    <row r="98" spans="1:7" ht="13" x14ac:dyDescent="0.3">
      <c r="A98" s="8"/>
      <c r="B98" s="20" t="s">
        <v>413</v>
      </c>
      <c r="C98" s="19"/>
      <c r="D98" s="7"/>
      <c r="E98" s="37"/>
      <c r="F98" s="37"/>
      <c r="G98" s="37"/>
    </row>
    <row r="99" spans="1:7" ht="13" x14ac:dyDescent="0.3">
      <c r="A99" s="8"/>
      <c r="B99" s="20"/>
      <c r="C99" s="19"/>
      <c r="D99" s="7"/>
      <c r="E99" s="37"/>
      <c r="F99" s="37"/>
      <c r="G99" s="37"/>
    </row>
    <row r="100" spans="1:7" ht="13" x14ac:dyDescent="0.3">
      <c r="A100" s="8"/>
      <c r="B100" s="20" t="s">
        <v>414</v>
      </c>
      <c r="C100" s="19" t="s">
        <v>11</v>
      </c>
      <c r="D100" s="7"/>
      <c r="E100" s="37"/>
      <c r="F100" s="37"/>
      <c r="G100" s="37">
        <f t="shared" si="1"/>
        <v>0</v>
      </c>
    </row>
    <row r="101" spans="1:7" ht="13" x14ac:dyDescent="0.3">
      <c r="A101" s="8"/>
      <c r="B101" s="20"/>
      <c r="C101" s="19"/>
      <c r="D101" s="7"/>
      <c r="E101" s="37"/>
      <c r="F101" s="37"/>
      <c r="G101" s="37"/>
    </row>
    <row r="102" spans="1:7" ht="13" x14ac:dyDescent="0.3">
      <c r="A102" s="8"/>
      <c r="B102" s="20" t="s">
        <v>415</v>
      </c>
      <c r="C102" s="19" t="s">
        <v>11</v>
      </c>
      <c r="D102" s="7"/>
      <c r="E102" s="37"/>
      <c r="F102" s="37"/>
      <c r="G102" s="37">
        <f t="shared" si="1"/>
        <v>0</v>
      </c>
    </row>
    <row r="103" spans="1:7" ht="13" x14ac:dyDescent="0.3">
      <c r="A103" s="8"/>
      <c r="B103" s="20"/>
      <c r="C103" s="19"/>
      <c r="D103" s="7"/>
      <c r="E103" s="37"/>
      <c r="F103" s="37"/>
      <c r="G103" s="37"/>
    </row>
    <row r="104" spans="1:7" ht="13" x14ac:dyDescent="0.3">
      <c r="A104" s="8"/>
      <c r="B104" s="20" t="s">
        <v>416</v>
      </c>
      <c r="C104" s="19" t="s">
        <v>2</v>
      </c>
      <c r="D104" s="7"/>
      <c r="E104" s="37"/>
      <c r="F104" s="37"/>
      <c r="G104" s="37">
        <f t="shared" si="1"/>
        <v>0</v>
      </c>
    </row>
    <row r="105" spans="1:7" ht="13" x14ac:dyDescent="0.3">
      <c r="A105" s="8"/>
      <c r="B105" s="20"/>
      <c r="C105" s="19"/>
      <c r="D105" s="7"/>
      <c r="E105" s="37"/>
      <c r="F105" s="37"/>
      <c r="G105" s="37"/>
    </row>
    <row r="106" spans="1:7" ht="13" x14ac:dyDescent="0.3">
      <c r="A106" s="8"/>
      <c r="B106" s="20" t="s">
        <v>417</v>
      </c>
      <c r="C106" s="19" t="s">
        <v>2</v>
      </c>
      <c r="D106" s="7"/>
      <c r="E106" s="37"/>
      <c r="F106" s="37"/>
      <c r="G106" s="37">
        <f t="shared" si="1"/>
        <v>0</v>
      </c>
    </row>
    <row r="107" spans="1:7" ht="13" x14ac:dyDescent="0.3">
      <c r="A107" s="8"/>
      <c r="B107" s="20"/>
      <c r="C107" s="19"/>
      <c r="D107" s="7"/>
      <c r="E107" s="37"/>
      <c r="F107" s="37"/>
      <c r="G107" s="37"/>
    </row>
    <row r="108" spans="1:7" ht="13" x14ac:dyDescent="0.3">
      <c r="A108" s="8"/>
      <c r="B108" s="20" t="s">
        <v>418</v>
      </c>
      <c r="C108" s="19" t="s">
        <v>2</v>
      </c>
      <c r="D108" s="7"/>
      <c r="E108" s="37"/>
      <c r="F108" s="37"/>
      <c r="G108" s="37">
        <f t="shared" si="1"/>
        <v>0</v>
      </c>
    </row>
    <row r="109" spans="1:7" ht="13" x14ac:dyDescent="0.3">
      <c r="A109" s="8"/>
      <c r="B109" s="20" t="s">
        <v>419</v>
      </c>
      <c r="C109" s="19"/>
      <c r="D109" s="7"/>
      <c r="E109" s="37"/>
      <c r="F109" s="37"/>
      <c r="G109" s="37"/>
    </row>
    <row r="110" spans="1:7" ht="13" x14ac:dyDescent="0.3">
      <c r="A110" s="8"/>
      <c r="B110" s="20"/>
      <c r="C110" s="19"/>
      <c r="D110" s="7"/>
      <c r="E110" s="37"/>
      <c r="F110" s="37"/>
      <c r="G110" s="37"/>
    </row>
    <row r="111" spans="1:7" ht="13" x14ac:dyDescent="0.3">
      <c r="A111" s="8"/>
      <c r="B111" s="21" t="s">
        <v>420</v>
      </c>
      <c r="C111" s="19"/>
      <c r="D111" s="7"/>
      <c r="E111" s="37"/>
      <c r="F111" s="37"/>
      <c r="G111" s="37"/>
    </row>
    <row r="112" spans="1:7" ht="13" x14ac:dyDescent="0.3">
      <c r="A112" s="8"/>
      <c r="B112" s="20"/>
      <c r="C112" s="19"/>
      <c r="D112" s="7"/>
      <c r="E112" s="37"/>
      <c r="F112" s="37"/>
      <c r="G112" s="37"/>
    </row>
    <row r="113" spans="1:14" ht="13" x14ac:dyDescent="0.3">
      <c r="A113" s="8"/>
      <c r="B113" s="20" t="s">
        <v>461</v>
      </c>
      <c r="C113" s="19" t="s">
        <v>457</v>
      </c>
      <c r="D113" s="9"/>
      <c r="E113" s="37"/>
      <c r="F113" s="37"/>
      <c r="G113" s="37">
        <f t="shared" si="1"/>
        <v>0</v>
      </c>
    </row>
    <row r="114" spans="1:14" ht="13" x14ac:dyDescent="0.3">
      <c r="A114" s="8"/>
      <c r="B114" s="20" t="s">
        <v>421</v>
      </c>
      <c r="C114" s="19"/>
      <c r="D114" s="7"/>
      <c r="E114" s="37"/>
      <c r="F114" s="37"/>
      <c r="G114" s="37"/>
    </row>
    <row r="115" spans="1:14" ht="13" x14ac:dyDescent="0.3">
      <c r="A115" s="8"/>
      <c r="B115" s="20"/>
      <c r="C115" s="19"/>
      <c r="D115" s="7"/>
      <c r="E115" s="37"/>
      <c r="F115" s="37"/>
      <c r="G115" s="37"/>
      <c r="K115" s="1">
        <v>17</v>
      </c>
      <c r="L115" s="1">
        <v>17</v>
      </c>
      <c r="N115" s="1">
        <f>L115+K115</f>
        <v>34</v>
      </c>
    </row>
    <row r="116" spans="1:14" ht="13" x14ac:dyDescent="0.3">
      <c r="A116" s="8"/>
      <c r="B116" s="20" t="s">
        <v>422</v>
      </c>
      <c r="C116" s="19" t="s">
        <v>457</v>
      </c>
      <c r="D116" s="9">
        <v>13</v>
      </c>
      <c r="E116" s="37">
        <v>50</v>
      </c>
      <c r="F116" s="37"/>
      <c r="G116" s="37">
        <f t="shared" si="1"/>
        <v>650</v>
      </c>
      <c r="K116" s="1">
        <v>8</v>
      </c>
      <c r="L116" s="1">
        <v>8</v>
      </c>
      <c r="M116" s="1">
        <v>8</v>
      </c>
      <c r="N116" s="1">
        <f>M116+L116+K116</f>
        <v>24</v>
      </c>
    </row>
    <row r="117" spans="1:14" ht="13" x14ac:dyDescent="0.3">
      <c r="A117" s="8"/>
      <c r="B117" s="20"/>
      <c r="C117" s="19"/>
      <c r="D117" s="7"/>
      <c r="E117" s="37"/>
      <c r="F117" s="37"/>
      <c r="G117" s="37"/>
      <c r="N117" s="1">
        <f>N115+N116</f>
        <v>58</v>
      </c>
    </row>
    <row r="118" spans="1:14" ht="13" x14ac:dyDescent="0.3">
      <c r="A118" s="8"/>
      <c r="B118" s="20" t="s">
        <v>423</v>
      </c>
      <c r="C118" s="19" t="s">
        <v>457</v>
      </c>
      <c r="D118" s="9"/>
      <c r="E118" s="37">
        <v>20</v>
      </c>
      <c r="F118" s="37"/>
      <c r="G118" s="37">
        <f t="shared" si="1"/>
        <v>0</v>
      </c>
      <c r="N118" s="1">
        <f>N117*2</f>
        <v>116</v>
      </c>
    </row>
    <row r="119" spans="1:14" ht="13" x14ac:dyDescent="0.3">
      <c r="A119" s="8"/>
      <c r="B119" s="20"/>
      <c r="C119" s="19"/>
      <c r="D119" s="7"/>
      <c r="E119" s="37"/>
      <c r="F119" s="37"/>
      <c r="G119" s="37"/>
      <c r="N119" s="1">
        <f>N118*3</f>
        <v>348</v>
      </c>
    </row>
    <row r="120" spans="1:14" ht="13" x14ac:dyDescent="0.3">
      <c r="A120" s="8"/>
      <c r="B120" s="20" t="s">
        <v>424</v>
      </c>
      <c r="C120" s="19" t="s">
        <v>457</v>
      </c>
      <c r="D120" s="7"/>
      <c r="E120" s="37">
        <v>20</v>
      </c>
      <c r="F120" s="37"/>
      <c r="G120" s="37">
        <f t="shared" si="1"/>
        <v>0</v>
      </c>
    </row>
    <row r="121" spans="1:14" ht="13" x14ac:dyDescent="0.3">
      <c r="A121" s="8"/>
      <c r="B121" s="20"/>
      <c r="C121" s="19"/>
      <c r="D121" s="7"/>
      <c r="E121" s="37"/>
      <c r="F121" s="37"/>
      <c r="G121" s="37"/>
    </row>
    <row r="122" spans="1:14" ht="13" x14ac:dyDescent="0.3">
      <c r="A122" s="8"/>
      <c r="B122" s="21" t="s">
        <v>425</v>
      </c>
      <c r="C122" s="19"/>
      <c r="D122" s="7"/>
      <c r="E122" s="37"/>
      <c r="F122" s="37"/>
      <c r="G122" s="37"/>
    </row>
    <row r="123" spans="1:14" ht="13" x14ac:dyDescent="0.3">
      <c r="A123" s="8"/>
      <c r="B123" s="20"/>
      <c r="C123" s="19"/>
      <c r="D123" s="7"/>
      <c r="E123" s="37"/>
      <c r="F123" s="37"/>
      <c r="G123" s="37"/>
    </row>
    <row r="124" spans="1:14" ht="13" x14ac:dyDescent="0.3">
      <c r="A124" s="8"/>
      <c r="B124" s="21" t="s">
        <v>426</v>
      </c>
      <c r="C124" s="19"/>
      <c r="D124" s="7"/>
      <c r="E124" s="37"/>
      <c r="F124" s="37"/>
      <c r="G124" s="37"/>
    </row>
    <row r="125" spans="1:14" ht="13" x14ac:dyDescent="0.3">
      <c r="A125" s="8"/>
      <c r="B125" s="21" t="s">
        <v>427</v>
      </c>
      <c r="C125" s="19"/>
      <c r="D125" s="7"/>
      <c r="E125" s="37"/>
      <c r="F125" s="37"/>
      <c r="G125" s="37"/>
    </row>
    <row r="126" spans="1:14" ht="13" x14ac:dyDescent="0.3">
      <c r="A126" s="8"/>
      <c r="B126" s="21" t="s">
        <v>428</v>
      </c>
      <c r="C126" s="19"/>
      <c r="D126" s="7"/>
      <c r="E126" s="37"/>
      <c r="F126" s="37"/>
      <c r="G126" s="37"/>
    </row>
    <row r="127" spans="1:14" ht="13" x14ac:dyDescent="0.3">
      <c r="A127" s="8"/>
      <c r="B127" s="21" t="s">
        <v>429</v>
      </c>
      <c r="C127" s="19"/>
      <c r="D127" s="7"/>
      <c r="E127" s="37"/>
      <c r="F127" s="37"/>
      <c r="G127" s="37"/>
    </row>
    <row r="128" spans="1:14" ht="13" x14ac:dyDescent="0.3">
      <c r="A128" s="8"/>
      <c r="B128" s="21" t="s">
        <v>410</v>
      </c>
      <c r="C128" s="19"/>
      <c r="D128" s="7"/>
      <c r="E128" s="37"/>
      <c r="F128" s="37"/>
      <c r="G128" s="37"/>
    </row>
    <row r="129" spans="1:7" ht="13" x14ac:dyDescent="0.3">
      <c r="A129" s="8"/>
      <c r="B129" s="20"/>
      <c r="C129" s="19"/>
      <c r="D129" s="7"/>
      <c r="E129" s="37"/>
      <c r="F129" s="37"/>
      <c r="G129" s="37"/>
    </row>
    <row r="130" spans="1:7" ht="13" x14ac:dyDescent="0.3">
      <c r="A130" s="8"/>
      <c r="B130" s="20" t="s">
        <v>430</v>
      </c>
      <c r="C130" s="19" t="s">
        <v>2</v>
      </c>
      <c r="D130" s="7"/>
      <c r="E130" s="37"/>
      <c r="F130" s="37"/>
      <c r="G130" s="37">
        <f t="shared" si="1"/>
        <v>0</v>
      </c>
    </row>
    <row r="131" spans="1:7" ht="13" x14ac:dyDescent="0.3">
      <c r="A131" s="8"/>
      <c r="B131" s="20" t="s">
        <v>431</v>
      </c>
      <c r="C131" s="19"/>
      <c r="D131" s="7"/>
      <c r="E131" s="37"/>
      <c r="F131" s="37"/>
      <c r="G131" s="37"/>
    </row>
    <row r="132" spans="1:7" ht="13" x14ac:dyDescent="0.3">
      <c r="A132" s="8"/>
      <c r="B132" s="20"/>
      <c r="C132" s="19"/>
      <c r="D132" s="7"/>
      <c r="E132" s="37"/>
      <c r="F132" s="37"/>
      <c r="G132" s="37"/>
    </row>
    <row r="133" spans="1:7" ht="13" x14ac:dyDescent="0.3">
      <c r="A133" s="8"/>
      <c r="B133" s="21" t="s">
        <v>426</v>
      </c>
      <c r="C133" s="19"/>
      <c r="D133" s="7"/>
      <c r="E133" s="37"/>
      <c r="F133" s="37"/>
      <c r="G133" s="37"/>
    </row>
    <row r="134" spans="1:7" ht="13" x14ac:dyDescent="0.3">
      <c r="A134" s="8"/>
      <c r="B134" s="21" t="s">
        <v>432</v>
      </c>
      <c r="C134" s="19"/>
      <c r="D134" s="7"/>
      <c r="E134" s="37"/>
      <c r="F134" s="37"/>
      <c r="G134" s="37"/>
    </row>
    <row r="135" spans="1:7" ht="13" x14ac:dyDescent="0.3">
      <c r="A135" s="8"/>
      <c r="B135" s="21" t="s">
        <v>433</v>
      </c>
      <c r="C135" s="19"/>
      <c r="D135" s="7"/>
      <c r="E135" s="37"/>
      <c r="F135" s="37"/>
      <c r="G135" s="37"/>
    </row>
    <row r="136" spans="1:7" ht="13" x14ac:dyDescent="0.3">
      <c r="A136" s="8"/>
      <c r="B136" s="21" t="s">
        <v>434</v>
      </c>
      <c r="C136" s="19"/>
      <c r="D136" s="7"/>
      <c r="E136" s="37"/>
      <c r="F136" s="37"/>
      <c r="G136" s="37"/>
    </row>
    <row r="137" spans="1:7" ht="13" x14ac:dyDescent="0.3">
      <c r="A137" s="8"/>
      <c r="B137" s="21" t="s">
        <v>435</v>
      </c>
      <c r="C137" s="19"/>
      <c r="D137" s="7"/>
      <c r="E137" s="37"/>
      <c r="F137" s="37"/>
      <c r="G137" s="37"/>
    </row>
    <row r="138" spans="1:7" ht="13" x14ac:dyDescent="0.3">
      <c r="A138" s="8"/>
      <c r="B138" s="21" t="s">
        <v>436</v>
      </c>
      <c r="C138" s="19"/>
      <c r="D138" s="7"/>
      <c r="E138" s="37"/>
      <c r="F138" s="37"/>
      <c r="G138" s="37"/>
    </row>
    <row r="139" spans="1:7" ht="13" x14ac:dyDescent="0.3">
      <c r="A139" s="8"/>
      <c r="B139" s="21" t="s">
        <v>437</v>
      </c>
      <c r="C139" s="19"/>
      <c r="D139" s="7"/>
      <c r="E139" s="37"/>
      <c r="F139" s="37"/>
      <c r="G139" s="37"/>
    </row>
    <row r="140" spans="1:7" ht="13" x14ac:dyDescent="0.3">
      <c r="A140" s="8"/>
      <c r="B140" s="20"/>
      <c r="C140" s="19"/>
      <c r="D140" s="7"/>
      <c r="E140" s="37"/>
      <c r="F140" s="37"/>
      <c r="G140" s="37"/>
    </row>
    <row r="141" spans="1:7" ht="13" x14ac:dyDescent="0.3">
      <c r="A141" s="8"/>
      <c r="B141" s="20" t="s">
        <v>438</v>
      </c>
      <c r="C141" s="19" t="s">
        <v>2</v>
      </c>
      <c r="D141" s="7"/>
      <c r="E141" s="37"/>
      <c r="F141" s="37"/>
      <c r="G141" s="37">
        <f t="shared" si="1"/>
        <v>0</v>
      </c>
    </row>
    <row r="142" spans="1:7" ht="13" x14ac:dyDescent="0.3">
      <c r="A142" s="8"/>
      <c r="B142" s="20"/>
      <c r="C142" s="19"/>
      <c r="D142" s="7"/>
      <c r="E142" s="37"/>
      <c r="F142" s="37"/>
      <c r="G142" s="37"/>
    </row>
    <row r="143" spans="1:7" ht="13" x14ac:dyDescent="0.3">
      <c r="A143" s="8"/>
      <c r="B143" s="21" t="s">
        <v>439</v>
      </c>
      <c r="C143" s="19"/>
      <c r="D143" s="7"/>
      <c r="E143" s="37"/>
      <c r="F143" s="37"/>
      <c r="G143" s="37"/>
    </row>
    <row r="144" spans="1:7" ht="13" x14ac:dyDescent="0.3">
      <c r="A144" s="8"/>
      <c r="B144" s="20"/>
      <c r="C144" s="19"/>
      <c r="D144" s="7"/>
      <c r="E144" s="37"/>
      <c r="F144" s="37"/>
      <c r="G144" s="37"/>
    </row>
    <row r="145" spans="1:7" ht="13" x14ac:dyDescent="0.3">
      <c r="A145" s="8"/>
      <c r="B145" s="20" t="s">
        <v>440</v>
      </c>
      <c r="C145" s="19" t="s">
        <v>11</v>
      </c>
      <c r="D145" s="7"/>
      <c r="E145" s="37"/>
      <c r="F145" s="37"/>
      <c r="G145" s="37">
        <f t="shared" ref="G145:G169" si="6">E145*D145</f>
        <v>0</v>
      </c>
    </row>
    <row r="146" spans="1:7" ht="13" x14ac:dyDescent="0.3">
      <c r="A146" s="8"/>
      <c r="B146" s="20" t="s">
        <v>441</v>
      </c>
      <c r="C146" s="19"/>
      <c r="D146" s="7"/>
      <c r="E146" s="37"/>
      <c r="F146" s="37"/>
      <c r="G146" s="37"/>
    </row>
    <row r="147" spans="1:7" ht="13" x14ac:dyDescent="0.3">
      <c r="A147" s="8"/>
      <c r="B147" s="20"/>
      <c r="C147" s="19"/>
      <c r="D147" s="7"/>
      <c r="E147" s="37"/>
      <c r="F147" s="37"/>
      <c r="G147" s="37"/>
    </row>
    <row r="148" spans="1:7" ht="13" x14ac:dyDescent="0.3">
      <c r="A148" s="8"/>
      <c r="B148" s="20" t="s">
        <v>442</v>
      </c>
      <c r="C148" s="19" t="s">
        <v>11</v>
      </c>
      <c r="D148" s="7"/>
      <c r="E148" s="37"/>
      <c r="F148" s="37"/>
      <c r="G148" s="37">
        <f t="shared" si="6"/>
        <v>0</v>
      </c>
    </row>
    <row r="149" spans="1:7" ht="13" x14ac:dyDescent="0.3">
      <c r="A149" s="8"/>
      <c r="B149" s="20" t="s">
        <v>443</v>
      </c>
      <c r="C149" s="19"/>
      <c r="D149" s="7"/>
      <c r="E149" s="37"/>
      <c r="F149" s="37"/>
      <c r="G149" s="37"/>
    </row>
    <row r="150" spans="1:7" ht="13" x14ac:dyDescent="0.3">
      <c r="A150" s="8"/>
      <c r="B150" s="20"/>
      <c r="C150" s="19"/>
      <c r="D150" s="7"/>
      <c r="E150" s="37"/>
      <c r="F150" s="37"/>
      <c r="G150" s="37"/>
    </row>
    <row r="151" spans="1:7" ht="13" x14ac:dyDescent="0.3">
      <c r="A151" s="8"/>
      <c r="B151" s="21" t="s">
        <v>444</v>
      </c>
      <c r="C151" s="19"/>
      <c r="D151" s="7"/>
      <c r="E151" s="37"/>
      <c r="F151" s="37"/>
      <c r="G151" s="37"/>
    </row>
    <row r="152" spans="1:7" ht="13" x14ac:dyDescent="0.3">
      <c r="A152" s="8"/>
      <c r="B152" s="21" t="s">
        <v>445</v>
      </c>
      <c r="C152" s="19"/>
      <c r="D152" s="7"/>
      <c r="E152" s="37"/>
      <c r="F152" s="37"/>
      <c r="G152" s="37"/>
    </row>
    <row r="153" spans="1:7" ht="13" x14ac:dyDescent="0.3">
      <c r="A153" s="8"/>
      <c r="B153" s="21" t="s">
        <v>446</v>
      </c>
      <c r="C153" s="19"/>
      <c r="D153" s="7"/>
      <c r="E153" s="37"/>
      <c r="F153" s="37"/>
      <c r="G153" s="37"/>
    </row>
    <row r="154" spans="1:7" ht="13" x14ac:dyDescent="0.3">
      <c r="A154" s="8"/>
      <c r="B154" s="21" t="s">
        <v>447</v>
      </c>
      <c r="C154" s="19"/>
      <c r="D154" s="7"/>
      <c r="E154" s="37"/>
      <c r="F154" s="37"/>
      <c r="G154" s="37"/>
    </row>
    <row r="155" spans="1:7" ht="13" x14ac:dyDescent="0.3">
      <c r="A155" s="8"/>
      <c r="B155" s="20"/>
      <c r="C155" s="19"/>
      <c r="D155" s="7"/>
      <c r="E155" s="37"/>
      <c r="F155" s="37"/>
      <c r="G155" s="37"/>
    </row>
    <row r="156" spans="1:7" ht="13" x14ac:dyDescent="0.3">
      <c r="A156" s="8"/>
      <c r="B156" s="20" t="s">
        <v>448</v>
      </c>
      <c r="C156" s="19" t="s">
        <v>4</v>
      </c>
      <c r="D156" s="7">
        <v>1</v>
      </c>
      <c r="E156" s="37"/>
      <c r="F156" s="37"/>
      <c r="G156" s="37">
        <f t="shared" si="6"/>
        <v>0</v>
      </c>
    </row>
    <row r="157" spans="1:7" ht="13" x14ac:dyDescent="0.3">
      <c r="A157" s="8"/>
      <c r="B157" s="20" t="s">
        <v>449</v>
      </c>
      <c r="C157" s="19"/>
      <c r="D157" s="7"/>
      <c r="E157" s="37"/>
      <c r="F157" s="37"/>
      <c r="G157" s="37"/>
    </row>
    <row r="158" spans="1:7" ht="13" x14ac:dyDescent="0.3">
      <c r="A158" s="8"/>
      <c r="B158" s="20" t="s">
        <v>450</v>
      </c>
      <c r="C158" s="19"/>
      <c r="D158" s="7"/>
      <c r="E158" s="37"/>
      <c r="F158" s="37"/>
      <c r="G158" s="37"/>
    </row>
    <row r="159" spans="1:7" ht="13" x14ac:dyDescent="0.3">
      <c r="A159" s="8"/>
      <c r="B159" s="20"/>
      <c r="C159" s="19"/>
      <c r="D159" s="7"/>
      <c r="E159" s="37"/>
      <c r="F159" s="37"/>
      <c r="G159" s="37"/>
    </row>
    <row r="160" spans="1:7" ht="13" x14ac:dyDescent="0.3">
      <c r="A160" s="8"/>
      <c r="B160" s="21" t="s">
        <v>451</v>
      </c>
      <c r="C160" s="19"/>
      <c r="D160" s="7"/>
      <c r="E160" s="37"/>
      <c r="F160" s="37"/>
      <c r="G160" s="37"/>
    </row>
    <row r="161" spans="1:7" ht="13" x14ac:dyDescent="0.3">
      <c r="A161" s="8"/>
      <c r="B161" s="21" t="s">
        <v>452</v>
      </c>
      <c r="C161" s="19"/>
      <c r="D161" s="7"/>
      <c r="E161" s="37"/>
      <c r="F161" s="37"/>
      <c r="G161" s="37"/>
    </row>
    <row r="162" spans="1:7" ht="13" x14ac:dyDescent="0.3">
      <c r="A162" s="8"/>
      <c r="B162" s="20"/>
      <c r="C162" s="19"/>
      <c r="D162" s="7"/>
      <c r="E162" s="37"/>
      <c r="F162" s="37"/>
      <c r="G162" s="37"/>
    </row>
    <row r="163" spans="1:7" ht="13" x14ac:dyDescent="0.3">
      <c r="A163" s="8"/>
      <c r="B163" s="20" t="s">
        <v>453</v>
      </c>
      <c r="C163" s="19" t="s">
        <v>457</v>
      </c>
      <c r="D163" s="7"/>
      <c r="E163" s="37"/>
      <c r="F163" s="37"/>
      <c r="G163" s="37">
        <f t="shared" si="6"/>
        <v>0</v>
      </c>
    </row>
    <row r="164" spans="1:7" ht="13" x14ac:dyDescent="0.3">
      <c r="A164" s="8"/>
      <c r="B164" s="20" t="s">
        <v>454</v>
      </c>
      <c r="C164" s="19"/>
      <c r="D164" s="7"/>
      <c r="E164" s="37"/>
      <c r="F164" s="37"/>
      <c r="G164" s="37"/>
    </row>
    <row r="165" spans="1:7" ht="13" x14ac:dyDescent="0.3">
      <c r="A165" s="8"/>
      <c r="B165" s="20"/>
      <c r="C165" s="19"/>
      <c r="D165" s="7"/>
      <c r="E165" s="37"/>
      <c r="F165" s="37"/>
      <c r="G165" s="37"/>
    </row>
    <row r="166" spans="1:7" ht="13" x14ac:dyDescent="0.3">
      <c r="A166" s="8"/>
      <c r="B166" s="20" t="s">
        <v>455</v>
      </c>
      <c r="C166" s="19"/>
      <c r="D166" s="7"/>
      <c r="E166" s="37"/>
      <c r="F166" s="37"/>
      <c r="G166" s="37"/>
    </row>
    <row r="167" spans="1:7" ht="13" x14ac:dyDescent="0.3">
      <c r="A167" s="8"/>
      <c r="B167" s="20" t="s">
        <v>456</v>
      </c>
      <c r="C167" s="19"/>
      <c r="D167" s="7"/>
      <c r="E167" s="37"/>
      <c r="F167" s="37"/>
      <c r="G167" s="37"/>
    </row>
    <row r="168" spans="1:7" ht="13" x14ac:dyDescent="0.3">
      <c r="A168" s="8"/>
      <c r="B168" s="20"/>
      <c r="C168" s="19"/>
      <c r="D168" s="7"/>
      <c r="E168" s="37"/>
      <c r="F168" s="37"/>
      <c r="G168" s="37"/>
    </row>
    <row r="169" spans="1:7" ht="13" x14ac:dyDescent="0.3">
      <c r="A169" s="8"/>
      <c r="B169" s="20" t="s">
        <v>458</v>
      </c>
      <c r="C169" s="19" t="s">
        <v>457</v>
      </c>
      <c r="D169" s="7"/>
      <c r="E169" s="37"/>
      <c r="F169" s="37"/>
      <c r="G169" s="37">
        <f t="shared" si="6"/>
        <v>0</v>
      </c>
    </row>
    <row r="170" spans="1:7" ht="13" x14ac:dyDescent="0.3">
      <c r="A170" s="8"/>
      <c r="B170" s="20"/>
      <c r="C170" s="19"/>
      <c r="D170" s="7"/>
      <c r="E170" s="37"/>
      <c r="F170" s="37"/>
      <c r="G170" s="37"/>
    </row>
    <row r="171" spans="1:7" ht="13" x14ac:dyDescent="0.3">
      <c r="A171" s="8"/>
      <c r="B171" s="5" t="s">
        <v>283</v>
      </c>
      <c r="C171" s="7"/>
      <c r="D171" s="7"/>
      <c r="E171" s="38"/>
      <c r="F171" s="39"/>
      <c r="G171" s="39">
        <f>SUM(G5:G170)</f>
        <v>1750</v>
      </c>
    </row>
    <row r="172" spans="1:7" ht="13" x14ac:dyDescent="0.3">
      <c r="A172" s="8"/>
      <c r="B172" s="3"/>
      <c r="C172" s="7"/>
      <c r="D172" s="7"/>
      <c r="E172" s="37"/>
      <c r="F172" s="37"/>
      <c r="G172" s="37"/>
    </row>
    <row r="173" spans="1:7" ht="13" x14ac:dyDescent="0.3">
      <c r="A173" s="8"/>
      <c r="B173" s="25" t="s">
        <v>459</v>
      </c>
      <c r="C173" s="26"/>
      <c r="D173" s="26"/>
      <c r="E173" s="46"/>
      <c r="F173" s="46"/>
      <c r="G173" s="46"/>
    </row>
    <row r="174" spans="1:7" ht="13" x14ac:dyDescent="0.3">
      <c r="A174" s="3"/>
      <c r="B174" s="3"/>
      <c r="C174" s="3"/>
      <c r="D174" s="3"/>
      <c r="E174" s="37"/>
      <c r="F174" s="36"/>
      <c r="G174" s="36"/>
    </row>
    <row r="175" spans="1:7" ht="13" x14ac:dyDescent="0.3">
      <c r="A175" s="3"/>
      <c r="B175" s="17" t="s">
        <v>358</v>
      </c>
      <c r="C175" s="3"/>
      <c r="D175" s="3"/>
      <c r="E175" s="37"/>
      <c r="F175" s="36"/>
      <c r="G175" s="36"/>
    </row>
    <row r="176" spans="1:7" ht="13" x14ac:dyDescent="0.3">
      <c r="A176" s="3"/>
      <c r="B176" s="3"/>
      <c r="C176" s="3"/>
      <c r="D176" s="3"/>
      <c r="E176" s="37"/>
      <c r="F176" s="36"/>
      <c r="G176" s="36"/>
    </row>
    <row r="177" spans="1:15" ht="13" x14ac:dyDescent="0.3">
      <c r="A177" s="3"/>
      <c r="B177" s="4" t="s">
        <v>281</v>
      </c>
      <c r="C177" s="3"/>
      <c r="D177" s="3"/>
      <c r="E177" s="37"/>
      <c r="F177" s="36"/>
      <c r="G177" s="36"/>
    </row>
    <row r="178" spans="1:15" ht="13" x14ac:dyDescent="0.3">
      <c r="A178" s="3"/>
      <c r="B178" s="3" t="s">
        <v>280</v>
      </c>
      <c r="C178" s="3"/>
      <c r="D178" s="3"/>
      <c r="E178" s="37"/>
      <c r="F178" s="36"/>
      <c r="G178" s="36"/>
    </row>
    <row r="179" spans="1:15" ht="13" x14ac:dyDescent="0.3">
      <c r="A179" s="3"/>
      <c r="B179" s="3" t="s">
        <v>279</v>
      </c>
      <c r="C179" s="7" t="s">
        <v>0</v>
      </c>
      <c r="D179" s="7"/>
      <c r="E179" s="38">
        <v>15</v>
      </c>
      <c r="F179" s="37"/>
      <c r="G179" s="37">
        <f>E179*D179</f>
        <v>0</v>
      </c>
    </row>
    <row r="180" spans="1:15" ht="13" x14ac:dyDescent="0.3">
      <c r="A180" s="3"/>
      <c r="B180" s="3"/>
      <c r="C180" s="7"/>
      <c r="D180" s="7"/>
      <c r="E180" s="38"/>
      <c r="F180" s="37"/>
      <c r="G180" s="37"/>
    </row>
    <row r="181" spans="1:15" ht="13" x14ac:dyDescent="0.3">
      <c r="A181" s="3"/>
      <c r="B181" s="3" t="s">
        <v>278</v>
      </c>
      <c r="C181" s="7"/>
      <c r="D181" s="7"/>
      <c r="E181" s="38"/>
      <c r="F181" s="37"/>
      <c r="G181" s="37"/>
    </row>
    <row r="182" spans="1:15" ht="13" x14ac:dyDescent="0.3">
      <c r="A182" s="3"/>
      <c r="B182" s="3" t="s">
        <v>277</v>
      </c>
      <c r="C182" s="7" t="s">
        <v>0</v>
      </c>
      <c r="D182" s="7"/>
      <c r="E182" s="38">
        <v>25</v>
      </c>
      <c r="F182" s="37"/>
      <c r="G182" s="37">
        <f t="shared" ref="G182:G233" si="7">E182*D182</f>
        <v>0</v>
      </c>
    </row>
    <row r="183" spans="1:15" ht="13" x14ac:dyDescent="0.3">
      <c r="A183" s="3"/>
      <c r="B183" s="3"/>
      <c r="C183" s="7"/>
      <c r="D183" s="7"/>
      <c r="E183" s="38"/>
      <c r="F183" s="37"/>
      <c r="G183" s="37"/>
    </row>
    <row r="184" spans="1:15" ht="13" x14ac:dyDescent="0.3">
      <c r="A184" s="3"/>
      <c r="B184" s="4" t="s">
        <v>276</v>
      </c>
      <c r="C184" s="7"/>
      <c r="D184" s="7"/>
      <c r="E184" s="38"/>
      <c r="F184" s="37"/>
      <c r="G184" s="37"/>
    </row>
    <row r="185" spans="1:15" ht="13" x14ac:dyDescent="0.3">
      <c r="A185" s="3"/>
      <c r="B185" s="4"/>
      <c r="C185" s="7"/>
      <c r="D185" s="7"/>
      <c r="E185" s="38"/>
      <c r="F185" s="37"/>
      <c r="G185" s="37"/>
    </row>
    <row r="186" spans="1:15" ht="13" x14ac:dyDescent="0.3">
      <c r="A186" s="3"/>
      <c r="B186" s="3" t="s">
        <v>275</v>
      </c>
      <c r="C186" s="7" t="s">
        <v>1</v>
      </c>
      <c r="D186" s="7">
        <v>3</v>
      </c>
      <c r="E186" s="38">
        <v>50</v>
      </c>
      <c r="F186" s="37"/>
      <c r="G186" s="37">
        <f t="shared" si="7"/>
        <v>150</v>
      </c>
    </row>
    <row r="187" spans="1:15" ht="13" x14ac:dyDescent="0.3">
      <c r="A187" s="3"/>
      <c r="B187" s="3"/>
      <c r="C187" s="7"/>
      <c r="D187" s="7"/>
      <c r="E187" s="38"/>
      <c r="F187" s="37"/>
      <c r="G187" s="37"/>
    </row>
    <row r="188" spans="1:15" ht="13" x14ac:dyDescent="0.3">
      <c r="A188" s="3"/>
      <c r="B188" s="4" t="s">
        <v>274</v>
      </c>
      <c r="C188" s="7"/>
      <c r="D188" s="7"/>
      <c r="E188" s="38"/>
      <c r="F188" s="37"/>
      <c r="G188" s="37"/>
    </row>
    <row r="189" spans="1:15" ht="13" x14ac:dyDescent="0.3">
      <c r="A189" s="3"/>
      <c r="B189" s="3" t="s">
        <v>462</v>
      </c>
      <c r="C189" s="7" t="s">
        <v>1</v>
      </c>
      <c r="D189" s="7">
        <v>4</v>
      </c>
      <c r="E189" s="38">
        <v>50</v>
      </c>
      <c r="F189" s="37"/>
      <c r="G189" s="37">
        <f t="shared" si="7"/>
        <v>200</v>
      </c>
      <c r="J189" s="1">
        <v>34</v>
      </c>
      <c r="K189" s="1">
        <v>20</v>
      </c>
      <c r="L189" s="1">
        <f>K189+J189</f>
        <v>54</v>
      </c>
      <c r="M189" s="1">
        <v>0.6</v>
      </c>
      <c r="N189" s="1">
        <v>0.7</v>
      </c>
      <c r="O189" s="1">
        <f>N189*M189*L189</f>
        <v>22.68</v>
      </c>
    </row>
    <row r="190" spans="1:15" ht="13" x14ac:dyDescent="0.3">
      <c r="A190" s="3"/>
      <c r="B190" s="3"/>
      <c r="C190" s="7"/>
      <c r="D190" s="7"/>
      <c r="E190" s="38"/>
      <c r="F190" s="37"/>
      <c r="G190" s="37"/>
      <c r="O190" s="1">
        <f>O189*2</f>
        <v>45.36</v>
      </c>
    </row>
    <row r="191" spans="1:15" ht="13" x14ac:dyDescent="0.3">
      <c r="A191" s="3"/>
      <c r="B191" s="4" t="s">
        <v>273</v>
      </c>
      <c r="C191" s="7"/>
      <c r="D191" s="7"/>
      <c r="E191" s="38"/>
      <c r="F191" s="37"/>
      <c r="G191" s="37"/>
    </row>
    <row r="192" spans="1:15" ht="13" x14ac:dyDescent="0.3">
      <c r="A192" s="3"/>
      <c r="B192" s="4" t="s">
        <v>272</v>
      </c>
      <c r="C192" s="7"/>
      <c r="D192" s="7"/>
      <c r="E192" s="38"/>
      <c r="F192" s="37"/>
      <c r="G192" s="37"/>
      <c r="L192" s="1">
        <v>54</v>
      </c>
      <c r="M192" s="1">
        <v>0.6</v>
      </c>
      <c r="N192" s="1">
        <f>M192*L192</f>
        <v>32.4</v>
      </c>
    </row>
    <row r="193" spans="1:7" ht="13" x14ac:dyDescent="0.3">
      <c r="A193" s="3"/>
      <c r="B193" s="3" t="s">
        <v>271</v>
      </c>
      <c r="C193" s="7" t="s">
        <v>1</v>
      </c>
      <c r="D193" s="7">
        <v>1</v>
      </c>
      <c r="E193" s="38">
        <v>150</v>
      </c>
      <c r="F193" s="37"/>
      <c r="G193" s="37">
        <f t="shared" si="7"/>
        <v>150</v>
      </c>
    </row>
    <row r="194" spans="1:7" ht="13" x14ac:dyDescent="0.3">
      <c r="A194" s="3"/>
      <c r="B194" s="3"/>
      <c r="C194" s="7"/>
      <c r="D194" s="7"/>
      <c r="E194" s="38"/>
      <c r="F194" s="37"/>
      <c r="G194" s="37"/>
    </row>
    <row r="195" spans="1:7" ht="13" x14ac:dyDescent="0.3">
      <c r="A195" s="3"/>
      <c r="B195" s="3" t="s">
        <v>270</v>
      </c>
      <c r="C195" s="7" t="s">
        <v>1</v>
      </c>
      <c r="D195" s="7">
        <v>1</v>
      </c>
      <c r="E195" s="38">
        <v>250</v>
      </c>
      <c r="F195" s="37"/>
      <c r="G195" s="37">
        <f t="shared" si="7"/>
        <v>250</v>
      </c>
    </row>
    <row r="196" spans="1:7" ht="13" x14ac:dyDescent="0.3">
      <c r="A196" s="3"/>
      <c r="B196" s="3"/>
      <c r="C196" s="7"/>
      <c r="D196" s="7"/>
      <c r="E196" s="38"/>
      <c r="F196" s="37"/>
      <c r="G196" s="37"/>
    </row>
    <row r="197" spans="1:7" ht="13" x14ac:dyDescent="0.3">
      <c r="A197" s="3"/>
      <c r="B197" s="4" t="s">
        <v>269</v>
      </c>
      <c r="C197" s="7"/>
      <c r="D197" s="7"/>
      <c r="E197" s="38"/>
      <c r="F197" s="37"/>
      <c r="G197" s="37"/>
    </row>
    <row r="198" spans="1:7" ht="13" x14ac:dyDescent="0.3">
      <c r="A198" s="3"/>
      <c r="B198" s="3" t="s">
        <v>268</v>
      </c>
      <c r="C198" s="7"/>
      <c r="D198" s="7"/>
      <c r="E198" s="38"/>
      <c r="F198" s="37"/>
      <c r="G198" s="37"/>
    </row>
    <row r="199" spans="1:7" ht="13" x14ac:dyDescent="0.3">
      <c r="A199" s="3"/>
      <c r="B199" s="3" t="s">
        <v>267</v>
      </c>
      <c r="C199" s="7" t="s">
        <v>1</v>
      </c>
      <c r="D199" s="7"/>
      <c r="E199" s="38">
        <v>50</v>
      </c>
      <c r="F199" s="37"/>
      <c r="G199" s="37">
        <f t="shared" si="7"/>
        <v>0</v>
      </c>
    </row>
    <row r="200" spans="1:7" ht="13" x14ac:dyDescent="0.3">
      <c r="A200" s="3"/>
      <c r="B200" s="3"/>
      <c r="C200" s="7"/>
      <c r="D200" s="7"/>
      <c r="E200" s="38"/>
      <c r="F200" s="37"/>
      <c r="G200" s="37"/>
    </row>
    <row r="201" spans="1:7" ht="13" x14ac:dyDescent="0.3">
      <c r="A201" s="3"/>
      <c r="B201" s="4" t="s">
        <v>266</v>
      </c>
      <c r="C201" s="7"/>
      <c r="D201" s="7"/>
      <c r="E201" s="38"/>
      <c r="F201" s="37"/>
      <c r="G201" s="37"/>
    </row>
    <row r="202" spans="1:7" ht="13" x14ac:dyDescent="0.3">
      <c r="A202" s="3"/>
      <c r="B202" s="3" t="s">
        <v>5</v>
      </c>
      <c r="C202" s="7" t="s">
        <v>0</v>
      </c>
      <c r="D202" s="7">
        <v>13</v>
      </c>
      <c r="E202" s="38">
        <v>45</v>
      </c>
      <c r="F202" s="37"/>
      <c r="G202" s="37">
        <f t="shared" si="7"/>
        <v>585</v>
      </c>
    </row>
    <row r="203" spans="1:7" ht="13" x14ac:dyDescent="0.3">
      <c r="A203" s="3"/>
      <c r="B203" s="3"/>
      <c r="C203" s="7"/>
      <c r="D203" s="7"/>
      <c r="E203" s="38"/>
      <c r="F203" s="37"/>
      <c r="G203" s="37"/>
    </row>
    <row r="204" spans="1:7" ht="13" x14ac:dyDescent="0.3">
      <c r="A204" s="3"/>
      <c r="B204" s="3" t="s">
        <v>265</v>
      </c>
      <c r="C204" s="7"/>
      <c r="D204" s="7"/>
      <c r="E204" s="38"/>
      <c r="F204" s="37"/>
      <c r="G204" s="37"/>
    </row>
    <row r="205" spans="1:7" ht="13" x14ac:dyDescent="0.3">
      <c r="A205" s="3"/>
      <c r="B205" s="3" t="s">
        <v>264</v>
      </c>
      <c r="C205" s="7" t="s">
        <v>4</v>
      </c>
      <c r="D205" s="7">
        <v>1</v>
      </c>
      <c r="E205" s="38">
        <v>200</v>
      </c>
      <c r="F205" s="37"/>
      <c r="G205" s="37">
        <f t="shared" si="7"/>
        <v>200</v>
      </c>
    </row>
    <row r="206" spans="1:7" ht="13" x14ac:dyDescent="0.3">
      <c r="A206" s="3"/>
      <c r="B206" s="3"/>
      <c r="C206" s="7"/>
      <c r="D206" s="7"/>
      <c r="E206" s="38"/>
      <c r="F206" s="37"/>
      <c r="G206" s="37"/>
    </row>
    <row r="207" spans="1:7" ht="13" x14ac:dyDescent="0.3">
      <c r="A207" s="3"/>
      <c r="B207" s="4" t="s">
        <v>359</v>
      </c>
      <c r="C207" s="7"/>
      <c r="D207" s="7"/>
      <c r="E207" s="38"/>
      <c r="F207" s="37"/>
      <c r="G207" s="37"/>
    </row>
    <row r="208" spans="1:7" ht="13" x14ac:dyDescent="0.3">
      <c r="A208" s="3"/>
      <c r="B208" s="4"/>
      <c r="C208" s="7"/>
      <c r="D208" s="7"/>
      <c r="E208" s="38"/>
      <c r="F208" s="37"/>
      <c r="G208" s="37"/>
    </row>
    <row r="209" spans="1:7" ht="13" x14ac:dyDescent="0.3">
      <c r="A209" s="3"/>
      <c r="B209" s="4" t="s">
        <v>263</v>
      </c>
      <c r="C209" s="7"/>
      <c r="D209" s="7"/>
      <c r="E209" s="38"/>
      <c r="F209" s="37"/>
      <c r="G209" s="37"/>
    </row>
    <row r="210" spans="1:7" ht="13" x14ac:dyDescent="0.3">
      <c r="A210" s="3"/>
      <c r="B210" s="4" t="s">
        <v>262</v>
      </c>
      <c r="C210" s="7"/>
      <c r="D210" s="7"/>
      <c r="E210" s="38"/>
      <c r="F210" s="37"/>
      <c r="G210" s="37"/>
    </row>
    <row r="211" spans="1:7" ht="13" x14ac:dyDescent="0.3">
      <c r="A211" s="3"/>
      <c r="B211" s="3"/>
      <c r="C211" s="7"/>
      <c r="D211" s="7"/>
      <c r="E211" s="38"/>
      <c r="F211" s="37"/>
      <c r="G211" s="37"/>
    </row>
    <row r="212" spans="1:7" ht="13" x14ac:dyDescent="0.3">
      <c r="A212" s="3"/>
      <c r="B212" s="3" t="s">
        <v>261</v>
      </c>
      <c r="C212" s="7" t="s">
        <v>1</v>
      </c>
      <c r="D212" s="7"/>
      <c r="E212" s="38">
        <v>350</v>
      </c>
      <c r="F212" s="37"/>
      <c r="G212" s="37">
        <f t="shared" si="7"/>
        <v>0</v>
      </c>
    </row>
    <row r="213" spans="1:7" ht="13" x14ac:dyDescent="0.3">
      <c r="A213" s="3"/>
      <c r="B213" s="3"/>
      <c r="C213" s="7"/>
      <c r="D213" s="7"/>
      <c r="E213" s="38"/>
      <c r="F213" s="37"/>
      <c r="G213" s="37"/>
    </row>
    <row r="214" spans="1:7" ht="13" x14ac:dyDescent="0.3">
      <c r="A214" s="3"/>
      <c r="B214" s="3" t="s">
        <v>6</v>
      </c>
      <c r="C214" s="7" t="s">
        <v>1</v>
      </c>
      <c r="D214" s="7"/>
      <c r="E214" s="38">
        <v>350</v>
      </c>
      <c r="F214" s="37"/>
      <c r="G214" s="37">
        <f t="shared" si="7"/>
        <v>0</v>
      </c>
    </row>
    <row r="215" spans="1:7" ht="13" x14ac:dyDescent="0.3">
      <c r="A215" s="3"/>
      <c r="B215" s="3"/>
      <c r="C215" s="7"/>
      <c r="D215" s="7"/>
      <c r="E215" s="38"/>
      <c r="F215" s="37"/>
      <c r="G215" s="37"/>
    </row>
    <row r="216" spans="1:7" ht="13" x14ac:dyDescent="0.3">
      <c r="A216" s="3"/>
      <c r="B216" s="4" t="s">
        <v>260</v>
      </c>
      <c r="C216" s="7"/>
      <c r="D216" s="7"/>
      <c r="E216" s="38"/>
      <c r="F216" s="37"/>
      <c r="G216" s="37"/>
    </row>
    <row r="217" spans="1:7" ht="13" x14ac:dyDescent="0.3">
      <c r="A217" s="3"/>
      <c r="B217" s="4" t="s">
        <v>259</v>
      </c>
      <c r="C217" s="7"/>
      <c r="D217" s="7"/>
      <c r="E217" s="38"/>
      <c r="F217" s="37"/>
      <c r="G217" s="37"/>
    </row>
    <row r="218" spans="1:7" ht="13" x14ac:dyDescent="0.3">
      <c r="A218" s="3"/>
      <c r="B218" s="3" t="s">
        <v>258</v>
      </c>
      <c r="C218" s="7" t="s">
        <v>1</v>
      </c>
      <c r="D218" s="7"/>
      <c r="E218" s="38">
        <v>350</v>
      </c>
      <c r="F218" s="37"/>
      <c r="G218" s="37">
        <f t="shared" si="7"/>
        <v>0</v>
      </c>
    </row>
    <row r="219" spans="1:7" ht="13" x14ac:dyDescent="0.3">
      <c r="A219" s="3"/>
      <c r="B219" s="3"/>
      <c r="C219" s="7"/>
      <c r="D219" s="7"/>
      <c r="E219" s="38"/>
      <c r="F219" s="37"/>
      <c r="G219" s="37"/>
    </row>
    <row r="220" spans="1:7" ht="13" x14ac:dyDescent="0.3">
      <c r="A220" s="3"/>
      <c r="B220" s="4" t="s">
        <v>257</v>
      </c>
      <c r="C220" s="7"/>
      <c r="D220" s="7"/>
      <c r="E220" s="38"/>
      <c r="F220" s="37"/>
      <c r="G220" s="37"/>
    </row>
    <row r="221" spans="1:7" ht="13" x14ac:dyDescent="0.3">
      <c r="A221" s="3"/>
      <c r="B221" s="3" t="s">
        <v>256</v>
      </c>
      <c r="C221" s="7"/>
      <c r="D221" s="7"/>
      <c r="E221" s="38"/>
      <c r="F221" s="37"/>
      <c r="G221" s="37"/>
    </row>
    <row r="222" spans="1:7" ht="13" x14ac:dyDescent="0.3">
      <c r="A222" s="3"/>
      <c r="B222" s="3" t="s">
        <v>255</v>
      </c>
      <c r="C222" s="7"/>
      <c r="D222" s="7"/>
      <c r="E222" s="38"/>
      <c r="F222" s="37"/>
      <c r="G222" s="37"/>
    </row>
    <row r="223" spans="1:7" ht="13" x14ac:dyDescent="0.3">
      <c r="A223" s="3"/>
      <c r="B223" s="3" t="s">
        <v>254</v>
      </c>
      <c r="C223" s="7"/>
      <c r="D223" s="7"/>
      <c r="E223" s="38"/>
      <c r="F223" s="37"/>
      <c r="G223" s="37"/>
    </row>
    <row r="224" spans="1:7" ht="13" x14ac:dyDescent="0.3">
      <c r="A224" s="3"/>
      <c r="B224" s="3" t="s">
        <v>253</v>
      </c>
      <c r="C224" s="7" t="s">
        <v>0</v>
      </c>
      <c r="D224" s="7">
        <v>13</v>
      </c>
      <c r="E224" s="38">
        <v>45</v>
      </c>
      <c r="F224" s="37"/>
      <c r="G224" s="37">
        <f t="shared" si="7"/>
        <v>585</v>
      </c>
    </row>
    <row r="225" spans="1:7" ht="13" x14ac:dyDescent="0.3">
      <c r="A225" s="3"/>
      <c r="B225" s="3"/>
      <c r="C225" s="7"/>
      <c r="D225" s="7"/>
      <c r="E225" s="38"/>
      <c r="F225" s="37"/>
      <c r="G225" s="37"/>
    </row>
    <row r="226" spans="1:7" ht="13" x14ac:dyDescent="0.3">
      <c r="A226" s="3"/>
      <c r="B226" s="4" t="s">
        <v>252</v>
      </c>
      <c r="C226" s="7"/>
      <c r="D226" s="7"/>
      <c r="E226" s="38"/>
      <c r="F226" s="37"/>
      <c r="G226" s="37"/>
    </row>
    <row r="227" spans="1:7" ht="13" x14ac:dyDescent="0.3">
      <c r="A227" s="3"/>
      <c r="B227" s="4" t="s">
        <v>251</v>
      </c>
      <c r="C227" s="7"/>
      <c r="D227" s="7"/>
      <c r="E227" s="38"/>
      <c r="F227" s="37"/>
      <c r="G227" s="37"/>
    </row>
    <row r="228" spans="1:7" ht="13" x14ac:dyDescent="0.3">
      <c r="A228" s="3"/>
      <c r="B228" s="3"/>
      <c r="C228" s="7"/>
      <c r="D228" s="7"/>
      <c r="E228" s="38"/>
      <c r="F228" s="37"/>
      <c r="G228" s="37"/>
    </row>
    <row r="229" spans="1:7" ht="13" x14ac:dyDescent="0.3">
      <c r="A229" s="3"/>
      <c r="B229" s="3" t="s">
        <v>250</v>
      </c>
      <c r="C229" s="7"/>
      <c r="D229" s="7"/>
      <c r="E229" s="38"/>
      <c r="F229" s="37"/>
      <c r="G229" s="37"/>
    </row>
    <row r="230" spans="1:7" ht="13" x14ac:dyDescent="0.3">
      <c r="A230" s="3"/>
      <c r="B230" s="3" t="s">
        <v>249</v>
      </c>
      <c r="C230" s="7"/>
      <c r="D230" s="7"/>
      <c r="E230" s="38"/>
      <c r="F230" s="37"/>
      <c r="G230" s="37"/>
    </row>
    <row r="231" spans="1:7" ht="13" x14ac:dyDescent="0.3">
      <c r="A231" s="3"/>
      <c r="B231" s="3" t="s">
        <v>248</v>
      </c>
      <c r="C231" s="7" t="s">
        <v>0</v>
      </c>
      <c r="D231" s="7">
        <v>13</v>
      </c>
      <c r="E231" s="38">
        <v>20</v>
      </c>
      <c r="F231" s="37"/>
      <c r="G231" s="37">
        <f t="shared" si="7"/>
        <v>260</v>
      </c>
    </row>
    <row r="232" spans="1:7" ht="13" x14ac:dyDescent="0.3">
      <c r="A232" s="3"/>
      <c r="B232" s="3"/>
      <c r="C232" s="7"/>
      <c r="D232" s="7"/>
      <c r="E232" s="38"/>
      <c r="F232" s="37"/>
      <c r="G232" s="37"/>
    </row>
    <row r="233" spans="1:7" ht="13" x14ac:dyDescent="0.3">
      <c r="A233" s="3"/>
      <c r="B233" s="3" t="s">
        <v>247</v>
      </c>
      <c r="C233" s="7" t="s">
        <v>0</v>
      </c>
      <c r="D233" s="7">
        <v>13</v>
      </c>
      <c r="E233" s="38">
        <v>20</v>
      </c>
      <c r="F233" s="37"/>
      <c r="G233" s="37">
        <f t="shared" si="7"/>
        <v>260</v>
      </c>
    </row>
    <row r="234" spans="1:7" ht="13" x14ac:dyDescent="0.3">
      <c r="A234" s="3"/>
      <c r="B234" s="3"/>
      <c r="C234" s="7"/>
      <c r="D234" s="7"/>
      <c r="E234" s="38"/>
      <c r="F234" s="37"/>
      <c r="G234" s="37"/>
    </row>
    <row r="235" spans="1:7" ht="13" x14ac:dyDescent="0.3">
      <c r="A235" s="3"/>
      <c r="B235" s="5" t="s">
        <v>283</v>
      </c>
      <c r="C235" s="7"/>
      <c r="D235" s="7"/>
      <c r="E235" s="38"/>
      <c r="F235" s="39"/>
      <c r="G235" s="39">
        <f>SUM(G179:G234)</f>
        <v>2640</v>
      </c>
    </row>
    <row r="236" spans="1:7" ht="13" x14ac:dyDescent="0.3">
      <c r="A236" s="3"/>
      <c r="B236" s="3"/>
      <c r="C236" s="7"/>
      <c r="D236" s="7"/>
      <c r="E236" s="38"/>
      <c r="F236" s="37"/>
      <c r="G236" s="37"/>
    </row>
    <row r="237" spans="1:7" ht="13" x14ac:dyDescent="0.3">
      <c r="A237" s="3"/>
      <c r="B237" s="3"/>
      <c r="C237" s="7"/>
      <c r="D237" s="7"/>
      <c r="E237" s="38"/>
      <c r="F237" s="37"/>
      <c r="G237" s="37"/>
    </row>
    <row r="238" spans="1:7" ht="13" x14ac:dyDescent="0.3">
      <c r="A238" s="3"/>
      <c r="B238" s="17" t="s">
        <v>246</v>
      </c>
      <c r="C238" s="7"/>
      <c r="D238" s="7"/>
      <c r="E238" s="38"/>
      <c r="F238" s="37"/>
      <c r="G238" s="37"/>
    </row>
    <row r="239" spans="1:7" ht="13" x14ac:dyDescent="0.3">
      <c r="A239" s="3"/>
      <c r="B239" s="17" t="s">
        <v>245</v>
      </c>
      <c r="C239" s="7"/>
      <c r="D239" s="7"/>
      <c r="E239" s="38"/>
      <c r="F239" s="37"/>
      <c r="G239" s="37"/>
    </row>
    <row r="240" spans="1:7" ht="13" x14ac:dyDescent="0.3">
      <c r="A240" s="3"/>
      <c r="B240" s="3"/>
      <c r="C240" s="7"/>
      <c r="D240" s="7"/>
      <c r="E240" s="38"/>
      <c r="F240" s="37"/>
      <c r="G240" s="37"/>
    </row>
    <row r="241" spans="1:14" ht="13" x14ac:dyDescent="0.3">
      <c r="A241" s="3"/>
      <c r="B241" s="4" t="s">
        <v>244</v>
      </c>
      <c r="C241" s="7"/>
      <c r="D241" s="7"/>
      <c r="E241" s="38"/>
      <c r="F241" s="37"/>
      <c r="G241" s="37"/>
    </row>
    <row r="242" spans="1:14" ht="13" x14ac:dyDescent="0.3">
      <c r="A242" s="3"/>
      <c r="B242" s="3"/>
      <c r="C242" s="7"/>
      <c r="D242" s="7"/>
      <c r="E242" s="38"/>
      <c r="F242" s="37"/>
      <c r="G242" s="37"/>
    </row>
    <row r="243" spans="1:14" ht="13" x14ac:dyDescent="0.3">
      <c r="A243" s="3"/>
      <c r="B243" s="3" t="s">
        <v>243</v>
      </c>
      <c r="C243" s="7"/>
      <c r="D243" s="7"/>
      <c r="E243" s="38"/>
      <c r="F243" s="37"/>
      <c r="G243" s="37"/>
    </row>
    <row r="244" spans="1:14" ht="13" x14ac:dyDescent="0.3">
      <c r="A244" s="3"/>
      <c r="B244" s="3" t="s">
        <v>242</v>
      </c>
      <c r="C244" s="7" t="s">
        <v>1</v>
      </c>
      <c r="D244" s="7"/>
      <c r="E244" s="38">
        <v>1800</v>
      </c>
      <c r="F244" s="37"/>
      <c r="G244" s="37">
        <f t="shared" ref="G244:G304" si="8">E244*D244</f>
        <v>0</v>
      </c>
    </row>
    <row r="245" spans="1:14" ht="13" x14ac:dyDescent="0.3">
      <c r="A245" s="3"/>
      <c r="B245" s="3"/>
      <c r="C245" s="7"/>
      <c r="D245" s="7"/>
      <c r="E245" s="38"/>
      <c r="F245" s="37"/>
      <c r="G245" s="37"/>
      <c r="K245" s="1">
        <v>54</v>
      </c>
      <c r="L245" s="1">
        <v>0.6</v>
      </c>
      <c r="M245" s="1">
        <v>0.25</v>
      </c>
      <c r="N245" s="1">
        <f>M245*L245*K245</f>
        <v>8.1</v>
      </c>
    </row>
    <row r="246" spans="1:14" ht="13" x14ac:dyDescent="0.3">
      <c r="A246" s="3"/>
      <c r="B246" s="3" t="s">
        <v>241</v>
      </c>
      <c r="C246" s="7"/>
      <c r="D246" s="7"/>
      <c r="E246" s="38"/>
      <c r="F246" s="37"/>
      <c r="G246" s="37"/>
    </row>
    <row r="247" spans="1:14" ht="13" x14ac:dyDescent="0.3">
      <c r="A247" s="3"/>
      <c r="B247" s="3" t="s">
        <v>240</v>
      </c>
      <c r="C247" s="7" t="s">
        <v>1</v>
      </c>
      <c r="D247" s="7">
        <v>3</v>
      </c>
      <c r="E247" s="38">
        <v>1800</v>
      </c>
      <c r="F247" s="37"/>
      <c r="G247" s="37">
        <f t="shared" si="8"/>
        <v>5400</v>
      </c>
    </row>
    <row r="248" spans="1:14" ht="13" x14ac:dyDescent="0.3">
      <c r="A248" s="3"/>
      <c r="B248" s="3"/>
      <c r="C248" s="7"/>
      <c r="D248" s="7"/>
      <c r="E248" s="38"/>
      <c r="F248" s="37"/>
      <c r="G248" s="37"/>
    </row>
    <row r="249" spans="1:14" ht="13" x14ac:dyDescent="0.3">
      <c r="A249" s="3"/>
      <c r="B249" s="4" t="s">
        <v>239</v>
      </c>
      <c r="C249" s="7"/>
      <c r="D249" s="7"/>
      <c r="E249" s="38"/>
      <c r="F249" s="37"/>
      <c r="G249" s="37"/>
    </row>
    <row r="250" spans="1:14" ht="13" x14ac:dyDescent="0.3">
      <c r="A250" s="3"/>
      <c r="B250" s="4" t="s">
        <v>238</v>
      </c>
      <c r="C250" s="7"/>
      <c r="D250" s="7"/>
      <c r="E250" s="38"/>
      <c r="F250" s="37"/>
      <c r="G250" s="37"/>
    </row>
    <row r="251" spans="1:14" ht="13" x14ac:dyDescent="0.3">
      <c r="A251" s="3"/>
      <c r="B251" s="3"/>
      <c r="C251" s="7"/>
      <c r="D251" s="7"/>
      <c r="E251" s="38"/>
      <c r="F251" s="37"/>
      <c r="G251" s="37"/>
    </row>
    <row r="252" spans="1:14" ht="13" x14ac:dyDescent="0.3">
      <c r="A252" s="3"/>
      <c r="B252" s="4" t="s">
        <v>237</v>
      </c>
      <c r="C252" s="7"/>
      <c r="D252" s="7"/>
      <c r="E252" s="38"/>
      <c r="F252" s="37"/>
      <c r="G252" s="37"/>
    </row>
    <row r="253" spans="1:14" ht="13" x14ac:dyDescent="0.3">
      <c r="A253" s="3"/>
      <c r="B253" s="3"/>
      <c r="C253" s="7"/>
      <c r="D253" s="7"/>
      <c r="E253" s="38"/>
      <c r="F253" s="37"/>
      <c r="G253" s="37"/>
    </row>
    <row r="254" spans="1:14" ht="13" x14ac:dyDescent="0.3">
      <c r="A254" s="3"/>
      <c r="B254" s="3" t="s">
        <v>236</v>
      </c>
      <c r="C254" s="7" t="s">
        <v>1</v>
      </c>
      <c r="D254" s="7"/>
      <c r="E254" s="38">
        <v>1800</v>
      </c>
      <c r="F254" s="37"/>
      <c r="G254" s="37">
        <f t="shared" si="8"/>
        <v>0</v>
      </c>
    </row>
    <row r="255" spans="1:14" ht="13" x14ac:dyDescent="0.3">
      <c r="A255" s="3"/>
      <c r="B255" s="3"/>
      <c r="C255" s="7"/>
      <c r="D255" s="7"/>
      <c r="E255" s="38"/>
      <c r="F255" s="37"/>
      <c r="G255" s="37"/>
    </row>
    <row r="256" spans="1:14" ht="13" x14ac:dyDescent="0.3">
      <c r="A256" s="3"/>
      <c r="B256" s="3" t="s">
        <v>235</v>
      </c>
      <c r="C256" s="7" t="s">
        <v>1</v>
      </c>
      <c r="D256" s="7"/>
      <c r="E256" s="38">
        <v>1800</v>
      </c>
      <c r="F256" s="37"/>
      <c r="G256" s="37">
        <f t="shared" si="8"/>
        <v>0</v>
      </c>
    </row>
    <row r="257" spans="1:13" ht="13" x14ac:dyDescent="0.3">
      <c r="A257" s="3"/>
      <c r="B257" s="3"/>
      <c r="C257" s="7"/>
      <c r="D257" s="7"/>
      <c r="E257" s="38"/>
      <c r="F257" s="37"/>
      <c r="G257" s="37"/>
    </row>
    <row r="258" spans="1:13" ht="13" x14ac:dyDescent="0.3">
      <c r="A258" s="3"/>
      <c r="B258" s="4" t="s">
        <v>234</v>
      </c>
      <c r="C258" s="7"/>
      <c r="D258" s="7"/>
      <c r="E258" s="38"/>
      <c r="F258" s="37"/>
      <c r="G258" s="37"/>
      <c r="K258" s="1">
        <v>54</v>
      </c>
      <c r="L258" s="1">
        <f>K258/2.4</f>
        <v>22.5</v>
      </c>
      <c r="M258" s="1">
        <f>L258*0.6</f>
        <v>13.5</v>
      </c>
    </row>
    <row r="259" spans="1:13" ht="13" x14ac:dyDescent="0.3">
      <c r="A259" s="3"/>
      <c r="B259" s="3" t="s">
        <v>233</v>
      </c>
      <c r="C259" s="7"/>
      <c r="D259" s="7"/>
      <c r="E259" s="38"/>
      <c r="F259" s="37"/>
      <c r="G259" s="37"/>
    </row>
    <row r="260" spans="1:13" ht="13" x14ac:dyDescent="0.3">
      <c r="A260" s="3"/>
      <c r="B260" s="3" t="s">
        <v>232</v>
      </c>
      <c r="C260" s="7" t="s">
        <v>2</v>
      </c>
      <c r="D260" s="7">
        <v>1</v>
      </c>
      <c r="E260" s="38">
        <v>150</v>
      </c>
      <c r="F260" s="37"/>
      <c r="G260" s="37">
        <f t="shared" si="8"/>
        <v>150</v>
      </c>
    </row>
    <row r="261" spans="1:13" ht="13" x14ac:dyDescent="0.3">
      <c r="A261" s="3"/>
      <c r="B261" s="3"/>
      <c r="C261" s="7"/>
      <c r="D261" s="7"/>
      <c r="E261" s="38"/>
      <c r="F261" s="37"/>
      <c r="G261" s="37"/>
      <c r="K261" s="1">
        <v>54</v>
      </c>
      <c r="L261" s="1">
        <v>0.6</v>
      </c>
      <c r="M261" s="1">
        <f>L261*K261</f>
        <v>32.4</v>
      </c>
    </row>
    <row r="262" spans="1:13" ht="13" x14ac:dyDescent="0.3">
      <c r="A262" s="3"/>
      <c r="B262" s="4" t="s">
        <v>231</v>
      </c>
      <c r="C262" s="7"/>
      <c r="D262" s="7"/>
      <c r="E262" s="38"/>
      <c r="F262" s="37"/>
      <c r="G262" s="37"/>
    </row>
    <row r="263" spans="1:13" ht="13" x14ac:dyDescent="0.3">
      <c r="A263" s="3"/>
      <c r="B263" s="3"/>
      <c r="C263" s="7"/>
      <c r="D263" s="7"/>
      <c r="E263" s="38"/>
      <c r="F263" s="37"/>
      <c r="G263" s="37"/>
    </row>
    <row r="264" spans="1:13" ht="13" x14ac:dyDescent="0.3">
      <c r="A264" s="3"/>
      <c r="B264" s="3" t="s">
        <v>230</v>
      </c>
      <c r="C264" s="7"/>
      <c r="D264" s="7"/>
      <c r="E264" s="38"/>
      <c r="F264" s="37"/>
      <c r="G264" s="37"/>
    </row>
    <row r="265" spans="1:13" ht="13" x14ac:dyDescent="0.3">
      <c r="A265" s="3"/>
      <c r="B265" s="3" t="s">
        <v>229</v>
      </c>
      <c r="C265" s="7"/>
      <c r="D265" s="7"/>
      <c r="E265" s="38"/>
      <c r="F265" s="37"/>
      <c r="G265" s="37"/>
    </row>
    <row r="266" spans="1:13" ht="13" x14ac:dyDescent="0.3">
      <c r="A266" s="3"/>
      <c r="B266" s="3"/>
      <c r="C266" s="7"/>
      <c r="D266" s="7"/>
      <c r="E266" s="38"/>
      <c r="F266" s="37"/>
      <c r="G266" s="37"/>
    </row>
    <row r="267" spans="1:13" ht="13" x14ac:dyDescent="0.3">
      <c r="A267" s="3"/>
      <c r="B267" s="3" t="s">
        <v>228</v>
      </c>
      <c r="C267" s="7" t="s">
        <v>0</v>
      </c>
      <c r="D267" s="7">
        <v>10</v>
      </c>
      <c r="E267" s="38">
        <v>45</v>
      </c>
      <c r="F267" s="37"/>
      <c r="G267" s="37">
        <f t="shared" si="8"/>
        <v>450</v>
      </c>
    </row>
    <row r="268" spans="1:13" ht="13" x14ac:dyDescent="0.3">
      <c r="A268" s="3"/>
      <c r="B268" s="3"/>
      <c r="C268" s="7"/>
      <c r="D268" s="7"/>
      <c r="E268" s="38"/>
      <c r="F268" s="37"/>
      <c r="G268" s="37"/>
    </row>
    <row r="269" spans="1:13" ht="13" x14ac:dyDescent="0.3">
      <c r="A269" s="3"/>
      <c r="B269" s="4" t="s">
        <v>227</v>
      </c>
      <c r="C269" s="7"/>
      <c r="D269" s="7"/>
      <c r="E269" s="38"/>
      <c r="F269" s="37"/>
      <c r="G269" s="37"/>
    </row>
    <row r="270" spans="1:13" ht="13" x14ac:dyDescent="0.3">
      <c r="A270" s="3"/>
      <c r="B270" s="3"/>
      <c r="C270" s="7"/>
      <c r="D270" s="7"/>
      <c r="E270" s="38"/>
      <c r="F270" s="37"/>
      <c r="G270" s="37"/>
    </row>
    <row r="271" spans="1:13" ht="13" x14ac:dyDescent="0.3">
      <c r="A271" s="3"/>
      <c r="B271" s="3" t="s">
        <v>226</v>
      </c>
      <c r="C271" s="7"/>
      <c r="D271" s="7"/>
      <c r="E271" s="38"/>
      <c r="F271" s="37"/>
      <c r="G271" s="37"/>
    </row>
    <row r="272" spans="1:13" ht="13" x14ac:dyDescent="0.3">
      <c r="A272" s="3"/>
      <c r="B272" s="3" t="s">
        <v>225</v>
      </c>
      <c r="C272" s="7" t="s">
        <v>0</v>
      </c>
      <c r="D272" s="7">
        <v>16</v>
      </c>
      <c r="E272" s="38">
        <v>65</v>
      </c>
      <c r="F272" s="37"/>
      <c r="G272" s="37">
        <f t="shared" si="8"/>
        <v>1040</v>
      </c>
    </row>
    <row r="273" spans="1:7" ht="13" x14ac:dyDescent="0.3">
      <c r="A273" s="3"/>
      <c r="B273" s="3"/>
      <c r="C273" s="7"/>
      <c r="D273" s="7"/>
      <c r="E273" s="38"/>
      <c r="F273" s="37"/>
      <c r="G273" s="37"/>
    </row>
    <row r="274" spans="1:7" ht="13" x14ac:dyDescent="0.3">
      <c r="A274" s="3"/>
      <c r="B274" s="4" t="s">
        <v>224</v>
      </c>
      <c r="C274" s="7"/>
      <c r="D274" s="7"/>
      <c r="E274" s="38"/>
      <c r="F274" s="37"/>
      <c r="G274" s="37"/>
    </row>
    <row r="275" spans="1:7" ht="13" x14ac:dyDescent="0.3">
      <c r="A275" s="3"/>
      <c r="B275" s="3"/>
      <c r="C275" s="7"/>
      <c r="D275" s="7"/>
      <c r="E275" s="38"/>
      <c r="F275" s="37"/>
      <c r="G275" s="37"/>
    </row>
    <row r="276" spans="1:7" ht="13" x14ac:dyDescent="0.3">
      <c r="A276" s="3"/>
      <c r="B276" s="4" t="s">
        <v>223</v>
      </c>
      <c r="C276" s="7"/>
      <c r="D276" s="7"/>
      <c r="E276" s="38"/>
      <c r="F276" s="37"/>
      <c r="G276" s="37"/>
    </row>
    <row r="277" spans="1:7" ht="13" x14ac:dyDescent="0.3">
      <c r="A277" s="3"/>
      <c r="B277" s="4" t="s">
        <v>222</v>
      </c>
      <c r="C277" s="7"/>
      <c r="D277" s="7"/>
      <c r="E277" s="38"/>
      <c r="F277" s="37"/>
      <c r="G277" s="37"/>
    </row>
    <row r="278" spans="1:7" ht="13" x14ac:dyDescent="0.3">
      <c r="A278" s="3"/>
      <c r="B278" s="3"/>
      <c r="C278" s="7"/>
      <c r="D278" s="7"/>
      <c r="E278" s="38"/>
      <c r="F278" s="37"/>
      <c r="G278" s="37"/>
    </row>
    <row r="279" spans="1:7" ht="13" x14ac:dyDescent="0.3">
      <c r="A279" s="3"/>
      <c r="B279" s="3" t="s">
        <v>221</v>
      </c>
      <c r="C279" s="7" t="s">
        <v>11</v>
      </c>
      <c r="D279" s="7">
        <v>4</v>
      </c>
      <c r="E279" s="38">
        <v>15</v>
      </c>
      <c r="F279" s="37"/>
      <c r="G279" s="37">
        <f t="shared" si="8"/>
        <v>60</v>
      </c>
    </row>
    <row r="280" spans="1:7" ht="13" x14ac:dyDescent="0.3">
      <c r="A280" s="3"/>
      <c r="B280" s="3"/>
      <c r="C280" s="7"/>
      <c r="D280" s="7"/>
      <c r="E280" s="38"/>
      <c r="F280" s="37"/>
      <c r="G280" s="37"/>
    </row>
    <row r="281" spans="1:7" ht="13" x14ac:dyDescent="0.3">
      <c r="A281" s="3"/>
      <c r="B281" s="4" t="s">
        <v>220</v>
      </c>
      <c r="C281" s="7"/>
      <c r="D281" s="7"/>
      <c r="E281" s="38"/>
      <c r="F281" s="37"/>
      <c r="G281" s="37"/>
    </row>
    <row r="282" spans="1:7" ht="13" x14ac:dyDescent="0.3">
      <c r="A282" s="3"/>
      <c r="B282" s="4" t="s">
        <v>219</v>
      </c>
      <c r="C282" s="7"/>
      <c r="D282" s="7"/>
      <c r="E282" s="38"/>
      <c r="F282" s="37"/>
      <c r="G282" s="37"/>
    </row>
    <row r="283" spans="1:7" ht="13" x14ac:dyDescent="0.3">
      <c r="A283" s="3"/>
      <c r="B283" s="3"/>
      <c r="C283" s="7"/>
      <c r="D283" s="7"/>
      <c r="E283" s="38"/>
      <c r="F283" s="37"/>
      <c r="G283" s="37"/>
    </row>
    <row r="284" spans="1:7" ht="13" x14ac:dyDescent="0.3">
      <c r="A284" s="3"/>
      <c r="B284" s="3" t="s">
        <v>218</v>
      </c>
      <c r="C284" s="7" t="s">
        <v>11</v>
      </c>
      <c r="D284" s="7">
        <v>4</v>
      </c>
      <c r="E284" s="38">
        <v>15</v>
      </c>
      <c r="F284" s="37"/>
      <c r="G284" s="37">
        <f t="shared" si="8"/>
        <v>60</v>
      </c>
    </row>
    <row r="285" spans="1:7" ht="13" x14ac:dyDescent="0.3">
      <c r="A285" s="3"/>
      <c r="B285" s="3"/>
      <c r="C285" s="7"/>
      <c r="D285" s="7"/>
      <c r="E285" s="38"/>
      <c r="F285" s="37"/>
      <c r="G285" s="37"/>
    </row>
    <row r="286" spans="1:7" ht="13" x14ac:dyDescent="0.3">
      <c r="A286" s="3"/>
      <c r="B286" s="4" t="s">
        <v>217</v>
      </c>
      <c r="C286" s="7"/>
      <c r="D286" s="7"/>
      <c r="E286" s="38"/>
      <c r="F286" s="37"/>
      <c r="G286" s="37"/>
    </row>
    <row r="287" spans="1:7" ht="13" x14ac:dyDescent="0.3">
      <c r="A287" s="3"/>
      <c r="B287" s="3" t="s">
        <v>216</v>
      </c>
      <c r="C287" s="7" t="s">
        <v>11</v>
      </c>
      <c r="D287" s="7">
        <v>4</v>
      </c>
      <c r="E287" s="38">
        <v>15</v>
      </c>
      <c r="F287" s="37"/>
      <c r="G287" s="37">
        <f t="shared" si="8"/>
        <v>60</v>
      </c>
    </row>
    <row r="288" spans="1:7" ht="13" x14ac:dyDescent="0.3">
      <c r="A288" s="3"/>
      <c r="B288" s="3"/>
      <c r="C288" s="7"/>
      <c r="D288" s="7"/>
      <c r="E288" s="38"/>
      <c r="F288" s="37"/>
      <c r="G288" s="37"/>
    </row>
    <row r="289" spans="1:7" ht="13" x14ac:dyDescent="0.3">
      <c r="A289" s="3"/>
      <c r="B289" s="4" t="s">
        <v>215</v>
      </c>
      <c r="C289" s="7"/>
      <c r="D289" s="7"/>
      <c r="E289" s="38"/>
      <c r="F289" s="37"/>
      <c r="G289" s="37"/>
    </row>
    <row r="290" spans="1:7" ht="13" x14ac:dyDescent="0.3">
      <c r="A290" s="3"/>
      <c r="B290" s="4" t="s">
        <v>214</v>
      </c>
      <c r="C290" s="7"/>
      <c r="D290" s="7"/>
      <c r="E290" s="38"/>
      <c r="F290" s="37"/>
      <c r="G290" s="37"/>
    </row>
    <row r="291" spans="1:7" ht="13" x14ac:dyDescent="0.3">
      <c r="A291" s="3"/>
      <c r="B291" s="3"/>
      <c r="C291" s="7"/>
      <c r="D291" s="7"/>
      <c r="E291" s="38"/>
      <c r="F291" s="37"/>
      <c r="G291" s="37"/>
    </row>
    <row r="292" spans="1:7" ht="13" x14ac:dyDescent="0.3">
      <c r="A292" s="3"/>
      <c r="B292" s="4" t="s">
        <v>213</v>
      </c>
      <c r="C292" s="7"/>
      <c r="D292" s="7"/>
      <c r="E292" s="38"/>
      <c r="F292" s="37"/>
      <c r="G292" s="37"/>
    </row>
    <row r="293" spans="1:7" ht="13" x14ac:dyDescent="0.3">
      <c r="A293" s="3"/>
      <c r="B293" s="3"/>
      <c r="C293" s="7"/>
      <c r="D293" s="7"/>
      <c r="E293" s="38"/>
      <c r="F293" s="37"/>
      <c r="G293" s="37"/>
    </row>
    <row r="294" spans="1:7" ht="13" x14ac:dyDescent="0.3">
      <c r="A294" s="3"/>
      <c r="B294" s="3" t="s">
        <v>9</v>
      </c>
      <c r="C294" s="7" t="s">
        <v>8</v>
      </c>
      <c r="D294" s="7"/>
      <c r="E294" s="38">
        <v>13000</v>
      </c>
      <c r="F294" s="37"/>
      <c r="G294" s="37">
        <f t="shared" si="8"/>
        <v>0</v>
      </c>
    </row>
    <row r="295" spans="1:7" ht="13" x14ac:dyDescent="0.3">
      <c r="A295" s="3"/>
      <c r="B295" s="3"/>
      <c r="C295" s="7"/>
      <c r="D295" s="7"/>
      <c r="E295" s="38"/>
      <c r="F295" s="37"/>
      <c r="G295" s="37"/>
    </row>
    <row r="296" spans="1:7" ht="13" x14ac:dyDescent="0.3">
      <c r="A296" s="3"/>
      <c r="B296" s="3" t="s">
        <v>7</v>
      </c>
      <c r="C296" s="7" t="s">
        <v>8</v>
      </c>
      <c r="D296" s="7"/>
      <c r="E296" s="38">
        <v>13000</v>
      </c>
      <c r="F296" s="37"/>
      <c r="G296" s="37">
        <f t="shared" si="8"/>
        <v>0</v>
      </c>
    </row>
    <row r="297" spans="1:7" ht="13" x14ac:dyDescent="0.3">
      <c r="A297" s="3"/>
      <c r="B297" s="3"/>
      <c r="C297" s="7"/>
      <c r="D297" s="7"/>
      <c r="E297" s="38"/>
      <c r="F297" s="37"/>
      <c r="G297" s="37"/>
    </row>
    <row r="298" spans="1:7" ht="13" x14ac:dyDescent="0.3">
      <c r="A298" s="3"/>
      <c r="B298" s="4" t="s">
        <v>212</v>
      </c>
      <c r="C298" s="7"/>
      <c r="D298" s="7"/>
      <c r="E298" s="38"/>
      <c r="F298" s="37"/>
      <c r="G298" s="37"/>
    </row>
    <row r="299" spans="1:7" ht="13" x14ac:dyDescent="0.3">
      <c r="A299" s="3"/>
      <c r="B299" s="4" t="s">
        <v>211</v>
      </c>
      <c r="C299" s="7"/>
      <c r="D299" s="7"/>
      <c r="E299" s="38"/>
      <c r="F299" s="37"/>
      <c r="G299" s="37"/>
    </row>
    <row r="300" spans="1:7" ht="13" x14ac:dyDescent="0.3">
      <c r="A300" s="3"/>
      <c r="B300" s="3" t="s">
        <v>210</v>
      </c>
      <c r="C300" s="7" t="s">
        <v>8</v>
      </c>
      <c r="D300" s="7"/>
      <c r="E300" s="38">
        <v>13000</v>
      </c>
      <c r="F300" s="37"/>
      <c r="G300" s="37">
        <f t="shared" si="8"/>
        <v>0</v>
      </c>
    </row>
    <row r="301" spans="1:7" ht="13" x14ac:dyDescent="0.3">
      <c r="A301" s="3"/>
      <c r="B301" s="3"/>
      <c r="C301" s="7"/>
      <c r="D301" s="7"/>
      <c r="E301" s="38"/>
      <c r="F301" s="37"/>
      <c r="G301" s="37"/>
    </row>
    <row r="302" spans="1:7" ht="13" x14ac:dyDescent="0.3">
      <c r="A302" s="3"/>
      <c r="B302" s="4" t="s">
        <v>209</v>
      </c>
      <c r="C302" s="7"/>
      <c r="D302" s="7"/>
      <c r="E302" s="38"/>
      <c r="F302" s="37"/>
      <c r="G302" s="37"/>
    </row>
    <row r="303" spans="1:7" ht="13" x14ac:dyDescent="0.3">
      <c r="A303" s="3"/>
      <c r="B303" s="3"/>
      <c r="C303" s="7"/>
      <c r="D303" s="7"/>
      <c r="E303" s="38"/>
      <c r="F303" s="37"/>
      <c r="G303" s="37"/>
    </row>
    <row r="304" spans="1:7" ht="13" x14ac:dyDescent="0.3">
      <c r="A304" s="3"/>
      <c r="B304" s="3" t="s">
        <v>208</v>
      </c>
      <c r="C304" s="7" t="s">
        <v>0</v>
      </c>
      <c r="D304" s="7">
        <v>10</v>
      </c>
      <c r="E304" s="38">
        <v>145</v>
      </c>
      <c r="F304" s="37"/>
      <c r="G304" s="37">
        <f t="shared" si="8"/>
        <v>1450</v>
      </c>
    </row>
    <row r="305" spans="1:7" ht="13" x14ac:dyDescent="0.3">
      <c r="A305" s="3"/>
      <c r="B305" s="3" t="s">
        <v>207</v>
      </c>
      <c r="C305" s="7"/>
      <c r="D305" s="7"/>
      <c r="E305" s="38"/>
      <c r="F305" s="37"/>
      <c r="G305" s="37"/>
    </row>
    <row r="306" spans="1:7" ht="13" x14ac:dyDescent="0.3">
      <c r="A306" s="3"/>
      <c r="B306" s="5" t="s">
        <v>283</v>
      </c>
      <c r="C306" s="7"/>
      <c r="D306" s="7"/>
      <c r="E306" s="38"/>
      <c r="F306" s="39"/>
      <c r="G306" s="39">
        <f>SUM(G243:G305)</f>
        <v>8670</v>
      </c>
    </row>
    <row r="307" spans="1:7" ht="13" x14ac:dyDescent="0.3">
      <c r="A307" s="3"/>
      <c r="B307" s="3"/>
      <c r="C307" s="7"/>
      <c r="D307" s="7"/>
      <c r="E307" s="38"/>
      <c r="F307" s="37"/>
      <c r="G307" s="37"/>
    </row>
    <row r="308" spans="1:7" ht="13" x14ac:dyDescent="0.3">
      <c r="A308" s="3"/>
      <c r="B308" s="3"/>
      <c r="C308" s="7"/>
      <c r="D308" s="7"/>
      <c r="E308" s="38"/>
      <c r="F308" s="37"/>
      <c r="G308" s="37"/>
    </row>
    <row r="309" spans="1:7" ht="13" x14ac:dyDescent="0.3">
      <c r="A309" s="3"/>
      <c r="B309" s="3"/>
      <c r="C309" s="7"/>
      <c r="D309" s="7"/>
      <c r="E309" s="38"/>
      <c r="F309" s="37"/>
      <c r="G309" s="37"/>
    </row>
    <row r="310" spans="1:7" ht="13" x14ac:dyDescent="0.3">
      <c r="A310" s="3"/>
      <c r="B310" s="17" t="s">
        <v>206</v>
      </c>
      <c r="C310" s="7"/>
      <c r="D310" s="7"/>
      <c r="E310" s="38"/>
      <c r="F310" s="37"/>
      <c r="G310" s="37"/>
    </row>
    <row r="311" spans="1:7" ht="13" x14ac:dyDescent="0.3">
      <c r="A311" s="3"/>
      <c r="B311" s="3"/>
      <c r="C311" s="7"/>
      <c r="D311" s="7"/>
      <c r="E311" s="38"/>
      <c r="F311" s="37"/>
      <c r="G311" s="37"/>
    </row>
    <row r="312" spans="1:7" ht="13" x14ac:dyDescent="0.3">
      <c r="A312" s="3"/>
      <c r="B312" s="3" t="s">
        <v>205</v>
      </c>
      <c r="C312" s="7" t="s">
        <v>2</v>
      </c>
      <c r="D312" s="7"/>
      <c r="E312" s="38"/>
      <c r="F312" s="37"/>
      <c r="G312" s="37">
        <f t="shared" ref="G312:G367" si="9">E312*D312</f>
        <v>0</v>
      </c>
    </row>
    <row r="313" spans="1:7" ht="13" x14ac:dyDescent="0.3">
      <c r="A313" s="3"/>
      <c r="B313" s="3"/>
      <c r="C313" s="7"/>
      <c r="D313" s="7"/>
      <c r="E313" s="38"/>
      <c r="F313" s="37"/>
      <c r="G313" s="37"/>
    </row>
    <row r="314" spans="1:7" ht="13" x14ac:dyDescent="0.3">
      <c r="A314" s="3"/>
      <c r="B314" s="4" t="s">
        <v>204</v>
      </c>
      <c r="C314" s="7"/>
      <c r="D314" s="7"/>
      <c r="E314" s="38"/>
      <c r="F314" s="37"/>
      <c r="G314" s="37"/>
    </row>
    <row r="315" spans="1:7" ht="13" x14ac:dyDescent="0.3">
      <c r="A315" s="3"/>
      <c r="B315" s="3"/>
      <c r="C315" s="7"/>
      <c r="D315" s="7"/>
      <c r="E315" s="38"/>
      <c r="F315" s="37"/>
      <c r="G315" s="37"/>
    </row>
    <row r="316" spans="1:7" ht="13" x14ac:dyDescent="0.3">
      <c r="A316" s="3"/>
      <c r="B316" s="4" t="s">
        <v>203</v>
      </c>
      <c r="C316" s="7"/>
      <c r="D316" s="7"/>
      <c r="E316" s="38"/>
      <c r="F316" s="37"/>
      <c r="G316" s="37"/>
    </row>
    <row r="317" spans="1:7" ht="13" x14ac:dyDescent="0.3">
      <c r="A317" s="3"/>
      <c r="B317" s="4" t="s">
        <v>202</v>
      </c>
      <c r="C317" s="7"/>
      <c r="D317" s="7"/>
      <c r="E317" s="38"/>
      <c r="F317" s="37"/>
      <c r="G317" s="37"/>
    </row>
    <row r="318" spans="1:7" ht="13" x14ac:dyDescent="0.3">
      <c r="A318" s="3"/>
      <c r="B318" s="3"/>
      <c r="C318" s="7"/>
      <c r="D318" s="7"/>
      <c r="E318" s="38"/>
      <c r="F318" s="37"/>
      <c r="G318" s="37"/>
    </row>
    <row r="319" spans="1:7" ht="13" x14ac:dyDescent="0.3">
      <c r="A319" s="3"/>
      <c r="B319" s="3" t="s">
        <v>201</v>
      </c>
      <c r="C319" s="7" t="s">
        <v>2</v>
      </c>
      <c r="D319" s="7"/>
      <c r="E319" s="38">
        <v>250</v>
      </c>
      <c r="F319" s="37"/>
      <c r="G319" s="37">
        <f t="shared" si="9"/>
        <v>0</v>
      </c>
    </row>
    <row r="320" spans="1:7" ht="13" x14ac:dyDescent="0.3">
      <c r="A320" s="3"/>
      <c r="B320" s="3"/>
      <c r="C320" s="7"/>
      <c r="D320" s="7"/>
      <c r="E320" s="38"/>
      <c r="F320" s="37"/>
      <c r="G320" s="37"/>
    </row>
    <row r="321" spans="1:7" ht="13" x14ac:dyDescent="0.3">
      <c r="A321" s="3"/>
      <c r="B321" s="5" t="s">
        <v>283</v>
      </c>
      <c r="C321" s="7"/>
      <c r="D321" s="7"/>
      <c r="E321" s="38"/>
      <c r="F321" s="39"/>
      <c r="G321" s="39">
        <f>SUM(G311:G320)</f>
        <v>0</v>
      </c>
    </row>
    <row r="322" spans="1:7" ht="13" x14ac:dyDescent="0.3">
      <c r="A322" s="3"/>
      <c r="B322" s="3"/>
      <c r="C322" s="7"/>
      <c r="D322" s="7"/>
      <c r="E322" s="38"/>
      <c r="F322" s="37"/>
      <c r="G322" s="37"/>
    </row>
    <row r="323" spans="1:7" ht="13" x14ac:dyDescent="0.3">
      <c r="A323" s="3"/>
      <c r="B323" s="3"/>
      <c r="C323" s="7"/>
      <c r="D323" s="7"/>
      <c r="E323" s="38"/>
      <c r="F323" s="37"/>
      <c r="G323" s="37"/>
    </row>
    <row r="324" spans="1:7" ht="13" x14ac:dyDescent="0.3">
      <c r="A324" s="3"/>
      <c r="B324" s="17" t="s">
        <v>200</v>
      </c>
      <c r="C324" s="7"/>
      <c r="D324" s="7"/>
      <c r="E324" s="38"/>
      <c r="F324" s="37"/>
      <c r="G324" s="37"/>
    </row>
    <row r="325" spans="1:7" ht="13" x14ac:dyDescent="0.3">
      <c r="A325" s="3"/>
      <c r="B325" s="3"/>
      <c r="C325" s="7"/>
      <c r="D325" s="7"/>
      <c r="E325" s="38"/>
      <c r="F325" s="37"/>
      <c r="G325" s="37"/>
    </row>
    <row r="326" spans="1:7" ht="13" x14ac:dyDescent="0.3">
      <c r="A326" s="3"/>
      <c r="B326" s="4" t="s">
        <v>199</v>
      </c>
      <c r="C326" s="7"/>
      <c r="D326" s="7"/>
      <c r="E326" s="38"/>
      <c r="F326" s="37"/>
      <c r="G326" s="37"/>
    </row>
    <row r="327" spans="1:7" ht="13" x14ac:dyDescent="0.3">
      <c r="A327" s="3"/>
      <c r="B327" s="3"/>
      <c r="C327" s="7"/>
      <c r="D327" s="7"/>
      <c r="E327" s="38"/>
      <c r="F327" s="37"/>
      <c r="G327" s="37"/>
    </row>
    <row r="328" spans="1:7" ht="13" x14ac:dyDescent="0.3">
      <c r="A328" s="3"/>
      <c r="B328" s="4" t="s">
        <v>198</v>
      </c>
      <c r="C328" s="7"/>
      <c r="D328" s="7"/>
      <c r="E328" s="38"/>
      <c r="F328" s="37"/>
      <c r="G328" s="37"/>
    </row>
    <row r="329" spans="1:7" ht="13" x14ac:dyDescent="0.3">
      <c r="A329" s="3"/>
      <c r="B329" s="4" t="s">
        <v>197</v>
      </c>
      <c r="C329" s="7"/>
      <c r="D329" s="7"/>
      <c r="E329" s="38"/>
      <c r="F329" s="37"/>
      <c r="G329" s="37"/>
    </row>
    <row r="330" spans="1:7" ht="13" x14ac:dyDescent="0.3">
      <c r="A330" s="3"/>
      <c r="B330" s="4" t="s">
        <v>196</v>
      </c>
      <c r="C330" s="7"/>
      <c r="D330" s="7"/>
      <c r="E330" s="38"/>
      <c r="F330" s="37"/>
      <c r="G330" s="37"/>
    </row>
    <row r="331" spans="1:7" ht="13" x14ac:dyDescent="0.3">
      <c r="A331" s="3"/>
      <c r="B331" s="3"/>
      <c r="C331" s="7"/>
      <c r="D331" s="7"/>
      <c r="E331" s="38"/>
      <c r="F331" s="37"/>
      <c r="G331" s="37"/>
    </row>
    <row r="332" spans="1:7" ht="13" x14ac:dyDescent="0.3">
      <c r="A332" s="3"/>
      <c r="B332" s="3" t="s">
        <v>10</v>
      </c>
      <c r="C332" s="7" t="s">
        <v>0</v>
      </c>
      <c r="D332" s="7"/>
      <c r="E332" s="38">
        <v>380</v>
      </c>
      <c r="F332" s="37"/>
      <c r="G332" s="37">
        <f t="shared" si="9"/>
        <v>0</v>
      </c>
    </row>
    <row r="333" spans="1:7" ht="13" x14ac:dyDescent="0.3">
      <c r="A333" s="3"/>
      <c r="B333" s="3"/>
      <c r="C333" s="7"/>
      <c r="D333" s="7"/>
      <c r="E333" s="38"/>
      <c r="F333" s="37"/>
      <c r="G333" s="37"/>
    </row>
    <row r="334" spans="1:7" ht="13" x14ac:dyDescent="0.3">
      <c r="A334" s="3"/>
      <c r="B334" s="3" t="s">
        <v>191</v>
      </c>
      <c r="C334" s="7" t="s">
        <v>0</v>
      </c>
      <c r="D334" s="7"/>
      <c r="E334" s="38">
        <v>480</v>
      </c>
      <c r="F334" s="37"/>
      <c r="G334" s="37">
        <f t="shared" si="9"/>
        <v>0</v>
      </c>
    </row>
    <row r="335" spans="1:7" ht="13" x14ac:dyDescent="0.3">
      <c r="A335" s="3"/>
      <c r="B335" s="3"/>
      <c r="C335" s="7"/>
      <c r="D335" s="7"/>
      <c r="E335" s="38"/>
      <c r="F335" s="37"/>
      <c r="G335" s="37"/>
    </row>
    <row r="336" spans="1:7" ht="13" x14ac:dyDescent="0.3">
      <c r="A336" s="3"/>
      <c r="B336" s="4" t="s">
        <v>195</v>
      </c>
      <c r="C336" s="7"/>
      <c r="D336" s="7"/>
      <c r="E336" s="38"/>
      <c r="F336" s="37"/>
      <c r="G336" s="37"/>
    </row>
    <row r="337" spans="1:7" ht="13" x14ac:dyDescent="0.3">
      <c r="A337" s="3"/>
      <c r="B337" s="3"/>
      <c r="C337" s="7"/>
      <c r="D337" s="7"/>
      <c r="E337" s="38"/>
      <c r="F337" s="37"/>
      <c r="G337" s="37"/>
    </row>
    <row r="338" spans="1:7" ht="13" x14ac:dyDescent="0.3">
      <c r="A338" s="3"/>
      <c r="B338" s="4" t="s">
        <v>194</v>
      </c>
      <c r="C338" s="7"/>
      <c r="D338" s="7"/>
      <c r="E338" s="38"/>
      <c r="F338" s="37"/>
      <c r="G338" s="37"/>
    </row>
    <row r="339" spans="1:7" ht="13" x14ac:dyDescent="0.3">
      <c r="A339" s="3"/>
      <c r="B339" s="4" t="s">
        <v>193</v>
      </c>
      <c r="C339" s="7"/>
      <c r="D339" s="7"/>
      <c r="E339" s="38"/>
      <c r="F339" s="37"/>
      <c r="G339" s="37"/>
    </row>
    <row r="340" spans="1:7" ht="13" x14ac:dyDescent="0.3">
      <c r="A340" s="3"/>
      <c r="B340" s="3"/>
      <c r="C340" s="7"/>
      <c r="D340" s="7"/>
      <c r="E340" s="38"/>
      <c r="F340" s="37"/>
      <c r="G340" s="37"/>
    </row>
    <row r="341" spans="1:7" ht="13" x14ac:dyDescent="0.3">
      <c r="A341" s="3"/>
      <c r="B341" s="3" t="s">
        <v>10</v>
      </c>
      <c r="C341" s="7" t="s">
        <v>0</v>
      </c>
      <c r="D341" s="7"/>
      <c r="E341" s="38">
        <v>380</v>
      </c>
      <c r="F341" s="37"/>
      <c r="G341" s="37">
        <f t="shared" si="9"/>
        <v>0</v>
      </c>
    </row>
    <row r="342" spans="1:7" ht="13" x14ac:dyDescent="0.3">
      <c r="A342" s="3"/>
      <c r="B342" s="3" t="s">
        <v>192</v>
      </c>
      <c r="C342" s="7" t="s">
        <v>0</v>
      </c>
      <c r="D342" s="7"/>
      <c r="E342" s="38">
        <v>380</v>
      </c>
      <c r="F342" s="37"/>
      <c r="G342" s="37">
        <f t="shared" si="9"/>
        <v>0</v>
      </c>
    </row>
    <row r="343" spans="1:7" ht="13" x14ac:dyDescent="0.3">
      <c r="A343" s="3"/>
      <c r="B343" s="3" t="s">
        <v>191</v>
      </c>
      <c r="C343" s="7" t="s">
        <v>0</v>
      </c>
      <c r="D343" s="7"/>
      <c r="E343" s="38">
        <v>480</v>
      </c>
      <c r="F343" s="37"/>
      <c r="G343" s="37">
        <f t="shared" si="9"/>
        <v>0</v>
      </c>
    </row>
    <row r="344" spans="1:7" ht="13" x14ac:dyDescent="0.3">
      <c r="A344" s="3"/>
      <c r="B344" s="3"/>
      <c r="C344" s="7"/>
      <c r="D344" s="7"/>
      <c r="E344" s="38"/>
      <c r="F344" s="37"/>
      <c r="G344" s="37"/>
    </row>
    <row r="345" spans="1:7" ht="13" x14ac:dyDescent="0.3">
      <c r="A345" s="3"/>
      <c r="B345" s="4" t="s">
        <v>190</v>
      </c>
      <c r="C345" s="7"/>
      <c r="D345" s="7"/>
      <c r="E345" s="38"/>
      <c r="F345" s="37"/>
      <c r="G345" s="37"/>
    </row>
    <row r="346" spans="1:7" ht="13" x14ac:dyDescent="0.3">
      <c r="A346" s="3"/>
      <c r="B346" s="3"/>
      <c r="C346" s="7"/>
      <c r="D346" s="7"/>
      <c r="E346" s="38"/>
      <c r="F346" s="37"/>
      <c r="G346" s="37"/>
    </row>
    <row r="347" spans="1:7" ht="13" x14ac:dyDescent="0.3">
      <c r="A347" s="3"/>
      <c r="B347" s="4" t="s">
        <v>189</v>
      </c>
      <c r="C347" s="7"/>
      <c r="D347" s="7"/>
      <c r="E347" s="38"/>
      <c r="F347" s="37"/>
      <c r="G347" s="37"/>
    </row>
    <row r="348" spans="1:7" ht="13" x14ac:dyDescent="0.3">
      <c r="A348" s="3"/>
      <c r="B348" s="3"/>
      <c r="C348" s="7"/>
      <c r="D348" s="7"/>
      <c r="E348" s="38"/>
      <c r="F348" s="37"/>
      <c r="G348" s="37"/>
    </row>
    <row r="349" spans="1:7" ht="13" x14ac:dyDescent="0.3">
      <c r="A349" s="3"/>
      <c r="B349" s="3" t="s">
        <v>188</v>
      </c>
      <c r="C349" s="7" t="s">
        <v>0</v>
      </c>
      <c r="D349" s="7"/>
      <c r="E349" s="38">
        <v>65</v>
      </c>
      <c r="F349" s="37"/>
      <c r="G349" s="37">
        <f t="shared" si="9"/>
        <v>0</v>
      </c>
    </row>
    <row r="350" spans="1:7" ht="13" x14ac:dyDescent="0.3">
      <c r="A350" s="3"/>
      <c r="B350" s="3" t="s">
        <v>187</v>
      </c>
      <c r="C350" s="7" t="s">
        <v>11</v>
      </c>
      <c r="D350" s="7"/>
      <c r="E350" s="38">
        <v>45</v>
      </c>
      <c r="F350" s="37"/>
      <c r="G350" s="37">
        <f t="shared" si="9"/>
        <v>0</v>
      </c>
    </row>
    <row r="351" spans="1:7" ht="13" x14ac:dyDescent="0.3">
      <c r="A351" s="3"/>
      <c r="B351" s="3" t="s">
        <v>13</v>
      </c>
      <c r="C351" s="7" t="s">
        <v>11</v>
      </c>
      <c r="D351" s="7"/>
      <c r="E351" s="38">
        <v>45</v>
      </c>
      <c r="F351" s="37"/>
      <c r="G351" s="37">
        <f t="shared" si="9"/>
        <v>0</v>
      </c>
    </row>
    <row r="352" spans="1:7" ht="13" x14ac:dyDescent="0.3">
      <c r="A352" s="3"/>
      <c r="B352" s="3"/>
      <c r="C352" s="7"/>
      <c r="D352" s="7"/>
      <c r="E352" s="38"/>
      <c r="F352" s="37"/>
      <c r="G352" s="37"/>
    </row>
    <row r="353" spans="1:7" ht="13" x14ac:dyDescent="0.3">
      <c r="A353" s="3"/>
      <c r="B353" s="4" t="s">
        <v>186</v>
      </c>
      <c r="C353" s="7"/>
      <c r="D353" s="7"/>
      <c r="E353" s="38"/>
      <c r="F353" s="37"/>
      <c r="G353" s="37"/>
    </row>
    <row r="354" spans="1:7" ht="13" x14ac:dyDescent="0.3">
      <c r="A354" s="3"/>
      <c r="B354" s="3" t="s">
        <v>185</v>
      </c>
      <c r="C354" s="7" t="s">
        <v>11</v>
      </c>
      <c r="D354" s="7"/>
      <c r="E354" s="38">
        <v>150</v>
      </c>
      <c r="F354" s="37"/>
      <c r="G354" s="37">
        <f t="shared" si="9"/>
        <v>0</v>
      </c>
    </row>
    <row r="355" spans="1:7" ht="13" x14ac:dyDescent="0.3">
      <c r="A355" s="3"/>
      <c r="B355" s="3"/>
      <c r="C355" s="7"/>
      <c r="D355" s="7"/>
      <c r="E355" s="38"/>
      <c r="F355" s="37"/>
      <c r="G355" s="37"/>
    </row>
    <row r="356" spans="1:7" ht="13" x14ac:dyDescent="0.3">
      <c r="A356" s="3"/>
      <c r="B356" s="4" t="s">
        <v>184</v>
      </c>
      <c r="C356" s="7"/>
      <c r="D356" s="7"/>
      <c r="E356" s="38"/>
      <c r="F356" s="37"/>
      <c r="G356" s="37"/>
    </row>
    <row r="357" spans="1:7" ht="13" x14ac:dyDescent="0.3">
      <c r="A357" s="3"/>
      <c r="B357" s="3" t="s">
        <v>183</v>
      </c>
      <c r="C357" s="7"/>
      <c r="D357" s="7"/>
      <c r="E357" s="38"/>
      <c r="F357" s="37"/>
      <c r="G357" s="37"/>
    </row>
    <row r="358" spans="1:7" ht="13" x14ac:dyDescent="0.3">
      <c r="A358" s="3"/>
      <c r="B358" s="3" t="s">
        <v>182</v>
      </c>
      <c r="C358" s="7" t="s">
        <v>2</v>
      </c>
      <c r="D358" s="7"/>
      <c r="E358" s="38">
        <v>150</v>
      </c>
      <c r="F358" s="37"/>
      <c r="G358" s="37">
        <f t="shared" si="9"/>
        <v>0</v>
      </c>
    </row>
    <row r="359" spans="1:7" ht="13" x14ac:dyDescent="0.3">
      <c r="A359" s="3"/>
      <c r="B359" s="3"/>
      <c r="C359" s="7"/>
      <c r="D359" s="7"/>
      <c r="E359" s="38"/>
      <c r="F359" s="37"/>
      <c r="G359" s="37"/>
    </row>
    <row r="360" spans="1:7" ht="13" x14ac:dyDescent="0.3">
      <c r="A360" s="3"/>
      <c r="B360" s="4" t="s">
        <v>181</v>
      </c>
      <c r="C360" s="7"/>
      <c r="D360" s="7"/>
      <c r="E360" s="38"/>
      <c r="F360" s="37"/>
      <c r="G360" s="37"/>
    </row>
    <row r="361" spans="1:7" ht="13" x14ac:dyDescent="0.3">
      <c r="A361" s="3"/>
      <c r="B361" s="3" t="s">
        <v>180</v>
      </c>
      <c r="C361" s="7" t="s">
        <v>2</v>
      </c>
      <c r="D361" s="7"/>
      <c r="E361" s="38">
        <v>150</v>
      </c>
      <c r="F361" s="37"/>
      <c r="G361" s="37">
        <f t="shared" si="9"/>
        <v>0</v>
      </c>
    </row>
    <row r="362" spans="1:7" ht="13" x14ac:dyDescent="0.3">
      <c r="A362" s="3"/>
      <c r="B362" s="3"/>
      <c r="C362" s="7"/>
      <c r="D362" s="7"/>
      <c r="E362" s="38"/>
      <c r="F362" s="37"/>
      <c r="G362" s="37"/>
    </row>
    <row r="363" spans="1:7" ht="13" x14ac:dyDescent="0.3">
      <c r="A363" s="3"/>
      <c r="B363" s="4" t="s">
        <v>179</v>
      </c>
      <c r="C363" s="7"/>
      <c r="D363" s="7"/>
      <c r="E363" s="38"/>
      <c r="F363" s="37"/>
      <c r="G363" s="37"/>
    </row>
    <row r="364" spans="1:7" ht="13" x14ac:dyDescent="0.3">
      <c r="A364" s="3"/>
      <c r="B364" s="4" t="s">
        <v>178</v>
      </c>
      <c r="C364" s="7"/>
      <c r="D364" s="7"/>
      <c r="E364" s="38"/>
      <c r="F364" s="37"/>
      <c r="G364" s="37"/>
    </row>
    <row r="365" spans="1:7" ht="13" x14ac:dyDescent="0.3">
      <c r="A365" s="3"/>
      <c r="B365" s="4" t="s">
        <v>177</v>
      </c>
      <c r="C365" s="7"/>
      <c r="D365" s="7"/>
      <c r="E365" s="38"/>
      <c r="F365" s="37"/>
      <c r="G365" s="37"/>
    </row>
    <row r="366" spans="1:7" ht="13" x14ac:dyDescent="0.3">
      <c r="A366" s="3"/>
      <c r="B366" s="3" t="s">
        <v>12</v>
      </c>
      <c r="C366" s="7" t="s">
        <v>0</v>
      </c>
      <c r="D366" s="7"/>
      <c r="E366" s="38">
        <v>480</v>
      </c>
      <c r="F366" s="37"/>
      <c r="G366" s="37">
        <f t="shared" si="9"/>
        <v>0</v>
      </c>
    </row>
    <row r="367" spans="1:7" ht="13" x14ac:dyDescent="0.3">
      <c r="A367" s="3"/>
      <c r="B367" s="3" t="s">
        <v>176</v>
      </c>
      <c r="C367" s="7" t="s">
        <v>11</v>
      </c>
      <c r="D367" s="7"/>
      <c r="E367" s="38">
        <v>150</v>
      </c>
      <c r="F367" s="37"/>
      <c r="G367" s="37">
        <f t="shared" si="9"/>
        <v>0</v>
      </c>
    </row>
    <row r="368" spans="1:7" ht="13" x14ac:dyDescent="0.3">
      <c r="A368" s="3"/>
      <c r="B368" s="3"/>
      <c r="C368" s="7"/>
      <c r="D368" s="7"/>
      <c r="E368" s="38"/>
      <c r="F368" s="37"/>
      <c r="G368" s="37"/>
    </row>
    <row r="369" spans="1:7" ht="13" x14ac:dyDescent="0.3">
      <c r="A369" s="3"/>
      <c r="B369" s="4" t="s">
        <v>175</v>
      </c>
      <c r="C369" s="7"/>
      <c r="D369" s="7"/>
      <c r="E369" s="38"/>
      <c r="F369" s="37"/>
      <c r="G369" s="37"/>
    </row>
    <row r="370" spans="1:7" ht="13" x14ac:dyDescent="0.3">
      <c r="A370" s="3"/>
      <c r="B370" s="4" t="s">
        <v>174</v>
      </c>
      <c r="C370" s="7"/>
      <c r="D370" s="7"/>
      <c r="E370" s="38"/>
      <c r="F370" s="37"/>
      <c r="G370" s="37"/>
    </row>
    <row r="371" spans="1:7" ht="13" x14ac:dyDescent="0.3">
      <c r="A371" s="3"/>
      <c r="B371" s="4" t="s">
        <v>173</v>
      </c>
      <c r="C371" s="7"/>
      <c r="D371" s="7"/>
      <c r="E371" s="38"/>
      <c r="F371" s="37"/>
      <c r="G371" s="37"/>
    </row>
    <row r="372" spans="1:7" ht="13" x14ac:dyDescent="0.3">
      <c r="A372" s="3"/>
      <c r="B372" s="3"/>
      <c r="C372" s="7"/>
      <c r="D372" s="7"/>
      <c r="E372" s="38"/>
      <c r="F372" s="37"/>
      <c r="G372" s="37"/>
    </row>
    <row r="373" spans="1:7" ht="13" x14ac:dyDescent="0.3">
      <c r="A373" s="3"/>
      <c r="B373" s="3" t="s">
        <v>172</v>
      </c>
      <c r="C373" s="7"/>
      <c r="D373" s="7"/>
      <c r="E373" s="38"/>
      <c r="F373" s="37"/>
      <c r="G373" s="37"/>
    </row>
    <row r="374" spans="1:7" ht="13" x14ac:dyDescent="0.3">
      <c r="A374" s="3"/>
      <c r="B374" s="3" t="s">
        <v>171</v>
      </c>
      <c r="C374" s="7" t="s">
        <v>11</v>
      </c>
      <c r="D374" s="7"/>
      <c r="E374" s="38">
        <v>85</v>
      </c>
      <c r="F374" s="37"/>
      <c r="G374" s="37">
        <f t="shared" ref="G374:G428" si="10">E374*D374</f>
        <v>0</v>
      </c>
    </row>
    <row r="375" spans="1:7" ht="13" x14ac:dyDescent="0.3">
      <c r="A375" s="3"/>
      <c r="B375" s="3"/>
      <c r="C375" s="7"/>
      <c r="D375" s="7"/>
      <c r="E375" s="38"/>
      <c r="F375" s="37"/>
      <c r="G375" s="37"/>
    </row>
    <row r="376" spans="1:7" ht="13" x14ac:dyDescent="0.3">
      <c r="A376" s="3"/>
      <c r="B376" s="5" t="s">
        <v>283</v>
      </c>
      <c r="C376" s="7"/>
      <c r="D376" s="7"/>
      <c r="E376" s="38"/>
      <c r="F376" s="39"/>
      <c r="G376" s="39"/>
    </row>
    <row r="377" spans="1:7" ht="13" x14ac:dyDescent="0.3">
      <c r="A377" s="3"/>
      <c r="B377" s="3"/>
      <c r="C377" s="7"/>
      <c r="D377" s="7"/>
      <c r="E377" s="38"/>
      <c r="F377" s="37"/>
      <c r="G377" s="37"/>
    </row>
    <row r="378" spans="1:7" ht="13" x14ac:dyDescent="0.3">
      <c r="A378" s="3"/>
      <c r="B378" s="3"/>
      <c r="C378" s="7"/>
      <c r="D378" s="7"/>
      <c r="E378" s="38"/>
      <c r="F378" s="37"/>
      <c r="G378" s="37"/>
    </row>
    <row r="379" spans="1:7" ht="13" x14ac:dyDescent="0.3">
      <c r="A379" s="3"/>
      <c r="B379" s="17" t="s">
        <v>170</v>
      </c>
      <c r="C379" s="7"/>
      <c r="D379" s="7"/>
      <c r="E379" s="38"/>
      <c r="F379" s="37"/>
      <c r="G379" s="37"/>
    </row>
    <row r="380" spans="1:7" ht="13" x14ac:dyDescent="0.3">
      <c r="A380" s="3"/>
      <c r="B380" s="3"/>
      <c r="C380" s="7"/>
      <c r="D380" s="7"/>
      <c r="E380" s="38"/>
      <c r="F380" s="37"/>
      <c r="G380" s="37"/>
    </row>
    <row r="381" spans="1:7" ht="13" x14ac:dyDescent="0.3">
      <c r="A381" s="3"/>
      <c r="B381" s="4" t="s">
        <v>169</v>
      </c>
      <c r="C381" s="7"/>
      <c r="D381" s="7"/>
      <c r="E381" s="38"/>
      <c r="F381" s="37"/>
      <c r="G381" s="37"/>
    </row>
    <row r="382" spans="1:7" ht="13" x14ac:dyDescent="0.3">
      <c r="A382" s="3"/>
      <c r="B382" s="4" t="s">
        <v>168</v>
      </c>
      <c r="C382" s="7"/>
      <c r="D382" s="7"/>
      <c r="E382" s="38"/>
      <c r="F382" s="37"/>
      <c r="G382" s="37"/>
    </row>
    <row r="383" spans="1:7" ht="13" x14ac:dyDescent="0.3">
      <c r="A383" s="3"/>
      <c r="B383" s="3" t="s">
        <v>167</v>
      </c>
      <c r="C383" s="7" t="s">
        <v>0</v>
      </c>
      <c r="D383" s="7"/>
      <c r="E383" s="38">
        <v>25</v>
      </c>
      <c r="F383" s="37"/>
      <c r="G383" s="37">
        <f t="shared" si="10"/>
        <v>0</v>
      </c>
    </row>
    <row r="384" spans="1:7" ht="13" x14ac:dyDescent="0.3">
      <c r="A384" s="3"/>
      <c r="B384" s="3"/>
      <c r="C384" s="7"/>
      <c r="D384" s="7"/>
      <c r="E384" s="38"/>
      <c r="F384" s="37"/>
      <c r="G384" s="37"/>
    </row>
    <row r="385" spans="1:10" ht="13" x14ac:dyDescent="0.3">
      <c r="A385" s="3"/>
      <c r="B385" s="4" t="s">
        <v>166</v>
      </c>
      <c r="C385" s="7"/>
      <c r="D385" s="7"/>
      <c r="E385" s="38"/>
      <c r="F385" s="37"/>
      <c r="G385" s="37"/>
    </row>
    <row r="386" spans="1:10" ht="13" x14ac:dyDescent="0.3">
      <c r="A386" s="3"/>
      <c r="B386" s="4" t="s">
        <v>165</v>
      </c>
      <c r="C386" s="7"/>
      <c r="D386" s="7"/>
      <c r="E386" s="38"/>
      <c r="F386" s="37"/>
      <c r="G386" s="37"/>
    </row>
    <row r="387" spans="1:10" ht="13" x14ac:dyDescent="0.3">
      <c r="A387" s="3"/>
      <c r="B387" s="4" t="s">
        <v>164</v>
      </c>
      <c r="C387" s="7"/>
      <c r="D387" s="7"/>
      <c r="E387" s="38"/>
      <c r="F387" s="37"/>
      <c r="G387" s="37"/>
    </row>
    <row r="388" spans="1:10" ht="13" x14ac:dyDescent="0.3">
      <c r="A388" s="3"/>
      <c r="B388" s="3"/>
      <c r="C388" s="7"/>
      <c r="D388" s="7"/>
      <c r="E388" s="38"/>
      <c r="F388" s="37"/>
      <c r="G388" s="37"/>
    </row>
    <row r="389" spans="1:10" ht="13" x14ac:dyDescent="0.3">
      <c r="A389" s="3"/>
      <c r="B389" s="3" t="s">
        <v>163</v>
      </c>
      <c r="C389" s="7" t="s">
        <v>0</v>
      </c>
      <c r="D389" s="7">
        <v>13</v>
      </c>
      <c r="E389" s="38">
        <v>25</v>
      </c>
      <c r="F389" s="37"/>
      <c r="G389" s="37">
        <f t="shared" si="10"/>
        <v>325</v>
      </c>
    </row>
    <row r="390" spans="1:10" ht="13" x14ac:dyDescent="0.3">
      <c r="A390" s="3"/>
      <c r="B390" s="3"/>
      <c r="C390" s="7"/>
      <c r="D390" s="7"/>
      <c r="E390" s="38"/>
      <c r="F390" s="37"/>
      <c r="G390" s="37"/>
    </row>
    <row r="391" spans="1:10" ht="13" x14ac:dyDescent="0.3">
      <c r="A391" s="3"/>
      <c r="B391" s="3" t="s">
        <v>162</v>
      </c>
      <c r="C391" s="7"/>
      <c r="D391" s="7"/>
      <c r="E391" s="38"/>
      <c r="F391" s="37"/>
      <c r="G391" s="37"/>
    </row>
    <row r="392" spans="1:10" ht="13" x14ac:dyDescent="0.3">
      <c r="A392" s="3"/>
      <c r="B392" s="3" t="s">
        <v>161</v>
      </c>
      <c r="C392" s="7"/>
      <c r="D392" s="7"/>
      <c r="E392" s="38"/>
      <c r="F392" s="37"/>
      <c r="G392" s="37"/>
    </row>
    <row r="393" spans="1:10" ht="13" x14ac:dyDescent="0.3">
      <c r="A393" s="3"/>
      <c r="B393" s="3" t="s">
        <v>14</v>
      </c>
      <c r="C393" s="7" t="s">
        <v>0</v>
      </c>
      <c r="D393" s="7"/>
      <c r="E393" s="38">
        <v>25</v>
      </c>
      <c r="F393" s="37"/>
      <c r="G393" s="37">
        <f t="shared" si="10"/>
        <v>0</v>
      </c>
    </row>
    <row r="394" spans="1:10" ht="13" x14ac:dyDescent="0.3">
      <c r="A394" s="3"/>
      <c r="B394" s="3"/>
      <c r="C394" s="7"/>
      <c r="D394" s="7"/>
      <c r="E394" s="38"/>
      <c r="F394" s="37"/>
      <c r="G394" s="37"/>
    </row>
    <row r="395" spans="1:10" ht="13" x14ac:dyDescent="0.3">
      <c r="A395" s="3"/>
      <c r="B395" s="4" t="s">
        <v>160</v>
      </c>
      <c r="C395" s="7"/>
      <c r="D395" s="7"/>
      <c r="E395" s="38"/>
      <c r="F395" s="37"/>
      <c r="G395" s="37"/>
    </row>
    <row r="396" spans="1:10" ht="13" x14ac:dyDescent="0.3">
      <c r="A396" s="3"/>
      <c r="B396" s="3"/>
      <c r="C396" s="7"/>
      <c r="D396" s="7"/>
      <c r="E396" s="38"/>
      <c r="F396" s="37"/>
      <c r="G396" s="37"/>
    </row>
    <row r="397" spans="1:10" ht="13" x14ac:dyDescent="0.3">
      <c r="A397" s="3"/>
      <c r="B397" s="4" t="s">
        <v>159</v>
      </c>
      <c r="C397" s="7"/>
      <c r="D397" s="7"/>
      <c r="E397" s="38"/>
      <c r="F397" s="37"/>
      <c r="G397" s="37"/>
    </row>
    <row r="398" spans="1:10" ht="13" x14ac:dyDescent="0.3">
      <c r="A398" s="3"/>
      <c r="B398" s="3" t="s">
        <v>158</v>
      </c>
      <c r="C398" s="7" t="s">
        <v>11</v>
      </c>
      <c r="D398" s="7"/>
      <c r="E398" s="38">
        <v>35</v>
      </c>
      <c r="F398" s="37"/>
      <c r="G398" s="37">
        <f t="shared" si="10"/>
        <v>0</v>
      </c>
    </row>
    <row r="399" spans="1:10" ht="13" x14ac:dyDescent="0.3">
      <c r="A399" s="3"/>
      <c r="B399" s="3"/>
      <c r="C399" s="7"/>
      <c r="D399" s="7"/>
      <c r="E399" s="38"/>
      <c r="F399" s="37"/>
      <c r="G399" s="37"/>
    </row>
    <row r="400" spans="1:10" ht="13" x14ac:dyDescent="0.3">
      <c r="A400" s="3"/>
      <c r="B400" s="4" t="s">
        <v>157</v>
      </c>
      <c r="C400" s="7"/>
      <c r="D400" s="7"/>
      <c r="E400" s="38"/>
      <c r="F400" s="37"/>
      <c r="G400" s="37"/>
      <c r="J400" s="1">
        <v>2.4</v>
      </c>
    </row>
    <row r="401" spans="1:7" ht="13" x14ac:dyDescent="0.3">
      <c r="A401" s="3"/>
      <c r="B401" s="4" t="s">
        <v>156</v>
      </c>
      <c r="C401" s="7"/>
      <c r="D401" s="7"/>
      <c r="E401" s="38"/>
      <c r="F401" s="37"/>
      <c r="G401" s="37"/>
    </row>
    <row r="402" spans="1:7" ht="13" x14ac:dyDescent="0.3">
      <c r="A402" s="3"/>
      <c r="B402" s="3"/>
      <c r="C402" s="7"/>
      <c r="D402" s="7"/>
      <c r="E402" s="38"/>
      <c r="F402" s="37"/>
      <c r="G402" s="37"/>
    </row>
    <row r="403" spans="1:7" ht="13" x14ac:dyDescent="0.3">
      <c r="A403" s="3"/>
      <c r="B403" s="3" t="s">
        <v>155</v>
      </c>
      <c r="C403" s="7" t="s">
        <v>11</v>
      </c>
      <c r="D403" s="7"/>
      <c r="E403" s="38">
        <v>15</v>
      </c>
      <c r="F403" s="37"/>
      <c r="G403" s="37">
        <f t="shared" si="10"/>
        <v>0</v>
      </c>
    </row>
    <row r="404" spans="1:7" ht="13" x14ac:dyDescent="0.3">
      <c r="A404" s="3"/>
      <c r="B404" s="3" t="s">
        <v>154</v>
      </c>
      <c r="C404" s="7" t="s">
        <v>11</v>
      </c>
      <c r="D404" s="7"/>
      <c r="E404" s="38">
        <v>15</v>
      </c>
      <c r="F404" s="37"/>
      <c r="G404" s="37">
        <f t="shared" si="10"/>
        <v>0</v>
      </c>
    </row>
    <row r="405" spans="1:7" ht="13" x14ac:dyDescent="0.3">
      <c r="A405" s="3"/>
      <c r="B405" s="3"/>
      <c r="C405" s="7"/>
      <c r="D405" s="7"/>
      <c r="E405" s="38"/>
      <c r="F405" s="37"/>
      <c r="G405" s="37"/>
    </row>
    <row r="406" spans="1:7" ht="13" x14ac:dyDescent="0.3">
      <c r="A406" s="3"/>
      <c r="B406" s="5" t="s">
        <v>283</v>
      </c>
      <c r="C406" s="7"/>
      <c r="D406" s="7"/>
      <c r="E406" s="38"/>
      <c r="F406" s="39"/>
      <c r="G406" s="39">
        <f>SUM(G381:G405)</f>
        <v>325</v>
      </c>
    </row>
    <row r="407" spans="1:7" ht="13" x14ac:dyDescent="0.3">
      <c r="A407" s="3"/>
      <c r="B407" s="3"/>
      <c r="C407" s="7"/>
      <c r="D407" s="7"/>
      <c r="E407" s="38"/>
      <c r="F407" s="37"/>
      <c r="G407" s="37"/>
    </row>
    <row r="408" spans="1:7" ht="13" x14ac:dyDescent="0.3">
      <c r="A408" s="3"/>
      <c r="B408" s="3"/>
      <c r="C408" s="7"/>
      <c r="D408" s="7"/>
      <c r="E408" s="38"/>
      <c r="F408" s="37"/>
      <c r="G408" s="37"/>
    </row>
    <row r="409" spans="1:7" ht="13" x14ac:dyDescent="0.3">
      <c r="A409" s="3"/>
      <c r="B409" s="17" t="s">
        <v>153</v>
      </c>
      <c r="C409" s="7"/>
      <c r="D409" s="7"/>
      <c r="E409" s="38"/>
      <c r="F409" s="37"/>
      <c r="G409" s="37"/>
    </row>
    <row r="410" spans="1:7" ht="13" x14ac:dyDescent="0.3">
      <c r="A410" s="3"/>
      <c r="B410" s="3"/>
      <c r="C410" s="7"/>
      <c r="D410" s="7"/>
      <c r="E410" s="38"/>
      <c r="F410" s="37"/>
      <c r="G410" s="37"/>
    </row>
    <row r="411" spans="1:7" ht="13" x14ac:dyDescent="0.3">
      <c r="A411" s="3"/>
      <c r="B411" s="4" t="s">
        <v>152</v>
      </c>
      <c r="C411" s="7"/>
      <c r="D411" s="7"/>
      <c r="E411" s="38"/>
      <c r="F411" s="37"/>
      <c r="G411" s="37"/>
    </row>
    <row r="412" spans="1:7" ht="13" x14ac:dyDescent="0.3">
      <c r="A412" s="3"/>
      <c r="B412" s="3"/>
      <c r="C412" s="7"/>
      <c r="D412" s="7"/>
      <c r="E412" s="38"/>
      <c r="F412" s="37"/>
      <c r="G412" s="37"/>
    </row>
    <row r="413" spans="1:7" ht="13" x14ac:dyDescent="0.3">
      <c r="A413" s="3"/>
      <c r="B413" s="4" t="s">
        <v>151</v>
      </c>
      <c r="C413" s="7"/>
      <c r="D413" s="7"/>
      <c r="E413" s="38"/>
      <c r="F413" s="37"/>
      <c r="G413" s="37"/>
    </row>
    <row r="414" spans="1:7" ht="13" x14ac:dyDescent="0.3">
      <c r="A414" s="3"/>
      <c r="B414" s="4" t="s">
        <v>150</v>
      </c>
      <c r="C414" s="7"/>
      <c r="D414" s="7"/>
      <c r="E414" s="38"/>
      <c r="F414" s="37"/>
      <c r="G414" s="37"/>
    </row>
    <row r="415" spans="1:7" ht="13" x14ac:dyDescent="0.3">
      <c r="A415" s="3"/>
      <c r="B415" s="4" t="s">
        <v>149</v>
      </c>
      <c r="C415" s="7"/>
      <c r="D415" s="7"/>
      <c r="E415" s="38"/>
      <c r="F415" s="37"/>
      <c r="G415" s="37"/>
    </row>
    <row r="416" spans="1:7" ht="13" x14ac:dyDescent="0.3">
      <c r="A416" s="3"/>
      <c r="B416" s="4" t="s">
        <v>148</v>
      </c>
      <c r="C416" s="7"/>
      <c r="D416" s="7"/>
      <c r="E416" s="38"/>
      <c r="F416" s="37"/>
      <c r="G416" s="37"/>
    </row>
    <row r="417" spans="1:7" ht="13" x14ac:dyDescent="0.3">
      <c r="A417" s="3"/>
      <c r="B417" s="4" t="s">
        <v>147</v>
      </c>
      <c r="C417" s="7"/>
      <c r="D417" s="7"/>
      <c r="E417" s="38"/>
      <c r="F417" s="37"/>
      <c r="G417" s="37"/>
    </row>
    <row r="418" spans="1:7" ht="13" x14ac:dyDescent="0.3">
      <c r="A418" s="3"/>
      <c r="B418" s="4" t="s">
        <v>146</v>
      </c>
      <c r="C418" s="7"/>
      <c r="D418" s="7"/>
      <c r="E418" s="38"/>
      <c r="F418" s="37"/>
      <c r="G418" s="37"/>
    </row>
    <row r="419" spans="1:7" ht="13" x14ac:dyDescent="0.3">
      <c r="A419" s="3"/>
      <c r="B419" s="3"/>
      <c r="C419" s="7"/>
      <c r="D419" s="7"/>
      <c r="E419" s="38"/>
      <c r="F419" s="37"/>
      <c r="G419" s="37"/>
    </row>
    <row r="420" spans="1:7" ht="13" x14ac:dyDescent="0.3">
      <c r="A420" s="3"/>
      <c r="B420" s="3" t="s">
        <v>145</v>
      </c>
      <c r="C420" s="7"/>
      <c r="D420" s="7"/>
      <c r="E420" s="38"/>
      <c r="F420" s="37"/>
      <c r="G420" s="37"/>
    </row>
    <row r="421" spans="1:7" ht="13" x14ac:dyDescent="0.3">
      <c r="A421" s="3"/>
      <c r="B421" s="3" t="s">
        <v>144</v>
      </c>
      <c r="C421" s="7" t="s">
        <v>0</v>
      </c>
      <c r="D421" s="7">
        <v>16</v>
      </c>
      <c r="E421" s="38">
        <v>350</v>
      </c>
      <c r="F421" s="37"/>
      <c r="G421" s="37">
        <f t="shared" si="10"/>
        <v>5600</v>
      </c>
    </row>
    <row r="422" spans="1:7" ht="13" x14ac:dyDescent="0.3">
      <c r="A422" s="3"/>
      <c r="B422" s="3"/>
      <c r="C422" s="7"/>
      <c r="D422" s="7"/>
      <c r="E422" s="38"/>
      <c r="F422" s="37"/>
      <c r="G422" s="37"/>
    </row>
    <row r="423" spans="1:7" ht="13" x14ac:dyDescent="0.3">
      <c r="A423" s="3"/>
      <c r="B423" s="3" t="s">
        <v>143</v>
      </c>
      <c r="C423" s="7"/>
      <c r="D423" s="7"/>
      <c r="E423" s="38"/>
      <c r="F423" s="37"/>
      <c r="G423" s="37"/>
    </row>
    <row r="424" spans="1:7" ht="13" x14ac:dyDescent="0.3">
      <c r="A424" s="3"/>
      <c r="B424" s="3" t="s">
        <v>142</v>
      </c>
      <c r="C424" s="7" t="s">
        <v>11</v>
      </c>
      <c r="D424" s="7"/>
      <c r="E424" s="38">
        <v>65</v>
      </c>
      <c r="F424" s="37"/>
      <c r="G424" s="37">
        <f t="shared" si="10"/>
        <v>0</v>
      </c>
    </row>
    <row r="425" spans="1:7" ht="13" x14ac:dyDescent="0.3">
      <c r="A425" s="3"/>
      <c r="B425" s="3"/>
      <c r="C425" s="7"/>
      <c r="D425" s="7"/>
      <c r="E425" s="38"/>
      <c r="F425" s="37"/>
      <c r="G425" s="37"/>
    </row>
    <row r="426" spans="1:7" ht="13" x14ac:dyDescent="0.3">
      <c r="A426" s="3"/>
      <c r="B426" s="3" t="s">
        <v>141</v>
      </c>
      <c r="C426" s="7" t="s">
        <v>11</v>
      </c>
      <c r="D426" s="7"/>
      <c r="E426" s="38">
        <v>65</v>
      </c>
      <c r="F426" s="37"/>
      <c r="G426" s="37">
        <f t="shared" si="10"/>
        <v>0</v>
      </c>
    </row>
    <row r="427" spans="1:7" ht="13" x14ac:dyDescent="0.3">
      <c r="A427" s="3"/>
      <c r="B427" s="3"/>
      <c r="C427" s="7"/>
      <c r="D427" s="7"/>
      <c r="E427" s="38"/>
      <c r="F427" s="37"/>
      <c r="G427" s="37"/>
    </row>
    <row r="428" spans="1:7" ht="13" x14ac:dyDescent="0.3">
      <c r="A428" s="3"/>
      <c r="B428" s="3" t="s">
        <v>140</v>
      </c>
      <c r="C428" s="7" t="s">
        <v>11</v>
      </c>
      <c r="D428" s="7"/>
      <c r="E428" s="38">
        <v>65</v>
      </c>
      <c r="F428" s="37"/>
      <c r="G428" s="37">
        <f t="shared" si="10"/>
        <v>0</v>
      </c>
    </row>
    <row r="429" spans="1:7" ht="13" x14ac:dyDescent="0.3">
      <c r="A429" s="3"/>
      <c r="B429" s="3"/>
      <c r="C429" s="7"/>
      <c r="D429" s="7"/>
      <c r="E429" s="38"/>
      <c r="F429" s="37"/>
      <c r="G429" s="37"/>
    </row>
    <row r="430" spans="1:7" ht="13" x14ac:dyDescent="0.3">
      <c r="A430" s="3"/>
      <c r="B430" s="4" t="s">
        <v>139</v>
      </c>
      <c r="C430" s="7"/>
      <c r="D430" s="7"/>
      <c r="E430" s="38"/>
      <c r="F430" s="37"/>
      <c r="G430" s="37"/>
    </row>
    <row r="431" spans="1:7" ht="13" x14ac:dyDescent="0.3">
      <c r="A431" s="3"/>
      <c r="B431" s="3"/>
      <c r="C431" s="7"/>
      <c r="D431" s="7"/>
      <c r="E431" s="38"/>
      <c r="F431" s="37"/>
      <c r="G431" s="37"/>
    </row>
    <row r="432" spans="1:7" ht="13" x14ac:dyDescent="0.3">
      <c r="A432" s="3"/>
      <c r="B432" s="4" t="s">
        <v>138</v>
      </c>
      <c r="C432" s="7"/>
      <c r="D432" s="7"/>
      <c r="E432" s="38"/>
      <c r="F432" s="37"/>
      <c r="G432" s="37"/>
    </row>
    <row r="433" spans="1:7" ht="13" x14ac:dyDescent="0.3">
      <c r="A433" s="3"/>
      <c r="B433" s="4" t="s">
        <v>137</v>
      </c>
      <c r="C433" s="7"/>
      <c r="D433" s="7"/>
      <c r="E433" s="38"/>
      <c r="F433" s="37"/>
      <c r="G433" s="37"/>
    </row>
    <row r="434" spans="1:7" ht="13" x14ac:dyDescent="0.3">
      <c r="A434" s="3"/>
      <c r="B434" s="3"/>
      <c r="C434" s="7"/>
      <c r="D434" s="7"/>
      <c r="E434" s="38"/>
      <c r="F434" s="37"/>
      <c r="G434" s="37"/>
    </row>
    <row r="435" spans="1:7" ht="13" x14ac:dyDescent="0.3">
      <c r="A435" s="3"/>
      <c r="B435" s="3" t="s">
        <v>136</v>
      </c>
      <c r="C435" s="7"/>
      <c r="D435" s="7"/>
      <c r="E435" s="38"/>
      <c r="F435" s="37"/>
      <c r="G435" s="37"/>
    </row>
    <row r="436" spans="1:7" ht="13" x14ac:dyDescent="0.3">
      <c r="A436" s="3"/>
      <c r="B436" s="3" t="s">
        <v>135</v>
      </c>
      <c r="C436" s="7"/>
      <c r="D436" s="7"/>
      <c r="E436" s="38"/>
      <c r="F436" s="37"/>
      <c r="G436" s="37"/>
    </row>
    <row r="437" spans="1:7" ht="13" x14ac:dyDescent="0.3">
      <c r="A437" s="3"/>
      <c r="B437" s="3" t="s">
        <v>134</v>
      </c>
      <c r="C437" s="7" t="s">
        <v>0</v>
      </c>
      <c r="D437" s="7">
        <v>14</v>
      </c>
      <c r="E437" s="38">
        <v>25</v>
      </c>
      <c r="F437" s="37"/>
      <c r="G437" s="37">
        <f t="shared" ref="G437:G501" si="11">E437*D437</f>
        <v>350</v>
      </c>
    </row>
    <row r="438" spans="1:7" ht="13" x14ac:dyDescent="0.3">
      <c r="A438" s="3"/>
      <c r="B438" s="3"/>
      <c r="C438" s="7"/>
      <c r="D438" s="7"/>
      <c r="E438" s="38"/>
      <c r="F438" s="37"/>
      <c r="G438" s="37"/>
    </row>
    <row r="439" spans="1:7" ht="13" x14ac:dyDescent="0.3">
      <c r="A439" s="3"/>
      <c r="B439" s="5" t="s">
        <v>283</v>
      </c>
      <c r="C439" s="7"/>
      <c r="D439" s="7"/>
      <c r="E439" s="38"/>
      <c r="F439" s="39"/>
      <c r="G439" s="39">
        <f>SUM(G412:G438)</f>
        <v>5950</v>
      </c>
    </row>
    <row r="440" spans="1:7" ht="13" x14ac:dyDescent="0.3">
      <c r="A440" s="3"/>
      <c r="B440" s="3"/>
      <c r="C440" s="7"/>
      <c r="D440" s="7"/>
      <c r="E440" s="38"/>
      <c r="F440" s="37"/>
      <c r="G440" s="37"/>
    </row>
    <row r="441" spans="1:7" ht="13" x14ac:dyDescent="0.3">
      <c r="A441" s="3"/>
      <c r="B441" s="17" t="s">
        <v>133</v>
      </c>
      <c r="C441" s="7"/>
      <c r="D441" s="7"/>
      <c r="E441" s="38"/>
      <c r="F441" s="37"/>
      <c r="G441" s="37"/>
    </row>
    <row r="442" spans="1:7" ht="13" x14ac:dyDescent="0.3">
      <c r="A442" s="3"/>
      <c r="B442" s="3"/>
      <c r="C442" s="7"/>
      <c r="D442" s="7"/>
      <c r="E442" s="38"/>
      <c r="F442" s="37"/>
      <c r="G442" s="37"/>
    </row>
    <row r="443" spans="1:7" ht="13" x14ac:dyDescent="0.3">
      <c r="A443" s="3"/>
      <c r="B443" s="4" t="s">
        <v>132</v>
      </c>
      <c r="C443" s="7"/>
      <c r="D443" s="7"/>
      <c r="E443" s="38"/>
      <c r="F443" s="37"/>
      <c r="G443" s="37"/>
    </row>
    <row r="444" spans="1:7" ht="13" x14ac:dyDescent="0.3">
      <c r="A444" s="3"/>
      <c r="B444" s="3" t="s">
        <v>131</v>
      </c>
      <c r="C444" s="7" t="s">
        <v>11</v>
      </c>
      <c r="D444" s="7">
        <v>9</v>
      </c>
      <c r="E444" s="38">
        <v>65</v>
      </c>
      <c r="F444" s="37"/>
      <c r="G444" s="37">
        <f t="shared" si="11"/>
        <v>585</v>
      </c>
    </row>
    <row r="445" spans="1:7" ht="13" x14ac:dyDescent="0.3">
      <c r="A445" s="3"/>
      <c r="B445" s="3"/>
      <c r="C445" s="7"/>
      <c r="D445" s="7"/>
      <c r="E445" s="38"/>
      <c r="F445" s="37"/>
      <c r="G445" s="37"/>
    </row>
    <row r="446" spans="1:7" ht="13" x14ac:dyDescent="0.3">
      <c r="A446" s="3"/>
      <c r="B446" s="3" t="s">
        <v>130</v>
      </c>
      <c r="C446" s="7"/>
      <c r="D446" s="7"/>
      <c r="E446" s="38"/>
      <c r="F446" s="37"/>
      <c r="G446" s="37"/>
    </row>
    <row r="447" spans="1:7" ht="13" x14ac:dyDescent="0.3">
      <c r="A447" s="3"/>
      <c r="B447" s="3" t="s">
        <v>129</v>
      </c>
      <c r="C447" s="7" t="s">
        <v>11</v>
      </c>
      <c r="D447" s="7">
        <v>25</v>
      </c>
      <c r="E447" s="38">
        <v>85</v>
      </c>
      <c r="F447" s="37"/>
      <c r="G447" s="37">
        <f t="shared" si="11"/>
        <v>2125</v>
      </c>
    </row>
    <row r="448" spans="1:7" ht="13" x14ac:dyDescent="0.3">
      <c r="A448" s="3"/>
      <c r="B448" s="3"/>
      <c r="C448" s="7"/>
      <c r="D448" s="7"/>
      <c r="E448" s="38"/>
      <c r="F448" s="37"/>
      <c r="G448" s="37"/>
    </row>
    <row r="449" spans="1:7" ht="13" x14ac:dyDescent="0.3">
      <c r="A449" s="3"/>
      <c r="B449" s="4" t="s">
        <v>128</v>
      </c>
      <c r="C449" s="7"/>
      <c r="D449" s="7"/>
      <c r="E449" s="38"/>
      <c r="F449" s="37"/>
      <c r="G449" s="37"/>
    </row>
    <row r="450" spans="1:7" ht="13" x14ac:dyDescent="0.3">
      <c r="A450" s="3"/>
      <c r="B450" s="3" t="s">
        <v>127</v>
      </c>
      <c r="C450" s="7" t="s">
        <v>0</v>
      </c>
      <c r="D450" s="7"/>
      <c r="E450" s="38">
        <v>150</v>
      </c>
      <c r="F450" s="37"/>
      <c r="G450" s="37">
        <f t="shared" si="11"/>
        <v>0</v>
      </c>
    </row>
    <row r="451" spans="1:7" ht="13" x14ac:dyDescent="0.3">
      <c r="A451" s="3"/>
      <c r="B451" s="3"/>
      <c r="C451" s="7"/>
      <c r="D451" s="7"/>
      <c r="E451" s="38"/>
      <c r="F451" s="37"/>
      <c r="G451" s="37"/>
    </row>
    <row r="452" spans="1:7" ht="13" x14ac:dyDescent="0.3">
      <c r="A452" s="3"/>
      <c r="B452" s="3" t="s">
        <v>126</v>
      </c>
      <c r="C452" s="7"/>
      <c r="D452" s="7"/>
      <c r="E452" s="38"/>
      <c r="F452" s="37"/>
      <c r="G452" s="37"/>
    </row>
    <row r="453" spans="1:7" ht="13" x14ac:dyDescent="0.3">
      <c r="A453" s="3"/>
      <c r="B453" s="3" t="s">
        <v>125</v>
      </c>
      <c r="C453" s="7"/>
      <c r="D453" s="7"/>
      <c r="E453" s="38"/>
      <c r="F453" s="37"/>
      <c r="G453" s="37"/>
    </row>
    <row r="454" spans="1:7" ht="13" x14ac:dyDescent="0.3">
      <c r="A454" s="3"/>
      <c r="B454" s="3" t="s">
        <v>124</v>
      </c>
      <c r="C454" s="7" t="s">
        <v>2</v>
      </c>
      <c r="D454" s="7">
        <v>12</v>
      </c>
      <c r="E454" s="38">
        <v>25</v>
      </c>
      <c r="F454" s="37"/>
      <c r="G454" s="37">
        <f t="shared" si="11"/>
        <v>300</v>
      </c>
    </row>
    <row r="455" spans="1:7" ht="13" x14ac:dyDescent="0.3">
      <c r="A455" s="3"/>
      <c r="B455" s="3"/>
      <c r="C455" s="7"/>
      <c r="D455" s="7"/>
      <c r="E455" s="38"/>
      <c r="F455" s="37"/>
      <c r="G455" s="37"/>
    </row>
    <row r="456" spans="1:7" ht="13" x14ac:dyDescent="0.3">
      <c r="A456" s="3"/>
      <c r="B456" s="4" t="s">
        <v>123</v>
      </c>
      <c r="C456" s="7"/>
      <c r="D456" s="7"/>
      <c r="E456" s="38"/>
      <c r="F456" s="37"/>
      <c r="G456" s="37"/>
    </row>
    <row r="457" spans="1:7" ht="13" x14ac:dyDescent="0.3">
      <c r="A457" s="3"/>
      <c r="B457" s="3"/>
      <c r="C457" s="7"/>
      <c r="D457" s="7"/>
      <c r="E457" s="38"/>
      <c r="F457" s="37"/>
      <c r="G457" s="37"/>
    </row>
    <row r="458" spans="1:7" ht="13" x14ac:dyDescent="0.3">
      <c r="A458" s="3"/>
      <c r="B458" s="3" t="s">
        <v>463</v>
      </c>
      <c r="C458" s="7"/>
      <c r="D458" s="7"/>
      <c r="E458" s="38"/>
      <c r="F458" s="37"/>
      <c r="G458" s="37"/>
    </row>
    <row r="459" spans="1:7" ht="13" x14ac:dyDescent="0.3">
      <c r="A459" s="3"/>
      <c r="B459" s="3" t="s">
        <v>122</v>
      </c>
      <c r="C459" s="7"/>
      <c r="D459" s="7"/>
      <c r="E459" s="38"/>
      <c r="F459" s="37"/>
      <c r="G459" s="37"/>
    </row>
    <row r="460" spans="1:7" ht="13" x14ac:dyDescent="0.3">
      <c r="A460" s="3"/>
      <c r="B460" s="3" t="s">
        <v>121</v>
      </c>
      <c r="C460" s="7"/>
      <c r="D460" s="7"/>
      <c r="E460" s="38"/>
      <c r="F460" s="37"/>
      <c r="G460" s="37"/>
    </row>
    <row r="461" spans="1:7" ht="13" x14ac:dyDescent="0.3">
      <c r="A461" s="3"/>
      <c r="B461" s="3" t="s">
        <v>120</v>
      </c>
      <c r="C461" s="7" t="s">
        <v>2</v>
      </c>
      <c r="D461" s="7"/>
      <c r="E461" s="38">
        <v>2500</v>
      </c>
      <c r="F461" s="37"/>
      <c r="G461" s="37">
        <f t="shared" si="11"/>
        <v>0</v>
      </c>
    </row>
    <row r="462" spans="1:7" ht="13" x14ac:dyDescent="0.3">
      <c r="A462" s="3"/>
      <c r="B462" s="3" t="s">
        <v>119</v>
      </c>
      <c r="C462" s="7"/>
      <c r="D462" s="7"/>
      <c r="E462" s="38"/>
      <c r="F462" s="37"/>
      <c r="G462" s="37"/>
    </row>
    <row r="463" spans="1:7" ht="13" x14ac:dyDescent="0.3">
      <c r="A463" s="3"/>
      <c r="B463" s="3"/>
      <c r="C463" s="7"/>
      <c r="D463" s="7"/>
      <c r="E463" s="38"/>
      <c r="F463" s="37"/>
      <c r="G463" s="37"/>
    </row>
    <row r="464" spans="1:7" ht="13" x14ac:dyDescent="0.3">
      <c r="A464" s="3"/>
      <c r="B464" s="3" t="s">
        <v>474</v>
      </c>
      <c r="C464" s="7"/>
      <c r="D464" s="7"/>
      <c r="E464" s="38"/>
      <c r="F464" s="37"/>
      <c r="G464" s="37"/>
    </row>
    <row r="465" spans="1:7" ht="13" x14ac:dyDescent="0.3">
      <c r="A465" s="3"/>
      <c r="B465" s="3" t="s">
        <v>122</v>
      </c>
      <c r="C465" s="7"/>
      <c r="D465" s="7"/>
      <c r="E465" s="38"/>
      <c r="F465" s="37"/>
      <c r="G465" s="37"/>
    </row>
    <row r="466" spans="1:7" ht="13" x14ac:dyDescent="0.3">
      <c r="A466" s="3"/>
      <c r="B466" s="3" t="s">
        <v>121</v>
      </c>
      <c r="C466" s="7"/>
      <c r="D466" s="7"/>
      <c r="E466" s="38"/>
      <c r="F466" s="37"/>
      <c r="G466" s="37"/>
    </row>
    <row r="467" spans="1:7" ht="13" x14ac:dyDescent="0.3">
      <c r="A467" s="3"/>
      <c r="B467" s="3" t="s">
        <v>120</v>
      </c>
      <c r="C467" s="7" t="s">
        <v>2</v>
      </c>
      <c r="D467" s="7">
        <v>6</v>
      </c>
      <c r="E467" s="38">
        <v>1200</v>
      </c>
      <c r="F467" s="37"/>
      <c r="G467" s="37">
        <f t="shared" si="11"/>
        <v>7200</v>
      </c>
    </row>
    <row r="468" spans="1:7" ht="13" x14ac:dyDescent="0.3">
      <c r="A468" s="3"/>
      <c r="B468" s="3"/>
      <c r="C468" s="7"/>
      <c r="D468" s="7"/>
      <c r="E468" s="38"/>
      <c r="F468" s="37"/>
      <c r="G468" s="37"/>
    </row>
    <row r="469" spans="1:7" ht="13" x14ac:dyDescent="0.3">
      <c r="A469" s="3"/>
      <c r="B469" s="3" t="s">
        <v>118</v>
      </c>
      <c r="C469" s="7"/>
      <c r="D469" s="7"/>
      <c r="E469" s="38"/>
      <c r="F469" s="37"/>
      <c r="G469" s="37"/>
    </row>
    <row r="470" spans="1:7" ht="13" x14ac:dyDescent="0.3">
      <c r="A470" s="3"/>
      <c r="B470" s="3" t="s">
        <v>117</v>
      </c>
      <c r="C470" s="7"/>
      <c r="D470" s="7"/>
      <c r="E470" s="38"/>
      <c r="F470" s="37"/>
      <c r="G470" s="37"/>
    </row>
    <row r="471" spans="1:7" ht="13" x14ac:dyDescent="0.3">
      <c r="A471" s="3"/>
      <c r="B471" s="3" t="s">
        <v>116</v>
      </c>
      <c r="C471" s="7" t="s">
        <v>2</v>
      </c>
      <c r="D471" s="7"/>
      <c r="E471" s="38">
        <v>3000</v>
      </c>
      <c r="F471" s="37"/>
      <c r="G471" s="37">
        <f t="shared" si="11"/>
        <v>0</v>
      </c>
    </row>
    <row r="472" spans="1:7" ht="13" x14ac:dyDescent="0.3">
      <c r="A472" s="3"/>
      <c r="B472" s="3" t="s">
        <v>115</v>
      </c>
      <c r="C472" s="7"/>
      <c r="D472" s="7"/>
      <c r="E472" s="38"/>
      <c r="F472" s="37"/>
      <c r="G472" s="37"/>
    </row>
    <row r="473" spans="1:7" ht="13" x14ac:dyDescent="0.3">
      <c r="A473" s="3"/>
      <c r="B473" s="3"/>
      <c r="C473" s="7"/>
      <c r="D473" s="7"/>
      <c r="E473" s="38"/>
      <c r="F473" s="37"/>
      <c r="G473" s="37"/>
    </row>
    <row r="474" spans="1:7" ht="13" x14ac:dyDescent="0.3">
      <c r="A474" s="3"/>
      <c r="B474" s="4" t="s">
        <v>114</v>
      </c>
      <c r="C474" s="7"/>
      <c r="D474" s="7"/>
      <c r="E474" s="38"/>
      <c r="F474" s="37"/>
      <c r="G474" s="37"/>
    </row>
    <row r="475" spans="1:7" ht="13" x14ac:dyDescent="0.3">
      <c r="A475" s="3"/>
      <c r="B475" s="3"/>
      <c r="C475" s="7"/>
      <c r="D475" s="7"/>
      <c r="E475" s="38"/>
      <c r="F475" s="37"/>
      <c r="G475" s="37"/>
    </row>
    <row r="476" spans="1:7" ht="13" x14ac:dyDescent="0.3">
      <c r="A476" s="3"/>
      <c r="B476" s="4" t="s">
        <v>113</v>
      </c>
      <c r="C476" s="7"/>
      <c r="D476" s="7"/>
      <c r="E476" s="38"/>
      <c r="F476" s="37"/>
      <c r="G476" s="37"/>
    </row>
    <row r="477" spans="1:7" ht="13" x14ac:dyDescent="0.3">
      <c r="A477" s="3"/>
      <c r="B477" s="3"/>
      <c r="C477" s="7"/>
      <c r="D477" s="7"/>
      <c r="E477" s="38"/>
      <c r="F477" s="37"/>
      <c r="G477" s="37"/>
    </row>
    <row r="478" spans="1:7" ht="13" x14ac:dyDescent="0.3">
      <c r="A478" s="3"/>
      <c r="B478" s="3" t="s">
        <v>112</v>
      </c>
      <c r="C478" s="7"/>
      <c r="D478" s="7"/>
      <c r="E478" s="38"/>
      <c r="F478" s="37"/>
      <c r="G478" s="37"/>
    </row>
    <row r="479" spans="1:7" ht="13" x14ac:dyDescent="0.3">
      <c r="A479" s="3"/>
      <c r="B479" s="3" t="s">
        <v>111</v>
      </c>
      <c r="C479" s="7"/>
      <c r="D479" s="7"/>
      <c r="E479" s="38"/>
      <c r="F479" s="37"/>
      <c r="G479" s="37"/>
    </row>
    <row r="480" spans="1:7" ht="13" x14ac:dyDescent="0.3">
      <c r="A480" s="3"/>
      <c r="B480" s="3" t="s">
        <v>110</v>
      </c>
      <c r="C480" s="7" t="s">
        <v>11</v>
      </c>
      <c r="D480" s="7">
        <v>10</v>
      </c>
      <c r="E480" s="38">
        <v>110</v>
      </c>
      <c r="F480" s="37"/>
      <c r="G480" s="37">
        <f t="shared" si="11"/>
        <v>1100</v>
      </c>
    </row>
    <row r="481" spans="1:7" ht="13" x14ac:dyDescent="0.3">
      <c r="A481" s="3"/>
      <c r="B481" s="3" t="s">
        <v>109</v>
      </c>
      <c r="C481" s="7"/>
      <c r="D481" s="7"/>
      <c r="E481" s="38"/>
      <c r="F481" s="37"/>
      <c r="G481" s="37"/>
    </row>
    <row r="482" spans="1:7" ht="13" x14ac:dyDescent="0.3">
      <c r="A482" s="3"/>
      <c r="B482" s="3"/>
      <c r="C482" s="7"/>
      <c r="D482" s="7"/>
      <c r="E482" s="38"/>
      <c r="F482" s="37"/>
      <c r="G482" s="37"/>
    </row>
    <row r="483" spans="1:7" ht="13" x14ac:dyDescent="0.3">
      <c r="A483" s="3"/>
      <c r="B483" s="3" t="s">
        <v>108</v>
      </c>
      <c r="C483" s="7"/>
      <c r="D483" s="7"/>
      <c r="E483" s="38"/>
      <c r="F483" s="37"/>
      <c r="G483" s="37"/>
    </row>
    <row r="484" spans="1:7" ht="13" x14ac:dyDescent="0.3">
      <c r="A484" s="3"/>
      <c r="B484" s="3" t="s">
        <v>107</v>
      </c>
      <c r="C484" s="7"/>
      <c r="D484" s="7"/>
      <c r="E484" s="38"/>
      <c r="F484" s="37"/>
      <c r="G484" s="37"/>
    </row>
    <row r="485" spans="1:7" ht="13" x14ac:dyDescent="0.3">
      <c r="A485" s="3"/>
      <c r="B485" s="3" t="s">
        <v>106</v>
      </c>
      <c r="C485" s="7"/>
      <c r="D485" s="7"/>
      <c r="E485" s="38"/>
      <c r="F485" s="37"/>
      <c r="G485" s="37"/>
    </row>
    <row r="486" spans="1:7" ht="13" x14ac:dyDescent="0.3">
      <c r="A486" s="3"/>
      <c r="B486" s="3" t="s">
        <v>105</v>
      </c>
      <c r="C486" s="7" t="s">
        <v>11</v>
      </c>
      <c r="D486" s="7">
        <v>6</v>
      </c>
      <c r="E486" s="38">
        <v>100</v>
      </c>
      <c r="F486" s="37"/>
      <c r="G486" s="37">
        <f t="shared" si="11"/>
        <v>600</v>
      </c>
    </row>
    <row r="487" spans="1:7" ht="13" x14ac:dyDescent="0.3">
      <c r="A487" s="3"/>
      <c r="B487" s="3"/>
      <c r="C487" s="7"/>
      <c r="D487" s="7"/>
      <c r="E487" s="38"/>
      <c r="F487" s="37"/>
      <c r="G487" s="37"/>
    </row>
    <row r="488" spans="1:7" ht="13" x14ac:dyDescent="0.3">
      <c r="A488" s="3"/>
      <c r="B488" s="4" t="s">
        <v>104</v>
      </c>
      <c r="C488" s="7"/>
      <c r="D488" s="7"/>
      <c r="E488" s="38"/>
      <c r="F488" s="37"/>
      <c r="G488" s="37"/>
    </row>
    <row r="489" spans="1:7" ht="13" x14ac:dyDescent="0.3">
      <c r="A489" s="3"/>
      <c r="B489" s="4" t="s">
        <v>103</v>
      </c>
      <c r="C489" s="7"/>
      <c r="D489" s="7"/>
      <c r="E489" s="38"/>
      <c r="F489" s="37"/>
      <c r="G489" s="37"/>
    </row>
    <row r="490" spans="1:7" ht="13" x14ac:dyDescent="0.3">
      <c r="A490" s="3"/>
      <c r="B490" s="3" t="s">
        <v>102</v>
      </c>
      <c r="C490" s="7" t="s">
        <v>11</v>
      </c>
      <c r="D490" s="7"/>
      <c r="E490" s="38">
        <v>45</v>
      </c>
      <c r="F490" s="37"/>
      <c r="G490" s="37">
        <f t="shared" si="11"/>
        <v>0</v>
      </c>
    </row>
    <row r="491" spans="1:7" ht="13" x14ac:dyDescent="0.3">
      <c r="A491" s="3"/>
      <c r="B491" s="3"/>
      <c r="C491" s="7"/>
      <c r="D491" s="7"/>
      <c r="E491" s="38"/>
      <c r="F491" s="37"/>
      <c r="G491" s="37"/>
    </row>
    <row r="492" spans="1:7" ht="13" x14ac:dyDescent="0.3">
      <c r="A492" s="3"/>
      <c r="B492" s="4" t="s">
        <v>101</v>
      </c>
      <c r="C492" s="7"/>
      <c r="D492" s="7"/>
      <c r="E492" s="38"/>
      <c r="F492" s="37"/>
      <c r="G492" s="37"/>
    </row>
    <row r="493" spans="1:7" ht="13" x14ac:dyDescent="0.3">
      <c r="A493" s="3"/>
      <c r="B493" s="4" t="s">
        <v>100</v>
      </c>
      <c r="C493" s="7"/>
      <c r="D493" s="7"/>
      <c r="E493" s="38"/>
      <c r="F493" s="37"/>
      <c r="G493" s="37"/>
    </row>
    <row r="494" spans="1:7" ht="13" x14ac:dyDescent="0.3">
      <c r="A494" s="3"/>
      <c r="B494" s="3"/>
      <c r="C494" s="7"/>
      <c r="D494" s="7"/>
      <c r="E494" s="38"/>
      <c r="F494" s="37"/>
      <c r="G494" s="37"/>
    </row>
    <row r="495" spans="1:7" ht="13" x14ac:dyDescent="0.3">
      <c r="A495" s="3"/>
      <c r="B495" s="3" t="s">
        <v>99</v>
      </c>
      <c r="C495" s="7"/>
      <c r="D495" s="7"/>
      <c r="E495" s="38"/>
      <c r="F495" s="37"/>
      <c r="G495" s="37"/>
    </row>
    <row r="496" spans="1:7" ht="13" x14ac:dyDescent="0.3">
      <c r="A496" s="3"/>
      <c r="B496" s="3" t="s">
        <v>98</v>
      </c>
      <c r="C496" s="7" t="s">
        <v>2</v>
      </c>
      <c r="D496" s="7"/>
      <c r="E496" s="38">
        <v>2000</v>
      </c>
      <c r="F496" s="37"/>
      <c r="G496" s="37">
        <f t="shared" si="11"/>
        <v>0</v>
      </c>
    </row>
    <row r="497" spans="1:7" ht="13" x14ac:dyDescent="0.3">
      <c r="A497" s="3"/>
      <c r="B497" s="3"/>
      <c r="C497" s="7"/>
      <c r="D497" s="7"/>
      <c r="E497" s="38"/>
      <c r="F497" s="37"/>
      <c r="G497" s="37"/>
    </row>
    <row r="498" spans="1:7" ht="13" x14ac:dyDescent="0.3">
      <c r="A498" s="3"/>
      <c r="B498" s="4" t="s">
        <v>97</v>
      </c>
      <c r="C498" s="7"/>
      <c r="D498" s="7"/>
      <c r="E498" s="38"/>
      <c r="F498" s="37"/>
      <c r="G498" s="37"/>
    </row>
    <row r="499" spans="1:7" ht="13" x14ac:dyDescent="0.3">
      <c r="A499" s="3"/>
      <c r="B499" s="3" t="s">
        <v>96</v>
      </c>
      <c r="C499" s="7"/>
      <c r="D499" s="7"/>
      <c r="E499" s="38"/>
      <c r="F499" s="37"/>
      <c r="G499" s="37"/>
    </row>
    <row r="500" spans="1:7" ht="13" x14ac:dyDescent="0.3">
      <c r="A500" s="3"/>
      <c r="B500" s="3" t="s">
        <v>95</v>
      </c>
      <c r="C500" s="7"/>
      <c r="D500" s="7"/>
      <c r="E500" s="38"/>
      <c r="F500" s="37"/>
      <c r="G500" s="37"/>
    </row>
    <row r="501" spans="1:7" ht="13" x14ac:dyDescent="0.3">
      <c r="A501" s="3"/>
      <c r="B501" s="3" t="s">
        <v>94</v>
      </c>
      <c r="C501" s="7" t="s">
        <v>2</v>
      </c>
      <c r="D501" s="7">
        <v>3</v>
      </c>
      <c r="E501" s="38">
        <v>1200</v>
      </c>
      <c r="F501" s="37"/>
      <c r="G501" s="37">
        <f t="shared" si="11"/>
        <v>3600</v>
      </c>
    </row>
    <row r="502" spans="1:7" ht="13" x14ac:dyDescent="0.3">
      <c r="A502" s="3"/>
      <c r="B502" s="3" t="s">
        <v>93</v>
      </c>
      <c r="C502" s="7"/>
      <c r="D502" s="7"/>
      <c r="E502" s="38"/>
      <c r="F502" s="37"/>
      <c r="G502" s="37"/>
    </row>
    <row r="503" spans="1:7" ht="13" x14ac:dyDescent="0.3">
      <c r="A503" s="3"/>
      <c r="B503" s="3"/>
      <c r="C503" s="7"/>
      <c r="D503" s="7"/>
      <c r="E503" s="38"/>
      <c r="F503" s="37"/>
      <c r="G503" s="37"/>
    </row>
    <row r="504" spans="1:7" ht="13" x14ac:dyDescent="0.3">
      <c r="A504" s="3"/>
      <c r="B504" s="4" t="s">
        <v>92</v>
      </c>
      <c r="C504" s="7"/>
      <c r="D504" s="7"/>
      <c r="E504" s="38"/>
      <c r="F504" s="37"/>
      <c r="G504" s="37"/>
    </row>
    <row r="505" spans="1:7" ht="13" x14ac:dyDescent="0.3">
      <c r="A505" s="3"/>
      <c r="B505" s="4" t="s">
        <v>91</v>
      </c>
      <c r="C505" s="7"/>
      <c r="D505" s="7"/>
      <c r="E505" s="38"/>
      <c r="F505" s="37"/>
      <c r="G505" s="37"/>
    </row>
    <row r="506" spans="1:7" ht="13" x14ac:dyDescent="0.3">
      <c r="A506" s="3"/>
      <c r="B506" s="3"/>
      <c r="C506" s="7"/>
      <c r="D506" s="7"/>
      <c r="E506" s="38"/>
      <c r="F506" s="37"/>
      <c r="G506" s="37"/>
    </row>
    <row r="507" spans="1:7" ht="13" x14ac:dyDescent="0.3">
      <c r="A507" s="3"/>
      <c r="B507" s="3" t="s">
        <v>91</v>
      </c>
      <c r="C507" s="7" t="s">
        <v>2</v>
      </c>
      <c r="D507" s="7"/>
      <c r="E507" s="38">
        <v>4500</v>
      </c>
      <c r="F507" s="37"/>
      <c r="G507" s="37">
        <f t="shared" ref="G507:G568" si="12">E507*D507</f>
        <v>0</v>
      </c>
    </row>
    <row r="508" spans="1:7" ht="13" x14ac:dyDescent="0.3">
      <c r="A508" s="3"/>
      <c r="B508" s="3"/>
      <c r="C508" s="7"/>
      <c r="D508" s="7"/>
      <c r="E508" s="38"/>
      <c r="F508" s="37"/>
      <c r="G508" s="37"/>
    </row>
    <row r="509" spans="1:7" ht="13" x14ac:dyDescent="0.3">
      <c r="A509" s="3"/>
      <c r="B509" s="3" t="s">
        <v>471</v>
      </c>
      <c r="C509" s="7" t="s">
        <v>2</v>
      </c>
      <c r="D509" s="7"/>
      <c r="E509" s="38">
        <v>4500</v>
      </c>
      <c r="F509" s="37"/>
      <c r="G509" s="37">
        <f t="shared" si="12"/>
        <v>0</v>
      </c>
    </row>
    <row r="510" spans="1:7" ht="13" x14ac:dyDescent="0.3">
      <c r="A510" s="3"/>
      <c r="B510" s="3"/>
      <c r="C510" s="7"/>
      <c r="D510" s="7"/>
      <c r="E510" s="38"/>
      <c r="F510" s="37"/>
      <c r="G510" s="37"/>
    </row>
    <row r="511" spans="1:7" ht="13" x14ac:dyDescent="0.3">
      <c r="A511" s="3"/>
      <c r="B511" s="4" t="s">
        <v>90</v>
      </c>
      <c r="C511" s="7"/>
      <c r="D511" s="7"/>
      <c r="E511" s="38"/>
      <c r="F511" s="37"/>
      <c r="G511" s="37"/>
    </row>
    <row r="512" spans="1:7" ht="13" x14ac:dyDescent="0.3">
      <c r="A512" s="3"/>
      <c r="B512" s="4" t="s">
        <v>89</v>
      </c>
      <c r="C512" s="7"/>
      <c r="D512" s="7"/>
      <c r="E512" s="38"/>
      <c r="F512" s="37"/>
      <c r="G512" s="37"/>
    </row>
    <row r="513" spans="1:7" ht="13" x14ac:dyDescent="0.3">
      <c r="A513" s="3"/>
      <c r="B513" s="4" t="s">
        <v>88</v>
      </c>
      <c r="C513" s="7"/>
      <c r="D513" s="7"/>
      <c r="E513" s="38"/>
      <c r="F513" s="37"/>
      <c r="G513" s="37"/>
    </row>
    <row r="514" spans="1:7" ht="13" x14ac:dyDescent="0.3">
      <c r="A514" s="3"/>
      <c r="B514" s="4" t="s">
        <v>87</v>
      </c>
      <c r="C514" s="7"/>
      <c r="D514" s="7"/>
      <c r="E514" s="38"/>
      <c r="F514" s="37"/>
      <c r="G514" s="37"/>
    </row>
    <row r="515" spans="1:7" ht="13" x14ac:dyDescent="0.3">
      <c r="A515" s="3"/>
      <c r="B515" s="3"/>
      <c r="C515" s="7"/>
      <c r="D515" s="7"/>
      <c r="E515" s="38"/>
      <c r="F515" s="37"/>
      <c r="G515" s="37"/>
    </row>
    <row r="516" spans="1:7" ht="13" x14ac:dyDescent="0.3">
      <c r="A516" s="3"/>
      <c r="B516" s="3" t="s">
        <v>86</v>
      </c>
      <c r="C516" s="7" t="s">
        <v>2</v>
      </c>
      <c r="D516" s="7"/>
      <c r="E516" s="38">
        <v>0</v>
      </c>
      <c r="F516" s="37"/>
      <c r="G516" s="37">
        <f t="shared" si="12"/>
        <v>0</v>
      </c>
    </row>
    <row r="517" spans="1:7" ht="13" x14ac:dyDescent="0.3">
      <c r="A517" s="3"/>
      <c r="B517" s="3"/>
      <c r="C517" s="7"/>
      <c r="D517" s="7"/>
      <c r="E517" s="38"/>
      <c r="F517" s="37"/>
      <c r="G517" s="37"/>
    </row>
    <row r="518" spans="1:7" ht="13" x14ac:dyDescent="0.3">
      <c r="A518" s="3"/>
      <c r="B518" s="4" t="s">
        <v>85</v>
      </c>
      <c r="C518" s="7"/>
      <c r="D518" s="7"/>
      <c r="E518" s="38"/>
      <c r="F518" s="37"/>
      <c r="G518" s="37"/>
    </row>
    <row r="519" spans="1:7" ht="13" x14ac:dyDescent="0.3">
      <c r="A519" s="3"/>
      <c r="B519" s="3"/>
      <c r="C519" s="7"/>
      <c r="D519" s="7"/>
      <c r="E519" s="38"/>
      <c r="F519" s="37"/>
      <c r="G519" s="37"/>
    </row>
    <row r="520" spans="1:7" ht="13" x14ac:dyDescent="0.3">
      <c r="A520" s="3"/>
      <c r="B520" s="3"/>
      <c r="C520" s="7"/>
      <c r="D520" s="7"/>
      <c r="E520" s="38"/>
      <c r="F520" s="37"/>
      <c r="G520" s="37"/>
    </row>
    <row r="521" spans="1:7" ht="13" x14ac:dyDescent="0.3">
      <c r="A521" s="3"/>
      <c r="B521" s="5" t="s">
        <v>283</v>
      </c>
      <c r="C521" s="7"/>
      <c r="D521" s="7"/>
      <c r="E521" s="38"/>
      <c r="F521" s="39"/>
      <c r="G521" s="39">
        <f>SUM(G443:G520)</f>
        <v>15510</v>
      </c>
    </row>
    <row r="522" spans="1:7" ht="13" x14ac:dyDescent="0.3">
      <c r="A522" s="3"/>
      <c r="B522" s="3"/>
      <c r="C522" s="7"/>
      <c r="D522" s="7"/>
      <c r="E522" s="38"/>
      <c r="F522" s="37"/>
      <c r="G522" s="37"/>
    </row>
    <row r="523" spans="1:7" ht="13" x14ac:dyDescent="0.3">
      <c r="A523" s="3"/>
      <c r="B523" s="3"/>
      <c r="C523" s="7"/>
      <c r="D523" s="7"/>
      <c r="E523" s="38"/>
      <c r="F523" s="37"/>
      <c r="G523" s="37"/>
    </row>
    <row r="524" spans="1:7" ht="13" x14ac:dyDescent="0.3">
      <c r="A524" s="3"/>
      <c r="B524" s="17" t="s">
        <v>84</v>
      </c>
      <c r="C524" s="7"/>
      <c r="D524" s="7"/>
      <c r="E524" s="38"/>
      <c r="F524" s="37"/>
      <c r="G524" s="37"/>
    </row>
    <row r="525" spans="1:7" ht="13" x14ac:dyDescent="0.3">
      <c r="A525" s="3"/>
      <c r="B525" s="17" t="s">
        <v>83</v>
      </c>
      <c r="C525" s="7"/>
      <c r="D525" s="7"/>
      <c r="E525" s="38"/>
      <c r="F525" s="37"/>
      <c r="G525" s="37"/>
    </row>
    <row r="526" spans="1:7" ht="13" x14ac:dyDescent="0.3">
      <c r="A526" s="3"/>
      <c r="B526" s="3"/>
      <c r="C526" s="7"/>
      <c r="D526" s="7"/>
      <c r="E526" s="38"/>
      <c r="F526" s="37"/>
      <c r="G526" s="37"/>
    </row>
    <row r="527" spans="1:7" ht="13" x14ac:dyDescent="0.3">
      <c r="A527" s="3"/>
      <c r="B527" s="4" t="s">
        <v>82</v>
      </c>
      <c r="C527" s="7"/>
      <c r="D527" s="7"/>
      <c r="E527" s="38"/>
      <c r="F527" s="37"/>
      <c r="G527" s="37"/>
    </row>
    <row r="528" spans="1:7" ht="13" x14ac:dyDescent="0.3">
      <c r="A528" s="3"/>
      <c r="B528" s="3"/>
      <c r="C528" s="7"/>
      <c r="D528" s="7"/>
      <c r="E528" s="38"/>
      <c r="F528" s="37"/>
      <c r="G528" s="37"/>
    </row>
    <row r="529" spans="1:7" ht="13" x14ac:dyDescent="0.3">
      <c r="A529" s="3"/>
      <c r="B529" s="3" t="s">
        <v>81</v>
      </c>
      <c r="C529" s="7"/>
      <c r="D529" s="7"/>
      <c r="E529" s="38"/>
      <c r="F529" s="37"/>
      <c r="G529" s="37"/>
    </row>
    <row r="530" spans="1:7" ht="13" x14ac:dyDescent="0.3">
      <c r="A530" s="3"/>
      <c r="B530" s="3" t="s">
        <v>80</v>
      </c>
      <c r="C530" s="7" t="s">
        <v>0</v>
      </c>
      <c r="D530" s="7"/>
      <c r="E530" s="38">
        <v>35</v>
      </c>
      <c r="F530" s="37"/>
      <c r="G530" s="37">
        <f t="shared" si="12"/>
        <v>0</v>
      </c>
    </row>
    <row r="531" spans="1:7" ht="13" x14ac:dyDescent="0.3">
      <c r="A531" s="3"/>
      <c r="B531" s="3"/>
      <c r="C531" s="7"/>
      <c r="D531" s="7"/>
      <c r="E531" s="38"/>
      <c r="F531" s="37"/>
      <c r="G531" s="37"/>
    </row>
    <row r="532" spans="1:7" ht="13" x14ac:dyDescent="0.3">
      <c r="A532" s="3"/>
      <c r="B532" s="4" t="s">
        <v>79</v>
      </c>
      <c r="C532" s="7"/>
      <c r="D532" s="7"/>
      <c r="E532" s="38"/>
      <c r="F532" s="37"/>
      <c r="G532" s="37"/>
    </row>
    <row r="533" spans="1:7" ht="13" x14ac:dyDescent="0.3">
      <c r="A533" s="3"/>
      <c r="B533" s="3"/>
      <c r="C533" s="7"/>
      <c r="D533" s="7"/>
      <c r="E533" s="38"/>
      <c r="F533" s="37"/>
      <c r="G533" s="37"/>
    </row>
    <row r="534" spans="1:7" ht="13" x14ac:dyDescent="0.3">
      <c r="A534" s="3"/>
      <c r="B534" s="4" t="s">
        <v>78</v>
      </c>
      <c r="C534" s="7"/>
      <c r="D534" s="7"/>
      <c r="E534" s="38"/>
      <c r="F534" s="37"/>
      <c r="G534" s="37"/>
    </row>
    <row r="535" spans="1:7" ht="13" x14ac:dyDescent="0.3">
      <c r="A535" s="3"/>
      <c r="B535" s="4" t="s">
        <v>77</v>
      </c>
      <c r="C535" s="7"/>
      <c r="D535" s="7"/>
      <c r="E535" s="38"/>
      <c r="F535" s="37"/>
      <c r="G535" s="37"/>
    </row>
    <row r="536" spans="1:7" ht="13" x14ac:dyDescent="0.3">
      <c r="A536" s="3"/>
      <c r="B536" s="3" t="s">
        <v>76</v>
      </c>
      <c r="C536" s="7"/>
      <c r="D536" s="7"/>
      <c r="E536" s="38"/>
      <c r="F536" s="37"/>
      <c r="G536" s="37"/>
    </row>
    <row r="537" spans="1:7" ht="13" x14ac:dyDescent="0.3">
      <c r="A537" s="3"/>
      <c r="B537" s="3" t="s">
        <v>75</v>
      </c>
      <c r="C537" s="7"/>
      <c r="D537" s="7"/>
      <c r="E537" s="38"/>
      <c r="F537" s="37"/>
      <c r="G537" s="37"/>
    </row>
    <row r="538" spans="1:7" ht="13" x14ac:dyDescent="0.3">
      <c r="A538" s="3"/>
      <c r="B538" s="3" t="s">
        <v>74</v>
      </c>
      <c r="C538" s="7" t="s">
        <v>0</v>
      </c>
      <c r="D538" s="7"/>
      <c r="E538" s="38">
        <v>250</v>
      </c>
      <c r="F538" s="37"/>
      <c r="G538" s="37">
        <f t="shared" si="12"/>
        <v>0</v>
      </c>
    </row>
    <row r="539" spans="1:7" ht="13" x14ac:dyDescent="0.3">
      <c r="A539" s="3"/>
      <c r="B539" s="3"/>
      <c r="C539" s="7"/>
      <c r="D539" s="7"/>
      <c r="E539" s="38"/>
      <c r="F539" s="37"/>
      <c r="G539" s="37"/>
    </row>
    <row r="540" spans="1:7" ht="13" x14ac:dyDescent="0.3">
      <c r="A540" s="3"/>
      <c r="B540" s="3" t="s">
        <v>73</v>
      </c>
      <c r="C540" s="7"/>
      <c r="D540" s="7"/>
      <c r="E540" s="38"/>
      <c r="F540" s="37"/>
      <c r="G540" s="37"/>
    </row>
    <row r="541" spans="1:7" ht="13" x14ac:dyDescent="0.3">
      <c r="A541" s="3"/>
      <c r="B541" s="3" t="s">
        <v>72</v>
      </c>
      <c r="C541" s="7"/>
      <c r="D541" s="7"/>
      <c r="E541" s="38"/>
      <c r="F541" s="37"/>
      <c r="G541" s="37"/>
    </row>
    <row r="542" spans="1:7" ht="13" x14ac:dyDescent="0.3">
      <c r="A542" s="3"/>
      <c r="B542" s="3" t="s">
        <v>71</v>
      </c>
      <c r="C542" s="7"/>
      <c r="D542" s="7"/>
      <c r="E542" s="38"/>
      <c r="F542" s="37"/>
      <c r="G542" s="37"/>
    </row>
    <row r="543" spans="1:7" ht="13" x14ac:dyDescent="0.3">
      <c r="A543" s="3"/>
      <c r="B543" s="3" t="s">
        <v>70</v>
      </c>
      <c r="C543" s="7" t="s">
        <v>2</v>
      </c>
      <c r="D543" s="7"/>
      <c r="E543" s="38">
        <v>650</v>
      </c>
      <c r="F543" s="37"/>
      <c r="G543" s="37">
        <f t="shared" si="12"/>
        <v>0</v>
      </c>
    </row>
    <row r="544" spans="1:7" ht="13" x14ac:dyDescent="0.3">
      <c r="A544" s="3"/>
      <c r="B544" s="3"/>
      <c r="C544" s="7"/>
      <c r="D544" s="7"/>
      <c r="E544" s="38"/>
      <c r="F544" s="37"/>
      <c r="G544" s="37"/>
    </row>
    <row r="545" spans="1:7" ht="13" x14ac:dyDescent="0.3">
      <c r="A545" s="3"/>
      <c r="B545" s="4" t="s">
        <v>69</v>
      </c>
      <c r="C545" s="7"/>
      <c r="D545" s="7"/>
      <c r="E545" s="38"/>
      <c r="F545" s="37"/>
      <c r="G545" s="37"/>
    </row>
    <row r="546" spans="1:7" ht="13" x14ac:dyDescent="0.3">
      <c r="A546" s="3"/>
      <c r="B546" s="3"/>
      <c r="C546" s="7"/>
      <c r="D546" s="7"/>
      <c r="E546" s="38"/>
      <c r="F546" s="37"/>
      <c r="G546" s="37"/>
    </row>
    <row r="547" spans="1:7" ht="13" x14ac:dyDescent="0.3">
      <c r="A547" s="3"/>
      <c r="B547" s="3" t="s">
        <v>68</v>
      </c>
      <c r="C547" s="7" t="s">
        <v>11</v>
      </c>
      <c r="D547" s="7"/>
      <c r="E547" s="38">
        <v>65</v>
      </c>
      <c r="F547" s="37"/>
      <c r="G547" s="37">
        <f t="shared" si="12"/>
        <v>0</v>
      </c>
    </row>
    <row r="548" spans="1:7" ht="13" x14ac:dyDescent="0.3">
      <c r="A548" s="3"/>
      <c r="B548" s="3"/>
      <c r="C548" s="7"/>
      <c r="D548" s="7"/>
      <c r="E548" s="38"/>
      <c r="F548" s="37"/>
      <c r="G548" s="37"/>
    </row>
    <row r="549" spans="1:7" ht="13" x14ac:dyDescent="0.3">
      <c r="A549" s="3"/>
      <c r="B549" s="5" t="s">
        <v>283</v>
      </c>
      <c r="C549" s="7"/>
      <c r="D549" s="7"/>
      <c r="E549" s="38"/>
      <c r="F549" s="39"/>
      <c r="G549" s="39">
        <f>SUM(G526:G548)</f>
        <v>0</v>
      </c>
    </row>
    <row r="550" spans="1:7" ht="13" x14ac:dyDescent="0.3">
      <c r="A550" s="3"/>
      <c r="B550" s="3"/>
      <c r="C550" s="7"/>
      <c r="D550" s="7"/>
      <c r="E550" s="38"/>
      <c r="F550" s="37"/>
      <c r="G550" s="37"/>
    </row>
    <row r="551" spans="1:7" ht="13" x14ac:dyDescent="0.3">
      <c r="A551" s="3"/>
      <c r="B551" s="17" t="s">
        <v>67</v>
      </c>
      <c r="C551" s="7"/>
      <c r="D551" s="7"/>
      <c r="E551" s="38"/>
      <c r="F551" s="37"/>
      <c r="G551" s="37"/>
    </row>
    <row r="552" spans="1:7" ht="13" x14ac:dyDescent="0.3">
      <c r="A552" s="3"/>
      <c r="B552" s="3"/>
      <c r="C552" s="7"/>
      <c r="D552" s="7"/>
      <c r="E552" s="38"/>
      <c r="F552" s="37"/>
      <c r="G552" s="37"/>
    </row>
    <row r="553" spans="1:7" ht="13" x14ac:dyDescent="0.3">
      <c r="A553" s="3"/>
      <c r="B553" s="4" t="s">
        <v>66</v>
      </c>
      <c r="C553" s="7"/>
      <c r="D553" s="7"/>
      <c r="E553" s="38"/>
      <c r="F553" s="37"/>
      <c r="G553" s="37"/>
    </row>
    <row r="554" spans="1:7" ht="13" x14ac:dyDescent="0.3">
      <c r="A554" s="3"/>
      <c r="B554" s="3"/>
      <c r="C554" s="7"/>
      <c r="D554" s="7"/>
      <c r="E554" s="38"/>
      <c r="F554" s="37"/>
      <c r="G554" s="37"/>
    </row>
    <row r="555" spans="1:7" ht="13" x14ac:dyDescent="0.3">
      <c r="A555" s="3"/>
      <c r="B555" s="4"/>
      <c r="C555" s="7"/>
      <c r="D555" s="7"/>
      <c r="E555" s="38"/>
      <c r="F555" s="37"/>
      <c r="G555" s="37"/>
    </row>
    <row r="556" spans="1:7" ht="13" x14ac:dyDescent="0.3">
      <c r="A556" s="3"/>
      <c r="B556" s="3"/>
      <c r="C556" s="7" t="s">
        <v>0</v>
      </c>
      <c r="D556" s="7"/>
      <c r="E556" s="38">
        <v>280</v>
      </c>
      <c r="F556" s="37"/>
      <c r="G556" s="37">
        <f t="shared" si="12"/>
        <v>0</v>
      </c>
    </row>
    <row r="557" spans="1:7" ht="13" x14ac:dyDescent="0.3">
      <c r="A557" s="3"/>
      <c r="B557" s="3"/>
      <c r="C557" s="7"/>
      <c r="D557" s="7"/>
      <c r="E557" s="38"/>
      <c r="F557" s="37"/>
      <c r="G557" s="37"/>
    </row>
    <row r="558" spans="1:7" ht="13" x14ac:dyDescent="0.3">
      <c r="A558" s="3"/>
      <c r="B558" s="5" t="s">
        <v>283</v>
      </c>
      <c r="C558" s="7"/>
      <c r="D558" s="7"/>
      <c r="E558" s="38"/>
      <c r="F558" s="39"/>
      <c r="G558" s="39">
        <f>SUM(G553:G557)</f>
        <v>0</v>
      </c>
    </row>
    <row r="559" spans="1:7" ht="13" x14ac:dyDescent="0.3">
      <c r="A559" s="3"/>
      <c r="B559" s="3"/>
      <c r="C559" s="7"/>
      <c r="D559" s="7"/>
      <c r="E559" s="38"/>
      <c r="F559" s="37"/>
      <c r="G559" s="37"/>
    </row>
    <row r="560" spans="1:7" ht="13" x14ac:dyDescent="0.3">
      <c r="A560" s="3"/>
      <c r="B560" s="17" t="s">
        <v>63</v>
      </c>
      <c r="C560" s="7"/>
      <c r="D560" s="7"/>
      <c r="E560" s="38"/>
      <c r="F560" s="37"/>
      <c r="G560" s="37"/>
    </row>
    <row r="561" spans="1:7" ht="13" x14ac:dyDescent="0.3">
      <c r="A561" s="3"/>
      <c r="B561" s="3"/>
      <c r="C561" s="7"/>
      <c r="D561" s="7"/>
      <c r="E561" s="38"/>
      <c r="F561" s="37"/>
      <c r="G561" s="37"/>
    </row>
    <row r="562" spans="1:7" ht="13" x14ac:dyDescent="0.3">
      <c r="A562" s="3"/>
      <c r="B562" s="4" t="s">
        <v>62</v>
      </c>
      <c r="C562" s="7"/>
      <c r="D562" s="7"/>
      <c r="E562" s="38"/>
      <c r="F562" s="37"/>
      <c r="G562" s="37"/>
    </row>
    <row r="563" spans="1:7" ht="13" x14ac:dyDescent="0.3">
      <c r="A563" s="3"/>
      <c r="B563" s="3"/>
      <c r="C563" s="7"/>
      <c r="D563" s="7"/>
      <c r="E563" s="38"/>
      <c r="F563" s="37"/>
      <c r="G563" s="37"/>
    </row>
    <row r="564" spans="1:7" ht="13" x14ac:dyDescent="0.3">
      <c r="A564" s="3"/>
      <c r="B564" s="3" t="s">
        <v>61</v>
      </c>
      <c r="C564" s="7"/>
      <c r="D564" s="7"/>
      <c r="E564" s="38"/>
      <c r="F564" s="37"/>
      <c r="G564" s="37"/>
    </row>
    <row r="565" spans="1:7" ht="13" x14ac:dyDescent="0.3">
      <c r="A565" s="3"/>
      <c r="B565" s="3" t="s">
        <v>60</v>
      </c>
      <c r="C565" s="7" t="s">
        <v>2</v>
      </c>
      <c r="D565" s="7">
        <v>9</v>
      </c>
      <c r="E565" s="38">
        <v>250</v>
      </c>
      <c r="F565" s="37"/>
      <c r="G565" s="37">
        <f t="shared" si="12"/>
        <v>2250</v>
      </c>
    </row>
    <row r="566" spans="1:7" ht="13" x14ac:dyDescent="0.3">
      <c r="A566" s="3"/>
      <c r="B566" s="3"/>
      <c r="C566" s="7"/>
      <c r="D566" s="7"/>
      <c r="E566" s="38"/>
      <c r="F566" s="37"/>
      <c r="G566" s="37"/>
    </row>
    <row r="567" spans="1:7" ht="13" x14ac:dyDescent="0.3">
      <c r="A567" s="3"/>
      <c r="B567" s="3" t="s">
        <v>59</v>
      </c>
      <c r="C567" s="7"/>
      <c r="D567" s="7"/>
      <c r="E567" s="38"/>
      <c r="F567" s="37"/>
      <c r="G567" s="37"/>
    </row>
    <row r="568" spans="1:7" ht="13" x14ac:dyDescent="0.3">
      <c r="A568" s="3"/>
      <c r="B568" s="3" t="s">
        <v>56</v>
      </c>
      <c r="C568" s="7" t="s">
        <v>2</v>
      </c>
      <c r="D568" s="7"/>
      <c r="E568" s="38">
        <v>450</v>
      </c>
      <c r="F568" s="37"/>
      <c r="G568" s="37">
        <f t="shared" si="12"/>
        <v>0</v>
      </c>
    </row>
    <row r="569" spans="1:7" ht="13" x14ac:dyDescent="0.3">
      <c r="A569" s="3"/>
      <c r="B569" s="3"/>
      <c r="C569" s="7"/>
      <c r="D569" s="7"/>
      <c r="E569" s="38"/>
      <c r="F569" s="37"/>
      <c r="G569" s="37"/>
    </row>
    <row r="570" spans="1:7" ht="13" x14ac:dyDescent="0.3">
      <c r="A570" s="3"/>
      <c r="B570" s="3" t="s">
        <v>58</v>
      </c>
      <c r="C570" s="7"/>
      <c r="D570" s="7"/>
      <c r="E570" s="38"/>
      <c r="F570" s="37"/>
      <c r="G570" s="37"/>
    </row>
    <row r="571" spans="1:7" ht="13" x14ac:dyDescent="0.3">
      <c r="A571" s="3"/>
      <c r="B571" s="3" t="s">
        <v>56</v>
      </c>
      <c r="C571" s="7" t="s">
        <v>2</v>
      </c>
      <c r="D571" s="7">
        <v>3</v>
      </c>
      <c r="E571" s="38">
        <v>550</v>
      </c>
      <c r="F571" s="37"/>
      <c r="G571" s="37">
        <f t="shared" ref="G571:G632" si="13">E571*D571</f>
        <v>1650</v>
      </c>
    </row>
    <row r="572" spans="1:7" ht="13" x14ac:dyDescent="0.3">
      <c r="A572" s="3"/>
      <c r="B572" s="3"/>
      <c r="C572" s="7"/>
      <c r="D572" s="7"/>
      <c r="E572" s="38"/>
      <c r="F572" s="37"/>
      <c r="G572" s="37"/>
    </row>
    <row r="573" spans="1:7" ht="13" x14ac:dyDescent="0.3">
      <c r="A573" s="3"/>
      <c r="B573" s="3" t="s">
        <v>57</v>
      </c>
      <c r="C573" s="7"/>
      <c r="D573" s="7"/>
      <c r="E573" s="38"/>
      <c r="F573" s="37"/>
      <c r="G573" s="37"/>
    </row>
    <row r="574" spans="1:7" ht="13" x14ac:dyDescent="0.3">
      <c r="A574" s="3"/>
      <c r="B574" s="3" t="s">
        <v>56</v>
      </c>
      <c r="C574" s="7" t="s">
        <v>2</v>
      </c>
      <c r="D574" s="7"/>
      <c r="E574" s="38">
        <v>850</v>
      </c>
      <c r="F574" s="37"/>
      <c r="G574" s="37">
        <f t="shared" si="13"/>
        <v>0</v>
      </c>
    </row>
    <row r="575" spans="1:7" ht="13" x14ac:dyDescent="0.3">
      <c r="A575" s="3"/>
      <c r="B575" s="3"/>
      <c r="C575" s="7"/>
      <c r="D575" s="7"/>
      <c r="E575" s="38"/>
      <c r="F575" s="37"/>
      <c r="G575" s="37"/>
    </row>
    <row r="576" spans="1:7" ht="13" x14ac:dyDescent="0.3">
      <c r="A576" s="3"/>
      <c r="B576" s="4" t="s">
        <v>55</v>
      </c>
      <c r="C576" s="7"/>
      <c r="D576" s="7"/>
      <c r="E576" s="38"/>
      <c r="F576" s="37"/>
      <c r="G576" s="37"/>
    </row>
    <row r="577" spans="1:7" ht="13" x14ac:dyDescent="0.3">
      <c r="A577" s="3"/>
      <c r="B577" s="3"/>
      <c r="C577" s="7"/>
      <c r="D577" s="7"/>
      <c r="E577" s="38"/>
      <c r="F577" s="37"/>
      <c r="G577" s="37"/>
    </row>
    <row r="578" spans="1:7" ht="13" x14ac:dyDescent="0.3">
      <c r="A578" s="3"/>
      <c r="B578" s="4" t="s">
        <v>54</v>
      </c>
      <c r="C578" s="7"/>
      <c r="D578" s="7"/>
      <c r="E578" s="38"/>
      <c r="F578" s="37"/>
      <c r="G578" s="37"/>
    </row>
    <row r="579" spans="1:7" ht="13" x14ac:dyDescent="0.3">
      <c r="A579" s="3"/>
      <c r="B579" s="4" t="s">
        <v>53</v>
      </c>
      <c r="C579" s="7"/>
      <c r="D579" s="7"/>
      <c r="E579" s="38"/>
      <c r="F579" s="37"/>
      <c r="G579" s="37"/>
    </row>
    <row r="580" spans="1:7" ht="13" x14ac:dyDescent="0.3">
      <c r="A580" s="3"/>
      <c r="B580" s="3"/>
      <c r="C580" s="7"/>
      <c r="D580" s="7"/>
      <c r="E580" s="38"/>
      <c r="F580" s="37"/>
      <c r="G580" s="37"/>
    </row>
    <row r="581" spans="1:7" ht="13" x14ac:dyDescent="0.3">
      <c r="A581" s="3"/>
      <c r="B581" s="4" t="s">
        <v>52</v>
      </c>
      <c r="C581" s="7"/>
      <c r="D581" s="7"/>
      <c r="E581" s="38"/>
      <c r="F581" s="37"/>
      <c r="G581" s="37"/>
    </row>
    <row r="582" spans="1:7" ht="13" x14ac:dyDescent="0.3">
      <c r="A582" s="3"/>
      <c r="B582" s="4" t="s">
        <v>51</v>
      </c>
      <c r="C582" s="7"/>
      <c r="D582" s="7"/>
      <c r="E582" s="38"/>
      <c r="F582" s="37"/>
      <c r="G582" s="37"/>
    </row>
    <row r="583" spans="1:7" ht="13" x14ac:dyDescent="0.3">
      <c r="A583" s="3"/>
      <c r="B583" s="4" t="s">
        <v>50</v>
      </c>
      <c r="C583" s="7"/>
      <c r="D583" s="7"/>
      <c r="E583" s="38"/>
      <c r="F583" s="37"/>
      <c r="G583" s="37"/>
    </row>
    <row r="584" spans="1:7" ht="13" x14ac:dyDescent="0.3">
      <c r="A584" s="3"/>
      <c r="B584" s="3"/>
      <c r="C584" s="7"/>
      <c r="D584" s="7"/>
      <c r="E584" s="38"/>
      <c r="F584" s="37"/>
      <c r="G584" s="37"/>
    </row>
    <row r="585" spans="1:7" ht="13" x14ac:dyDescent="0.3">
      <c r="A585" s="3"/>
      <c r="B585" s="3" t="s">
        <v>49</v>
      </c>
      <c r="C585" s="7" t="s">
        <v>2</v>
      </c>
      <c r="D585" s="7">
        <v>1</v>
      </c>
      <c r="E585" s="38">
        <v>150</v>
      </c>
      <c r="F585" s="37"/>
      <c r="G585" s="37">
        <f t="shared" si="13"/>
        <v>150</v>
      </c>
    </row>
    <row r="586" spans="1:7" ht="13" x14ac:dyDescent="0.3">
      <c r="A586" s="3"/>
      <c r="B586" s="3"/>
      <c r="C586" s="7"/>
      <c r="D586" s="7"/>
      <c r="E586" s="38"/>
      <c r="F586" s="37"/>
      <c r="G586" s="37"/>
    </row>
    <row r="587" spans="1:7" ht="13" x14ac:dyDescent="0.3">
      <c r="A587" s="3"/>
      <c r="B587" s="3" t="s">
        <v>48</v>
      </c>
      <c r="C587" s="7"/>
      <c r="D587" s="7"/>
      <c r="E587" s="38"/>
      <c r="F587" s="37"/>
      <c r="G587" s="37"/>
    </row>
    <row r="588" spans="1:7" ht="13" x14ac:dyDescent="0.3">
      <c r="A588" s="3"/>
      <c r="B588" s="3" t="s">
        <v>47</v>
      </c>
      <c r="C588" s="7" t="s">
        <v>2</v>
      </c>
      <c r="D588" s="7"/>
      <c r="E588" s="38">
        <v>45</v>
      </c>
      <c r="F588" s="37"/>
      <c r="G588" s="37">
        <f t="shared" si="13"/>
        <v>0</v>
      </c>
    </row>
    <row r="589" spans="1:7" ht="13" x14ac:dyDescent="0.3">
      <c r="A589" s="3"/>
      <c r="B589" s="3"/>
      <c r="C589" s="7"/>
      <c r="D589" s="7"/>
      <c r="E589" s="38"/>
      <c r="F589" s="37"/>
      <c r="G589" s="37"/>
    </row>
    <row r="590" spans="1:7" ht="13" x14ac:dyDescent="0.3">
      <c r="A590" s="3"/>
      <c r="B590" s="5" t="s">
        <v>283</v>
      </c>
      <c r="C590" s="7"/>
      <c r="D590" s="7"/>
      <c r="E590" s="38"/>
      <c r="F590" s="39"/>
      <c r="G590" s="39">
        <f>SUM(G559:G589)</f>
        <v>4050</v>
      </c>
    </row>
    <row r="591" spans="1:7" ht="13" x14ac:dyDescent="0.3">
      <c r="A591" s="3"/>
      <c r="B591" s="3"/>
      <c r="C591" s="7"/>
      <c r="D591" s="7"/>
      <c r="E591" s="38"/>
      <c r="F591" s="37"/>
      <c r="G591" s="37"/>
    </row>
    <row r="592" spans="1:7" ht="13" x14ac:dyDescent="0.3">
      <c r="A592" s="3"/>
      <c r="B592" s="17" t="s">
        <v>46</v>
      </c>
      <c r="C592" s="7"/>
      <c r="D592" s="7"/>
      <c r="E592" s="38"/>
      <c r="F592" s="37"/>
      <c r="G592" s="37"/>
    </row>
    <row r="593" spans="1:7" ht="13" x14ac:dyDescent="0.3">
      <c r="A593" s="3"/>
      <c r="B593" s="3"/>
      <c r="C593" s="7"/>
      <c r="D593" s="7"/>
      <c r="E593" s="38"/>
      <c r="F593" s="37"/>
      <c r="G593" s="37"/>
    </row>
    <row r="594" spans="1:7" ht="13" x14ac:dyDescent="0.3">
      <c r="A594" s="3"/>
      <c r="B594" s="4" t="s">
        <v>45</v>
      </c>
      <c r="C594" s="7"/>
      <c r="D594" s="7"/>
      <c r="E594" s="38"/>
      <c r="F594" s="37"/>
      <c r="G594" s="37"/>
    </row>
    <row r="595" spans="1:7" ht="13" x14ac:dyDescent="0.3">
      <c r="A595" s="3"/>
      <c r="B595" s="3"/>
      <c r="C595" s="7"/>
      <c r="D595" s="7"/>
      <c r="E595" s="38"/>
      <c r="F595" s="37"/>
      <c r="G595" s="37"/>
    </row>
    <row r="596" spans="1:7" ht="13" x14ac:dyDescent="0.3">
      <c r="A596" s="3"/>
      <c r="B596" s="3" t="s">
        <v>44</v>
      </c>
      <c r="C596" s="7"/>
      <c r="D596" s="7"/>
      <c r="E596" s="38"/>
      <c r="F596" s="37"/>
      <c r="G596" s="37"/>
    </row>
    <row r="597" spans="1:7" ht="13" x14ac:dyDescent="0.3">
      <c r="A597" s="3"/>
      <c r="B597" s="3" t="s">
        <v>43</v>
      </c>
      <c r="C597" s="7"/>
      <c r="D597" s="7"/>
      <c r="E597" s="38"/>
      <c r="F597" s="37"/>
      <c r="G597" s="37"/>
    </row>
    <row r="598" spans="1:7" ht="13" x14ac:dyDescent="0.3">
      <c r="A598" s="3"/>
      <c r="B598" s="3" t="s">
        <v>42</v>
      </c>
      <c r="C598" s="7" t="s">
        <v>2</v>
      </c>
      <c r="D598" s="7"/>
      <c r="E598" s="38">
        <v>850</v>
      </c>
      <c r="F598" s="37"/>
      <c r="G598" s="37">
        <f t="shared" si="13"/>
        <v>0</v>
      </c>
    </row>
    <row r="599" spans="1:7" ht="13" x14ac:dyDescent="0.3">
      <c r="A599" s="3"/>
      <c r="B599" s="3"/>
      <c r="C599" s="7"/>
      <c r="D599" s="7"/>
      <c r="E599" s="38"/>
      <c r="F599" s="37"/>
      <c r="G599" s="37"/>
    </row>
    <row r="600" spans="1:7" ht="13" x14ac:dyDescent="0.3">
      <c r="A600" s="3"/>
      <c r="B600" s="4" t="s">
        <v>41</v>
      </c>
      <c r="C600" s="7"/>
      <c r="D600" s="7"/>
      <c r="E600" s="38"/>
      <c r="F600" s="37"/>
      <c r="G600" s="37"/>
    </row>
    <row r="601" spans="1:7" ht="13" x14ac:dyDescent="0.3">
      <c r="A601" s="3"/>
      <c r="B601" s="3"/>
      <c r="C601" s="7"/>
      <c r="D601" s="7"/>
      <c r="E601" s="38"/>
      <c r="F601" s="37"/>
      <c r="G601" s="37"/>
    </row>
    <row r="602" spans="1:7" ht="13" x14ac:dyDescent="0.3">
      <c r="A602" s="3"/>
      <c r="B602" s="4" t="s">
        <v>40</v>
      </c>
      <c r="C602" s="7"/>
      <c r="D602" s="7"/>
      <c r="E602" s="38"/>
      <c r="F602" s="37"/>
      <c r="G602" s="37"/>
    </row>
    <row r="603" spans="1:7" ht="13" x14ac:dyDescent="0.3">
      <c r="A603" s="3"/>
      <c r="B603" s="3"/>
      <c r="C603" s="7"/>
      <c r="D603" s="7"/>
      <c r="E603" s="38"/>
      <c r="F603" s="37"/>
      <c r="G603" s="37"/>
    </row>
    <row r="604" spans="1:7" ht="13" x14ac:dyDescent="0.3">
      <c r="A604" s="3"/>
      <c r="B604" s="3" t="s">
        <v>39</v>
      </c>
      <c r="C604" s="7" t="s">
        <v>2</v>
      </c>
      <c r="D604" s="7"/>
      <c r="E604" s="38">
        <v>3000</v>
      </c>
      <c r="F604" s="40"/>
      <c r="G604" s="37">
        <f t="shared" si="13"/>
        <v>0</v>
      </c>
    </row>
    <row r="605" spans="1:7" ht="13" x14ac:dyDescent="0.3">
      <c r="A605" s="3"/>
      <c r="B605" s="3"/>
      <c r="C605" s="7"/>
      <c r="D605" s="7"/>
      <c r="E605" s="38"/>
      <c r="F605" s="37"/>
      <c r="G605" s="37"/>
    </row>
    <row r="606" spans="1:7" ht="13" x14ac:dyDescent="0.3">
      <c r="A606" s="3"/>
      <c r="B606" s="4" t="s">
        <v>38</v>
      </c>
      <c r="C606" s="7"/>
      <c r="D606" s="7"/>
      <c r="E606" s="38"/>
      <c r="F606" s="37"/>
      <c r="G606" s="37"/>
    </row>
    <row r="607" spans="1:7" ht="13" x14ac:dyDescent="0.3">
      <c r="A607" s="3"/>
      <c r="B607" s="4" t="s">
        <v>37</v>
      </c>
      <c r="C607" s="7"/>
      <c r="D607" s="7"/>
      <c r="E607" s="38"/>
      <c r="F607" s="37"/>
      <c r="G607" s="37"/>
    </row>
    <row r="608" spans="1:7" ht="13" x14ac:dyDescent="0.3">
      <c r="A608" s="3"/>
      <c r="B608" s="3"/>
      <c r="C608" s="7"/>
      <c r="D608" s="7"/>
      <c r="E608" s="38"/>
      <c r="F608" s="37"/>
      <c r="G608" s="37"/>
    </row>
    <row r="609" spans="1:7" ht="13" x14ac:dyDescent="0.3">
      <c r="A609" s="3"/>
      <c r="B609" s="3" t="s">
        <v>36</v>
      </c>
      <c r="C609" s="7" t="s">
        <v>2</v>
      </c>
      <c r="D609" s="7"/>
      <c r="E609" s="38">
        <v>1800</v>
      </c>
      <c r="F609" s="37"/>
      <c r="G609" s="37">
        <f t="shared" si="13"/>
        <v>0</v>
      </c>
    </row>
    <row r="610" spans="1:7" ht="13" x14ac:dyDescent="0.3">
      <c r="A610" s="3"/>
      <c r="B610" s="3"/>
      <c r="C610" s="7"/>
      <c r="D610" s="7"/>
      <c r="E610" s="38"/>
      <c r="F610" s="37"/>
      <c r="G610" s="37"/>
    </row>
    <row r="611" spans="1:7" ht="13" x14ac:dyDescent="0.3">
      <c r="A611" s="3"/>
      <c r="B611" s="4" t="s">
        <v>35</v>
      </c>
      <c r="C611" s="7"/>
      <c r="D611" s="7"/>
      <c r="E611" s="38"/>
      <c r="F611" s="37"/>
      <c r="G611" s="37"/>
    </row>
    <row r="612" spans="1:7" ht="13" x14ac:dyDescent="0.3">
      <c r="A612" s="3"/>
      <c r="B612" s="4" t="s">
        <v>34</v>
      </c>
      <c r="C612" s="7"/>
      <c r="D612" s="7"/>
      <c r="E612" s="38"/>
      <c r="F612" s="37"/>
      <c r="G612" s="37"/>
    </row>
    <row r="613" spans="1:7" ht="13" x14ac:dyDescent="0.3">
      <c r="A613" s="3"/>
      <c r="B613" s="3"/>
      <c r="C613" s="7"/>
      <c r="D613" s="7"/>
      <c r="E613" s="38"/>
      <c r="F613" s="37"/>
      <c r="G613" s="37"/>
    </row>
    <row r="614" spans="1:7" ht="13" x14ac:dyDescent="0.3">
      <c r="A614" s="3"/>
      <c r="B614" s="3" t="s">
        <v>33</v>
      </c>
      <c r="C614" s="7"/>
      <c r="D614" s="7"/>
      <c r="E614" s="38"/>
      <c r="F614" s="37"/>
      <c r="G614" s="37"/>
    </row>
    <row r="615" spans="1:7" ht="13" x14ac:dyDescent="0.3">
      <c r="A615" s="3"/>
      <c r="B615" s="3" t="s">
        <v>464</v>
      </c>
      <c r="C615" s="7" t="s">
        <v>2</v>
      </c>
      <c r="D615" s="7"/>
      <c r="E615" s="38">
        <v>500</v>
      </c>
      <c r="F615" s="37"/>
      <c r="G615" s="37">
        <f t="shared" si="13"/>
        <v>0</v>
      </c>
    </row>
    <row r="616" spans="1:7" ht="13" x14ac:dyDescent="0.3">
      <c r="A616" s="3"/>
      <c r="B616" s="3"/>
      <c r="C616" s="7"/>
      <c r="D616" s="7"/>
      <c r="E616" s="38"/>
      <c r="F616" s="37"/>
      <c r="G616" s="37"/>
    </row>
    <row r="617" spans="1:7" ht="13" x14ac:dyDescent="0.3">
      <c r="A617" s="3"/>
      <c r="B617" s="4" t="s">
        <v>32</v>
      </c>
      <c r="C617" s="7"/>
      <c r="D617" s="7"/>
      <c r="E617" s="38"/>
      <c r="F617" s="37"/>
      <c r="G617" s="37"/>
    </row>
    <row r="618" spans="1:7" ht="13" x14ac:dyDescent="0.3">
      <c r="A618" s="3"/>
      <c r="B618" s="3"/>
      <c r="C618" s="7"/>
      <c r="D618" s="7"/>
      <c r="E618" s="38"/>
      <c r="F618" s="37"/>
      <c r="G618" s="37"/>
    </row>
    <row r="619" spans="1:7" ht="13" x14ac:dyDescent="0.3">
      <c r="A619" s="3"/>
      <c r="B619" s="4" t="s">
        <v>31</v>
      </c>
      <c r="C619" s="7"/>
      <c r="D619" s="7"/>
      <c r="E619" s="38"/>
      <c r="F619" s="37"/>
      <c r="G619" s="37"/>
    </row>
    <row r="620" spans="1:7" ht="13" x14ac:dyDescent="0.3">
      <c r="A620" s="3"/>
      <c r="B620" s="3"/>
      <c r="C620" s="7"/>
      <c r="D620" s="7"/>
      <c r="E620" s="38"/>
      <c r="F620" s="37"/>
      <c r="G620" s="37"/>
    </row>
    <row r="621" spans="1:7" ht="13" x14ac:dyDescent="0.3">
      <c r="A621" s="3"/>
      <c r="B621" s="3" t="s">
        <v>30</v>
      </c>
      <c r="C621" s="7"/>
      <c r="D621" s="7"/>
      <c r="E621" s="38"/>
      <c r="F621" s="37"/>
      <c r="G621" s="37"/>
    </row>
    <row r="622" spans="1:7" ht="13" x14ac:dyDescent="0.3">
      <c r="A622" s="3"/>
      <c r="B622" s="3" t="s">
        <v>29</v>
      </c>
      <c r="C622" s="7" t="s">
        <v>2</v>
      </c>
      <c r="D622" s="7"/>
      <c r="E622" s="38">
        <v>1500</v>
      </c>
      <c r="F622" s="37"/>
      <c r="G622" s="37">
        <f t="shared" si="13"/>
        <v>0</v>
      </c>
    </row>
    <row r="623" spans="1:7" ht="13" x14ac:dyDescent="0.3">
      <c r="A623" s="3"/>
      <c r="B623" s="3" t="s">
        <v>28</v>
      </c>
      <c r="C623" s="7"/>
      <c r="D623" s="7"/>
      <c r="E623" s="38"/>
      <c r="F623" s="37"/>
      <c r="G623" s="37"/>
    </row>
    <row r="624" spans="1:7" ht="13" x14ac:dyDescent="0.3">
      <c r="A624" s="3"/>
      <c r="B624" s="3"/>
      <c r="C624" s="7"/>
      <c r="D624" s="7"/>
      <c r="E624" s="38"/>
      <c r="F624" s="37"/>
      <c r="G624" s="37"/>
    </row>
    <row r="625" spans="1:7" ht="13" x14ac:dyDescent="0.3">
      <c r="A625" s="3"/>
      <c r="B625" s="4" t="s">
        <v>27</v>
      </c>
      <c r="C625" s="7"/>
      <c r="D625" s="7"/>
      <c r="E625" s="38"/>
      <c r="F625" s="37"/>
      <c r="G625" s="37"/>
    </row>
    <row r="626" spans="1:7" ht="13" x14ac:dyDescent="0.3">
      <c r="A626" s="3"/>
      <c r="B626" s="3"/>
      <c r="C626" s="7"/>
      <c r="D626" s="7"/>
      <c r="E626" s="38"/>
      <c r="F626" s="37"/>
      <c r="G626" s="37"/>
    </row>
    <row r="627" spans="1:7" ht="13" x14ac:dyDescent="0.3">
      <c r="A627" s="3"/>
      <c r="B627" s="4" t="s">
        <v>26</v>
      </c>
      <c r="C627" s="7"/>
      <c r="D627" s="7"/>
      <c r="E627" s="38"/>
      <c r="F627" s="37"/>
      <c r="G627" s="37"/>
    </row>
    <row r="628" spans="1:7" ht="13" x14ac:dyDescent="0.3">
      <c r="A628" s="3"/>
      <c r="B628" s="4" t="s">
        <v>25</v>
      </c>
      <c r="C628" s="7"/>
      <c r="D628" s="7"/>
      <c r="E628" s="38"/>
      <c r="F628" s="37"/>
      <c r="G628" s="37"/>
    </row>
    <row r="629" spans="1:7" ht="13" x14ac:dyDescent="0.3">
      <c r="A629" s="3"/>
      <c r="B629" s="4" t="s">
        <v>24</v>
      </c>
      <c r="C629" s="7"/>
      <c r="D629" s="7"/>
      <c r="E629" s="38"/>
      <c r="F629" s="37"/>
      <c r="G629" s="37"/>
    </row>
    <row r="630" spans="1:7" ht="13" x14ac:dyDescent="0.3">
      <c r="A630" s="3"/>
      <c r="B630" s="3"/>
      <c r="C630" s="7"/>
      <c r="D630" s="7"/>
      <c r="E630" s="38"/>
      <c r="F630" s="37"/>
      <c r="G630" s="37"/>
    </row>
    <row r="631" spans="1:7" ht="13" x14ac:dyDescent="0.3">
      <c r="A631" s="3"/>
      <c r="B631" s="3" t="s">
        <v>23</v>
      </c>
      <c r="C631" s="7"/>
      <c r="D631" s="7"/>
      <c r="E631" s="38"/>
      <c r="F631" s="37"/>
      <c r="G631" s="37"/>
    </row>
    <row r="632" spans="1:7" ht="13" x14ac:dyDescent="0.3">
      <c r="A632" s="3"/>
      <c r="B632" s="3" t="s">
        <v>22</v>
      </c>
      <c r="C632" s="7" t="s">
        <v>2</v>
      </c>
      <c r="D632" s="7"/>
      <c r="E632" s="38">
        <v>35000</v>
      </c>
      <c r="F632" s="37"/>
      <c r="G632" s="37">
        <f t="shared" si="13"/>
        <v>0</v>
      </c>
    </row>
    <row r="633" spans="1:7" ht="13" x14ac:dyDescent="0.3">
      <c r="A633" s="3"/>
      <c r="B633" s="3"/>
      <c r="C633" s="7"/>
      <c r="D633" s="7"/>
      <c r="E633" s="38"/>
      <c r="F633" s="37"/>
      <c r="G633" s="37"/>
    </row>
    <row r="634" spans="1:7" ht="13" x14ac:dyDescent="0.3">
      <c r="A634" s="3"/>
      <c r="B634" s="3" t="s">
        <v>21</v>
      </c>
      <c r="C634" s="7" t="s">
        <v>2</v>
      </c>
      <c r="D634" s="7"/>
      <c r="E634" s="38">
        <v>1500</v>
      </c>
      <c r="F634" s="37"/>
      <c r="G634" s="37">
        <f t="shared" ref="G634:G708" si="14">E634*D634</f>
        <v>0</v>
      </c>
    </row>
    <row r="635" spans="1:7" ht="13" x14ac:dyDescent="0.3">
      <c r="A635" s="3"/>
      <c r="B635" s="3"/>
      <c r="C635" s="7"/>
      <c r="D635" s="7"/>
      <c r="E635" s="38"/>
      <c r="F635" s="37"/>
      <c r="G635" s="37"/>
    </row>
    <row r="636" spans="1:7" ht="13" x14ac:dyDescent="0.3">
      <c r="A636" s="3"/>
      <c r="B636" s="5" t="s">
        <v>283</v>
      </c>
      <c r="C636" s="7"/>
      <c r="D636" s="7"/>
      <c r="E636" s="38"/>
      <c r="F636" s="39"/>
      <c r="G636" s="39">
        <f>SUM(G593:G635)</f>
        <v>0</v>
      </c>
    </row>
    <row r="637" spans="1:7" ht="13" x14ac:dyDescent="0.3">
      <c r="A637" s="3"/>
      <c r="B637" s="3"/>
      <c r="C637" s="7"/>
      <c r="D637" s="7"/>
      <c r="E637" s="38"/>
      <c r="F637" s="37"/>
      <c r="G637" s="37"/>
    </row>
    <row r="638" spans="1:7" ht="13" x14ac:dyDescent="0.3">
      <c r="A638" s="3"/>
      <c r="B638" s="17" t="s">
        <v>20</v>
      </c>
      <c r="C638" s="7"/>
      <c r="D638" s="7"/>
      <c r="E638" s="38"/>
      <c r="F638" s="37"/>
      <c r="G638" s="37"/>
    </row>
    <row r="639" spans="1:7" ht="13" x14ac:dyDescent="0.3">
      <c r="A639" s="3"/>
      <c r="B639" s="3"/>
      <c r="C639" s="7"/>
      <c r="D639" s="7"/>
      <c r="E639" s="38"/>
      <c r="F639" s="37"/>
      <c r="G639" s="37"/>
    </row>
    <row r="640" spans="1:7" ht="13" x14ac:dyDescent="0.3">
      <c r="A640" s="3"/>
      <c r="B640" s="4" t="s">
        <v>19</v>
      </c>
      <c r="C640" s="7"/>
      <c r="D640" s="7"/>
      <c r="E640" s="38"/>
      <c r="F640" s="37"/>
      <c r="G640" s="37"/>
    </row>
    <row r="641" spans="1:7" ht="13" x14ac:dyDescent="0.3">
      <c r="A641" s="3"/>
      <c r="B641" s="3"/>
      <c r="C641" s="7"/>
      <c r="D641" s="7"/>
      <c r="E641" s="38"/>
      <c r="F641" s="37"/>
      <c r="G641" s="37"/>
    </row>
    <row r="642" spans="1:7" ht="13" x14ac:dyDescent="0.3">
      <c r="A642" s="3"/>
      <c r="B642" s="4" t="s">
        <v>18</v>
      </c>
      <c r="C642" s="7"/>
      <c r="D642" s="7"/>
      <c r="E642" s="38"/>
      <c r="F642" s="37"/>
      <c r="G642" s="37"/>
    </row>
    <row r="643" spans="1:7" ht="13" x14ac:dyDescent="0.3">
      <c r="A643" s="3"/>
      <c r="B643" s="3"/>
      <c r="C643" s="7"/>
      <c r="D643" s="7"/>
      <c r="E643" s="38"/>
      <c r="F643" s="37"/>
      <c r="G643" s="37"/>
    </row>
    <row r="644" spans="1:7" ht="13" x14ac:dyDescent="0.3">
      <c r="A644" s="3"/>
      <c r="B644" s="3" t="s">
        <v>465</v>
      </c>
      <c r="C644" s="7" t="s">
        <v>0</v>
      </c>
      <c r="D644" s="7">
        <v>10</v>
      </c>
      <c r="E644" s="38">
        <v>75</v>
      </c>
      <c r="F644" s="37"/>
      <c r="G644" s="37">
        <f t="shared" si="14"/>
        <v>750</v>
      </c>
    </row>
    <row r="645" spans="1:7" ht="13" x14ac:dyDescent="0.3">
      <c r="A645" s="3"/>
      <c r="B645" s="3"/>
      <c r="C645" s="7"/>
      <c r="D645" s="7"/>
      <c r="E645" s="38"/>
      <c r="F645" s="37"/>
      <c r="G645" s="37"/>
    </row>
    <row r="646" spans="1:7" ht="13" x14ac:dyDescent="0.3">
      <c r="A646" s="3"/>
      <c r="B646" s="3"/>
      <c r="C646" s="7"/>
      <c r="D646" s="7"/>
      <c r="E646" s="38"/>
      <c r="F646" s="37"/>
      <c r="G646" s="37"/>
    </row>
    <row r="647" spans="1:7" ht="13" x14ac:dyDescent="0.3">
      <c r="A647" s="3"/>
      <c r="B647" s="4" t="s">
        <v>17</v>
      </c>
      <c r="C647" s="7"/>
      <c r="D647" s="7"/>
      <c r="E647" s="38"/>
      <c r="F647" s="37"/>
      <c r="G647" s="37"/>
    </row>
    <row r="648" spans="1:7" ht="13" x14ac:dyDescent="0.3">
      <c r="A648" s="3"/>
      <c r="B648" s="3"/>
      <c r="C648" s="7"/>
      <c r="D648" s="7"/>
      <c r="E648" s="38"/>
      <c r="F648" s="37"/>
      <c r="G648" s="37"/>
    </row>
    <row r="649" spans="1:7" ht="13" x14ac:dyDescent="0.3">
      <c r="A649" s="3"/>
      <c r="B649" s="4" t="s">
        <v>16</v>
      </c>
      <c r="C649" s="7"/>
      <c r="D649" s="7"/>
      <c r="E649" s="38"/>
      <c r="F649" s="37"/>
      <c r="G649" s="37"/>
    </row>
    <row r="650" spans="1:7" ht="13" x14ac:dyDescent="0.3">
      <c r="A650" s="3"/>
      <c r="B650" s="3"/>
      <c r="C650" s="7"/>
      <c r="D650" s="7"/>
      <c r="E650" s="38"/>
      <c r="F650" s="37"/>
      <c r="G650" s="37"/>
    </row>
    <row r="651" spans="1:7" ht="13" x14ac:dyDescent="0.3">
      <c r="A651" s="3"/>
      <c r="B651" s="3" t="s">
        <v>14</v>
      </c>
      <c r="C651" s="7" t="s">
        <v>0</v>
      </c>
      <c r="D651" s="7">
        <v>132</v>
      </c>
      <c r="E651" s="38">
        <v>75</v>
      </c>
      <c r="F651" s="37"/>
      <c r="G651" s="37">
        <f t="shared" si="14"/>
        <v>9900</v>
      </c>
    </row>
    <row r="652" spans="1:7" ht="13" x14ac:dyDescent="0.3">
      <c r="A652" s="3"/>
      <c r="B652" s="3"/>
      <c r="C652" s="7"/>
      <c r="D652" s="7"/>
      <c r="E652" s="38"/>
      <c r="F652" s="37"/>
      <c r="G652" s="37"/>
    </row>
    <row r="653" spans="1:7" ht="13" x14ac:dyDescent="0.3">
      <c r="A653" s="3"/>
      <c r="B653" s="3" t="s">
        <v>295</v>
      </c>
      <c r="C653" s="7" t="s">
        <v>0</v>
      </c>
      <c r="D653" s="7">
        <v>2</v>
      </c>
      <c r="E653" s="38">
        <v>75</v>
      </c>
      <c r="F653" s="37"/>
      <c r="G653" s="37">
        <f t="shared" si="14"/>
        <v>150</v>
      </c>
    </row>
    <row r="654" spans="1:7" ht="13" x14ac:dyDescent="0.3">
      <c r="A654" s="3"/>
      <c r="B654" s="3"/>
      <c r="C654" s="7"/>
      <c r="D654" s="7"/>
      <c r="E654" s="38"/>
      <c r="F654" s="37"/>
      <c r="G654" s="37"/>
    </row>
    <row r="655" spans="1:7" ht="13" x14ac:dyDescent="0.3">
      <c r="A655" s="3"/>
      <c r="B655" s="5" t="s">
        <v>283</v>
      </c>
      <c r="C655" s="7"/>
      <c r="D655" s="7"/>
      <c r="E655" s="38"/>
      <c r="F655" s="39"/>
      <c r="G655" s="39">
        <f>SUM(G639:G654)</f>
        <v>10800</v>
      </c>
    </row>
    <row r="656" spans="1:7" ht="13" x14ac:dyDescent="0.3">
      <c r="A656" s="3"/>
      <c r="B656" s="3"/>
      <c r="C656" s="7"/>
      <c r="D656" s="7"/>
      <c r="E656" s="38"/>
      <c r="F656" s="37"/>
      <c r="G656" s="37"/>
    </row>
    <row r="657" spans="1:7" ht="13" x14ac:dyDescent="0.3">
      <c r="A657" s="3"/>
      <c r="B657" s="17" t="s">
        <v>15</v>
      </c>
      <c r="C657" s="7"/>
      <c r="D657" s="7"/>
      <c r="E657" s="38"/>
      <c r="F657" s="37"/>
      <c r="G657" s="37"/>
    </row>
    <row r="658" spans="1:7" ht="13" x14ac:dyDescent="0.3">
      <c r="A658" s="3"/>
      <c r="B658" s="3"/>
      <c r="C658" s="7"/>
      <c r="D658" s="7"/>
      <c r="E658" s="38"/>
      <c r="F658" s="37"/>
      <c r="G658" s="37"/>
    </row>
    <row r="659" spans="1:7" ht="13" x14ac:dyDescent="0.3">
      <c r="A659" s="3"/>
      <c r="B659" s="4" t="s">
        <v>473</v>
      </c>
      <c r="C659" s="7"/>
      <c r="D659" s="7"/>
      <c r="E659" s="38"/>
      <c r="F659" s="37"/>
      <c r="G659" s="37"/>
    </row>
    <row r="660" spans="1:7" ht="13" x14ac:dyDescent="0.3">
      <c r="A660" s="3"/>
      <c r="B660" s="3"/>
      <c r="C660" s="7"/>
      <c r="D660" s="7"/>
      <c r="E660" s="38"/>
      <c r="F660" s="37"/>
      <c r="G660" s="37"/>
    </row>
    <row r="661" spans="1:7" ht="13" x14ac:dyDescent="0.3">
      <c r="A661" s="3"/>
      <c r="B661" s="4" t="s">
        <v>65</v>
      </c>
      <c r="C661" s="7"/>
      <c r="D661" s="7"/>
      <c r="E661" s="38"/>
      <c r="F661" s="37"/>
      <c r="G661" s="37"/>
    </row>
    <row r="662" spans="1:7" ht="13" x14ac:dyDescent="0.3">
      <c r="A662" s="3"/>
      <c r="B662" s="3" t="s">
        <v>64</v>
      </c>
      <c r="C662" s="7" t="s">
        <v>0</v>
      </c>
      <c r="D662" s="7">
        <v>10</v>
      </c>
      <c r="E662" s="38">
        <v>280</v>
      </c>
      <c r="F662" s="37"/>
      <c r="G662" s="37">
        <f t="shared" si="14"/>
        <v>2800</v>
      </c>
    </row>
    <row r="663" spans="1:7" ht="13" x14ac:dyDescent="0.3">
      <c r="A663" s="3"/>
      <c r="B663" s="3"/>
      <c r="C663" s="7"/>
      <c r="D663" s="7"/>
      <c r="E663" s="38"/>
      <c r="F663" s="37"/>
      <c r="G663" s="37"/>
    </row>
    <row r="664" spans="1:7" ht="13" x14ac:dyDescent="0.3">
      <c r="A664" s="3"/>
      <c r="B664" s="3" t="s">
        <v>472</v>
      </c>
      <c r="C664" s="7" t="s">
        <v>11</v>
      </c>
      <c r="D664" s="7">
        <v>28</v>
      </c>
      <c r="E664" s="38">
        <v>150</v>
      </c>
      <c r="F664" s="37"/>
      <c r="G664" s="37">
        <f t="shared" si="14"/>
        <v>4200</v>
      </c>
    </row>
    <row r="665" spans="1:7" ht="13" x14ac:dyDescent="0.3">
      <c r="A665" s="3"/>
      <c r="B665" s="3"/>
      <c r="C665" s="7"/>
      <c r="D665" s="7"/>
      <c r="E665" s="38"/>
      <c r="F665" s="37"/>
      <c r="G665" s="37"/>
    </row>
    <row r="666" spans="1:7" ht="13" x14ac:dyDescent="0.3">
      <c r="A666" s="3"/>
      <c r="B666" s="5" t="s">
        <v>283</v>
      </c>
      <c r="C666" s="7"/>
      <c r="D666" s="7"/>
      <c r="E666" s="38"/>
      <c r="F666" s="39"/>
      <c r="G666" s="39">
        <f>SUM(G658:G665)</f>
        <v>7000</v>
      </c>
    </row>
    <row r="667" spans="1:7" ht="13" x14ac:dyDescent="0.3">
      <c r="A667" s="3"/>
      <c r="B667" s="3"/>
      <c r="C667" s="7"/>
      <c r="D667" s="7"/>
      <c r="E667" s="38"/>
      <c r="F667" s="37"/>
      <c r="G667" s="37"/>
    </row>
    <row r="668" spans="1:7" ht="13" x14ac:dyDescent="0.3">
      <c r="A668" s="3"/>
      <c r="B668" s="17" t="s">
        <v>296</v>
      </c>
      <c r="C668" s="7"/>
      <c r="D668" s="7"/>
      <c r="E668" s="38"/>
      <c r="F668" s="37"/>
      <c r="G668" s="37"/>
    </row>
    <row r="669" spans="1:7" ht="13" x14ac:dyDescent="0.3">
      <c r="A669" s="3"/>
      <c r="B669" s="3"/>
      <c r="C669" s="7"/>
      <c r="D669" s="7"/>
      <c r="E669" s="38"/>
      <c r="F669" s="37"/>
      <c r="G669" s="37"/>
    </row>
    <row r="670" spans="1:7" ht="13" x14ac:dyDescent="0.3">
      <c r="A670" s="3"/>
      <c r="B670" s="4" t="s">
        <v>297</v>
      </c>
      <c r="C670" s="7"/>
      <c r="D670" s="7"/>
      <c r="E670" s="38"/>
      <c r="F670" s="37"/>
      <c r="G670" s="37"/>
    </row>
    <row r="671" spans="1:7" ht="13" x14ac:dyDescent="0.3">
      <c r="A671" s="3"/>
      <c r="B671" s="3"/>
      <c r="C671" s="7"/>
      <c r="D671" s="7"/>
      <c r="E671" s="38"/>
      <c r="F671" s="37"/>
      <c r="G671" s="37"/>
    </row>
    <row r="672" spans="1:7" ht="13" x14ac:dyDescent="0.3">
      <c r="A672" s="3"/>
      <c r="B672" s="4" t="s">
        <v>298</v>
      </c>
      <c r="C672" s="7"/>
      <c r="D672" s="7"/>
      <c r="E672" s="38"/>
      <c r="F672" s="37"/>
      <c r="G672" s="37"/>
    </row>
    <row r="673" spans="1:7" ht="13" x14ac:dyDescent="0.3">
      <c r="A673" s="3"/>
      <c r="B673" s="3"/>
      <c r="C673" s="7"/>
      <c r="D673" s="7"/>
      <c r="E673" s="38"/>
      <c r="F673" s="37"/>
      <c r="G673" s="37"/>
    </row>
    <row r="674" spans="1:7" ht="13" x14ac:dyDescent="0.3">
      <c r="A674" s="3"/>
      <c r="B674" s="3" t="s">
        <v>299</v>
      </c>
      <c r="C674" s="7"/>
      <c r="D674" s="7"/>
      <c r="E674" s="38"/>
      <c r="F674" s="37"/>
      <c r="G674" s="37"/>
    </row>
    <row r="675" spans="1:7" ht="13" x14ac:dyDescent="0.3">
      <c r="A675" s="3"/>
      <c r="B675" s="3" t="s">
        <v>300</v>
      </c>
      <c r="C675" s="7" t="s">
        <v>11</v>
      </c>
      <c r="D675" s="7">
        <v>5</v>
      </c>
      <c r="E675" s="38">
        <v>110</v>
      </c>
      <c r="F675" s="37"/>
      <c r="G675" s="37">
        <f t="shared" si="14"/>
        <v>550</v>
      </c>
    </row>
    <row r="676" spans="1:7" ht="13" x14ac:dyDescent="0.3">
      <c r="A676" s="3"/>
      <c r="B676" s="3"/>
      <c r="C676" s="7"/>
      <c r="D676" s="7"/>
      <c r="E676" s="38"/>
      <c r="F676" s="37"/>
      <c r="G676" s="37"/>
    </row>
    <row r="677" spans="1:7" ht="13" x14ac:dyDescent="0.3">
      <c r="A677" s="3"/>
      <c r="B677" s="3" t="s">
        <v>301</v>
      </c>
      <c r="C677" s="7"/>
      <c r="D677" s="7"/>
      <c r="E677" s="38"/>
      <c r="F677" s="37"/>
      <c r="G677" s="37"/>
    </row>
    <row r="678" spans="1:7" ht="13" x14ac:dyDescent="0.3">
      <c r="A678" s="3"/>
      <c r="B678" s="3" t="s">
        <v>302</v>
      </c>
      <c r="C678" s="7" t="s">
        <v>11</v>
      </c>
      <c r="D678" s="7">
        <v>3</v>
      </c>
      <c r="E678" s="38">
        <v>100</v>
      </c>
      <c r="F678" s="37"/>
      <c r="G678" s="37">
        <f t="shared" si="14"/>
        <v>300</v>
      </c>
    </row>
    <row r="679" spans="1:7" ht="13" x14ac:dyDescent="0.3">
      <c r="A679" s="3"/>
      <c r="B679" s="3"/>
      <c r="C679" s="7"/>
      <c r="D679" s="7"/>
      <c r="E679" s="38"/>
      <c r="F679" s="37"/>
      <c r="G679" s="37"/>
    </row>
    <row r="680" spans="1:7" ht="13" x14ac:dyDescent="0.3">
      <c r="A680" s="3"/>
      <c r="B680" s="3" t="s">
        <v>303</v>
      </c>
      <c r="C680" s="7" t="s">
        <v>2</v>
      </c>
      <c r="D680" s="7">
        <v>1</v>
      </c>
      <c r="E680" s="38">
        <v>250</v>
      </c>
      <c r="F680" s="37"/>
      <c r="G680" s="37">
        <f t="shared" si="14"/>
        <v>250</v>
      </c>
    </row>
    <row r="681" spans="1:7" ht="13" x14ac:dyDescent="0.3">
      <c r="A681" s="3"/>
      <c r="B681" s="3" t="s">
        <v>304</v>
      </c>
      <c r="C681" s="7" t="s">
        <v>2</v>
      </c>
      <c r="D681" s="7">
        <v>1</v>
      </c>
      <c r="E681" s="38">
        <v>250</v>
      </c>
      <c r="F681" s="37"/>
      <c r="G681" s="37">
        <f t="shared" si="14"/>
        <v>250</v>
      </c>
    </row>
    <row r="682" spans="1:7" ht="13" x14ac:dyDescent="0.3">
      <c r="A682" s="3"/>
      <c r="B682" s="3" t="s">
        <v>305</v>
      </c>
      <c r="C682" s="7" t="s">
        <v>2</v>
      </c>
      <c r="D682" s="7">
        <v>1</v>
      </c>
      <c r="E682" s="38">
        <v>250</v>
      </c>
      <c r="F682" s="37"/>
      <c r="G682" s="37">
        <f t="shared" si="14"/>
        <v>250</v>
      </c>
    </row>
    <row r="683" spans="1:7" ht="13" x14ac:dyDescent="0.3">
      <c r="A683" s="3"/>
      <c r="B683" s="3" t="s">
        <v>306</v>
      </c>
      <c r="C683" s="7" t="s">
        <v>2</v>
      </c>
      <c r="D683" s="7">
        <v>1</v>
      </c>
      <c r="E683" s="38">
        <v>250</v>
      </c>
      <c r="F683" s="37"/>
      <c r="G683" s="37">
        <f t="shared" si="14"/>
        <v>250</v>
      </c>
    </row>
    <row r="684" spans="1:7" ht="13" x14ac:dyDescent="0.3">
      <c r="A684" s="3"/>
      <c r="B684" s="3"/>
      <c r="C684" s="7"/>
      <c r="D684" s="7"/>
      <c r="E684" s="38"/>
      <c r="F684" s="37"/>
      <c r="G684" s="37"/>
    </row>
    <row r="685" spans="1:7" ht="13" x14ac:dyDescent="0.3">
      <c r="A685" s="3"/>
      <c r="B685" s="3"/>
      <c r="C685" s="7"/>
      <c r="D685" s="7"/>
      <c r="E685" s="38"/>
      <c r="F685" s="37"/>
      <c r="G685" s="37"/>
    </row>
    <row r="686" spans="1:7" ht="13" x14ac:dyDescent="0.3">
      <c r="A686" s="3"/>
      <c r="B686" s="4" t="s">
        <v>476</v>
      </c>
      <c r="C686" s="7"/>
      <c r="D686" s="7"/>
      <c r="E686" s="38"/>
      <c r="F686" s="37"/>
      <c r="G686" s="37"/>
    </row>
    <row r="687" spans="1:7" ht="13" x14ac:dyDescent="0.3">
      <c r="A687" s="3"/>
      <c r="B687" s="3"/>
      <c r="C687" s="7"/>
      <c r="D687" s="7"/>
      <c r="E687" s="38"/>
      <c r="F687" s="37"/>
      <c r="G687" s="37"/>
    </row>
    <row r="688" spans="1:7" ht="13" x14ac:dyDescent="0.3">
      <c r="A688" s="3"/>
      <c r="B688" s="4" t="s">
        <v>479</v>
      </c>
      <c r="C688" s="7"/>
      <c r="D688" s="7"/>
      <c r="E688" s="38"/>
      <c r="F688" s="37"/>
      <c r="G688" s="37"/>
    </row>
    <row r="689" spans="1:7" ht="13" x14ac:dyDescent="0.3">
      <c r="A689" s="3"/>
      <c r="B689" s="3" t="s">
        <v>477</v>
      </c>
      <c r="C689" s="7"/>
      <c r="D689" s="7"/>
      <c r="E689" s="38"/>
      <c r="F689" s="37"/>
      <c r="G689" s="37"/>
    </row>
    <row r="690" spans="1:7" ht="13" x14ac:dyDescent="0.3">
      <c r="A690" s="3"/>
      <c r="B690" s="3" t="s">
        <v>478</v>
      </c>
      <c r="C690" s="7" t="s">
        <v>2</v>
      </c>
      <c r="D690" s="7">
        <v>3</v>
      </c>
      <c r="E690" s="38">
        <v>2000</v>
      </c>
      <c r="F690" s="37"/>
      <c r="G690" s="37">
        <f t="shared" ref="G690" si="15">E690*D690</f>
        <v>6000</v>
      </c>
    </row>
    <row r="691" spans="1:7" ht="13" x14ac:dyDescent="0.3">
      <c r="A691" s="3"/>
      <c r="B691" s="3"/>
      <c r="C691" s="7"/>
      <c r="D691" s="7"/>
      <c r="E691" s="38"/>
      <c r="F691" s="37"/>
      <c r="G691" s="37"/>
    </row>
    <row r="692" spans="1:7" ht="13" x14ac:dyDescent="0.3">
      <c r="A692" s="3"/>
      <c r="B692" s="4" t="s">
        <v>307</v>
      </c>
      <c r="C692" s="7"/>
      <c r="D692" s="7"/>
      <c r="E692" s="38"/>
      <c r="F692" s="37"/>
      <c r="G692" s="37"/>
    </row>
    <row r="693" spans="1:7" ht="13" x14ac:dyDescent="0.3">
      <c r="A693" s="3"/>
      <c r="B693" s="4" t="s">
        <v>308</v>
      </c>
      <c r="C693" s="7"/>
      <c r="D693" s="7"/>
      <c r="E693" s="38"/>
      <c r="F693" s="37"/>
      <c r="G693" s="37"/>
    </row>
    <row r="694" spans="1:7" ht="13" x14ac:dyDescent="0.3">
      <c r="A694" s="3"/>
      <c r="B694" s="3"/>
      <c r="C694" s="7"/>
      <c r="D694" s="7"/>
      <c r="E694" s="38"/>
      <c r="F694" s="37"/>
      <c r="G694" s="37"/>
    </row>
    <row r="695" spans="1:7" ht="13" x14ac:dyDescent="0.3">
      <c r="A695" s="3"/>
      <c r="B695" s="3" t="s">
        <v>309</v>
      </c>
      <c r="C695" s="7"/>
      <c r="D695" s="7"/>
      <c r="E695" s="38"/>
      <c r="F695" s="37"/>
      <c r="G695" s="37"/>
    </row>
    <row r="696" spans="1:7" ht="13" x14ac:dyDescent="0.3">
      <c r="A696" s="3"/>
      <c r="B696" s="3" t="s">
        <v>310</v>
      </c>
      <c r="C696" s="7" t="s">
        <v>2</v>
      </c>
      <c r="D696" s="7"/>
      <c r="E696" s="38"/>
      <c r="F696" s="37"/>
      <c r="G696" s="37"/>
    </row>
    <row r="697" spans="1:7" ht="13" x14ac:dyDescent="0.3">
      <c r="A697" s="3"/>
      <c r="B697" s="3"/>
      <c r="C697" s="7"/>
      <c r="D697" s="7"/>
      <c r="E697" s="38"/>
      <c r="F697" s="37"/>
      <c r="G697" s="37"/>
    </row>
    <row r="698" spans="1:7" ht="13" x14ac:dyDescent="0.3">
      <c r="A698" s="3"/>
      <c r="B698" s="3" t="s">
        <v>311</v>
      </c>
      <c r="C698" s="7" t="s">
        <v>2</v>
      </c>
      <c r="D698" s="7"/>
      <c r="E698" s="38">
        <v>4500</v>
      </c>
      <c r="F698" s="37"/>
      <c r="G698" s="37">
        <f t="shared" si="14"/>
        <v>0</v>
      </c>
    </row>
    <row r="699" spans="1:7" ht="13" x14ac:dyDescent="0.3">
      <c r="A699" s="3"/>
      <c r="B699" s="3"/>
      <c r="C699" s="7"/>
      <c r="D699" s="7"/>
      <c r="E699" s="38"/>
      <c r="F699" s="37"/>
      <c r="G699" s="37"/>
    </row>
    <row r="700" spans="1:7" ht="13" x14ac:dyDescent="0.3">
      <c r="A700" s="3"/>
      <c r="B700" s="4" t="s">
        <v>312</v>
      </c>
      <c r="C700" s="7"/>
      <c r="D700" s="7"/>
      <c r="E700" s="38"/>
      <c r="F700" s="37"/>
      <c r="G700" s="37"/>
    </row>
    <row r="701" spans="1:7" ht="13" x14ac:dyDescent="0.3">
      <c r="A701" s="3"/>
      <c r="B701" s="4" t="s">
        <v>313</v>
      </c>
      <c r="C701" s="7"/>
      <c r="D701" s="7"/>
      <c r="E701" s="38"/>
      <c r="F701" s="37"/>
      <c r="G701" s="37"/>
    </row>
    <row r="702" spans="1:7" ht="13" x14ac:dyDescent="0.3">
      <c r="A702" s="3"/>
      <c r="B702" s="3" t="s">
        <v>314</v>
      </c>
      <c r="C702" s="7"/>
      <c r="D702" s="7"/>
      <c r="E702" s="38"/>
      <c r="F702" s="37"/>
      <c r="G702" s="37"/>
    </row>
    <row r="703" spans="1:7" ht="13" x14ac:dyDescent="0.3">
      <c r="A703" s="3"/>
      <c r="B703" s="3" t="s">
        <v>315</v>
      </c>
      <c r="C703" s="7"/>
      <c r="D703" s="7"/>
      <c r="E703" s="38"/>
      <c r="F703" s="37"/>
      <c r="G703" s="37"/>
    </row>
    <row r="704" spans="1:7" ht="13" x14ac:dyDescent="0.3">
      <c r="A704" s="3"/>
      <c r="B704" s="3" t="s">
        <v>316</v>
      </c>
      <c r="C704" s="7"/>
      <c r="D704" s="7"/>
      <c r="E704" s="38"/>
      <c r="F704" s="37"/>
      <c r="G704" s="37"/>
    </row>
    <row r="705" spans="1:7" ht="13" x14ac:dyDescent="0.3">
      <c r="A705" s="3"/>
      <c r="B705" s="3" t="s">
        <v>317</v>
      </c>
      <c r="C705" s="7"/>
      <c r="D705" s="7"/>
      <c r="E705" s="38"/>
      <c r="F705" s="37"/>
      <c r="G705" s="37"/>
    </row>
    <row r="706" spans="1:7" ht="13" x14ac:dyDescent="0.3">
      <c r="A706" s="3"/>
      <c r="B706" s="3" t="s">
        <v>318</v>
      </c>
      <c r="C706" s="7"/>
      <c r="D706" s="7"/>
      <c r="E706" s="38"/>
      <c r="F706" s="37"/>
      <c r="G706" s="37"/>
    </row>
    <row r="707" spans="1:7" ht="13" x14ac:dyDescent="0.3">
      <c r="A707" s="3"/>
      <c r="B707" s="3" t="s">
        <v>466</v>
      </c>
      <c r="C707" s="7"/>
      <c r="D707" s="7"/>
      <c r="E707" s="38"/>
      <c r="F707" s="37"/>
      <c r="G707" s="37"/>
    </row>
    <row r="708" spans="1:7" ht="13" x14ac:dyDescent="0.3">
      <c r="A708" s="3"/>
      <c r="B708" s="3" t="s">
        <v>319</v>
      </c>
      <c r="C708" s="7" t="s">
        <v>2</v>
      </c>
      <c r="D708" s="7"/>
      <c r="E708" s="38">
        <v>10000</v>
      </c>
      <c r="F708" s="37"/>
      <c r="G708" s="37">
        <f t="shared" si="14"/>
        <v>0</v>
      </c>
    </row>
    <row r="709" spans="1:7" ht="13" x14ac:dyDescent="0.3">
      <c r="A709" s="3"/>
      <c r="B709" s="3"/>
      <c r="C709" s="7"/>
      <c r="D709" s="7"/>
      <c r="E709" s="38"/>
      <c r="F709" s="37"/>
      <c r="G709" s="37"/>
    </row>
    <row r="710" spans="1:7" ht="13" x14ac:dyDescent="0.3">
      <c r="A710" s="3"/>
      <c r="B710" s="5" t="s">
        <v>283</v>
      </c>
      <c r="C710" s="7"/>
      <c r="D710" s="7"/>
      <c r="E710" s="38"/>
      <c r="F710" s="39"/>
      <c r="G710" s="39">
        <f>SUM(G670:G709)</f>
        <v>7850</v>
      </c>
    </row>
    <row r="711" spans="1:7" ht="13" x14ac:dyDescent="0.3">
      <c r="A711" s="3"/>
      <c r="B711" s="3"/>
      <c r="C711" s="7"/>
      <c r="D711" s="7"/>
      <c r="E711" s="38"/>
      <c r="F711" s="37"/>
      <c r="G711" s="37"/>
    </row>
    <row r="712" spans="1:7" ht="13" x14ac:dyDescent="0.3">
      <c r="A712" s="3"/>
      <c r="B712" s="17" t="s">
        <v>320</v>
      </c>
      <c r="C712" s="7"/>
      <c r="D712" s="7"/>
      <c r="E712" s="38"/>
      <c r="F712" s="37"/>
      <c r="G712" s="37"/>
    </row>
    <row r="713" spans="1:7" ht="13" x14ac:dyDescent="0.3">
      <c r="A713" s="3"/>
      <c r="B713" s="11"/>
      <c r="C713" s="10"/>
      <c r="D713" s="7"/>
      <c r="E713" s="38"/>
      <c r="F713" s="37"/>
      <c r="G713" s="37"/>
    </row>
    <row r="714" spans="1:7" ht="13" x14ac:dyDescent="0.3">
      <c r="A714" s="3"/>
      <c r="B714" s="4" t="s">
        <v>321</v>
      </c>
      <c r="C714" s="7"/>
      <c r="D714" s="7"/>
      <c r="E714" s="38"/>
      <c r="F714" s="37"/>
      <c r="G714" s="37"/>
    </row>
    <row r="715" spans="1:7" ht="13" x14ac:dyDescent="0.3">
      <c r="A715" s="3"/>
      <c r="B715" s="4" t="s">
        <v>322</v>
      </c>
      <c r="C715" s="7"/>
      <c r="D715" s="7"/>
      <c r="E715" s="38"/>
      <c r="F715" s="37"/>
      <c r="G715" s="37"/>
    </row>
    <row r="716" spans="1:7" ht="13" x14ac:dyDescent="0.3">
      <c r="A716" s="3"/>
      <c r="B716" s="3" t="s">
        <v>323</v>
      </c>
      <c r="C716" s="7" t="s">
        <v>0</v>
      </c>
      <c r="D716" s="7"/>
      <c r="E716" s="38">
        <v>200</v>
      </c>
      <c r="F716" s="37"/>
      <c r="G716" s="37">
        <f t="shared" ref="G716:G748" si="16">E716*D716</f>
        <v>0</v>
      </c>
    </row>
    <row r="717" spans="1:7" ht="13" x14ac:dyDescent="0.3">
      <c r="A717" s="3"/>
      <c r="B717" s="3"/>
      <c r="C717" s="7"/>
      <c r="D717" s="7"/>
      <c r="E717" s="38"/>
      <c r="F717" s="37"/>
      <c r="G717" s="37"/>
    </row>
    <row r="718" spans="1:7" ht="13" x14ac:dyDescent="0.3">
      <c r="A718" s="3"/>
      <c r="B718" s="5" t="s">
        <v>283</v>
      </c>
      <c r="C718" s="7"/>
      <c r="D718" s="7"/>
      <c r="E718" s="38"/>
      <c r="F718" s="39"/>
      <c r="G718" s="39">
        <f>SUM(G713:G717)</f>
        <v>0</v>
      </c>
    </row>
    <row r="719" spans="1:7" ht="13" x14ac:dyDescent="0.3">
      <c r="A719" s="3"/>
      <c r="B719" s="3"/>
      <c r="C719" s="7"/>
      <c r="D719" s="7"/>
      <c r="E719" s="38"/>
      <c r="F719" s="37"/>
      <c r="G719" s="37"/>
    </row>
    <row r="720" spans="1:7" ht="13" x14ac:dyDescent="0.3">
      <c r="A720" s="3"/>
      <c r="B720" s="17" t="s">
        <v>324</v>
      </c>
      <c r="C720" s="7"/>
      <c r="D720" s="7"/>
      <c r="E720" s="38"/>
      <c r="F720" s="37"/>
      <c r="G720" s="37"/>
    </row>
    <row r="721" spans="1:7" ht="13" x14ac:dyDescent="0.3">
      <c r="A721" s="3"/>
      <c r="B721" s="3"/>
      <c r="C721" s="7"/>
      <c r="D721" s="7"/>
      <c r="E721" s="38"/>
      <c r="F721" s="37"/>
      <c r="G721" s="37"/>
    </row>
    <row r="722" spans="1:7" ht="13" x14ac:dyDescent="0.3">
      <c r="A722" s="3"/>
      <c r="B722" s="4" t="s">
        <v>325</v>
      </c>
      <c r="C722" s="7"/>
      <c r="D722" s="7"/>
      <c r="E722" s="38"/>
      <c r="F722" s="37"/>
      <c r="G722" s="37"/>
    </row>
    <row r="723" spans="1:7" ht="13" x14ac:dyDescent="0.3">
      <c r="A723" s="3"/>
      <c r="B723" s="4" t="s">
        <v>326</v>
      </c>
      <c r="C723" s="7"/>
      <c r="D723" s="7"/>
      <c r="E723" s="38"/>
      <c r="F723" s="37"/>
      <c r="G723" s="37"/>
    </row>
    <row r="724" spans="1:7" ht="13" x14ac:dyDescent="0.3">
      <c r="A724" s="3"/>
      <c r="B724" s="4" t="s">
        <v>327</v>
      </c>
      <c r="C724" s="7"/>
      <c r="D724" s="7"/>
      <c r="E724" s="38"/>
      <c r="F724" s="37"/>
      <c r="G724" s="37"/>
    </row>
    <row r="725" spans="1:7" ht="13" x14ac:dyDescent="0.3">
      <c r="A725" s="3"/>
      <c r="B725" s="3"/>
      <c r="C725" s="7"/>
      <c r="D725" s="7"/>
      <c r="E725" s="38"/>
      <c r="F725" s="37"/>
      <c r="G725" s="37"/>
    </row>
    <row r="726" spans="1:7" ht="13" x14ac:dyDescent="0.3">
      <c r="A726" s="3"/>
      <c r="B726" s="3" t="s">
        <v>328</v>
      </c>
      <c r="C726" s="7" t="s">
        <v>0</v>
      </c>
      <c r="D726" s="7">
        <v>132</v>
      </c>
      <c r="E726" s="38">
        <v>90</v>
      </c>
      <c r="F726" s="37"/>
      <c r="G726" s="37">
        <f t="shared" si="16"/>
        <v>11880</v>
      </c>
    </row>
    <row r="727" spans="1:7" ht="13" x14ac:dyDescent="0.3">
      <c r="A727" s="3"/>
      <c r="B727" s="3"/>
      <c r="C727" s="7"/>
      <c r="D727" s="7"/>
      <c r="E727" s="38"/>
      <c r="F727" s="37"/>
      <c r="G727" s="37"/>
    </row>
    <row r="728" spans="1:7" ht="13" x14ac:dyDescent="0.3">
      <c r="A728" s="3"/>
      <c r="B728" s="3" t="s">
        <v>329</v>
      </c>
      <c r="C728" s="7"/>
      <c r="D728" s="7"/>
      <c r="E728" s="38"/>
      <c r="F728" s="37"/>
      <c r="G728" s="37"/>
    </row>
    <row r="729" spans="1:7" ht="13" x14ac:dyDescent="0.3">
      <c r="A729" s="3"/>
      <c r="B729" s="3" t="s">
        <v>330</v>
      </c>
      <c r="C729" s="7"/>
      <c r="D729" s="7"/>
      <c r="E729" s="38"/>
      <c r="F729" s="37"/>
      <c r="G729" s="37"/>
    </row>
    <row r="730" spans="1:7" ht="13" x14ac:dyDescent="0.3">
      <c r="A730" s="3"/>
      <c r="B730" s="3" t="s">
        <v>331</v>
      </c>
      <c r="C730" s="7"/>
      <c r="D730" s="7"/>
      <c r="E730" s="38"/>
      <c r="F730" s="37"/>
      <c r="G730" s="37"/>
    </row>
    <row r="731" spans="1:7" ht="13" x14ac:dyDescent="0.3">
      <c r="A731" s="3"/>
      <c r="B731" s="3" t="s">
        <v>332</v>
      </c>
      <c r="C731" s="7" t="s">
        <v>11</v>
      </c>
      <c r="D731" s="7">
        <v>46</v>
      </c>
      <c r="E731" s="38">
        <v>20</v>
      </c>
      <c r="F731" s="37"/>
      <c r="G731" s="37">
        <f t="shared" si="16"/>
        <v>920</v>
      </c>
    </row>
    <row r="732" spans="1:7" ht="13" x14ac:dyDescent="0.3">
      <c r="A732" s="3"/>
      <c r="B732" s="3"/>
      <c r="C732" s="7"/>
      <c r="D732" s="7"/>
      <c r="E732" s="38"/>
      <c r="F732" s="37"/>
      <c r="G732" s="37"/>
    </row>
    <row r="733" spans="1:7" ht="13" x14ac:dyDescent="0.3">
      <c r="A733" s="3"/>
      <c r="B733" s="4" t="s">
        <v>333</v>
      </c>
      <c r="C733" s="7"/>
      <c r="D733" s="7"/>
      <c r="E733" s="38"/>
      <c r="F733" s="37"/>
      <c r="G733" s="37"/>
    </row>
    <row r="734" spans="1:7" ht="13" x14ac:dyDescent="0.3">
      <c r="A734" s="3"/>
      <c r="B734" s="4" t="s">
        <v>334</v>
      </c>
      <c r="C734" s="7"/>
      <c r="D734" s="7"/>
      <c r="E734" s="38"/>
      <c r="F734" s="37"/>
      <c r="G734" s="37"/>
    </row>
    <row r="735" spans="1:7" ht="13" x14ac:dyDescent="0.3">
      <c r="A735" s="3"/>
      <c r="B735" s="4" t="s">
        <v>335</v>
      </c>
      <c r="C735" s="7"/>
      <c r="D735" s="7"/>
      <c r="E735" s="38"/>
      <c r="F735" s="37"/>
      <c r="G735" s="37"/>
    </row>
    <row r="736" spans="1:7" ht="13" x14ac:dyDescent="0.3">
      <c r="A736" s="3"/>
      <c r="B736" s="3"/>
      <c r="C736" s="7"/>
      <c r="D736" s="7"/>
      <c r="E736" s="38"/>
      <c r="F736" s="37"/>
      <c r="G736" s="37"/>
    </row>
    <row r="737" spans="1:7" ht="13" x14ac:dyDescent="0.3">
      <c r="A737" s="3"/>
      <c r="B737" s="3" t="s">
        <v>336</v>
      </c>
      <c r="C737" s="7" t="s">
        <v>0</v>
      </c>
      <c r="D737" s="7">
        <v>3</v>
      </c>
      <c r="E737" s="38">
        <v>90</v>
      </c>
      <c r="F737" s="37"/>
      <c r="G737" s="37">
        <f t="shared" si="16"/>
        <v>270</v>
      </c>
    </row>
    <row r="738" spans="1:7" ht="13" x14ac:dyDescent="0.3">
      <c r="A738" s="3"/>
      <c r="B738" s="3" t="s">
        <v>287</v>
      </c>
      <c r="C738" s="7" t="s">
        <v>0</v>
      </c>
      <c r="D738" s="7"/>
      <c r="E738" s="38">
        <v>90</v>
      </c>
      <c r="F738" s="37"/>
      <c r="G738" s="37"/>
    </row>
    <row r="739" spans="1:7" ht="13" x14ac:dyDescent="0.3">
      <c r="A739" s="3"/>
      <c r="B739" s="3"/>
      <c r="C739" s="7"/>
      <c r="D739" s="7"/>
      <c r="E739" s="38"/>
      <c r="F739" s="37"/>
      <c r="G739" s="37"/>
    </row>
    <row r="740" spans="1:7" ht="13" x14ac:dyDescent="0.3">
      <c r="A740" s="3"/>
      <c r="B740" s="4" t="s">
        <v>337</v>
      </c>
      <c r="C740" s="7"/>
      <c r="D740" s="7"/>
      <c r="E740" s="38"/>
      <c r="F740" s="37"/>
      <c r="G740" s="37"/>
    </row>
    <row r="741" spans="1:7" ht="13" x14ac:dyDescent="0.3">
      <c r="A741" s="3"/>
      <c r="B741" s="4" t="s">
        <v>338</v>
      </c>
      <c r="C741" s="7"/>
      <c r="D741" s="7"/>
      <c r="E741" s="38"/>
      <c r="F741" s="37"/>
      <c r="G741" s="37"/>
    </row>
    <row r="742" spans="1:7" ht="13" x14ac:dyDescent="0.3">
      <c r="A742" s="3"/>
      <c r="B742" s="3"/>
      <c r="C742" s="7"/>
      <c r="D742" s="7"/>
      <c r="E742" s="38"/>
      <c r="F742" s="37"/>
      <c r="G742" s="37"/>
    </row>
    <row r="743" spans="1:7" ht="13" x14ac:dyDescent="0.3">
      <c r="A743" s="3"/>
      <c r="B743" s="3" t="s">
        <v>285</v>
      </c>
      <c r="C743" s="7" t="s">
        <v>0</v>
      </c>
      <c r="D743" s="7">
        <v>10</v>
      </c>
      <c r="E743" s="38">
        <v>90</v>
      </c>
      <c r="F743" s="37"/>
      <c r="G743" s="37">
        <f t="shared" si="16"/>
        <v>900</v>
      </c>
    </row>
    <row r="744" spans="1:7" ht="13" x14ac:dyDescent="0.3">
      <c r="A744" s="3"/>
      <c r="B744" s="4"/>
      <c r="C744" s="7"/>
      <c r="D744" s="7"/>
      <c r="E744" s="38"/>
      <c r="F744" s="37"/>
      <c r="G744" s="37"/>
    </row>
    <row r="745" spans="1:7" ht="13" x14ac:dyDescent="0.3">
      <c r="A745" s="3"/>
      <c r="B745" s="4" t="s">
        <v>339</v>
      </c>
      <c r="C745" s="7"/>
      <c r="D745" s="7"/>
      <c r="E745" s="38"/>
      <c r="F745" s="37"/>
      <c r="G745" s="37"/>
    </row>
    <row r="746" spans="1:7" ht="13" x14ac:dyDescent="0.3">
      <c r="A746" s="3"/>
      <c r="B746" s="4" t="s">
        <v>340</v>
      </c>
      <c r="C746" s="7"/>
      <c r="D746" s="7"/>
      <c r="E746" s="38"/>
      <c r="F746" s="37"/>
      <c r="G746" s="37"/>
    </row>
    <row r="747" spans="1:7" ht="13" x14ac:dyDescent="0.3">
      <c r="A747" s="3"/>
      <c r="B747" s="3"/>
      <c r="C747" s="7"/>
      <c r="D747" s="7"/>
      <c r="E747" s="38"/>
      <c r="F747" s="37"/>
      <c r="G747" s="37"/>
    </row>
    <row r="748" spans="1:7" ht="13" x14ac:dyDescent="0.3">
      <c r="A748" s="3"/>
      <c r="B748" s="3" t="s">
        <v>341</v>
      </c>
      <c r="C748" s="7" t="s">
        <v>11</v>
      </c>
      <c r="D748" s="7"/>
      <c r="E748" s="38">
        <v>20</v>
      </c>
      <c r="F748" s="37"/>
      <c r="G748" s="37">
        <f t="shared" si="16"/>
        <v>0</v>
      </c>
    </row>
    <row r="749" spans="1:7" ht="13" x14ac:dyDescent="0.3">
      <c r="A749" s="3"/>
      <c r="B749" s="3"/>
      <c r="C749" s="7"/>
      <c r="D749" s="7"/>
      <c r="E749" s="38"/>
      <c r="F749" s="37"/>
      <c r="G749" s="37"/>
    </row>
    <row r="750" spans="1:7" ht="13" x14ac:dyDescent="0.3">
      <c r="A750" s="3"/>
      <c r="B750" s="5" t="s">
        <v>283</v>
      </c>
      <c r="C750" s="7"/>
      <c r="D750" s="7"/>
      <c r="E750" s="38"/>
      <c r="F750" s="39"/>
      <c r="G750" s="39">
        <f>SUM(G725:G749)</f>
        <v>13970</v>
      </c>
    </row>
    <row r="751" spans="1:7" ht="13" x14ac:dyDescent="0.3">
      <c r="A751" s="3"/>
      <c r="B751" s="3"/>
      <c r="C751" s="7"/>
      <c r="D751" s="7"/>
      <c r="E751" s="38"/>
      <c r="F751" s="37"/>
      <c r="G751" s="37"/>
    </row>
    <row r="752" spans="1:7" ht="13" x14ac:dyDescent="0.3">
      <c r="A752" s="3"/>
      <c r="B752" s="3"/>
      <c r="C752" s="3"/>
      <c r="D752" s="3"/>
      <c r="E752" s="36"/>
      <c r="F752" s="37"/>
      <c r="G752" s="37"/>
    </row>
    <row r="753" spans="1:7" ht="13" x14ac:dyDescent="0.3">
      <c r="A753" s="3"/>
      <c r="B753" s="6" t="s">
        <v>357</v>
      </c>
      <c r="C753" s="3"/>
      <c r="D753" s="3"/>
      <c r="E753" s="36"/>
      <c r="F753" s="36"/>
      <c r="G753" s="36"/>
    </row>
    <row r="754" spans="1:7" ht="13" x14ac:dyDescent="0.3">
      <c r="A754" s="3"/>
      <c r="B754" s="3"/>
      <c r="C754" s="3"/>
      <c r="D754" s="3"/>
      <c r="E754" s="36"/>
      <c r="F754" s="36"/>
      <c r="G754" s="36"/>
    </row>
    <row r="755" spans="1:7" ht="13" x14ac:dyDescent="0.3">
      <c r="A755" s="3"/>
      <c r="B755" s="13" t="s">
        <v>467</v>
      </c>
      <c r="C755" s="3"/>
      <c r="D755" s="3"/>
      <c r="E755" s="36"/>
      <c r="F755" s="36"/>
      <c r="G755" s="41">
        <f>G171</f>
        <v>1750</v>
      </c>
    </row>
    <row r="756" spans="1:7" ht="13" x14ac:dyDescent="0.3">
      <c r="A756" s="3"/>
      <c r="B756" s="3"/>
      <c r="C756" s="3"/>
      <c r="D756" s="3"/>
      <c r="E756" s="36"/>
      <c r="F756" s="41"/>
      <c r="G756" s="36"/>
    </row>
    <row r="757" spans="1:7" ht="13" x14ac:dyDescent="0.3">
      <c r="A757" s="3"/>
      <c r="B757" s="13" t="s">
        <v>345</v>
      </c>
      <c r="C757" s="3"/>
      <c r="D757" s="3"/>
      <c r="E757" s="36"/>
      <c r="F757" s="41">
        <f>F235</f>
        <v>0</v>
      </c>
      <c r="G757" s="41">
        <f>G235</f>
        <v>2640</v>
      </c>
    </row>
    <row r="758" spans="1:7" ht="13" x14ac:dyDescent="0.3">
      <c r="A758" s="3"/>
      <c r="B758" s="13"/>
      <c r="C758" s="3"/>
      <c r="D758" s="3"/>
      <c r="E758" s="36"/>
      <c r="F758" s="41"/>
      <c r="G758" s="41"/>
    </row>
    <row r="759" spans="1:7" ht="13" x14ac:dyDescent="0.3">
      <c r="A759" s="3"/>
      <c r="B759" s="13" t="s">
        <v>346</v>
      </c>
      <c r="C759" s="3"/>
      <c r="D759" s="3"/>
      <c r="E759" s="36"/>
      <c r="F759" s="41">
        <f>F306</f>
        <v>0</v>
      </c>
      <c r="G759" s="41">
        <f>G306</f>
        <v>8670</v>
      </c>
    </row>
    <row r="760" spans="1:7" ht="13" x14ac:dyDescent="0.3">
      <c r="A760" s="3"/>
      <c r="B760" s="13"/>
      <c r="C760" s="3"/>
      <c r="D760" s="3"/>
      <c r="E760" s="36"/>
      <c r="F760" s="41"/>
      <c r="G760" s="41"/>
    </row>
    <row r="761" spans="1:7" ht="13" x14ac:dyDescent="0.3">
      <c r="A761" s="3"/>
      <c r="B761" s="13" t="s">
        <v>206</v>
      </c>
      <c r="C761" s="3"/>
      <c r="D761" s="3"/>
      <c r="E761" s="36"/>
      <c r="F761" s="41">
        <f>F321</f>
        <v>0</v>
      </c>
      <c r="G761" s="41">
        <f>G321</f>
        <v>0</v>
      </c>
    </row>
    <row r="762" spans="1:7" ht="13" x14ac:dyDescent="0.3">
      <c r="A762" s="3"/>
      <c r="B762" s="13"/>
      <c r="C762" s="3"/>
      <c r="D762" s="3"/>
      <c r="E762" s="36"/>
      <c r="F762" s="41"/>
      <c r="G762" s="41"/>
    </row>
    <row r="763" spans="1:7" ht="13" x14ac:dyDescent="0.3">
      <c r="A763" s="3"/>
      <c r="B763" s="13" t="s">
        <v>200</v>
      </c>
      <c r="C763" s="3"/>
      <c r="D763" s="3"/>
      <c r="E763" s="36"/>
      <c r="F763" s="41">
        <f>F376</f>
        <v>0</v>
      </c>
      <c r="G763" s="41">
        <f>G376</f>
        <v>0</v>
      </c>
    </row>
    <row r="764" spans="1:7" ht="13" x14ac:dyDescent="0.3">
      <c r="A764" s="3"/>
      <c r="B764" s="13"/>
      <c r="C764" s="3"/>
      <c r="D764" s="3"/>
      <c r="E764" s="36"/>
      <c r="F764" s="41"/>
      <c r="G764" s="41"/>
    </row>
    <row r="765" spans="1:7" ht="13" x14ac:dyDescent="0.3">
      <c r="A765" s="3"/>
      <c r="B765" s="13" t="s">
        <v>170</v>
      </c>
      <c r="C765" s="3"/>
      <c r="D765" s="3"/>
      <c r="E765" s="36"/>
      <c r="F765" s="41">
        <f>F406</f>
        <v>0</v>
      </c>
      <c r="G765" s="41">
        <f>G406</f>
        <v>325</v>
      </c>
    </row>
    <row r="766" spans="1:7" ht="13" x14ac:dyDescent="0.3">
      <c r="A766" s="3"/>
      <c r="B766" s="13"/>
      <c r="C766" s="3"/>
      <c r="D766" s="3"/>
      <c r="E766" s="36"/>
      <c r="F766" s="41"/>
      <c r="G766" s="41"/>
    </row>
    <row r="767" spans="1:7" ht="13" x14ac:dyDescent="0.3">
      <c r="A767" s="3"/>
      <c r="B767" s="13" t="s">
        <v>347</v>
      </c>
      <c r="C767" s="3"/>
      <c r="D767" s="3"/>
      <c r="E767" s="36"/>
      <c r="F767" s="41">
        <f>F439</f>
        <v>0</v>
      </c>
      <c r="G767" s="41">
        <f>G439</f>
        <v>5950</v>
      </c>
    </row>
    <row r="768" spans="1:7" ht="13" x14ac:dyDescent="0.3">
      <c r="A768" s="15"/>
      <c r="B768" s="13"/>
      <c r="C768" s="3"/>
      <c r="D768" s="3"/>
      <c r="E768" s="36"/>
      <c r="F768" s="41"/>
      <c r="G768" s="41"/>
    </row>
    <row r="769" spans="1:7" ht="13" x14ac:dyDescent="0.3">
      <c r="A769" s="15"/>
      <c r="B769" s="13" t="s">
        <v>133</v>
      </c>
      <c r="C769" s="3"/>
      <c r="D769" s="3"/>
      <c r="E769" s="36"/>
      <c r="F769" s="41">
        <f>F521</f>
        <v>0</v>
      </c>
      <c r="G769" s="41">
        <f>G521</f>
        <v>15510</v>
      </c>
    </row>
    <row r="770" spans="1:7" ht="13" x14ac:dyDescent="0.3">
      <c r="A770" s="15"/>
      <c r="B770" s="13"/>
      <c r="C770" s="3"/>
      <c r="D770" s="3"/>
      <c r="E770" s="36"/>
      <c r="F770" s="41"/>
      <c r="G770" s="41"/>
    </row>
    <row r="771" spans="1:7" ht="13" x14ac:dyDescent="0.3">
      <c r="A771" s="15"/>
      <c r="B771" s="13" t="s">
        <v>348</v>
      </c>
      <c r="C771" s="3"/>
      <c r="D771" s="3"/>
      <c r="E771" s="36"/>
      <c r="F771" s="41">
        <f>F549</f>
        <v>0</v>
      </c>
      <c r="G771" s="41">
        <f>G549</f>
        <v>0</v>
      </c>
    </row>
    <row r="772" spans="1:7" ht="13" x14ac:dyDescent="0.3">
      <c r="A772" s="15"/>
      <c r="B772" s="13"/>
      <c r="C772" s="3"/>
      <c r="D772" s="3"/>
      <c r="E772" s="36"/>
      <c r="F772" s="41"/>
      <c r="G772" s="41"/>
    </row>
    <row r="773" spans="1:7" ht="13" x14ac:dyDescent="0.3">
      <c r="A773" s="15"/>
      <c r="B773" s="13" t="s">
        <v>349</v>
      </c>
      <c r="C773" s="3"/>
      <c r="D773" s="3"/>
      <c r="E773" s="36"/>
      <c r="F773" s="41">
        <f>F558</f>
        <v>0</v>
      </c>
      <c r="G773" s="41">
        <f>G558</f>
        <v>0</v>
      </c>
    </row>
    <row r="774" spans="1:7" ht="13" x14ac:dyDescent="0.3">
      <c r="A774" s="15"/>
      <c r="B774" s="13"/>
      <c r="C774" s="3"/>
      <c r="D774" s="3"/>
      <c r="E774" s="36"/>
      <c r="F774" s="41"/>
      <c r="G774" s="41"/>
    </row>
    <row r="775" spans="1:7" ht="13" x14ac:dyDescent="0.3">
      <c r="A775" s="15"/>
      <c r="B775" s="13" t="s">
        <v>63</v>
      </c>
      <c r="C775" s="3"/>
      <c r="D775" s="3"/>
      <c r="E775" s="36"/>
      <c r="F775" s="41">
        <f>F590</f>
        <v>0</v>
      </c>
      <c r="G775" s="41">
        <f>G590</f>
        <v>4050</v>
      </c>
    </row>
    <row r="776" spans="1:7" ht="13" x14ac:dyDescent="0.3">
      <c r="A776" s="15"/>
      <c r="B776" s="13"/>
      <c r="C776" s="3"/>
      <c r="D776" s="3"/>
      <c r="E776" s="36"/>
      <c r="F776" s="41"/>
      <c r="G776" s="41"/>
    </row>
    <row r="777" spans="1:7" ht="13" x14ac:dyDescent="0.3">
      <c r="A777" s="15"/>
      <c r="B777" s="13" t="s">
        <v>350</v>
      </c>
      <c r="C777" s="3"/>
      <c r="D777" s="3"/>
      <c r="E777" s="36"/>
      <c r="F777" s="41">
        <f>F636</f>
        <v>0</v>
      </c>
      <c r="G777" s="41">
        <f>G636</f>
        <v>0</v>
      </c>
    </row>
    <row r="778" spans="1:7" ht="13" x14ac:dyDescent="0.3">
      <c r="A778" s="15"/>
      <c r="B778" s="13"/>
      <c r="C778" s="3"/>
      <c r="D778" s="3"/>
      <c r="E778" s="36"/>
      <c r="F778" s="41"/>
      <c r="G778" s="41"/>
    </row>
    <row r="779" spans="1:7" ht="13" x14ac:dyDescent="0.3">
      <c r="A779" s="15"/>
      <c r="B779" s="13" t="s">
        <v>20</v>
      </c>
      <c r="C779" s="3"/>
      <c r="D779" s="3"/>
      <c r="E779" s="36"/>
      <c r="F779" s="41">
        <f>F655</f>
        <v>0</v>
      </c>
      <c r="G779" s="41">
        <f>G655</f>
        <v>10800</v>
      </c>
    </row>
    <row r="780" spans="1:7" ht="13" x14ac:dyDescent="0.3">
      <c r="A780" s="15"/>
      <c r="B780" s="13"/>
      <c r="C780" s="3"/>
      <c r="D780" s="3"/>
      <c r="E780" s="36"/>
      <c r="F780" s="41"/>
      <c r="G780" s="41"/>
    </row>
    <row r="781" spans="1:7" ht="13" x14ac:dyDescent="0.3">
      <c r="A781" s="15"/>
      <c r="B781" s="13" t="s">
        <v>15</v>
      </c>
      <c r="C781" s="3"/>
      <c r="D781" s="3"/>
      <c r="E781" s="36"/>
      <c r="F781" s="41">
        <f>F666</f>
        <v>0</v>
      </c>
      <c r="G781" s="41">
        <f>G666</f>
        <v>7000</v>
      </c>
    </row>
    <row r="782" spans="1:7" ht="13" x14ac:dyDescent="0.3">
      <c r="A782" s="15"/>
      <c r="B782" s="13"/>
      <c r="C782" s="3"/>
      <c r="D782" s="3"/>
      <c r="E782" s="36"/>
      <c r="F782" s="41"/>
      <c r="G782" s="41"/>
    </row>
    <row r="783" spans="1:7" ht="13" x14ac:dyDescent="0.3">
      <c r="A783" s="15"/>
      <c r="B783" s="13" t="s">
        <v>296</v>
      </c>
      <c r="C783" s="3"/>
      <c r="D783" s="3"/>
      <c r="E783" s="36"/>
      <c r="F783" s="41">
        <f>F710</f>
        <v>0</v>
      </c>
      <c r="G783" s="41">
        <f>G710</f>
        <v>7850</v>
      </c>
    </row>
    <row r="784" spans="1:7" ht="13" x14ac:dyDescent="0.3">
      <c r="A784" s="15"/>
      <c r="B784" s="13"/>
      <c r="C784" s="3"/>
      <c r="D784" s="3"/>
      <c r="E784" s="36"/>
      <c r="F784" s="41"/>
      <c r="G784" s="41"/>
    </row>
    <row r="785" spans="1:7" ht="13" x14ac:dyDescent="0.3">
      <c r="A785" s="15"/>
      <c r="B785" s="13" t="s">
        <v>351</v>
      </c>
      <c r="C785" s="3"/>
      <c r="D785" s="3"/>
      <c r="E785" s="36"/>
      <c r="F785" s="41">
        <f>F718</f>
        <v>0</v>
      </c>
      <c r="G785" s="41">
        <f>G718</f>
        <v>0</v>
      </c>
    </row>
    <row r="786" spans="1:7" ht="13" x14ac:dyDescent="0.3">
      <c r="A786" s="15"/>
      <c r="B786" s="13"/>
      <c r="C786" s="3"/>
      <c r="D786" s="3"/>
      <c r="E786" s="36"/>
      <c r="F786" s="41"/>
      <c r="G786" s="41"/>
    </row>
    <row r="787" spans="1:7" ht="13" x14ac:dyDescent="0.3">
      <c r="A787" s="15"/>
      <c r="B787" s="13" t="s">
        <v>352</v>
      </c>
      <c r="C787" s="3"/>
      <c r="D787" s="3"/>
      <c r="E787" s="36"/>
      <c r="F787" s="41">
        <f>F750</f>
        <v>0</v>
      </c>
      <c r="G787" s="41">
        <f>G750</f>
        <v>13970</v>
      </c>
    </row>
    <row r="788" spans="1:7" ht="13" x14ac:dyDescent="0.3">
      <c r="A788" s="15"/>
      <c r="B788" s="13"/>
      <c r="C788" s="3"/>
      <c r="D788" s="3"/>
      <c r="E788" s="36"/>
      <c r="F788" s="36"/>
      <c r="G788" s="36"/>
    </row>
    <row r="789" spans="1:7" ht="13" x14ac:dyDescent="0.3">
      <c r="A789" s="15"/>
      <c r="B789" s="3"/>
      <c r="C789" s="3"/>
      <c r="D789" s="3"/>
      <c r="E789" s="36"/>
      <c r="F789" s="36"/>
      <c r="G789" s="36"/>
    </row>
    <row r="790" spans="1:7" ht="13" x14ac:dyDescent="0.3">
      <c r="A790" s="15"/>
      <c r="B790" s="23" t="s">
        <v>353</v>
      </c>
      <c r="C790" s="24"/>
      <c r="D790" s="24"/>
      <c r="E790" s="42"/>
      <c r="F790" s="43">
        <f>SUM(F757:F789)</f>
        <v>0</v>
      </c>
      <c r="G790" s="43">
        <f>SUM(G757:G789)</f>
        <v>76765</v>
      </c>
    </row>
    <row r="791" spans="1:7" ht="13" x14ac:dyDescent="0.3">
      <c r="A791" s="16"/>
      <c r="B791" s="2"/>
      <c r="C791" s="2"/>
      <c r="D791" s="2"/>
      <c r="E791" s="44"/>
      <c r="F791" s="44"/>
      <c r="G791" s="44"/>
    </row>
  </sheetData>
  <pageMargins left="0.24" right="0.16" top="1.1458333333333333" bottom="0.5759803921568627" header="0.17" footer="0.16"/>
  <pageSetup orientation="landscape" r:id="rId1"/>
  <headerFooter alignWithMargins="0">
    <oddHeader>&amp;R 
STORM DAMAGED REPAIR AND RENOVATIONS
IMPLEMENTING AGENT: DBSA
CLIENT: KZN DEPARTMENT OF EDUCATION
MALABELA PRIMARY SCHOOL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791"/>
  <sheetViews>
    <sheetView topLeftCell="A492" zoomScale="140" zoomScaleNormal="140" zoomScalePageLayoutView="85" workbookViewId="0">
      <selection activeCell="C492" sqref="C492"/>
    </sheetView>
  </sheetViews>
  <sheetFormatPr defaultColWidth="9.1796875" defaultRowHeight="12.5" x14ac:dyDescent="0.25"/>
  <cols>
    <col min="1" max="1" width="5.453125" style="1" customWidth="1"/>
    <col min="2" max="2" width="65.26953125" style="1" customWidth="1"/>
    <col min="3" max="3" width="5.81640625" style="1" customWidth="1"/>
    <col min="4" max="4" width="5.54296875" style="1" customWidth="1"/>
    <col min="5" max="5" width="11.453125" style="45" customWidth="1"/>
    <col min="6" max="6" width="13" style="45" customWidth="1"/>
    <col min="7" max="7" width="16.453125" style="45" customWidth="1"/>
    <col min="8" max="8" width="8" style="1" customWidth="1"/>
    <col min="9" max="16384" width="9.1796875" style="1"/>
  </cols>
  <sheetData>
    <row r="1" spans="1:7" ht="13" x14ac:dyDescent="0.3">
      <c r="A1" s="31" t="s">
        <v>4</v>
      </c>
      <c r="B1" s="31" t="s">
        <v>294</v>
      </c>
      <c r="C1" s="31" t="s">
        <v>293</v>
      </c>
      <c r="D1" s="31" t="s">
        <v>292</v>
      </c>
      <c r="E1" s="32" t="s">
        <v>291</v>
      </c>
      <c r="F1" s="33" t="s">
        <v>290</v>
      </c>
      <c r="G1" s="32" t="s">
        <v>289</v>
      </c>
    </row>
    <row r="2" spans="1:7" ht="13" x14ac:dyDescent="0.3">
      <c r="A2" s="14"/>
      <c r="B2" s="14"/>
      <c r="C2" s="14"/>
      <c r="D2" s="14"/>
      <c r="E2" s="34"/>
      <c r="F2" s="34"/>
      <c r="G2" s="35"/>
    </row>
    <row r="3" spans="1:7" ht="13" x14ac:dyDescent="0.3">
      <c r="A3" s="8" t="s">
        <v>288</v>
      </c>
      <c r="B3" s="12" t="s">
        <v>482</v>
      </c>
      <c r="C3" s="3"/>
      <c r="D3" s="3"/>
      <c r="E3" s="36"/>
      <c r="F3" s="36"/>
      <c r="G3" s="37"/>
    </row>
    <row r="4" spans="1:7" ht="13" x14ac:dyDescent="0.3">
      <c r="A4" s="8">
        <v>1</v>
      </c>
      <c r="B4" s="4" t="s">
        <v>284</v>
      </c>
      <c r="C4" s="7"/>
      <c r="D4" s="7"/>
      <c r="E4" s="37"/>
      <c r="F4" s="37"/>
      <c r="G4" s="37"/>
    </row>
    <row r="5" spans="1:7" ht="13" x14ac:dyDescent="0.3">
      <c r="A5" s="8"/>
      <c r="B5" s="18" t="s">
        <v>361</v>
      </c>
      <c r="C5" s="19"/>
      <c r="D5" s="7"/>
      <c r="E5" s="37"/>
      <c r="F5" s="37"/>
      <c r="G5" s="37"/>
    </row>
    <row r="6" spans="1:7" ht="13" x14ac:dyDescent="0.3">
      <c r="A6" s="8"/>
      <c r="B6" s="20"/>
      <c r="C6" s="19"/>
      <c r="D6" s="7"/>
      <c r="E6" s="37"/>
      <c r="F6" s="37"/>
      <c r="G6" s="37"/>
    </row>
    <row r="7" spans="1:7" ht="13" x14ac:dyDescent="0.3">
      <c r="A7" s="8"/>
      <c r="B7" s="20" t="s">
        <v>362</v>
      </c>
      <c r="C7" s="19" t="s">
        <v>11</v>
      </c>
      <c r="D7" s="7"/>
      <c r="E7" s="37">
        <v>80</v>
      </c>
      <c r="F7" s="37"/>
      <c r="G7" s="37">
        <f>E7*D7</f>
        <v>0</v>
      </c>
    </row>
    <row r="8" spans="1:7" ht="13" x14ac:dyDescent="0.3">
      <c r="A8" s="8"/>
      <c r="B8" s="20"/>
      <c r="C8" s="19"/>
      <c r="D8" s="7"/>
      <c r="E8" s="37"/>
      <c r="F8" s="37"/>
      <c r="G8" s="37"/>
    </row>
    <row r="9" spans="1:7" ht="13" x14ac:dyDescent="0.3">
      <c r="A9" s="8"/>
      <c r="B9" s="20" t="s">
        <v>363</v>
      </c>
      <c r="C9" s="19" t="s">
        <v>11</v>
      </c>
      <c r="D9" s="7"/>
      <c r="E9" s="37"/>
      <c r="F9" s="37"/>
      <c r="G9" s="37">
        <f t="shared" ref="G9:G68" si="0">E9*D9</f>
        <v>0</v>
      </c>
    </row>
    <row r="10" spans="1:7" ht="13" x14ac:dyDescent="0.3">
      <c r="A10" s="8"/>
      <c r="B10" s="20" t="s">
        <v>364</v>
      </c>
      <c r="C10" s="19"/>
      <c r="D10" s="7"/>
      <c r="E10" s="37"/>
      <c r="F10" s="37"/>
      <c r="G10" s="37"/>
    </row>
    <row r="11" spans="1:7" ht="13" x14ac:dyDescent="0.3">
      <c r="A11" s="8"/>
      <c r="B11" s="20" t="s">
        <v>365</v>
      </c>
      <c r="C11" s="19"/>
      <c r="D11" s="7"/>
      <c r="E11" s="37"/>
      <c r="F11" s="37"/>
      <c r="G11" s="37"/>
    </row>
    <row r="12" spans="1:7" ht="13" x14ac:dyDescent="0.3">
      <c r="A12" s="8"/>
      <c r="B12" s="20"/>
      <c r="C12" s="19"/>
      <c r="D12" s="7"/>
      <c r="E12" s="37"/>
      <c r="F12" s="37"/>
      <c r="G12" s="37"/>
    </row>
    <row r="13" spans="1:7" ht="13" x14ac:dyDescent="0.3">
      <c r="A13" s="8"/>
      <c r="B13" s="20" t="s">
        <v>366</v>
      </c>
      <c r="C13" s="19" t="s">
        <v>2</v>
      </c>
      <c r="D13" s="7"/>
      <c r="E13" s="37"/>
      <c r="F13" s="37"/>
      <c r="G13" s="37">
        <f t="shared" si="0"/>
        <v>0</v>
      </c>
    </row>
    <row r="14" spans="1:7" ht="13" x14ac:dyDescent="0.3">
      <c r="A14" s="8"/>
      <c r="B14" s="20" t="s">
        <v>367</v>
      </c>
      <c r="C14" s="19"/>
      <c r="D14" s="7"/>
      <c r="E14" s="37"/>
      <c r="F14" s="37"/>
      <c r="G14" s="37"/>
    </row>
    <row r="15" spans="1:7" ht="13" x14ac:dyDescent="0.3">
      <c r="A15" s="8"/>
      <c r="B15" s="20" t="s">
        <v>368</v>
      </c>
      <c r="C15" s="19"/>
      <c r="D15" s="7"/>
      <c r="E15" s="37"/>
      <c r="F15" s="37"/>
      <c r="G15" s="37"/>
    </row>
    <row r="16" spans="1:7" ht="13" x14ac:dyDescent="0.3">
      <c r="A16" s="8"/>
      <c r="B16" s="20" t="s">
        <v>369</v>
      </c>
      <c r="C16" s="19"/>
      <c r="D16" s="7"/>
      <c r="E16" s="37"/>
      <c r="F16" s="37"/>
      <c r="G16" s="37"/>
    </row>
    <row r="17" spans="1:7" ht="13" x14ac:dyDescent="0.3">
      <c r="A17" s="8"/>
      <c r="B17" s="20"/>
      <c r="C17" s="19"/>
      <c r="D17" s="7"/>
      <c r="E17" s="37"/>
      <c r="F17" s="37"/>
      <c r="G17" s="37"/>
    </row>
    <row r="18" spans="1:7" ht="13" x14ac:dyDescent="0.3">
      <c r="A18" s="8"/>
      <c r="B18" s="21" t="s">
        <v>370</v>
      </c>
      <c r="C18" s="19"/>
      <c r="D18" s="7"/>
      <c r="E18" s="37"/>
      <c r="F18" s="37"/>
      <c r="G18" s="37"/>
    </row>
    <row r="19" spans="1:7" ht="13" x14ac:dyDescent="0.3">
      <c r="A19" s="8"/>
      <c r="B19" s="20"/>
      <c r="C19" s="19"/>
      <c r="D19" s="7"/>
      <c r="E19" s="37"/>
      <c r="F19" s="37"/>
      <c r="G19" s="37"/>
    </row>
    <row r="20" spans="1:7" ht="13" x14ac:dyDescent="0.3">
      <c r="A20" s="8"/>
      <c r="B20" s="21" t="s">
        <v>371</v>
      </c>
      <c r="C20" s="19"/>
      <c r="D20" s="7"/>
      <c r="E20" s="37"/>
      <c r="F20" s="37"/>
      <c r="G20" s="37"/>
    </row>
    <row r="21" spans="1:7" ht="13" x14ac:dyDescent="0.3">
      <c r="A21" s="8"/>
      <c r="B21" s="20"/>
      <c r="C21" s="19"/>
      <c r="D21" s="7"/>
      <c r="E21" s="37"/>
      <c r="F21" s="37"/>
      <c r="G21" s="37"/>
    </row>
    <row r="22" spans="1:7" ht="13" x14ac:dyDescent="0.3">
      <c r="A22" s="8"/>
      <c r="B22" s="20" t="s">
        <v>372</v>
      </c>
      <c r="C22" s="19" t="s">
        <v>457</v>
      </c>
      <c r="D22" s="7"/>
      <c r="E22" s="37"/>
      <c r="F22" s="37"/>
      <c r="G22" s="37">
        <f t="shared" si="0"/>
        <v>0</v>
      </c>
    </row>
    <row r="23" spans="1:7" ht="13" x14ac:dyDescent="0.3">
      <c r="A23" s="8"/>
      <c r="B23" s="20"/>
      <c r="C23" s="19"/>
      <c r="D23" s="7"/>
      <c r="E23" s="37"/>
      <c r="F23" s="37"/>
      <c r="G23" s="37"/>
    </row>
    <row r="24" spans="1:7" ht="13" x14ac:dyDescent="0.3">
      <c r="A24" s="8"/>
      <c r="B24" s="20" t="s">
        <v>191</v>
      </c>
      <c r="C24" s="19" t="s">
        <v>457</v>
      </c>
      <c r="D24" s="7"/>
      <c r="E24" s="37"/>
      <c r="F24" s="37"/>
      <c r="G24" s="37">
        <f t="shared" si="0"/>
        <v>0</v>
      </c>
    </row>
    <row r="25" spans="1:7" ht="13" x14ac:dyDescent="0.3">
      <c r="A25" s="8"/>
      <c r="B25" s="20"/>
      <c r="C25" s="19"/>
      <c r="D25" s="7"/>
      <c r="E25" s="37"/>
      <c r="F25" s="37"/>
      <c r="G25" s="37"/>
    </row>
    <row r="26" spans="1:7" ht="13" x14ac:dyDescent="0.3">
      <c r="A26" s="8"/>
      <c r="B26" s="21" t="s">
        <v>373</v>
      </c>
      <c r="C26" s="19"/>
      <c r="D26" s="7"/>
      <c r="E26" s="37"/>
      <c r="F26" s="37"/>
      <c r="G26" s="37"/>
    </row>
    <row r="27" spans="1:7" ht="13" x14ac:dyDescent="0.3">
      <c r="A27" s="8"/>
      <c r="B27" s="21" t="s">
        <v>374</v>
      </c>
      <c r="C27" s="19"/>
      <c r="D27" s="7"/>
      <c r="E27" s="37"/>
      <c r="F27" s="37"/>
      <c r="G27" s="37"/>
    </row>
    <row r="28" spans="1:7" ht="13" x14ac:dyDescent="0.3">
      <c r="A28" s="8"/>
      <c r="B28" s="21" t="s">
        <v>375</v>
      </c>
      <c r="C28" s="19"/>
      <c r="D28" s="7"/>
      <c r="E28" s="37"/>
      <c r="F28" s="37"/>
      <c r="G28" s="37"/>
    </row>
    <row r="29" spans="1:7" ht="13" x14ac:dyDescent="0.3">
      <c r="A29" s="8"/>
      <c r="B29" s="21" t="s">
        <v>376</v>
      </c>
      <c r="C29" s="19"/>
      <c r="D29" s="7"/>
      <c r="E29" s="37"/>
      <c r="F29" s="37"/>
      <c r="G29" s="37"/>
    </row>
    <row r="30" spans="1:7" ht="13" x14ac:dyDescent="0.3">
      <c r="A30" s="8"/>
      <c r="B30" s="21" t="s">
        <v>377</v>
      </c>
      <c r="C30" s="19"/>
      <c r="D30" s="7"/>
      <c r="E30" s="37"/>
      <c r="F30" s="37"/>
      <c r="G30" s="37"/>
    </row>
    <row r="31" spans="1:7" ht="13" x14ac:dyDescent="0.3">
      <c r="A31" s="8"/>
      <c r="B31" s="21" t="s">
        <v>378</v>
      </c>
      <c r="C31" s="19"/>
      <c r="D31" s="7"/>
      <c r="E31" s="37"/>
      <c r="F31" s="37"/>
      <c r="G31" s="37"/>
    </row>
    <row r="32" spans="1:7" ht="13" x14ac:dyDescent="0.3">
      <c r="A32" s="8"/>
      <c r="B32" s="20"/>
      <c r="C32" s="19"/>
      <c r="D32" s="7"/>
      <c r="E32" s="37"/>
      <c r="F32" s="37"/>
      <c r="G32" s="37"/>
    </row>
    <row r="33" spans="1:7" ht="13" x14ac:dyDescent="0.3">
      <c r="A33" s="8"/>
      <c r="B33" s="20" t="s">
        <v>379</v>
      </c>
      <c r="C33" s="19" t="s">
        <v>2</v>
      </c>
      <c r="D33" s="7"/>
      <c r="E33" s="37"/>
      <c r="F33" s="37"/>
      <c r="G33" s="37">
        <f t="shared" si="0"/>
        <v>0</v>
      </c>
    </row>
    <row r="34" spans="1:7" ht="13" x14ac:dyDescent="0.3">
      <c r="A34" s="8"/>
      <c r="B34" s="20"/>
      <c r="C34" s="19"/>
      <c r="D34" s="7"/>
      <c r="E34" s="37"/>
      <c r="F34" s="37"/>
      <c r="G34" s="37"/>
    </row>
    <row r="35" spans="1:7" ht="13" x14ac:dyDescent="0.3">
      <c r="A35" s="8"/>
      <c r="B35" s="20" t="s">
        <v>380</v>
      </c>
      <c r="C35" s="19" t="s">
        <v>2</v>
      </c>
      <c r="D35" s="7"/>
      <c r="E35" s="37"/>
      <c r="F35" s="37"/>
      <c r="G35" s="37">
        <f t="shared" si="0"/>
        <v>0</v>
      </c>
    </row>
    <row r="36" spans="1:7" ht="13" x14ac:dyDescent="0.3">
      <c r="A36" s="8"/>
      <c r="B36" s="20"/>
      <c r="C36" s="19"/>
      <c r="D36" s="7"/>
      <c r="E36" s="37"/>
      <c r="F36" s="37"/>
      <c r="G36" s="37"/>
    </row>
    <row r="37" spans="1:7" ht="13" x14ac:dyDescent="0.3">
      <c r="A37" s="8"/>
      <c r="B37" s="20" t="s">
        <v>381</v>
      </c>
      <c r="C37" s="19" t="s">
        <v>2</v>
      </c>
      <c r="D37" s="7"/>
      <c r="E37" s="37"/>
      <c r="F37" s="37"/>
      <c r="G37" s="37">
        <f t="shared" si="0"/>
        <v>0</v>
      </c>
    </row>
    <row r="38" spans="1:7" ht="13" x14ac:dyDescent="0.3">
      <c r="A38" s="8"/>
      <c r="B38" s="20"/>
      <c r="C38" s="19"/>
      <c r="D38" s="7"/>
      <c r="E38" s="37"/>
      <c r="F38" s="37"/>
      <c r="G38" s="37"/>
    </row>
    <row r="39" spans="1:7" ht="13" x14ac:dyDescent="0.3">
      <c r="A39" s="8"/>
      <c r="B39" s="21" t="s">
        <v>382</v>
      </c>
      <c r="C39" s="19"/>
      <c r="D39" s="7"/>
      <c r="E39" s="37"/>
      <c r="F39" s="37"/>
      <c r="G39" s="37"/>
    </row>
    <row r="40" spans="1:7" ht="13" x14ac:dyDescent="0.3">
      <c r="A40" s="8"/>
      <c r="B40" s="20"/>
      <c r="C40" s="19"/>
      <c r="D40" s="7"/>
      <c r="E40" s="37"/>
      <c r="F40" s="37"/>
      <c r="G40" s="37"/>
    </row>
    <row r="41" spans="1:7" ht="13" x14ac:dyDescent="0.3">
      <c r="A41" s="8"/>
      <c r="B41" s="20" t="s">
        <v>383</v>
      </c>
      <c r="C41" s="19"/>
      <c r="D41" s="7"/>
      <c r="E41" s="37"/>
      <c r="F41" s="37"/>
      <c r="G41" s="37"/>
    </row>
    <row r="42" spans="1:7" ht="13" x14ac:dyDescent="0.3">
      <c r="A42" s="8"/>
      <c r="B42" s="20" t="s">
        <v>384</v>
      </c>
      <c r="C42" s="19"/>
      <c r="D42" s="7"/>
      <c r="E42" s="37"/>
      <c r="F42" s="37"/>
      <c r="G42" s="37"/>
    </row>
    <row r="43" spans="1:7" ht="13" x14ac:dyDescent="0.3">
      <c r="A43" s="8"/>
      <c r="B43" s="20" t="s">
        <v>385</v>
      </c>
      <c r="C43" s="19"/>
      <c r="D43" s="7"/>
      <c r="E43" s="37"/>
      <c r="F43" s="37"/>
      <c r="G43" s="37"/>
    </row>
    <row r="44" spans="1:7" ht="13" x14ac:dyDescent="0.3">
      <c r="A44" s="8"/>
      <c r="B44" s="20"/>
      <c r="C44" s="19"/>
      <c r="D44" s="7"/>
      <c r="E44" s="37"/>
      <c r="F44" s="37"/>
      <c r="G44" s="37"/>
    </row>
    <row r="45" spans="1:7" ht="13" x14ac:dyDescent="0.3">
      <c r="A45" s="8"/>
      <c r="B45" s="20" t="s">
        <v>386</v>
      </c>
      <c r="C45" s="19" t="s">
        <v>457</v>
      </c>
      <c r="D45" s="7"/>
      <c r="E45" s="37"/>
      <c r="F45" s="37"/>
      <c r="G45" s="37">
        <f t="shared" si="0"/>
        <v>0</v>
      </c>
    </row>
    <row r="46" spans="1:7" ht="13" x14ac:dyDescent="0.3">
      <c r="A46" s="8"/>
      <c r="B46" s="20"/>
      <c r="C46" s="19"/>
      <c r="D46" s="7"/>
      <c r="E46" s="37"/>
      <c r="F46" s="37"/>
      <c r="G46" s="37"/>
    </row>
    <row r="47" spans="1:7" ht="13" x14ac:dyDescent="0.3">
      <c r="A47" s="8"/>
      <c r="B47" s="20" t="s">
        <v>387</v>
      </c>
      <c r="C47" s="19"/>
      <c r="D47" s="7"/>
      <c r="E47" s="37"/>
      <c r="F47" s="37"/>
      <c r="G47" s="37"/>
    </row>
    <row r="48" spans="1:7" ht="13" x14ac:dyDescent="0.3">
      <c r="A48" s="8"/>
      <c r="B48" s="20" t="s">
        <v>388</v>
      </c>
      <c r="C48" s="19"/>
      <c r="D48" s="7"/>
      <c r="E48" s="37"/>
      <c r="F48" s="37"/>
      <c r="G48" s="37"/>
    </row>
    <row r="49" spans="1:7" ht="13" x14ac:dyDescent="0.3">
      <c r="A49" s="8"/>
      <c r="B49" s="20"/>
      <c r="C49" s="19"/>
      <c r="D49" s="7"/>
      <c r="E49" s="37"/>
      <c r="F49" s="37"/>
      <c r="G49" s="37"/>
    </row>
    <row r="50" spans="1:7" ht="13" x14ac:dyDescent="0.3">
      <c r="A50" s="8"/>
      <c r="B50" s="20" t="s">
        <v>389</v>
      </c>
      <c r="C50" s="19" t="s">
        <v>2</v>
      </c>
      <c r="D50" s="7"/>
      <c r="E50" s="37">
        <v>50</v>
      </c>
      <c r="F50" s="37"/>
      <c r="G50" s="37">
        <f t="shared" si="0"/>
        <v>0</v>
      </c>
    </row>
    <row r="51" spans="1:7" ht="13" x14ac:dyDescent="0.3">
      <c r="A51" s="8"/>
      <c r="B51" s="20"/>
      <c r="C51" s="19"/>
      <c r="D51" s="7"/>
      <c r="E51" s="37"/>
      <c r="F51" s="37"/>
      <c r="G51" s="37"/>
    </row>
    <row r="52" spans="1:7" ht="13" x14ac:dyDescent="0.3">
      <c r="A52" s="8"/>
      <c r="B52" s="20" t="s">
        <v>390</v>
      </c>
      <c r="C52" s="19"/>
      <c r="D52" s="7"/>
      <c r="E52" s="37"/>
      <c r="F52" s="37"/>
      <c r="G52" s="37"/>
    </row>
    <row r="53" spans="1:7" ht="13" x14ac:dyDescent="0.3">
      <c r="A53" s="8"/>
      <c r="B53" s="20" t="s">
        <v>391</v>
      </c>
      <c r="C53" s="19"/>
      <c r="D53" s="7"/>
      <c r="E53" s="37"/>
      <c r="F53" s="37"/>
      <c r="G53" s="37"/>
    </row>
    <row r="54" spans="1:7" ht="13" x14ac:dyDescent="0.3">
      <c r="A54" s="8"/>
      <c r="B54" s="20"/>
      <c r="C54" s="19"/>
      <c r="D54" s="7"/>
      <c r="E54" s="37"/>
      <c r="F54" s="37"/>
      <c r="G54" s="37"/>
    </row>
    <row r="55" spans="1:7" ht="13" x14ac:dyDescent="0.3">
      <c r="A55" s="8"/>
      <c r="B55" s="20" t="s">
        <v>460</v>
      </c>
      <c r="C55" s="9" t="s">
        <v>0</v>
      </c>
      <c r="D55" s="9">
        <v>36</v>
      </c>
      <c r="E55" s="37">
        <v>50</v>
      </c>
      <c r="F55" s="37"/>
      <c r="G55" s="37">
        <f t="shared" si="0"/>
        <v>1800</v>
      </c>
    </row>
    <row r="56" spans="1:7" ht="13" x14ac:dyDescent="0.3">
      <c r="A56" s="8"/>
      <c r="B56" s="20" t="s">
        <v>392</v>
      </c>
      <c r="C56" s="19"/>
      <c r="D56" s="7"/>
      <c r="E56" s="37"/>
      <c r="F56" s="37"/>
      <c r="G56" s="37"/>
    </row>
    <row r="57" spans="1:7" ht="13" x14ac:dyDescent="0.3">
      <c r="A57" s="8"/>
      <c r="B57" s="20" t="s">
        <v>393</v>
      </c>
      <c r="C57" s="19"/>
      <c r="D57" s="7"/>
      <c r="E57" s="37"/>
      <c r="F57" s="37"/>
      <c r="G57" s="37"/>
    </row>
    <row r="58" spans="1:7" ht="13" x14ac:dyDescent="0.3">
      <c r="A58" s="8"/>
      <c r="B58" s="20"/>
      <c r="C58" s="19"/>
      <c r="D58" s="7"/>
      <c r="E58" s="37"/>
      <c r="F58" s="37"/>
      <c r="G58" s="37"/>
    </row>
    <row r="59" spans="1:7" ht="13" x14ac:dyDescent="0.3">
      <c r="A59" s="8"/>
      <c r="B59" s="20" t="s">
        <v>394</v>
      </c>
      <c r="C59" s="19" t="s">
        <v>457</v>
      </c>
      <c r="D59" s="7"/>
      <c r="E59" s="37"/>
      <c r="F59" s="37"/>
      <c r="G59" s="37">
        <f t="shared" si="0"/>
        <v>0</v>
      </c>
    </row>
    <row r="60" spans="1:7" ht="13" x14ac:dyDescent="0.3">
      <c r="A60" s="8"/>
      <c r="B60" s="20"/>
      <c r="C60" s="19"/>
      <c r="D60" s="7"/>
      <c r="E60" s="37"/>
      <c r="F60" s="37"/>
      <c r="G60" s="37"/>
    </row>
    <row r="61" spans="1:7" ht="13" x14ac:dyDescent="0.3">
      <c r="A61" s="8"/>
      <c r="B61" s="20" t="s">
        <v>395</v>
      </c>
      <c r="C61" s="19" t="s">
        <v>457</v>
      </c>
      <c r="D61" s="7"/>
      <c r="E61" s="37"/>
      <c r="F61" s="37"/>
      <c r="G61" s="37">
        <f t="shared" si="0"/>
        <v>0</v>
      </c>
    </row>
    <row r="62" spans="1:7" ht="13" x14ac:dyDescent="0.3">
      <c r="A62" s="8"/>
      <c r="B62" s="20" t="s">
        <v>396</v>
      </c>
      <c r="C62" s="19"/>
      <c r="D62" s="7"/>
      <c r="E62" s="37"/>
      <c r="F62" s="37"/>
      <c r="G62" s="37"/>
    </row>
    <row r="63" spans="1:7" ht="13" x14ac:dyDescent="0.3">
      <c r="A63" s="8"/>
      <c r="B63" s="20"/>
      <c r="C63" s="19"/>
      <c r="D63" s="7"/>
      <c r="E63" s="37"/>
      <c r="F63" s="37"/>
      <c r="G63" s="37"/>
    </row>
    <row r="64" spans="1:7" ht="13" x14ac:dyDescent="0.3">
      <c r="A64" s="8"/>
      <c r="B64" s="20" t="s">
        <v>397</v>
      </c>
      <c r="C64" s="19"/>
      <c r="D64" s="7"/>
      <c r="E64" s="37"/>
      <c r="F64" s="37"/>
      <c r="G64" s="37"/>
    </row>
    <row r="65" spans="1:7" ht="13" x14ac:dyDescent="0.3">
      <c r="A65" s="8"/>
      <c r="B65" s="20"/>
      <c r="C65" s="19"/>
      <c r="D65" s="7"/>
      <c r="E65" s="37"/>
      <c r="F65" s="37"/>
      <c r="G65" s="37"/>
    </row>
    <row r="66" spans="1:7" ht="13" x14ac:dyDescent="0.3">
      <c r="A66" s="8"/>
      <c r="B66" s="20" t="s">
        <v>398</v>
      </c>
      <c r="C66" s="19" t="s">
        <v>2</v>
      </c>
      <c r="D66" s="7"/>
      <c r="E66" s="37"/>
      <c r="F66" s="37"/>
      <c r="G66" s="37"/>
    </row>
    <row r="67" spans="1:7" ht="13" x14ac:dyDescent="0.3">
      <c r="A67" s="8"/>
      <c r="B67" s="20"/>
      <c r="C67" s="19"/>
      <c r="D67" s="7"/>
      <c r="E67" s="37"/>
      <c r="F67" s="37"/>
      <c r="G67" s="37"/>
    </row>
    <row r="68" spans="1:7" ht="13" x14ac:dyDescent="0.3">
      <c r="A68" s="8"/>
      <c r="B68" s="20" t="s">
        <v>399</v>
      </c>
      <c r="C68" s="19" t="s">
        <v>2</v>
      </c>
      <c r="D68" s="7">
        <v>8</v>
      </c>
      <c r="E68" s="37">
        <v>150</v>
      </c>
      <c r="F68" s="37"/>
      <c r="G68" s="37">
        <f t="shared" si="0"/>
        <v>1200</v>
      </c>
    </row>
    <row r="69" spans="1:7" ht="13" x14ac:dyDescent="0.3">
      <c r="A69" s="8"/>
      <c r="B69" s="20"/>
      <c r="C69" s="19"/>
      <c r="D69" s="7"/>
      <c r="E69" s="37"/>
      <c r="F69" s="37"/>
      <c r="G69" s="37"/>
    </row>
    <row r="70" spans="1:7" ht="13" x14ac:dyDescent="0.3">
      <c r="A70" s="8"/>
      <c r="B70" s="20" t="s">
        <v>400</v>
      </c>
      <c r="C70" s="19"/>
      <c r="D70" s="7"/>
      <c r="E70" s="37"/>
      <c r="F70" s="37"/>
      <c r="G70" s="37"/>
    </row>
    <row r="71" spans="1:7" ht="13" x14ac:dyDescent="0.3">
      <c r="A71" s="8"/>
      <c r="B71" s="20" t="s">
        <v>401</v>
      </c>
      <c r="C71" s="19"/>
      <c r="D71" s="7"/>
      <c r="E71" s="37"/>
      <c r="F71" s="37"/>
      <c r="G71" s="37"/>
    </row>
    <row r="72" spans="1:7" ht="13" x14ac:dyDescent="0.3">
      <c r="A72" s="8"/>
      <c r="B72" s="20"/>
      <c r="C72" s="19"/>
      <c r="D72" s="7"/>
      <c r="E72" s="37"/>
      <c r="F72" s="37"/>
      <c r="G72" s="37"/>
    </row>
    <row r="73" spans="1:7" ht="13" x14ac:dyDescent="0.3">
      <c r="A73" s="8"/>
      <c r="B73" s="20" t="s">
        <v>402</v>
      </c>
      <c r="C73" s="19" t="s">
        <v>457</v>
      </c>
      <c r="D73" s="7"/>
      <c r="E73" s="37"/>
      <c r="F73" s="37"/>
      <c r="G73" s="37"/>
    </row>
    <row r="74" spans="1:7" ht="13" x14ac:dyDescent="0.3">
      <c r="A74" s="8"/>
      <c r="B74" s="20" t="s">
        <v>403</v>
      </c>
      <c r="C74" s="19"/>
      <c r="D74" s="7"/>
      <c r="E74" s="37"/>
      <c r="F74" s="37"/>
      <c r="G74" s="37"/>
    </row>
    <row r="75" spans="1:7" ht="13" x14ac:dyDescent="0.3">
      <c r="A75" s="8"/>
      <c r="B75" s="20"/>
      <c r="C75" s="19"/>
      <c r="D75" s="7"/>
      <c r="E75" s="37"/>
      <c r="F75" s="37"/>
      <c r="G75" s="37"/>
    </row>
    <row r="76" spans="1:7" ht="13" x14ac:dyDescent="0.3">
      <c r="A76" s="8"/>
      <c r="B76" s="22" t="s">
        <v>404</v>
      </c>
      <c r="C76" s="19"/>
      <c r="D76" s="7"/>
      <c r="E76" s="37"/>
      <c r="F76" s="37"/>
      <c r="G76" s="37"/>
    </row>
    <row r="77" spans="1:7" ht="13" x14ac:dyDescent="0.3">
      <c r="A77" s="8"/>
      <c r="B77" s="20"/>
      <c r="C77" s="19"/>
      <c r="D77" s="7"/>
      <c r="E77" s="37"/>
      <c r="F77" s="37"/>
      <c r="G77" s="37"/>
    </row>
    <row r="78" spans="1:7" ht="13" x14ac:dyDescent="0.3">
      <c r="A78" s="8"/>
      <c r="B78" s="20" t="s">
        <v>405</v>
      </c>
      <c r="C78" s="19" t="s">
        <v>2</v>
      </c>
      <c r="D78" s="7"/>
      <c r="E78" s="37">
        <v>50</v>
      </c>
      <c r="F78" s="37"/>
      <c r="G78" s="37">
        <f t="shared" ref="G78:G141" si="1">E78*D78</f>
        <v>0</v>
      </c>
    </row>
    <row r="79" spans="1:7" ht="13" x14ac:dyDescent="0.3">
      <c r="A79" s="8"/>
      <c r="B79" s="20"/>
      <c r="C79" s="19"/>
      <c r="D79" s="7"/>
      <c r="E79" s="37"/>
      <c r="F79" s="37"/>
      <c r="G79" s="37"/>
    </row>
    <row r="80" spans="1:7" ht="13" x14ac:dyDescent="0.3">
      <c r="A80" s="8"/>
      <c r="B80" s="20" t="s">
        <v>406</v>
      </c>
      <c r="C80" s="19" t="s">
        <v>2</v>
      </c>
      <c r="D80" s="7"/>
      <c r="E80" s="37"/>
      <c r="F80" s="37"/>
      <c r="G80" s="37">
        <f t="shared" si="1"/>
        <v>0</v>
      </c>
    </row>
    <row r="81" spans="1:7" ht="13" x14ac:dyDescent="0.3">
      <c r="A81" s="8"/>
      <c r="B81" s="20"/>
      <c r="C81" s="19"/>
      <c r="D81" s="7"/>
      <c r="E81" s="37"/>
      <c r="F81" s="37"/>
      <c r="G81" s="37"/>
    </row>
    <row r="82" spans="1:7" ht="13" x14ac:dyDescent="0.3">
      <c r="A82" s="8"/>
      <c r="B82" s="20" t="s">
        <v>468</v>
      </c>
      <c r="C82" s="19" t="s">
        <v>2</v>
      </c>
      <c r="D82" s="7"/>
      <c r="E82" s="37">
        <v>50</v>
      </c>
      <c r="F82" s="37"/>
      <c r="G82" s="37">
        <f t="shared" ref="G82" si="2">E82*D82</f>
        <v>0</v>
      </c>
    </row>
    <row r="83" spans="1:7" ht="13" x14ac:dyDescent="0.3">
      <c r="A83" s="8"/>
      <c r="B83" s="20"/>
      <c r="C83" s="19"/>
      <c r="D83" s="7"/>
      <c r="E83" s="37"/>
      <c r="F83" s="37"/>
      <c r="G83" s="37"/>
    </row>
    <row r="84" spans="1:7" ht="13" x14ac:dyDescent="0.3">
      <c r="A84" s="8"/>
      <c r="B84" s="20" t="s">
        <v>286</v>
      </c>
      <c r="C84" s="19" t="s">
        <v>11</v>
      </c>
      <c r="D84" s="7"/>
      <c r="E84" s="37">
        <v>10</v>
      </c>
      <c r="F84" s="37"/>
      <c r="G84" s="37">
        <f t="shared" ref="G84" si="3">E84*D84</f>
        <v>0</v>
      </c>
    </row>
    <row r="85" spans="1:7" ht="13" x14ac:dyDescent="0.3">
      <c r="A85" s="8"/>
      <c r="B85" s="20"/>
      <c r="C85" s="19"/>
      <c r="D85" s="7"/>
      <c r="E85" s="37"/>
      <c r="F85" s="37"/>
      <c r="G85" s="37"/>
    </row>
    <row r="86" spans="1:7" ht="13" x14ac:dyDescent="0.3">
      <c r="A86" s="8"/>
      <c r="B86" s="20" t="s">
        <v>469</v>
      </c>
      <c r="C86" s="19" t="s">
        <v>11</v>
      </c>
      <c r="D86" s="7"/>
      <c r="E86" s="37">
        <v>10</v>
      </c>
      <c r="F86" s="37"/>
      <c r="G86" s="37">
        <f t="shared" ref="G86" si="4">E86*D86</f>
        <v>0</v>
      </c>
    </row>
    <row r="87" spans="1:7" ht="13" x14ac:dyDescent="0.3">
      <c r="A87" s="8"/>
      <c r="B87" s="20"/>
      <c r="C87" s="19"/>
      <c r="D87" s="7"/>
      <c r="E87" s="37"/>
      <c r="F87" s="37"/>
      <c r="G87" s="37"/>
    </row>
    <row r="88" spans="1:7" ht="13" x14ac:dyDescent="0.3">
      <c r="A88" s="8"/>
      <c r="B88" s="20" t="s">
        <v>470</v>
      </c>
      <c r="C88" s="19" t="s">
        <v>11</v>
      </c>
      <c r="D88" s="7"/>
      <c r="E88" s="37">
        <v>10</v>
      </c>
      <c r="F88" s="37"/>
      <c r="G88" s="37">
        <f t="shared" ref="G88" si="5">E88*D88</f>
        <v>0</v>
      </c>
    </row>
    <row r="89" spans="1:7" ht="13" x14ac:dyDescent="0.3">
      <c r="A89" s="8"/>
      <c r="B89" s="20"/>
      <c r="C89" s="19"/>
      <c r="D89" s="7"/>
      <c r="E89" s="37"/>
      <c r="F89" s="37"/>
      <c r="G89" s="37"/>
    </row>
    <row r="90" spans="1:7" ht="13" x14ac:dyDescent="0.3">
      <c r="A90" s="8"/>
      <c r="B90" s="21" t="s">
        <v>407</v>
      </c>
      <c r="C90" s="19"/>
      <c r="D90" s="7"/>
      <c r="E90" s="37"/>
      <c r="F90" s="37"/>
      <c r="G90" s="37"/>
    </row>
    <row r="91" spans="1:7" ht="13" x14ac:dyDescent="0.3">
      <c r="A91" s="8"/>
      <c r="B91" s="21" t="s">
        <v>408</v>
      </c>
      <c r="C91" s="19"/>
      <c r="D91" s="7"/>
      <c r="E91" s="37"/>
      <c r="F91" s="37"/>
      <c r="G91" s="37"/>
    </row>
    <row r="92" spans="1:7" ht="13" x14ac:dyDescent="0.3">
      <c r="A92" s="8"/>
      <c r="B92" s="21" t="s">
        <v>409</v>
      </c>
      <c r="C92" s="19"/>
      <c r="D92" s="7"/>
      <c r="E92" s="37"/>
      <c r="F92" s="37"/>
      <c r="G92" s="37"/>
    </row>
    <row r="93" spans="1:7" ht="13" x14ac:dyDescent="0.3">
      <c r="A93" s="8"/>
      <c r="B93" s="21" t="s">
        <v>410</v>
      </c>
      <c r="C93" s="19"/>
      <c r="D93" s="7"/>
      <c r="E93" s="37"/>
      <c r="F93" s="37"/>
      <c r="G93" s="37"/>
    </row>
    <row r="94" spans="1:7" ht="13" x14ac:dyDescent="0.3">
      <c r="A94" s="8"/>
      <c r="B94" s="20"/>
      <c r="C94" s="19"/>
      <c r="D94" s="7"/>
      <c r="E94" s="37"/>
      <c r="F94" s="37"/>
      <c r="G94" s="37"/>
    </row>
    <row r="95" spans="1:7" ht="13" x14ac:dyDescent="0.3">
      <c r="A95" s="8"/>
      <c r="B95" s="20" t="s">
        <v>411</v>
      </c>
      <c r="C95" s="19" t="s">
        <v>11</v>
      </c>
      <c r="D95" s="7"/>
      <c r="E95" s="37"/>
      <c r="F95" s="37"/>
      <c r="G95" s="37">
        <f t="shared" si="1"/>
        <v>0</v>
      </c>
    </row>
    <row r="96" spans="1:7" ht="13" x14ac:dyDescent="0.3">
      <c r="A96" s="8"/>
      <c r="B96" s="20"/>
      <c r="C96" s="19"/>
      <c r="D96" s="7"/>
      <c r="E96" s="37"/>
      <c r="F96" s="37"/>
      <c r="G96" s="37"/>
    </row>
    <row r="97" spans="1:7" ht="13" x14ac:dyDescent="0.3">
      <c r="A97" s="8"/>
      <c r="B97" s="20" t="s">
        <v>412</v>
      </c>
      <c r="C97" s="19" t="s">
        <v>11</v>
      </c>
      <c r="D97" s="7"/>
      <c r="E97" s="37"/>
      <c r="F97" s="37"/>
      <c r="G97" s="37">
        <f t="shared" si="1"/>
        <v>0</v>
      </c>
    </row>
    <row r="98" spans="1:7" ht="13" x14ac:dyDescent="0.3">
      <c r="A98" s="8"/>
      <c r="B98" s="20" t="s">
        <v>413</v>
      </c>
      <c r="C98" s="19"/>
      <c r="D98" s="7"/>
      <c r="E98" s="37"/>
      <c r="F98" s="37"/>
      <c r="G98" s="37"/>
    </row>
    <row r="99" spans="1:7" ht="13" x14ac:dyDescent="0.3">
      <c r="A99" s="8"/>
      <c r="B99" s="20"/>
      <c r="C99" s="19"/>
      <c r="D99" s="7"/>
      <c r="E99" s="37"/>
      <c r="F99" s="37"/>
      <c r="G99" s="37"/>
    </row>
    <row r="100" spans="1:7" ht="13" x14ac:dyDescent="0.3">
      <c r="A100" s="8"/>
      <c r="B100" s="20" t="s">
        <v>414</v>
      </c>
      <c r="C100" s="19" t="s">
        <v>11</v>
      </c>
      <c r="D100" s="7"/>
      <c r="E100" s="37"/>
      <c r="F100" s="37"/>
      <c r="G100" s="37">
        <f t="shared" si="1"/>
        <v>0</v>
      </c>
    </row>
    <row r="101" spans="1:7" ht="13" x14ac:dyDescent="0.3">
      <c r="A101" s="8"/>
      <c r="B101" s="20"/>
      <c r="C101" s="19"/>
      <c r="D101" s="7"/>
      <c r="E101" s="37"/>
      <c r="F101" s="37"/>
      <c r="G101" s="37"/>
    </row>
    <row r="102" spans="1:7" ht="13" x14ac:dyDescent="0.3">
      <c r="A102" s="8"/>
      <c r="B102" s="20" t="s">
        <v>415</v>
      </c>
      <c r="C102" s="19" t="s">
        <v>11</v>
      </c>
      <c r="D102" s="7"/>
      <c r="E102" s="37"/>
      <c r="F102" s="37"/>
      <c r="G102" s="37">
        <f t="shared" si="1"/>
        <v>0</v>
      </c>
    </row>
    <row r="103" spans="1:7" ht="13" x14ac:dyDescent="0.3">
      <c r="A103" s="8"/>
      <c r="B103" s="20"/>
      <c r="C103" s="19"/>
      <c r="D103" s="7"/>
      <c r="E103" s="37"/>
      <c r="F103" s="37"/>
      <c r="G103" s="37"/>
    </row>
    <row r="104" spans="1:7" ht="13" x14ac:dyDescent="0.3">
      <c r="A104" s="8"/>
      <c r="B104" s="20" t="s">
        <v>416</v>
      </c>
      <c r="C104" s="19" t="s">
        <v>2</v>
      </c>
      <c r="D104" s="7"/>
      <c r="E104" s="37"/>
      <c r="F104" s="37"/>
      <c r="G104" s="37">
        <f t="shared" si="1"/>
        <v>0</v>
      </c>
    </row>
    <row r="105" spans="1:7" ht="13" x14ac:dyDescent="0.3">
      <c r="A105" s="8"/>
      <c r="B105" s="20"/>
      <c r="C105" s="19"/>
      <c r="D105" s="7"/>
      <c r="E105" s="37"/>
      <c r="F105" s="37"/>
      <c r="G105" s="37"/>
    </row>
    <row r="106" spans="1:7" ht="13" x14ac:dyDescent="0.3">
      <c r="A106" s="8"/>
      <c r="B106" s="20" t="s">
        <v>417</v>
      </c>
      <c r="C106" s="19" t="s">
        <v>2</v>
      </c>
      <c r="D106" s="7"/>
      <c r="E106" s="37"/>
      <c r="F106" s="37"/>
      <c r="G106" s="37">
        <f t="shared" si="1"/>
        <v>0</v>
      </c>
    </row>
    <row r="107" spans="1:7" ht="13" x14ac:dyDescent="0.3">
      <c r="A107" s="8"/>
      <c r="B107" s="20"/>
      <c r="C107" s="19"/>
      <c r="D107" s="7"/>
      <c r="E107" s="37"/>
      <c r="F107" s="37"/>
      <c r="G107" s="37"/>
    </row>
    <row r="108" spans="1:7" ht="13" x14ac:dyDescent="0.3">
      <c r="A108" s="8"/>
      <c r="B108" s="20" t="s">
        <v>418</v>
      </c>
      <c r="C108" s="19" t="s">
        <v>2</v>
      </c>
      <c r="D108" s="7"/>
      <c r="E108" s="37"/>
      <c r="F108" s="37"/>
      <c r="G108" s="37">
        <f t="shared" si="1"/>
        <v>0</v>
      </c>
    </row>
    <row r="109" spans="1:7" ht="13" x14ac:dyDescent="0.3">
      <c r="A109" s="8"/>
      <c r="B109" s="20" t="s">
        <v>419</v>
      </c>
      <c r="C109" s="19"/>
      <c r="D109" s="7"/>
      <c r="E109" s="37"/>
      <c r="F109" s="37"/>
      <c r="G109" s="37"/>
    </row>
    <row r="110" spans="1:7" ht="13" x14ac:dyDescent="0.3">
      <c r="A110" s="8"/>
      <c r="B110" s="20"/>
      <c r="C110" s="19"/>
      <c r="D110" s="7"/>
      <c r="E110" s="37"/>
      <c r="F110" s="37"/>
      <c r="G110" s="37"/>
    </row>
    <row r="111" spans="1:7" ht="13" x14ac:dyDescent="0.3">
      <c r="A111" s="8"/>
      <c r="B111" s="21" t="s">
        <v>420</v>
      </c>
      <c r="C111" s="19"/>
      <c r="D111" s="7"/>
      <c r="E111" s="37"/>
      <c r="F111" s="37"/>
      <c r="G111" s="37"/>
    </row>
    <row r="112" spans="1:7" ht="13" x14ac:dyDescent="0.3">
      <c r="A112" s="8"/>
      <c r="B112" s="20"/>
      <c r="C112" s="19"/>
      <c r="D112" s="7"/>
      <c r="E112" s="37"/>
      <c r="F112" s="37"/>
      <c r="G112" s="37"/>
    </row>
    <row r="113" spans="1:14" ht="13" x14ac:dyDescent="0.3">
      <c r="A113" s="8"/>
      <c r="B113" s="20" t="s">
        <v>461</v>
      </c>
      <c r="C113" s="19" t="s">
        <v>457</v>
      </c>
      <c r="D113" s="9"/>
      <c r="E113" s="37"/>
      <c r="F113" s="37"/>
      <c r="G113" s="37">
        <f t="shared" si="1"/>
        <v>0</v>
      </c>
    </row>
    <row r="114" spans="1:14" ht="13" x14ac:dyDescent="0.3">
      <c r="A114" s="8"/>
      <c r="B114" s="20" t="s">
        <v>421</v>
      </c>
      <c r="C114" s="19"/>
      <c r="D114" s="7"/>
      <c r="E114" s="37"/>
      <c r="F114" s="37"/>
      <c r="G114" s="37"/>
    </row>
    <row r="115" spans="1:14" ht="13" x14ac:dyDescent="0.3">
      <c r="A115" s="8"/>
      <c r="B115" s="20"/>
      <c r="C115" s="19"/>
      <c r="D115" s="7"/>
      <c r="E115" s="37"/>
      <c r="F115" s="37"/>
      <c r="G115" s="37"/>
      <c r="K115" s="1">
        <v>17</v>
      </c>
      <c r="L115" s="1">
        <v>17</v>
      </c>
      <c r="N115" s="1">
        <f>L115+K115</f>
        <v>34</v>
      </c>
    </row>
    <row r="116" spans="1:14" ht="13" x14ac:dyDescent="0.3">
      <c r="A116" s="8"/>
      <c r="B116" s="20" t="s">
        <v>422</v>
      </c>
      <c r="C116" s="19" t="s">
        <v>457</v>
      </c>
      <c r="D116" s="9">
        <v>36</v>
      </c>
      <c r="E116" s="37">
        <v>50</v>
      </c>
      <c r="F116" s="37"/>
      <c r="G116" s="37">
        <f t="shared" si="1"/>
        <v>1800</v>
      </c>
      <c r="K116" s="1">
        <v>8</v>
      </c>
      <c r="L116" s="1">
        <v>8</v>
      </c>
      <c r="M116" s="1">
        <v>8</v>
      </c>
      <c r="N116" s="1">
        <f>M116+L116+K116</f>
        <v>24</v>
      </c>
    </row>
    <row r="117" spans="1:14" ht="13" x14ac:dyDescent="0.3">
      <c r="A117" s="8"/>
      <c r="B117" s="20"/>
      <c r="C117" s="19"/>
      <c r="D117" s="7"/>
      <c r="E117" s="37"/>
      <c r="F117" s="37"/>
      <c r="G117" s="37"/>
      <c r="N117" s="1">
        <f>N115+N116</f>
        <v>58</v>
      </c>
    </row>
    <row r="118" spans="1:14" ht="13" x14ac:dyDescent="0.3">
      <c r="A118" s="8"/>
      <c r="B118" s="20" t="s">
        <v>423</v>
      </c>
      <c r="C118" s="19" t="s">
        <v>457</v>
      </c>
      <c r="D118" s="9"/>
      <c r="E118" s="37">
        <v>20</v>
      </c>
      <c r="F118" s="37"/>
      <c r="G118" s="37">
        <f t="shared" si="1"/>
        <v>0</v>
      </c>
      <c r="N118" s="1">
        <f>N117*2</f>
        <v>116</v>
      </c>
    </row>
    <row r="119" spans="1:14" ht="13" x14ac:dyDescent="0.3">
      <c r="A119" s="8"/>
      <c r="B119" s="20"/>
      <c r="C119" s="19"/>
      <c r="D119" s="7"/>
      <c r="E119" s="37"/>
      <c r="F119" s="37"/>
      <c r="G119" s="37"/>
      <c r="N119" s="1">
        <f>N118*3</f>
        <v>348</v>
      </c>
    </row>
    <row r="120" spans="1:14" ht="13" x14ac:dyDescent="0.3">
      <c r="A120" s="8"/>
      <c r="B120" s="20" t="s">
        <v>424</v>
      </c>
      <c r="C120" s="19" t="s">
        <v>457</v>
      </c>
      <c r="D120" s="7"/>
      <c r="E120" s="37">
        <v>20</v>
      </c>
      <c r="F120" s="37"/>
      <c r="G120" s="37">
        <f t="shared" si="1"/>
        <v>0</v>
      </c>
    </row>
    <row r="121" spans="1:14" ht="13" x14ac:dyDescent="0.3">
      <c r="A121" s="8"/>
      <c r="B121" s="20"/>
      <c r="C121" s="19"/>
      <c r="D121" s="7"/>
      <c r="E121" s="37"/>
      <c r="F121" s="37"/>
      <c r="G121" s="37"/>
    </row>
    <row r="122" spans="1:14" ht="13" x14ac:dyDescent="0.3">
      <c r="A122" s="8"/>
      <c r="B122" s="21" t="s">
        <v>425</v>
      </c>
      <c r="C122" s="19"/>
      <c r="D122" s="7"/>
      <c r="E122" s="37"/>
      <c r="F122" s="37"/>
      <c r="G122" s="37"/>
    </row>
    <row r="123" spans="1:14" ht="13" x14ac:dyDescent="0.3">
      <c r="A123" s="8"/>
      <c r="B123" s="20"/>
      <c r="C123" s="19"/>
      <c r="D123" s="7"/>
      <c r="E123" s="37"/>
      <c r="F123" s="37"/>
      <c r="G123" s="37"/>
    </row>
    <row r="124" spans="1:14" ht="13" x14ac:dyDescent="0.3">
      <c r="A124" s="8"/>
      <c r="B124" s="21" t="s">
        <v>426</v>
      </c>
      <c r="C124" s="19"/>
      <c r="D124" s="7"/>
      <c r="E124" s="37"/>
      <c r="F124" s="37"/>
      <c r="G124" s="37"/>
    </row>
    <row r="125" spans="1:14" ht="13" x14ac:dyDescent="0.3">
      <c r="A125" s="8"/>
      <c r="B125" s="21" t="s">
        <v>427</v>
      </c>
      <c r="C125" s="19"/>
      <c r="D125" s="7"/>
      <c r="E125" s="37"/>
      <c r="F125" s="37"/>
      <c r="G125" s="37"/>
    </row>
    <row r="126" spans="1:14" ht="13" x14ac:dyDescent="0.3">
      <c r="A126" s="8"/>
      <c r="B126" s="21" t="s">
        <v>428</v>
      </c>
      <c r="C126" s="19"/>
      <c r="D126" s="7"/>
      <c r="E126" s="37"/>
      <c r="F126" s="37"/>
      <c r="G126" s="37"/>
    </row>
    <row r="127" spans="1:14" ht="13" x14ac:dyDescent="0.3">
      <c r="A127" s="8"/>
      <c r="B127" s="21" t="s">
        <v>429</v>
      </c>
      <c r="C127" s="19"/>
      <c r="D127" s="7"/>
      <c r="E127" s="37"/>
      <c r="F127" s="37"/>
      <c r="G127" s="37"/>
    </row>
    <row r="128" spans="1:14" ht="13" x14ac:dyDescent="0.3">
      <c r="A128" s="8"/>
      <c r="B128" s="21" t="s">
        <v>410</v>
      </c>
      <c r="C128" s="19"/>
      <c r="D128" s="7"/>
      <c r="E128" s="37"/>
      <c r="F128" s="37"/>
      <c r="G128" s="37"/>
    </row>
    <row r="129" spans="1:7" ht="13" x14ac:dyDescent="0.3">
      <c r="A129" s="8"/>
      <c r="B129" s="20"/>
      <c r="C129" s="19"/>
      <c r="D129" s="7"/>
      <c r="E129" s="37"/>
      <c r="F129" s="37"/>
      <c r="G129" s="37"/>
    </row>
    <row r="130" spans="1:7" ht="13" x14ac:dyDescent="0.3">
      <c r="A130" s="8"/>
      <c r="B130" s="20" t="s">
        <v>430</v>
      </c>
      <c r="C130" s="19" t="s">
        <v>2</v>
      </c>
      <c r="D130" s="7"/>
      <c r="E130" s="37"/>
      <c r="F130" s="37"/>
      <c r="G130" s="37">
        <f t="shared" si="1"/>
        <v>0</v>
      </c>
    </row>
    <row r="131" spans="1:7" ht="13" x14ac:dyDescent="0.3">
      <c r="A131" s="8"/>
      <c r="B131" s="20" t="s">
        <v>431</v>
      </c>
      <c r="C131" s="19"/>
      <c r="D131" s="7"/>
      <c r="E131" s="37"/>
      <c r="F131" s="37"/>
      <c r="G131" s="37"/>
    </row>
    <row r="132" spans="1:7" ht="13" x14ac:dyDescent="0.3">
      <c r="A132" s="8"/>
      <c r="B132" s="20"/>
      <c r="C132" s="19"/>
      <c r="D132" s="7"/>
      <c r="E132" s="37"/>
      <c r="F132" s="37"/>
      <c r="G132" s="37"/>
    </row>
    <row r="133" spans="1:7" ht="13" x14ac:dyDescent="0.3">
      <c r="A133" s="8"/>
      <c r="B133" s="21" t="s">
        <v>426</v>
      </c>
      <c r="C133" s="19"/>
      <c r="D133" s="7"/>
      <c r="E133" s="37"/>
      <c r="F133" s="37"/>
      <c r="G133" s="37"/>
    </row>
    <row r="134" spans="1:7" ht="13" x14ac:dyDescent="0.3">
      <c r="A134" s="8"/>
      <c r="B134" s="21" t="s">
        <v>432</v>
      </c>
      <c r="C134" s="19"/>
      <c r="D134" s="7"/>
      <c r="E134" s="37"/>
      <c r="F134" s="37"/>
      <c r="G134" s="37"/>
    </row>
    <row r="135" spans="1:7" ht="13" x14ac:dyDescent="0.3">
      <c r="A135" s="8"/>
      <c r="B135" s="21" t="s">
        <v>433</v>
      </c>
      <c r="C135" s="19"/>
      <c r="D135" s="7"/>
      <c r="E135" s="37"/>
      <c r="F135" s="37"/>
      <c r="G135" s="37"/>
    </row>
    <row r="136" spans="1:7" ht="13" x14ac:dyDescent="0.3">
      <c r="A136" s="8"/>
      <c r="B136" s="21" t="s">
        <v>434</v>
      </c>
      <c r="C136" s="19"/>
      <c r="D136" s="7"/>
      <c r="E136" s="37"/>
      <c r="F136" s="37"/>
      <c r="G136" s="37"/>
    </row>
    <row r="137" spans="1:7" ht="13" x14ac:dyDescent="0.3">
      <c r="A137" s="8"/>
      <c r="B137" s="21" t="s">
        <v>435</v>
      </c>
      <c r="C137" s="19"/>
      <c r="D137" s="7"/>
      <c r="E137" s="37"/>
      <c r="F137" s="37"/>
      <c r="G137" s="37"/>
    </row>
    <row r="138" spans="1:7" ht="13" x14ac:dyDescent="0.3">
      <c r="A138" s="8"/>
      <c r="B138" s="21" t="s">
        <v>436</v>
      </c>
      <c r="C138" s="19"/>
      <c r="D138" s="7"/>
      <c r="E138" s="37"/>
      <c r="F138" s="37"/>
      <c r="G138" s="37"/>
    </row>
    <row r="139" spans="1:7" ht="13" x14ac:dyDescent="0.3">
      <c r="A139" s="8"/>
      <c r="B139" s="21" t="s">
        <v>437</v>
      </c>
      <c r="C139" s="19"/>
      <c r="D139" s="7"/>
      <c r="E139" s="37"/>
      <c r="F139" s="37"/>
      <c r="G139" s="37"/>
    </row>
    <row r="140" spans="1:7" ht="13" x14ac:dyDescent="0.3">
      <c r="A140" s="8"/>
      <c r="B140" s="20"/>
      <c r="C140" s="19"/>
      <c r="D140" s="7"/>
      <c r="E140" s="37"/>
      <c r="F140" s="37"/>
      <c r="G140" s="37"/>
    </row>
    <row r="141" spans="1:7" ht="13" x14ac:dyDescent="0.3">
      <c r="A141" s="8"/>
      <c r="B141" s="20" t="s">
        <v>438</v>
      </c>
      <c r="C141" s="19" t="s">
        <v>2</v>
      </c>
      <c r="D141" s="7"/>
      <c r="E141" s="37"/>
      <c r="F141" s="37"/>
      <c r="G141" s="37">
        <f t="shared" si="1"/>
        <v>0</v>
      </c>
    </row>
    <row r="142" spans="1:7" ht="13" x14ac:dyDescent="0.3">
      <c r="A142" s="8"/>
      <c r="B142" s="20"/>
      <c r="C142" s="19"/>
      <c r="D142" s="7"/>
      <c r="E142" s="37"/>
      <c r="F142" s="37"/>
      <c r="G142" s="37"/>
    </row>
    <row r="143" spans="1:7" ht="13" x14ac:dyDescent="0.3">
      <c r="A143" s="8"/>
      <c r="B143" s="21" t="s">
        <v>439</v>
      </c>
      <c r="C143" s="19"/>
      <c r="D143" s="7"/>
      <c r="E143" s="37"/>
      <c r="F143" s="37"/>
      <c r="G143" s="37"/>
    </row>
    <row r="144" spans="1:7" ht="13" x14ac:dyDescent="0.3">
      <c r="A144" s="8"/>
      <c r="B144" s="20"/>
      <c r="C144" s="19"/>
      <c r="D144" s="7"/>
      <c r="E144" s="37"/>
      <c r="F144" s="37"/>
      <c r="G144" s="37"/>
    </row>
    <row r="145" spans="1:7" ht="13" x14ac:dyDescent="0.3">
      <c r="A145" s="8"/>
      <c r="B145" s="20" t="s">
        <v>440</v>
      </c>
      <c r="C145" s="19" t="s">
        <v>11</v>
      </c>
      <c r="D145" s="7"/>
      <c r="E145" s="37"/>
      <c r="F145" s="37"/>
      <c r="G145" s="37">
        <f t="shared" ref="G145:G169" si="6">E145*D145</f>
        <v>0</v>
      </c>
    </row>
    <row r="146" spans="1:7" ht="13" x14ac:dyDescent="0.3">
      <c r="A146" s="8"/>
      <c r="B146" s="20" t="s">
        <v>441</v>
      </c>
      <c r="C146" s="19"/>
      <c r="D146" s="7"/>
      <c r="E146" s="37"/>
      <c r="F146" s="37"/>
      <c r="G146" s="37"/>
    </row>
    <row r="147" spans="1:7" ht="13" x14ac:dyDescent="0.3">
      <c r="A147" s="8"/>
      <c r="B147" s="20"/>
      <c r="C147" s="19"/>
      <c r="D147" s="7"/>
      <c r="E147" s="37"/>
      <c r="F147" s="37"/>
      <c r="G147" s="37"/>
    </row>
    <row r="148" spans="1:7" ht="13" x14ac:dyDescent="0.3">
      <c r="A148" s="8"/>
      <c r="B148" s="20" t="s">
        <v>442</v>
      </c>
      <c r="C148" s="19" t="s">
        <v>11</v>
      </c>
      <c r="D148" s="7"/>
      <c r="E148" s="37"/>
      <c r="F148" s="37"/>
      <c r="G148" s="37">
        <f t="shared" si="6"/>
        <v>0</v>
      </c>
    </row>
    <row r="149" spans="1:7" ht="13" x14ac:dyDescent="0.3">
      <c r="A149" s="8"/>
      <c r="B149" s="20" t="s">
        <v>443</v>
      </c>
      <c r="C149" s="19"/>
      <c r="D149" s="7"/>
      <c r="E149" s="37"/>
      <c r="F149" s="37"/>
      <c r="G149" s="37"/>
    </row>
    <row r="150" spans="1:7" ht="13" x14ac:dyDescent="0.3">
      <c r="A150" s="8"/>
      <c r="B150" s="20"/>
      <c r="C150" s="19"/>
      <c r="D150" s="7"/>
      <c r="E150" s="37"/>
      <c r="F150" s="37"/>
      <c r="G150" s="37"/>
    </row>
    <row r="151" spans="1:7" ht="13" x14ac:dyDescent="0.3">
      <c r="A151" s="8"/>
      <c r="B151" s="21" t="s">
        <v>444</v>
      </c>
      <c r="C151" s="19"/>
      <c r="D151" s="7"/>
      <c r="E151" s="37"/>
      <c r="F151" s="37"/>
      <c r="G151" s="37"/>
    </row>
    <row r="152" spans="1:7" ht="13" x14ac:dyDescent="0.3">
      <c r="A152" s="8"/>
      <c r="B152" s="21" t="s">
        <v>445</v>
      </c>
      <c r="C152" s="19"/>
      <c r="D152" s="7"/>
      <c r="E152" s="37"/>
      <c r="F152" s="37"/>
      <c r="G152" s="37"/>
    </row>
    <row r="153" spans="1:7" ht="13" x14ac:dyDescent="0.3">
      <c r="A153" s="8"/>
      <c r="B153" s="21" t="s">
        <v>446</v>
      </c>
      <c r="C153" s="19"/>
      <c r="D153" s="7"/>
      <c r="E153" s="37"/>
      <c r="F153" s="37"/>
      <c r="G153" s="37"/>
    </row>
    <row r="154" spans="1:7" ht="13" x14ac:dyDescent="0.3">
      <c r="A154" s="8"/>
      <c r="B154" s="21" t="s">
        <v>447</v>
      </c>
      <c r="C154" s="19"/>
      <c r="D154" s="7"/>
      <c r="E154" s="37"/>
      <c r="F154" s="37"/>
      <c r="G154" s="37"/>
    </row>
    <row r="155" spans="1:7" ht="13" x14ac:dyDescent="0.3">
      <c r="A155" s="8"/>
      <c r="B155" s="20"/>
      <c r="C155" s="19"/>
      <c r="D155" s="7"/>
      <c r="E155" s="37"/>
      <c r="F155" s="37"/>
      <c r="G155" s="37"/>
    </row>
    <row r="156" spans="1:7" ht="13" x14ac:dyDescent="0.3">
      <c r="A156" s="8"/>
      <c r="B156" s="20" t="s">
        <v>448</v>
      </c>
      <c r="C156" s="19" t="s">
        <v>4</v>
      </c>
      <c r="D156" s="7">
        <v>1</v>
      </c>
      <c r="E156" s="37"/>
      <c r="F156" s="37"/>
      <c r="G156" s="37">
        <f t="shared" si="6"/>
        <v>0</v>
      </c>
    </row>
    <row r="157" spans="1:7" ht="13" x14ac:dyDescent="0.3">
      <c r="A157" s="8"/>
      <c r="B157" s="20" t="s">
        <v>449</v>
      </c>
      <c r="C157" s="19"/>
      <c r="D157" s="7"/>
      <c r="E157" s="37"/>
      <c r="F157" s="37"/>
      <c r="G157" s="37"/>
    </row>
    <row r="158" spans="1:7" ht="13" x14ac:dyDescent="0.3">
      <c r="A158" s="8"/>
      <c r="B158" s="20" t="s">
        <v>450</v>
      </c>
      <c r="C158" s="19"/>
      <c r="D158" s="7"/>
      <c r="E158" s="37"/>
      <c r="F158" s="37"/>
      <c r="G158" s="37"/>
    </row>
    <row r="159" spans="1:7" ht="13" x14ac:dyDescent="0.3">
      <c r="A159" s="8"/>
      <c r="B159" s="20"/>
      <c r="C159" s="19"/>
      <c r="D159" s="7"/>
      <c r="E159" s="37"/>
      <c r="F159" s="37"/>
      <c r="G159" s="37"/>
    </row>
    <row r="160" spans="1:7" ht="13" x14ac:dyDescent="0.3">
      <c r="A160" s="8"/>
      <c r="B160" s="21" t="s">
        <v>451</v>
      </c>
      <c r="C160" s="19"/>
      <c r="D160" s="7"/>
      <c r="E160" s="37"/>
      <c r="F160" s="37"/>
      <c r="G160" s="37"/>
    </row>
    <row r="161" spans="1:7" ht="13" x14ac:dyDescent="0.3">
      <c r="A161" s="8"/>
      <c r="B161" s="21" t="s">
        <v>452</v>
      </c>
      <c r="C161" s="19"/>
      <c r="D161" s="7"/>
      <c r="E161" s="37"/>
      <c r="F161" s="37"/>
      <c r="G161" s="37"/>
    </row>
    <row r="162" spans="1:7" ht="13" x14ac:dyDescent="0.3">
      <c r="A162" s="8"/>
      <c r="B162" s="20"/>
      <c r="C162" s="19"/>
      <c r="D162" s="7"/>
      <c r="E162" s="37"/>
      <c r="F162" s="37"/>
      <c r="G162" s="37"/>
    </row>
    <row r="163" spans="1:7" ht="13" x14ac:dyDescent="0.3">
      <c r="A163" s="8"/>
      <c r="B163" s="20" t="s">
        <v>453</v>
      </c>
      <c r="C163" s="19" t="s">
        <v>457</v>
      </c>
      <c r="D163" s="7"/>
      <c r="E163" s="37"/>
      <c r="F163" s="37"/>
      <c r="G163" s="37">
        <f t="shared" si="6"/>
        <v>0</v>
      </c>
    </row>
    <row r="164" spans="1:7" ht="13" x14ac:dyDescent="0.3">
      <c r="A164" s="8"/>
      <c r="B164" s="20" t="s">
        <v>454</v>
      </c>
      <c r="C164" s="19"/>
      <c r="D164" s="7"/>
      <c r="E164" s="37"/>
      <c r="F164" s="37"/>
      <c r="G164" s="37"/>
    </row>
    <row r="165" spans="1:7" ht="13" x14ac:dyDescent="0.3">
      <c r="A165" s="8"/>
      <c r="B165" s="20"/>
      <c r="C165" s="19"/>
      <c r="D165" s="7"/>
      <c r="E165" s="37"/>
      <c r="F165" s="37"/>
      <c r="G165" s="37"/>
    </row>
    <row r="166" spans="1:7" ht="13" x14ac:dyDescent="0.3">
      <c r="A166" s="8"/>
      <c r="B166" s="20" t="s">
        <v>455</v>
      </c>
      <c r="C166" s="19"/>
      <c r="D166" s="7"/>
      <c r="E166" s="37"/>
      <c r="F166" s="37"/>
      <c r="G166" s="37"/>
    </row>
    <row r="167" spans="1:7" ht="13" x14ac:dyDescent="0.3">
      <c r="A167" s="8"/>
      <c r="B167" s="20" t="s">
        <v>456</v>
      </c>
      <c r="C167" s="19"/>
      <c r="D167" s="7"/>
      <c r="E167" s="37"/>
      <c r="F167" s="37"/>
      <c r="G167" s="37"/>
    </row>
    <row r="168" spans="1:7" ht="13" x14ac:dyDescent="0.3">
      <c r="A168" s="8"/>
      <c r="B168" s="20"/>
      <c r="C168" s="19"/>
      <c r="D168" s="7"/>
      <c r="E168" s="37"/>
      <c r="F168" s="37"/>
      <c r="G168" s="37"/>
    </row>
    <row r="169" spans="1:7" ht="13" x14ac:dyDescent="0.3">
      <c r="A169" s="8"/>
      <c r="B169" s="20" t="s">
        <v>458</v>
      </c>
      <c r="C169" s="19" t="s">
        <v>457</v>
      </c>
      <c r="D169" s="7"/>
      <c r="E169" s="37"/>
      <c r="F169" s="37"/>
      <c r="G169" s="37">
        <f t="shared" si="6"/>
        <v>0</v>
      </c>
    </row>
    <row r="170" spans="1:7" ht="13" x14ac:dyDescent="0.3">
      <c r="A170" s="8"/>
      <c r="B170" s="20"/>
      <c r="C170" s="19"/>
      <c r="D170" s="7"/>
      <c r="E170" s="37"/>
      <c r="F170" s="37"/>
      <c r="G170" s="37"/>
    </row>
    <row r="171" spans="1:7" ht="13" x14ac:dyDescent="0.3">
      <c r="A171" s="8"/>
      <c r="B171" s="5" t="s">
        <v>283</v>
      </c>
      <c r="C171" s="7"/>
      <c r="D171" s="7"/>
      <c r="E171" s="38"/>
      <c r="F171" s="39"/>
      <c r="G171" s="39">
        <f>SUM(G5:G170)</f>
        <v>4800</v>
      </c>
    </row>
    <row r="172" spans="1:7" ht="13" x14ac:dyDescent="0.3">
      <c r="A172" s="8"/>
      <c r="B172" s="3"/>
      <c r="C172" s="7"/>
      <c r="D172" s="7"/>
      <c r="E172" s="37"/>
      <c r="F172" s="37"/>
      <c r="G172" s="37"/>
    </row>
    <row r="173" spans="1:7" ht="13" x14ac:dyDescent="0.3">
      <c r="A173" s="8"/>
      <c r="B173" s="25" t="s">
        <v>459</v>
      </c>
      <c r="C173" s="26"/>
      <c r="D173" s="26"/>
      <c r="E173" s="46"/>
      <c r="F173" s="46"/>
      <c r="G173" s="46"/>
    </row>
    <row r="174" spans="1:7" ht="13" x14ac:dyDescent="0.3">
      <c r="A174" s="3"/>
      <c r="B174" s="3"/>
      <c r="C174" s="3"/>
      <c r="D174" s="3"/>
      <c r="E174" s="37"/>
      <c r="F174" s="36"/>
      <c r="G174" s="36"/>
    </row>
    <row r="175" spans="1:7" ht="13" x14ac:dyDescent="0.3">
      <c r="A175" s="3"/>
      <c r="B175" s="17" t="s">
        <v>358</v>
      </c>
      <c r="C175" s="3"/>
      <c r="D175" s="3"/>
      <c r="E175" s="37"/>
      <c r="F175" s="36"/>
      <c r="G175" s="36"/>
    </row>
    <row r="176" spans="1:7" ht="13" x14ac:dyDescent="0.3">
      <c r="A176" s="3"/>
      <c r="B176" s="3"/>
      <c r="C176" s="3"/>
      <c r="D176" s="3"/>
      <c r="E176" s="37"/>
      <c r="F176" s="36"/>
      <c r="G176" s="36"/>
    </row>
    <row r="177" spans="1:15" ht="13" x14ac:dyDescent="0.3">
      <c r="A177" s="3"/>
      <c r="B177" s="4" t="s">
        <v>281</v>
      </c>
      <c r="C177" s="3"/>
      <c r="D177" s="3"/>
      <c r="E177" s="37"/>
      <c r="F177" s="36"/>
      <c r="G177" s="36"/>
    </row>
    <row r="178" spans="1:15" ht="13" x14ac:dyDescent="0.3">
      <c r="A178" s="3"/>
      <c r="B178" s="3" t="s">
        <v>280</v>
      </c>
      <c r="C178" s="3"/>
      <c r="D178" s="3"/>
      <c r="E178" s="37"/>
      <c r="F178" s="36"/>
      <c r="G178" s="36"/>
    </row>
    <row r="179" spans="1:15" ht="13" x14ac:dyDescent="0.3">
      <c r="A179" s="3"/>
      <c r="B179" s="3" t="s">
        <v>279</v>
      </c>
      <c r="C179" s="7" t="s">
        <v>0</v>
      </c>
      <c r="D179" s="7"/>
      <c r="E179" s="38">
        <v>15</v>
      </c>
      <c r="F179" s="37"/>
      <c r="G179" s="37">
        <f>E179*D179</f>
        <v>0</v>
      </c>
    </row>
    <row r="180" spans="1:15" ht="13" x14ac:dyDescent="0.3">
      <c r="A180" s="3"/>
      <c r="B180" s="3"/>
      <c r="C180" s="7"/>
      <c r="D180" s="7"/>
      <c r="E180" s="38"/>
      <c r="F180" s="37"/>
      <c r="G180" s="37"/>
    </row>
    <row r="181" spans="1:15" ht="13" x14ac:dyDescent="0.3">
      <c r="A181" s="3"/>
      <c r="B181" s="3" t="s">
        <v>278</v>
      </c>
      <c r="C181" s="7"/>
      <c r="D181" s="7"/>
      <c r="E181" s="38"/>
      <c r="F181" s="37"/>
      <c r="G181" s="37"/>
    </row>
    <row r="182" spans="1:15" ht="13" x14ac:dyDescent="0.3">
      <c r="A182" s="3"/>
      <c r="B182" s="3" t="s">
        <v>277</v>
      </c>
      <c r="C182" s="7" t="s">
        <v>0</v>
      </c>
      <c r="D182" s="7">
        <v>30</v>
      </c>
      <c r="E182" s="38">
        <v>25</v>
      </c>
      <c r="F182" s="37"/>
      <c r="G182" s="37">
        <f t="shared" ref="G182:G233" si="7">E182*D182</f>
        <v>750</v>
      </c>
    </row>
    <row r="183" spans="1:15" ht="13" x14ac:dyDescent="0.3">
      <c r="A183" s="3"/>
      <c r="B183" s="3"/>
      <c r="C183" s="7"/>
      <c r="D183" s="7"/>
      <c r="E183" s="38"/>
      <c r="F183" s="37"/>
      <c r="G183" s="37"/>
    </row>
    <row r="184" spans="1:15" ht="13" x14ac:dyDescent="0.3">
      <c r="A184" s="3"/>
      <c r="B184" s="4" t="s">
        <v>276</v>
      </c>
      <c r="C184" s="7"/>
      <c r="D184" s="7"/>
      <c r="E184" s="38"/>
      <c r="F184" s="37"/>
      <c r="G184" s="37"/>
    </row>
    <row r="185" spans="1:15" ht="13" x14ac:dyDescent="0.3">
      <c r="A185" s="3"/>
      <c r="B185" s="4"/>
      <c r="C185" s="7"/>
      <c r="D185" s="7"/>
      <c r="E185" s="38"/>
      <c r="F185" s="37"/>
      <c r="G185" s="37"/>
    </row>
    <row r="186" spans="1:15" ht="13" x14ac:dyDescent="0.3">
      <c r="A186" s="3"/>
      <c r="B186" s="3" t="s">
        <v>275</v>
      </c>
      <c r="C186" s="7" t="s">
        <v>1</v>
      </c>
      <c r="D186" s="7">
        <v>15</v>
      </c>
      <c r="E186" s="38">
        <v>50</v>
      </c>
      <c r="F186" s="37"/>
      <c r="G186" s="37">
        <f t="shared" si="7"/>
        <v>750</v>
      </c>
    </row>
    <row r="187" spans="1:15" ht="13" x14ac:dyDescent="0.3">
      <c r="A187" s="3"/>
      <c r="B187" s="3"/>
      <c r="C187" s="7"/>
      <c r="D187" s="7"/>
      <c r="E187" s="38"/>
      <c r="F187" s="37"/>
      <c r="G187" s="37"/>
    </row>
    <row r="188" spans="1:15" ht="13" x14ac:dyDescent="0.3">
      <c r="A188" s="3"/>
      <c r="B188" s="4" t="s">
        <v>274</v>
      </c>
      <c r="C188" s="7"/>
      <c r="D188" s="7"/>
      <c r="E188" s="38"/>
      <c r="F188" s="37"/>
      <c r="G188" s="37"/>
    </row>
    <row r="189" spans="1:15" ht="13" x14ac:dyDescent="0.3">
      <c r="A189" s="3"/>
      <c r="B189" s="3" t="s">
        <v>462</v>
      </c>
      <c r="C189" s="7" t="s">
        <v>1</v>
      </c>
      <c r="D189" s="7">
        <v>15</v>
      </c>
      <c r="E189" s="38">
        <v>50</v>
      </c>
      <c r="F189" s="37"/>
      <c r="G189" s="37">
        <f t="shared" si="7"/>
        <v>750</v>
      </c>
      <c r="J189" s="1">
        <v>34</v>
      </c>
      <c r="K189" s="1">
        <v>20</v>
      </c>
      <c r="L189" s="1">
        <f>K189+J189</f>
        <v>54</v>
      </c>
      <c r="M189" s="1">
        <v>0.6</v>
      </c>
      <c r="N189" s="1">
        <v>0.7</v>
      </c>
      <c r="O189" s="1">
        <f>N189*M189*L189</f>
        <v>22.68</v>
      </c>
    </row>
    <row r="190" spans="1:15" ht="13" x14ac:dyDescent="0.3">
      <c r="A190" s="3"/>
      <c r="B190" s="3"/>
      <c r="C190" s="7"/>
      <c r="D190" s="7"/>
      <c r="E190" s="38"/>
      <c r="F190" s="37"/>
      <c r="G190" s="37"/>
      <c r="O190" s="1">
        <f>O189*2</f>
        <v>45.36</v>
      </c>
    </row>
    <row r="191" spans="1:15" ht="13" x14ac:dyDescent="0.3">
      <c r="A191" s="3"/>
      <c r="B191" s="4" t="s">
        <v>273</v>
      </c>
      <c r="C191" s="7"/>
      <c r="D191" s="7"/>
      <c r="E191" s="38"/>
      <c r="F191" s="37"/>
      <c r="G191" s="37"/>
    </row>
    <row r="192" spans="1:15" ht="13" x14ac:dyDescent="0.3">
      <c r="A192" s="3"/>
      <c r="B192" s="4" t="s">
        <v>272</v>
      </c>
      <c r="C192" s="7"/>
      <c r="D192" s="7"/>
      <c r="E192" s="38"/>
      <c r="F192" s="37"/>
      <c r="G192" s="37"/>
      <c r="L192" s="1">
        <v>54</v>
      </c>
      <c r="M192" s="1">
        <v>0.6</v>
      </c>
      <c r="N192" s="1">
        <f>M192*L192</f>
        <v>32.4</v>
      </c>
    </row>
    <row r="193" spans="1:7" ht="13" x14ac:dyDescent="0.3">
      <c r="A193" s="3"/>
      <c r="B193" s="3" t="s">
        <v>271</v>
      </c>
      <c r="C193" s="7" t="s">
        <v>1</v>
      </c>
      <c r="D193" s="7">
        <v>2</v>
      </c>
      <c r="E193" s="38">
        <v>150</v>
      </c>
      <c r="F193" s="37"/>
      <c r="G193" s="37">
        <f t="shared" si="7"/>
        <v>300</v>
      </c>
    </row>
    <row r="194" spans="1:7" ht="13" x14ac:dyDescent="0.3">
      <c r="A194" s="3"/>
      <c r="B194" s="3"/>
      <c r="C194" s="7"/>
      <c r="D194" s="7"/>
      <c r="E194" s="38"/>
      <c r="F194" s="37"/>
      <c r="G194" s="37"/>
    </row>
    <row r="195" spans="1:7" ht="13" x14ac:dyDescent="0.3">
      <c r="A195" s="3"/>
      <c r="B195" s="3" t="s">
        <v>270</v>
      </c>
      <c r="C195" s="7" t="s">
        <v>1</v>
      </c>
      <c r="D195" s="7">
        <v>1</v>
      </c>
      <c r="E195" s="38">
        <v>250</v>
      </c>
      <c r="F195" s="37"/>
      <c r="G195" s="37">
        <f t="shared" si="7"/>
        <v>250</v>
      </c>
    </row>
    <row r="196" spans="1:7" ht="13" x14ac:dyDescent="0.3">
      <c r="A196" s="3"/>
      <c r="B196" s="3"/>
      <c r="C196" s="7"/>
      <c r="D196" s="7"/>
      <c r="E196" s="38"/>
      <c r="F196" s="37"/>
      <c r="G196" s="37"/>
    </row>
    <row r="197" spans="1:7" ht="13" x14ac:dyDescent="0.3">
      <c r="A197" s="3"/>
      <c r="B197" s="4" t="s">
        <v>269</v>
      </c>
      <c r="C197" s="7"/>
      <c r="D197" s="7"/>
      <c r="E197" s="38"/>
      <c r="F197" s="37"/>
      <c r="G197" s="37"/>
    </row>
    <row r="198" spans="1:7" ht="13" x14ac:dyDescent="0.3">
      <c r="A198" s="3"/>
      <c r="B198" s="3" t="s">
        <v>268</v>
      </c>
      <c r="C198" s="7"/>
      <c r="D198" s="7"/>
      <c r="E198" s="38"/>
      <c r="F198" s="37"/>
      <c r="G198" s="37"/>
    </row>
    <row r="199" spans="1:7" ht="13" x14ac:dyDescent="0.3">
      <c r="A199" s="3"/>
      <c r="B199" s="3" t="s">
        <v>267</v>
      </c>
      <c r="C199" s="7" t="s">
        <v>1</v>
      </c>
      <c r="D199" s="7"/>
      <c r="E199" s="38">
        <v>50</v>
      </c>
      <c r="F199" s="37"/>
      <c r="G199" s="37"/>
    </row>
    <row r="200" spans="1:7" ht="13" x14ac:dyDescent="0.3">
      <c r="A200" s="3"/>
      <c r="B200" s="3"/>
      <c r="C200" s="7"/>
      <c r="D200" s="7"/>
      <c r="E200" s="38"/>
      <c r="F200" s="37"/>
      <c r="G200" s="37"/>
    </row>
    <row r="201" spans="1:7" ht="13" x14ac:dyDescent="0.3">
      <c r="A201" s="3"/>
      <c r="B201" s="4" t="s">
        <v>266</v>
      </c>
      <c r="C201" s="7"/>
      <c r="D201" s="7"/>
      <c r="E201" s="38"/>
      <c r="F201" s="37"/>
      <c r="G201" s="37"/>
    </row>
    <row r="202" spans="1:7" ht="13" x14ac:dyDescent="0.3">
      <c r="A202" s="3"/>
      <c r="B202" s="3" t="s">
        <v>5</v>
      </c>
      <c r="C202" s="7" t="s">
        <v>0</v>
      </c>
      <c r="D202" s="7">
        <v>18</v>
      </c>
      <c r="E202" s="38">
        <v>45</v>
      </c>
      <c r="F202" s="37"/>
      <c r="G202" s="37">
        <f t="shared" si="7"/>
        <v>810</v>
      </c>
    </row>
    <row r="203" spans="1:7" ht="13" x14ac:dyDescent="0.3">
      <c r="A203" s="3"/>
      <c r="B203" s="3"/>
      <c r="C203" s="7"/>
      <c r="D203" s="7"/>
      <c r="E203" s="38"/>
      <c r="F203" s="37"/>
      <c r="G203" s="37"/>
    </row>
    <row r="204" spans="1:7" ht="13" x14ac:dyDescent="0.3">
      <c r="A204" s="3"/>
      <c r="B204" s="3" t="s">
        <v>265</v>
      </c>
      <c r="C204" s="7"/>
      <c r="D204" s="7"/>
      <c r="E204" s="38"/>
      <c r="F204" s="37"/>
      <c r="G204" s="37"/>
    </row>
    <row r="205" spans="1:7" ht="13" x14ac:dyDescent="0.3">
      <c r="A205" s="3"/>
      <c r="B205" s="3" t="s">
        <v>264</v>
      </c>
      <c r="C205" s="7" t="s">
        <v>4</v>
      </c>
      <c r="D205" s="7">
        <v>1</v>
      </c>
      <c r="E205" s="38">
        <v>400</v>
      </c>
      <c r="F205" s="37"/>
      <c r="G205" s="37">
        <f t="shared" si="7"/>
        <v>400</v>
      </c>
    </row>
    <row r="206" spans="1:7" ht="13" x14ac:dyDescent="0.3">
      <c r="A206" s="3"/>
      <c r="B206" s="3"/>
      <c r="C206" s="7"/>
      <c r="D206" s="7"/>
      <c r="E206" s="38"/>
      <c r="F206" s="37"/>
      <c r="G206" s="37"/>
    </row>
    <row r="207" spans="1:7" ht="13" x14ac:dyDescent="0.3">
      <c r="A207" s="3"/>
      <c r="B207" s="4" t="s">
        <v>359</v>
      </c>
      <c r="C207" s="7"/>
      <c r="D207" s="7"/>
      <c r="E207" s="38"/>
      <c r="F207" s="37"/>
      <c r="G207" s="37"/>
    </row>
    <row r="208" spans="1:7" ht="13" x14ac:dyDescent="0.3">
      <c r="A208" s="3"/>
      <c r="B208" s="4"/>
      <c r="C208" s="7"/>
      <c r="D208" s="7"/>
      <c r="E208" s="38"/>
      <c r="F208" s="37"/>
      <c r="G208" s="37"/>
    </row>
    <row r="209" spans="1:7" ht="13" x14ac:dyDescent="0.3">
      <c r="A209" s="3"/>
      <c r="B209" s="4" t="s">
        <v>263</v>
      </c>
      <c r="C209" s="7"/>
      <c r="D209" s="7"/>
      <c r="E209" s="38"/>
      <c r="F209" s="37"/>
      <c r="G209" s="37"/>
    </row>
    <row r="210" spans="1:7" ht="13" x14ac:dyDescent="0.3">
      <c r="A210" s="3"/>
      <c r="B210" s="4" t="s">
        <v>262</v>
      </c>
      <c r="C210" s="7"/>
      <c r="D210" s="7"/>
      <c r="E210" s="38"/>
      <c r="F210" s="37"/>
      <c r="G210" s="37"/>
    </row>
    <row r="211" spans="1:7" ht="13" x14ac:dyDescent="0.3">
      <c r="A211" s="3"/>
      <c r="B211" s="3"/>
      <c r="C211" s="7"/>
      <c r="D211" s="7"/>
      <c r="E211" s="38"/>
      <c r="F211" s="37"/>
      <c r="G211" s="37"/>
    </row>
    <row r="212" spans="1:7" ht="13" x14ac:dyDescent="0.3">
      <c r="A212" s="3"/>
      <c r="B212" s="3" t="s">
        <v>261</v>
      </c>
      <c r="C212" s="7" t="s">
        <v>1</v>
      </c>
      <c r="D212" s="7">
        <v>7</v>
      </c>
      <c r="E212" s="38">
        <v>350</v>
      </c>
      <c r="F212" s="37"/>
      <c r="G212" s="37">
        <f t="shared" si="7"/>
        <v>2450</v>
      </c>
    </row>
    <row r="213" spans="1:7" ht="13" x14ac:dyDescent="0.3">
      <c r="A213" s="3"/>
      <c r="B213" s="3"/>
      <c r="C213" s="7"/>
      <c r="D213" s="7"/>
      <c r="E213" s="38"/>
      <c r="F213" s="37"/>
      <c r="G213" s="37"/>
    </row>
    <row r="214" spans="1:7" ht="13" x14ac:dyDescent="0.3">
      <c r="A214" s="3"/>
      <c r="B214" s="3" t="s">
        <v>6</v>
      </c>
      <c r="C214" s="7" t="s">
        <v>1</v>
      </c>
      <c r="D214" s="7">
        <v>3</v>
      </c>
      <c r="E214" s="38">
        <v>350</v>
      </c>
      <c r="F214" s="37"/>
      <c r="G214" s="37">
        <f t="shared" si="7"/>
        <v>1050</v>
      </c>
    </row>
    <row r="215" spans="1:7" ht="13" x14ac:dyDescent="0.3">
      <c r="A215" s="3"/>
      <c r="B215" s="3"/>
      <c r="C215" s="7"/>
      <c r="D215" s="7"/>
      <c r="E215" s="38"/>
      <c r="F215" s="37"/>
      <c r="G215" s="37"/>
    </row>
    <row r="216" spans="1:7" ht="13" x14ac:dyDescent="0.3">
      <c r="A216" s="3"/>
      <c r="B216" s="4" t="s">
        <v>260</v>
      </c>
      <c r="C216" s="7"/>
      <c r="D216" s="7"/>
      <c r="E216" s="38"/>
      <c r="F216" s="37"/>
      <c r="G216" s="37"/>
    </row>
    <row r="217" spans="1:7" ht="13" x14ac:dyDescent="0.3">
      <c r="A217" s="3"/>
      <c r="B217" s="4" t="s">
        <v>259</v>
      </c>
      <c r="C217" s="7"/>
      <c r="D217" s="7"/>
      <c r="E217" s="38"/>
      <c r="F217" s="37"/>
      <c r="G217" s="37"/>
    </row>
    <row r="218" spans="1:7" ht="13" x14ac:dyDescent="0.3">
      <c r="A218" s="3"/>
      <c r="B218" s="3" t="s">
        <v>258</v>
      </c>
      <c r="C218" s="7" t="s">
        <v>1</v>
      </c>
      <c r="D218" s="7">
        <v>7</v>
      </c>
      <c r="E218" s="38">
        <v>350</v>
      </c>
      <c r="F218" s="37"/>
      <c r="G218" s="37">
        <f t="shared" si="7"/>
        <v>2450</v>
      </c>
    </row>
    <row r="219" spans="1:7" ht="13" x14ac:dyDescent="0.3">
      <c r="A219" s="3"/>
      <c r="B219" s="3"/>
      <c r="C219" s="7"/>
      <c r="D219" s="7"/>
      <c r="E219" s="38"/>
      <c r="F219" s="37"/>
      <c r="G219" s="37"/>
    </row>
    <row r="220" spans="1:7" ht="13" x14ac:dyDescent="0.3">
      <c r="A220" s="3"/>
      <c r="B220" s="4" t="s">
        <v>257</v>
      </c>
      <c r="C220" s="7"/>
      <c r="D220" s="7"/>
      <c r="E220" s="38"/>
      <c r="F220" s="37"/>
      <c r="G220" s="37"/>
    </row>
    <row r="221" spans="1:7" ht="13" x14ac:dyDescent="0.3">
      <c r="A221" s="3"/>
      <c r="B221" s="3" t="s">
        <v>256</v>
      </c>
      <c r="C221" s="7"/>
      <c r="D221" s="7"/>
      <c r="E221" s="38"/>
      <c r="F221" s="37"/>
      <c r="G221" s="37"/>
    </row>
    <row r="222" spans="1:7" ht="13" x14ac:dyDescent="0.3">
      <c r="A222" s="3"/>
      <c r="B222" s="3" t="s">
        <v>255</v>
      </c>
      <c r="C222" s="7"/>
      <c r="D222" s="7"/>
      <c r="E222" s="38"/>
      <c r="F222" s="37"/>
      <c r="G222" s="37"/>
    </row>
    <row r="223" spans="1:7" ht="13" x14ac:dyDescent="0.3">
      <c r="A223" s="3"/>
      <c r="B223" s="3" t="s">
        <v>254</v>
      </c>
      <c r="C223" s="7"/>
      <c r="D223" s="7"/>
      <c r="E223" s="38"/>
      <c r="F223" s="37"/>
      <c r="G223" s="37"/>
    </row>
    <row r="224" spans="1:7" ht="13" x14ac:dyDescent="0.3">
      <c r="A224" s="3"/>
      <c r="B224" s="3" t="s">
        <v>253</v>
      </c>
      <c r="C224" s="7" t="s">
        <v>0</v>
      </c>
      <c r="D224" s="7">
        <v>15</v>
      </c>
      <c r="E224" s="38">
        <v>45</v>
      </c>
      <c r="F224" s="37"/>
      <c r="G224" s="37">
        <f t="shared" si="7"/>
        <v>675</v>
      </c>
    </row>
    <row r="225" spans="1:7" ht="13" x14ac:dyDescent="0.3">
      <c r="A225" s="3"/>
      <c r="B225" s="3"/>
      <c r="C225" s="7"/>
      <c r="D225" s="7"/>
      <c r="E225" s="38"/>
      <c r="F225" s="37"/>
      <c r="G225" s="37"/>
    </row>
    <row r="226" spans="1:7" ht="13" x14ac:dyDescent="0.3">
      <c r="A226" s="3"/>
      <c r="B226" s="4" t="s">
        <v>252</v>
      </c>
      <c r="C226" s="7"/>
      <c r="D226" s="7"/>
      <c r="E226" s="38"/>
      <c r="F226" s="37"/>
      <c r="G226" s="37"/>
    </row>
    <row r="227" spans="1:7" ht="13" x14ac:dyDescent="0.3">
      <c r="A227" s="3"/>
      <c r="B227" s="4" t="s">
        <v>251</v>
      </c>
      <c r="C227" s="7"/>
      <c r="D227" s="7"/>
      <c r="E227" s="38"/>
      <c r="F227" s="37"/>
      <c r="G227" s="37"/>
    </row>
    <row r="228" spans="1:7" ht="13" x14ac:dyDescent="0.3">
      <c r="A228" s="3"/>
      <c r="B228" s="3"/>
      <c r="C228" s="7"/>
      <c r="D228" s="7"/>
      <c r="E228" s="38"/>
      <c r="F228" s="37"/>
      <c r="G228" s="37"/>
    </row>
    <row r="229" spans="1:7" ht="13" x14ac:dyDescent="0.3">
      <c r="A229" s="3"/>
      <c r="B229" s="3" t="s">
        <v>250</v>
      </c>
      <c r="C229" s="7"/>
      <c r="D229" s="7"/>
      <c r="E229" s="38"/>
      <c r="F229" s="37"/>
      <c r="G229" s="37"/>
    </row>
    <row r="230" spans="1:7" ht="13" x14ac:dyDescent="0.3">
      <c r="A230" s="3"/>
      <c r="B230" s="3" t="s">
        <v>249</v>
      </c>
      <c r="C230" s="7"/>
      <c r="D230" s="7"/>
      <c r="E230" s="38"/>
      <c r="F230" s="37"/>
      <c r="G230" s="37"/>
    </row>
    <row r="231" spans="1:7" ht="13" x14ac:dyDescent="0.3">
      <c r="A231" s="3"/>
      <c r="B231" s="3" t="s">
        <v>248</v>
      </c>
      <c r="C231" s="7" t="s">
        <v>0</v>
      </c>
      <c r="D231" s="7">
        <v>15</v>
      </c>
      <c r="E231" s="38">
        <v>20</v>
      </c>
      <c r="F231" s="37"/>
      <c r="G231" s="37">
        <f t="shared" si="7"/>
        <v>300</v>
      </c>
    </row>
    <row r="232" spans="1:7" ht="13" x14ac:dyDescent="0.3">
      <c r="A232" s="3"/>
      <c r="B232" s="3"/>
      <c r="C232" s="7"/>
      <c r="D232" s="7"/>
      <c r="E232" s="38"/>
      <c r="F232" s="37"/>
      <c r="G232" s="37"/>
    </row>
    <row r="233" spans="1:7" ht="13" x14ac:dyDescent="0.3">
      <c r="A233" s="3"/>
      <c r="B233" s="3" t="s">
        <v>247</v>
      </c>
      <c r="C233" s="7" t="s">
        <v>0</v>
      </c>
      <c r="D233" s="7">
        <v>15</v>
      </c>
      <c r="E233" s="38">
        <v>20</v>
      </c>
      <c r="F233" s="37"/>
      <c r="G233" s="37">
        <f t="shared" si="7"/>
        <v>300</v>
      </c>
    </row>
    <row r="234" spans="1:7" ht="13" x14ac:dyDescent="0.3">
      <c r="A234" s="3"/>
      <c r="B234" s="3"/>
      <c r="C234" s="7"/>
      <c r="D234" s="7"/>
      <c r="E234" s="38"/>
      <c r="F234" s="37"/>
      <c r="G234" s="37"/>
    </row>
    <row r="235" spans="1:7" ht="13" x14ac:dyDescent="0.3">
      <c r="A235" s="3"/>
      <c r="B235" s="5" t="s">
        <v>283</v>
      </c>
      <c r="C235" s="7"/>
      <c r="D235" s="7"/>
      <c r="E235" s="38"/>
      <c r="F235" s="39"/>
      <c r="G235" s="39">
        <f>SUM(G179:G234)</f>
        <v>11235</v>
      </c>
    </row>
    <row r="236" spans="1:7" ht="13" x14ac:dyDescent="0.3">
      <c r="A236" s="3"/>
      <c r="B236" s="3"/>
      <c r="C236" s="7"/>
      <c r="D236" s="7"/>
      <c r="E236" s="38"/>
      <c r="F236" s="37"/>
      <c r="G236" s="37"/>
    </row>
    <row r="237" spans="1:7" ht="13" x14ac:dyDescent="0.3">
      <c r="A237" s="3"/>
      <c r="B237" s="3"/>
      <c r="C237" s="7"/>
      <c r="D237" s="7"/>
      <c r="E237" s="38"/>
      <c r="F237" s="37"/>
      <c r="G237" s="37"/>
    </row>
    <row r="238" spans="1:7" ht="13" x14ac:dyDescent="0.3">
      <c r="A238" s="3"/>
      <c r="B238" s="17" t="s">
        <v>246</v>
      </c>
      <c r="C238" s="7"/>
      <c r="D238" s="7"/>
      <c r="E238" s="38"/>
      <c r="F238" s="37"/>
      <c r="G238" s="37"/>
    </row>
    <row r="239" spans="1:7" ht="13" x14ac:dyDescent="0.3">
      <c r="A239" s="3"/>
      <c r="B239" s="17" t="s">
        <v>245</v>
      </c>
      <c r="C239" s="7"/>
      <c r="D239" s="7"/>
      <c r="E239" s="38"/>
      <c r="F239" s="37"/>
      <c r="G239" s="37"/>
    </row>
    <row r="240" spans="1:7" ht="13" x14ac:dyDescent="0.3">
      <c r="A240" s="3"/>
      <c r="B240" s="3"/>
      <c r="C240" s="7"/>
      <c r="D240" s="7"/>
      <c r="E240" s="38"/>
      <c r="F240" s="37"/>
      <c r="G240" s="37"/>
    </row>
    <row r="241" spans="1:14" ht="13" x14ac:dyDescent="0.3">
      <c r="A241" s="3"/>
      <c r="B241" s="4" t="s">
        <v>244</v>
      </c>
      <c r="C241" s="7"/>
      <c r="D241" s="7"/>
      <c r="E241" s="38"/>
      <c r="F241" s="37"/>
      <c r="G241" s="37"/>
    </row>
    <row r="242" spans="1:14" ht="13" x14ac:dyDescent="0.3">
      <c r="A242" s="3"/>
      <c r="B242" s="3"/>
      <c r="C242" s="7"/>
      <c r="D242" s="7"/>
      <c r="E242" s="38"/>
      <c r="F242" s="37"/>
      <c r="G242" s="37"/>
    </row>
    <row r="243" spans="1:14" ht="13" x14ac:dyDescent="0.3">
      <c r="A243" s="3"/>
      <c r="B243" s="3" t="s">
        <v>243</v>
      </c>
      <c r="C243" s="7"/>
      <c r="D243" s="7"/>
      <c r="E243" s="38"/>
      <c r="F243" s="37"/>
      <c r="G243" s="37"/>
    </row>
    <row r="244" spans="1:14" ht="13" x14ac:dyDescent="0.3">
      <c r="A244" s="3"/>
      <c r="B244" s="3" t="s">
        <v>242</v>
      </c>
      <c r="C244" s="7" t="s">
        <v>1</v>
      </c>
      <c r="D244" s="7"/>
      <c r="E244" s="38">
        <v>1800</v>
      </c>
      <c r="F244" s="37"/>
      <c r="G244" s="37">
        <f t="shared" ref="G244:G304" si="8">E244*D244</f>
        <v>0</v>
      </c>
    </row>
    <row r="245" spans="1:14" ht="13" x14ac:dyDescent="0.3">
      <c r="A245" s="3"/>
      <c r="B245" s="3"/>
      <c r="C245" s="7"/>
      <c r="D245" s="7"/>
      <c r="E245" s="38"/>
      <c r="F245" s="37"/>
      <c r="G245" s="37"/>
      <c r="K245" s="1">
        <v>54</v>
      </c>
      <c r="L245" s="1">
        <v>0.6</v>
      </c>
      <c r="M245" s="1">
        <v>0.25</v>
      </c>
      <c r="N245" s="1">
        <f>M245*L245*K245</f>
        <v>8.1</v>
      </c>
    </row>
    <row r="246" spans="1:14" ht="13" x14ac:dyDescent="0.3">
      <c r="A246" s="3"/>
      <c r="B246" s="3" t="s">
        <v>241</v>
      </c>
      <c r="C246" s="7"/>
      <c r="D246" s="7"/>
      <c r="E246" s="38"/>
      <c r="F246" s="37"/>
      <c r="G246" s="37"/>
    </row>
    <row r="247" spans="1:14" ht="13" x14ac:dyDescent="0.3">
      <c r="A247" s="3"/>
      <c r="B247" s="3" t="s">
        <v>240</v>
      </c>
      <c r="C247" s="7" t="s">
        <v>1</v>
      </c>
      <c r="D247" s="7">
        <v>4</v>
      </c>
      <c r="E247" s="38">
        <v>1800</v>
      </c>
      <c r="F247" s="37"/>
      <c r="G247" s="37">
        <f t="shared" si="8"/>
        <v>7200</v>
      </c>
    </row>
    <row r="248" spans="1:14" ht="13" x14ac:dyDescent="0.3">
      <c r="A248" s="3"/>
      <c r="B248" s="3"/>
      <c r="C248" s="7"/>
      <c r="D248" s="7"/>
      <c r="E248" s="38"/>
      <c r="F248" s="37"/>
      <c r="G248" s="37"/>
    </row>
    <row r="249" spans="1:14" ht="13" x14ac:dyDescent="0.3">
      <c r="A249" s="3"/>
      <c r="B249" s="4" t="s">
        <v>239</v>
      </c>
      <c r="C249" s="7"/>
      <c r="D249" s="7"/>
      <c r="E249" s="38"/>
      <c r="F249" s="37"/>
      <c r="G249" s="37"/>
    </row>
    <row r="250" spans="1:14" ht="13" x14ac:dyDescent="0.3">
      <c r="A250" s="3"/>
      <c r="B250" s="4" t="s">
        <v>238</v>
      </c>
      <c r="C250" s="7"/>
      <c r="D250" s="7"/>
      <c r="E250" s="38"/>
      <c r="F250" s="37"/>
      <c r="G250" s="37"/>
    </row>
    <row r="251" spans="1:14" ht="13" x14ac:dyDescent="0.3">
      <c r="A251" s="3"/>
      <c r="B251" s="3"/>
      <c r="C251" s="7"/>
      <c r="D251" s="7"/>
      <c r="E251" s="38"/>
      <c r="F251" s="37"/>
      <c r="G251" s="37"/>
    </row>
    <row r="252" spans="1:14" ht="13" x14ac:dyDescent="0.3">
      <c r="A252" s="3"/>
      <c r="B252" s="4" t="s">
        <v>237</v>
      </c>
      <c r="C252" s="7"/>
      <c r="D252" s="7"/>
      <c r="E252" s="38"/>
      <c r="F252" s="37"/>
      <c r="G252" s="37"/>
    </row>
    <row r="253" spans="1:14" ht="13" x14ac:dyDescent="0.3">
      <c r="A253" s="3"/>
      <c r="B253" s="3"/>
      <c r="C253" s="7"/>
      <c r="D253" s="7"/>
      <c r="E253" s="38"/>
      <c r="F253" s="37"/>
      <c r="G253" s="37"/>
    </row>
    <row r="254" spans="1:14" ht="13" x14ac:dyDescent="0.3">
      <c r="A254" s="3"/>
      <c r="B254" s="3" t="s">
        <v>236</v>
      </c>
      <c r="C254" s="7" t="s">
        <v>1</v>
      </c>
      <c r="D254" s="7"/>
      <c r="E254" s="38">
        <v>1800</v>
      </c>
      <c r="F254" s="37"/>
      <c r="G254" s="37">
        <f t="shared" si="8"/>
        <v>0</v>
      </c>
    </row>
    <row r="255" spans="1:14" ht="13" x14ac:dyDescent="0.3">
      <c r="A255" s="3"/>
      <c r="B255" s="3"/>
      <c r="C255" s="7"/>
      <c r="D255" s="7"/>
      <c r="E255" s="38"/>
      <c r="F255" s="37"/>
      <c r="G255" s="37"/>
    </row>
    <row r="256" spans="1:14" ht="13" x14ac:dyDescent="0.3">
      <c r="A256" s="3"/>
      <c r="B256" s="3" t="s">
        <v>235</v>
      </c>
      <c r="C256" s="7" t="s">
        <v>1</v>
      </c>
      <c r="D256" s="7"/>
      <c r="E256" s="38">
        <v>1800</v>
      </c>
      <c r="F256" s="37"/>
      <c r="G256" s="37">
        <f t="shared" si="8"/>
        <v>0</v>
      </c>
    </row>
    <row r="257" spans="1:13" ht="13" x14ac:dyDescent="0.3">
      <c r="A257" s="3"/>
      <c r="B257" s="3"/>
      <c r="C257" s="7"/>
      <c r="D257" s="7"/>
      <c r="E257" s="38"/>
      <c r="F257" s="37"/>
      <c r="G257" s="37"/>
    </row>
    <row r="258" spans="1:13" ht="13" x14ac:dyDescent="0.3">
      <c r="A258" s="3"/>
      <c r="B258" s="4" t="s">
        <v>234</v>
      </c>
      <c r="C258" s="7"/>
      <c r="D258" s="7"/>
      <c r="E258" s="38"/>
      <c r="F258" s="37"/>
      <c r="G258" s="37"/>
      <c r="K258" s="1">
        <v>54</v>
      </c>
      <c r="L258" s="1">
        <f>K258/2.4</f>
        <v>22.5</v>
      </c>
      <c r="M258" s="1">
        <f>L258*0.6</f>
        <v>13.5</v>
      </c>
    </row>
    <row r="259" spans="1:13" ht="13" x14ac:dyDescent="0.3">
      <c r="A259" s="3"/>
      <c r="B259" s="3" t="s">
        <v>233</v>
      </c>
      <c r="C259" s="7"/>
      <c r="D259" s="7"/>
      <c r="E259" s="38"/>
      <c r="F259" s="37"/>
      <c r="G259" s="37"/>
    </row>
    <row r="260" spans="1:13" ht="13" x14ac:dyDescent="0.3">
      <c r="A260" s="3"/>
      <c r="B260" s="3" t="s">
        <v>232</v>
      </c>
      <c r="C260" s="7" t="s">
        <v>2</v>
      </c>
      <c r="D260" s="7">
        <v>2</v>
      </c>
      <c r="E260" s="38">
        <v>150</v>
      </c>
      <c r="F260" s="37"/>
      <c r="G260" s="37">
        <f t="shared" si="8"/>
        <v>300</v>
      </c>
    </row>
    <row r="261" spans="1:13" ht="13" x14ac:dyDescent="0.3">
      <c r="A261" s="3"/>
      <c r="B261" s="3"/>
      <c r="C261" s="7"/>
      <c r="D261" s="7"/>
      <c r="E261" s="38"/>
      <c r="F261" s="37"/>
      <c r="G261" s="37"/>
      <c r="K261" s="1">
        <v>54</v>
      </c>
      <c r="L261" s="1">
        <v>0.6</v>
      </c>
      <c r="M261" s="1">
        <f>L261*K261</f>
        <v>32.4</v>
      </c>
    </row>
    <row r="262" spans="1:13" ht="13" x14ac:dyDescent="0.3">
      <c r="A262" s="3"/>
      <c r="B262" s="4" t="s">
        <v>231</v>
      </c>
      <c r="C262" s="7"/>
      <c r="D262" s="7"/>
      <c r="E262" s="38"/>
      <c r="F262" s="37"/>
      <c r="G262" s="37"/>
    </row>
    <row r="263" spans="1:13" ht="13" x14ac:dyDescent="0.3">
      <c r="A263" s="3"/>
      <c r="B263" s="3"/>
      <c r="C263" s="7"/>
      <c r="D263" s="7"/>
      <c r="E263" s="38"/>
      <c r="F263" s="37"/>
      <c r="G263" s="37"/>
    </row>
    <row r="264" spans="1:13" ht="13" x14ac:dyDescent="0.3">
      <c r="A264" s="3"/>
      <c r="B264" s="3" t="s">
        <v>230</v>
      </c>
      <c r="C264" s="7"/>
      <c r="D264" s="7"/>
      <c r="E264" s="38"/>
      <c r="F264" s="37"/>
      <c r="G264" s="37"/>
    </row>
    <row r="265" spans="1:13" ht="13" x14ac:dyDescent="0.3">
      <c r="A265" s="3"/>
      <c r="B265" s="3" t="s">
        <v>229</v>
      </c>
      <c r="C265" s="7"/>
      <c r="D265" s="7"/>
      <c r="E265" s="38"/>
      <c r="F265" s="37"/>
      <c r="G265" s="37"/>
    </row>
    <row r="266" spans="1:13" ht="13" x14ac:dyDescent="0.3">
      <c r="A266" s="3"/>
      <c r="B266" s="3"/>
      <c r="C266" s="7"/>
      <c r="D266" s="7"/>
      <c r="E266" s="38"/>
      <c r="F266" s="37"/>
      <c r="G266" s="37"/>
    </row>
    <row r="267" spans="1:13" ht="13" x14ac:dyDescent="0.3">
      <c r="A267" s="3"/>
      <c r="B267" s="3" t="s">
        <v>228</v>
      </c>
      <c r="C267" s="7" t="s">
        <v>0</v>
      </c>
      <c r="D267" s="7">
        <v>15</v>
      </c>
      <c r="E267" s="38">
        <v>45</v>
      </c>
      <c r="F267" s="37"/>
      <c r="G267" s="37">
        <f t="shared" si="8"/>
        <v>675</v>
      </c>
    </row>
    <row r="268" spans="1:13" ht="13" x14ac:dyDescent="0.3">
      <c r="A268" s="3"/>
      <c r="B268" s="3"/>
      <c r="C268" s="7"/>
      <c r="D268" s="7"/>
      <c r="E268" s="38"/>
      <c r="F268" s="37"/>
      <c r="G268" s="37"/>
    </row>
    <row r="269" spans="1:13" ht="13" x14ac:dyDescent="0.3">
      <c r="A269" s="3"/>
      <c r="B269" s="4" t="s">
        <v>227</v>
      </c>
      <c r="C269" s="7"/>
      <c r="D269" s="7"/>
      <c r="E269" s="38"/>
      <c r="F269" s="37"/>
      <c r="G269" s="37"/>
    </row>
    <row r="270" spans="1:13" ht="13" x14ac:dyDescent="0.3">
      <c r="A270" s="3"/>
      <c r="B270" s="3"/>
      <c r="C270" s="7"/>
      <c r="D270" s="7"/>
      <c r="E270" s="38"/>
      <c r="F270" s="37"/>
      <c r="G270" s="37"/>
    </row>
    <row r="271" spans="1:13" ht="13" x14ac:dyDescent="0.3">
      <c r="A271" s="3"/>
      <c r="B271" s="3" t="s">
        <v>226</v>
      </c>
      <c r="C271" s="7"/>
      <c r="D271" s="7"/>
      <c r="E271" s="38"/>
      <c r="F271" s="37"/>
      <c r="G271" s="37"/>
    </row>
    <row r="272" spans="1:13" ht="13" x14ac:dyDescent="0.3">
      <c r="A272" s="3"/>
      <c r="B272" s="3" t="s">
        <v>225</v>
      </c>
      <c r="C272" s="7" t="s">
        <v>0</v>
      </c>
      <c r="D272" s="7">
        <v>24</v>
      </c>
      <c r="E272" s="38">
        <v>65</v>
      </c>
      <c r="F272" s="37"/>
      <c r="G272" s="37">
        <f t="shared" si="8"/>
        <v>1560</v>
      </c>
    </row>
    <row r="273" spans="1:7" ht="13" x14ac:dyDescent="0.3">
      <c r="A273" s="3"/>
      <c r="B273" s="3"/>
      <c r="C273" s="7"/>
      <c r="D273" s="7"/>
      <c r="E273" s="38"/>
      <c r="F273" s="37"/>
      <c r="G273" s="37"/>
    </row>
    <row r="274" spans="1:7" ht="13" x14ac:dyDescent="0.3">
      <c r="A274" s="3"/>
      <c r="B274" s="4" t="s">
        <v>224</v>
      </c>
      <c r="C274" s="7"/>
      <c r="D274" s="7"/>
      <c r="E274" s="38"/>
      <c r="F274" s="37"/>
      <c r="G274" s="37"/>
    </row>
    <row r="275" spans="1:7" ht="13" x14ac:dyDescent="0.3">
      <c r="A275" s="3"/>
      <c r="B275" s="3"/>
      <c r="C275" s="7"/>
      <c r="D275" s="7"/>
      <c r="E275" s="38"/>
      <c r="F275" s="37"/>
      <c r="G275" s="37"/>
    </row>
    <row r="276" spans="1:7" ht="13" x14ac:dyDescent="0.3">
      <c r="A276" s="3"/>
      <c r="B276" s="4" t="s">
        <v>223</v>
      </c>
      <c r="C276" s="7"/>
      <c r="D276" s="7"/>
      <c r="E276" s="38"/>
      <c r="F276" s="37"/>
      <c r="G276" s="37"/>
    </row>
    <row r="277" spans="1:7" ht="13" x14ac:dyDescent="0.3">
      <c r="A277" s="3"/>
      <c r="B277" s="4" t="s">
        <v>222</v>
      </c>
      <c r="C277" s="7"/>
      <c r="D277" s="7"/>
      <c r="E277" s="38"/>
      <c r="F277" s="37"/>
      <c r="G277" s="37"/>
    </row>
    <row r="278" spans="1:7" ht="13" x14ac:dyDescent="0.3">
      <c r="A278" s="3"/>
      <c r="B278" s="3"/>
      <c r="C278" s="7"/>
      <c r="D278" s="7"/>
      <c r="E278" s="38"/>
      <c r="F278" s="37"/>
      <c r="G278" s="37"/>
    </row>
    <row r="279" spans="1:7" ht="13" x14ac:dyDescent="0.3">
      <c r="A279" s="3"/>
      <c r="B279" s="3" t="s">
        <v>221</v>
      </c>
      <c r="C279" s="7" t="s">
        <v>11</v>
      </c>
      <c r="D279" s="7">
        <v>6</v>
      </c>
      <c r="E279" s="38">
        <v>15</v>
      </c>
      <c r="F279" s="37"/>
      <c r="G279" s="37">
        <f t="shared" si="8"/>
        <v>90</v>
      </c>
    </row>
    <row r="280" spans="1:7" ht="13" x14ac:dyDescent="0.3">
      <c r="A280" s="3"/>
      <c r="B280" s="3"/>
      <c r="C280" s="7"/>
      <c r="D280" s="7"/>
      <c r="E280" s="38"/>
      <c r="F280" s="37"/>
      <c r="G280" s="37"/>
    </row>
    <row r="281" spans="1:7" ht="13" x14ac:dyDescent="0.3">
      <c r="A281" s="3"/>
      <c r="B281" s="4" t="s">
        <v>220</v>
      </c>
      <c r="C281" s="7"/>
      <c r="D281" s="7"/>
      <c r="E281" s="38"/>
      <c r="F281" s="37"/>
      <c r="G281" s="37"/>
    </row>
    <row r="282" spans="1:7" ht="13" x14ac:dyDescent="0.3">
      <c r="A282" s="3"/>
      <c r="B282" s="4" t="s">
        <v>219</v>
      </c>
      <c r="C282" s="7"/>
      <c r="D282" s="7"/>
      <c r="E282" s="38"/>
      <c r="F282" s="37"/>
      <c r="G282" s="37"/>
    </row>
    <row r="283" spans="1:7" ht="13" x14ac:dyDescent="0.3">
      <c r="A283" s="3"/>
      <c r="B283" s="3"/>
      <c r="C283" s="7"/>
      <c r="D283" s="7"/>
      <c r="E283" s="38"/>
      <c r="F283" s="37"/>
      <c r="G283" s="37"/>
    </row>
    <row r="284" spans="1:7" ht="13" x14ac:dyDescent="0.3">
      <c r="A284" s="3"/>
      <c r="B284" s="3" t="s">
        <v>218</v>
      </c>
      <c r="C284" s="7" t="s">
        <v>11</v>
      </c>
      <c r="D284" s="7">
        <v>6</v>
      </c>
      <c r="E284" s="38">
        <v>15</v>
      </c>
      <c r="F284" s="37"/>
      <c r="G284" s="37">
        <f t="shared" si="8"/>
        <v>90</v>
      </c>
    </row>
    <row r="285" spans="1:7" ht="13" x14ac:dyDescent="0.3">
      <c r="A285" s="3"/>
      <c r="B285" s="3"/>
      <c r="C285" s="7"/>
      <c r="D285" s="7"/>
      <c r="E285" s="38"/>
      <c r="F285" s="37"/>
      <c r="G285" s="37"/>
    </row>
    <row r="286" spans="1:7" ht="13" x14ac:dyDescent="0.3">
      <c r="A286" s="3"/>
      <c r="B286" s="4" t="s">
        <v>217</v>
      </c>
      <c r="C286" s="7"/>
      <c r="D286" s="7"/>
      <c r="E286" s="38"/>
      <c r="F286" s="37"/>
      <c r="G286" s="37"/>
    </row>
    <row r="287" spans="1:7" ht="13" x14ac:dyDescent="0.3">
      <c r="A287" s="3"/>
      <c r="B287" s="3" t="s">
        <v>216</v>
      </c>
      <c r="C287" s="7" t="s">
        <v>11</v>
      </c>
      <c r="D287" s="7">
        <v>6</v>
      </c>
      <c r="E287" s="38">
        <v>15</v>
      </c>
      <c r="F287" s="37"/>
      <c r="G287" s="37">
        <f t="shared" si="8"/>
        <v>90</v>
      </c>
    </row>
    <row r="288" spans="1:7" ht="13" x14ac:dyDescent="0.3">
      <c r="A288" s="3"/>
      <c r="B288" s="3"/>
      <c r="C288" s="7"/>
      <c r="D288" s="7"/>
      <c r="E288" s="38"/>
      <c r="F288" s="37"/>
      <c r="G288" s="37"/>
    </row>
    <row r="289" spans="1:7" ht="13" x14ac:dyDescent="0.3">
      <c r="A289" s="3"/>
      <c r="B289" s="4" t="s">
        <v>215</v>
      </c>
      <c r="C289" s="7"/>
      <c r="D289" s="7"/>
      <c r="E289" s="38"/>
      <c r="F289" s="37"/>
      <c r="G289" s="37"/>
    </row>
    <row r="290" spans="1:7" ht="13" x14ac:dyDescent="0.3">
      <c r="A290" s="3"/>
      <c r="B290" s="4" t="s">
        <v>214</v>
      </c>
      <c r="C290" s="7"/>
      <c r="D290" s="7"/>
      <c r="E290" s="38"/>
      <c r="F290" s="37"/>
      <c r="G290" s="37"/>
    </row>
    <row r="291" spans="1:7" ht="13" x14ac:dyDescent="0.3">
      <c r="A291" s="3"/>
      <c r="B291" s="3"/>
      <c r="C291" s="7"/>
      <c r="D291" s="7"/>
      <c r="E291" s="38"/>
      <c r="F291" s="37"/>
      <c r="G291" s="37"/>
    </row>
    <row r="292" spans="1:7" ht="13" x14ac:dyDescent="0.3">
      <c r="A292" s="3"/>
      <c r="B292" s="4" t="s">
        <v>213</v>
      </c>
      <c r="C292" s="7"/>
      <c r="D292" s="7"/>
      <c r="E292" s="38"/>
      <c r="F292" s="37"/>
      <c r="G292" s="37"/>
    </row>
    <row r="293" spans="1:7" ht="13" x14ac:dyDescent="0.3">
      <c r="A293" s="3"/>
      <c r="B293" s="3"/>
      <c r="C293" s="7"/>
      <c r="D293" s="7"/>
      <c r="E293" s="38"/>
      <c r="F293" s="37"/>
      <c r="G293" s="37"/>
    </row>
    <row r="294" spans="1:7" ht="13" x14ac:dyDescent="0.3">
      <c r="A294" s="3"/>
      <c r="B294" s="3" t="s">
        <v>9</v>
      </c>
      <c r="C294" s="7" t="s">
        <v>8</v>
      </c>
      <c r="D294" s="7"/>
      <c r="E294" s="38">
        <v>13000</v>
      </c>
      <c r="F294" s="37"/>
      <c r="G294" s="37">
        <f t="shared" si="8"/>
        <v>0</v>
      </c>
    </row>
    <row r="295" spans="1:7" ht="13" x14ac:dyDescent="0.3">
      <c r="A295" s="3"/>
      <c r="B295" s="3"/>
      <c r="C295" s="7"/>
      <c r="D295" s="7"/>
      <c r="E295" s="38"/>
      <c r="F295" s="37"/>
      <c r="G295" s="37"/>
    </row>
    <row r="296" spans="1:7" ht="13" x14ac:dyDescent="0.3">
      <c r="A296" s="3"/>
      <c r="B296" s="3" t="s">
        <v>7</v>
      </c>
      <c r="C296" s="7" t="s">
        <v>8</v>
      </c>
      <c r="D296" s="7"/>
      <c r="E296" s="38">
        <v>13000</v>
      </c>
      <c r="F296" s="37"/>
      <c r="G296" s="37">
        <f t="shared" si="8"/>
        <v>0</v>
      </c>
    </row>
    <row r="297" spans="1:7" ht="13" x14ac:dyDescent="0.3">
      <c r="A297" s="3"/>
      <c r="B297" s="3"/>
      <c r="C297" s="7"/>
      <c r="D297" s="7"/>
      <c r="E297" s="38"/>
      <c r="F297" s="37"/>
      <c r="G297" s="37"/>
    </row>
    <row r="298" spans="1:7" ht="13" x14ac:dyDescent="0.3">
      <c r="A298" s="3"/>
      <c r="B298" s="4" t="s">
        <v>212</v>
      </c>
      <c r="C298" s="7"/>
      <c r="D298" s="7"/>
      <c r="E298" s="38"/>
      <c r="F298" s="37"/>
      <c r="G298" s="37"/>
    </row>
    <row r="299" spans="1:7" ht="13" x14ac:dyDescent="0.3">
      <c r="A299" s="3"/>
      <c r="B299" s="4" t="s">
        <v>211</v>
      </c>
      <c r="C299" s="7"/>
      <c r="D299" s="7"/>
      <c r="E299" s="38"/>
      <c r="F299" s="37"/>
      <c r="G299" s="37"/>
    </row>
    <row r="300" spans="1:7" ht="13" x14ac:dyDescent="0.3">
      <c r="A300" s="3"/>
      <c r="B300" s="3" t="s">
        <v>210</v>
      </c>
      <c r="C300" s="7" t="s">
        <v>8</v>
      </c>
      <c r="D300" s="7"/>
      <c r="E300" s="38">
        <v>13000</v>
      </c>
      <c r="F300" s="37"/>
      <c r="G300" s="37">
        <f t="shared" si="8"/>
        <v>0</v>
      </c>
    </row>
    <row r="301" spans="1:7" ht="13" x14ac:dyDescent="0.3">
      <c r="A301" s="3"/>
      <c r="B301" s="3"/>
      <c r="C301" s="7"/>
      <c r="D301" s="7"/>
      <c r="E301" s="38"/>
      <c r="F301" s="37"/>
      <c r="G301" s="37"/>
    </row>
    <row r="302" spans="1:7" ht="13" x14ac:dyDescent="0.3">
      <c r="A302" s="3"/>
      <c r="B302" s="4" t="s">
        <v>209</v>
      </c>
      <c r="C302" s="7"/>
      <c r="D302" s="7"/>
      <c r="E302" s="38"/>
      <c r="F302" s="37"/>
      <c r="G302" s="37"/>
    </row>
    <row r="303" spans="1:7" ht="13" x14ac:dyDescent="0.3">
      <c r="A303" s="3"/>
      <c r="B303" s="3"/>
      <c r="C303" s="7"/>
      <c r="D303" s="7"/>
      <c r="E303" s="38"/>
      <c r="F303" s="37"/>
      <c r="G303" s="37"/>
    </row>
    <row r="304" spans="1:7" ht="13" x14ac:dyDescent="0.3">
      <c r="A304" s="3"/>
      <c r="B304" s="3" t="s">
        <v>208</v>
      </c>
      <c r="C304" s="7" t="s">
        <v>0</v>
      </c>
      <c r="D304" s="7">
        <v>15</v>
      </c>
      <c r="E304" s="38">
        <v>145</v>
      </c>
      <c r="F304" s="37"/>
      <c r="G304" s="37">
        <f t="shared" si="8"/>
        <v>2175</v>
      </c>
    </row>
    <row r="305" spans="1:7" ht="13" x14ac:dyDescent="0.3">
      <c r="A305" s="3"/>
      <c r="B305" s="3" t="s">
        <v>207</v>
      </c>
      <c r="C305" s="7"/>
      <c r="D305" s="7"/>
      <c r="E305" s="38"/>
      <c r="F305" s="37"/>
      <c r="G305" s="37"/>
    </row>
    <row r="306" spans="1:7" ht="13" x14ac:dyDescent="0.3">
      <c r="A306" s="3"/>
      <c r="B306" s="5" t="s">
        <v>283</v>
      </c>
      <c r="C306" s="7"/>
      <c r="D306" s="7"/>
      <c r="E306" s="38"/>
      <c r="F306" s="39"/>
      <c r="G306" s="39">
        <f>SUM(G243:G305)</f>
        <v>12180</v>
      </c>
    </row>
    <row r="307" spans="1:7" ht="13" x14ac:dyDescent="0.3">
      <c r="A307" s="3"/>
      <c r="B307" s="3"/>
      <c r="C307" s="7"/>
      <c r="D307" s="7"/>
      <c r="E307" s="38"/>
      <c r="F307" s="37"/>
      <c r="G307" s="37"/>
    </row>
    <row r="308" spans="1:7" ht="13" x14ac:dyDescent="0.3">
      <c r="A308" s="3"/>
      <c r="B308" s="3"/>
      <c r="C308" s="7"/>
      <c r="D308" s="7"/>
      <c r="E308" s="38"/>
      <c r="F308" s="37"/>
      <c r="G308" s="37"/>
    </row>
    <row r="309" spans="1:7" ht="13" x14ac:dyDescent="0.3">
      <c r="A309" s="3"/>
      <c r="B309" s="3"/>
      <c r="C309" s="7"/>
      <c r="D309" s="7"/>
      <c r="E309" s="38"/>
      <c r="F309" s="37"/>
      <c r="G309" s="37"/>
    </row>
    <row r="310" spans="1:7" ht="13" x14ac:dyDescent="0.3">
      <c r="A310" s="3"/>
      <c r="B310" s="17" t="s">
        <v>206</v>
      </c>
      <c r="C310" s="7"/>
      <c r="D310" s="7"/>
      <c r="E310" s="38"/>
      <c r="F310" s="37"/>
      <c r="G310" s="37"/>
    </row>
    <row r="311" spans="1:7" ht="13" x14ac:dyDescent="0.3">
      <c r="A311" s="3"/>
      <c r="B311" s="3"/>
      <c r="C311" s="7"/>
      <c r="D311" s="7"/>
      <c r="E311" s="38"/>
      <c r="F311" s="37"/>
      <c r="G311" s="37"/>
    </row>
    <row r="312" spans="1:7" ht="13" x14ac:dyDescent="0.3">
      <c r="A312" s="3"/>
      <c r="B312" s="3" t="s">
        <v>205</v>
      </c>
      <c r="C312" s="7" t="s">
        <v>2</v>
      </c>
      <c r="D312" s="7"/>
      <c r="E312" s="38"/>
      <c r="F312" s="37"/>
      <c r="G312" s="37">
        <f t="shared" ref="G312:G367" si="9">E312*D312</f>
        <v>0</v>
      </c>
    </row>
    <row r="313" spans="1:7" ht="13" x14ac:dyDescent="0.3">
      <c r="A313" s="3"/>
      <c r="B313" s="3"/>
      <c r="C313" s="7"/>
      <c r="D313" s="7"/>
      <c r="E313" s="38"/>
      <c r="F313" s="37"/>
      <c r="G313" s="37"/>
    </row>
    <row r="314" spans="1:7" ht="13" x14ac:dyDescent="0.3">
      <c r="A314" s="3"/>
      <c r="B314" s="4" t="s">
        <v>204</v>
      </c>
      <c r="C314" s="7"/>
      <c r="D314" s="7"/>
      <c r="E314" s="38"/>
      <c r="F314" s="37"/>
      <c r="G314" s="37"/>
    </row>
    <row r="315" spans="1:7" ht="13" x14ac:dyDescent="0.3">
      <c r="A315" s="3"/>
      <c r="B315" s="3"/>
      <c r="C315" s="7"/>
      <c r="D315" s="7"/>
      <c r="E315" s="38"/>
      <c r="F315" s="37"/>
      <c r="G315" s="37"/>
    </row>
    <row r="316" spans="1:7" ht="13" x14ac:dyDescent="0.3">
      <c r="A316" s="3"/>
      <c r="B316" s="4" t="s">
        <v>203</v>
      </c>
      <c r="C316" s="7"/>
      <c r="D316" s="7"/>
      <c r="E316" s="38"/>
      <c r="F316" s="37"/>
      <c r="G316" s="37"/>
    </row>
    <row r="317" spans="1:7" ht="13" x14ac:dyDescent="0.3">
      <c r="A317" s="3"/>
      <c r="B317" s="4" t="s">
        <v>202</v>
      </c>
      <c r="C317" s="7"/>
      <c r="D317" s="7"/>
      <c r="E317" s="38"/>
      <c r="F317" s="37"/>
      <c r="G317" s="37"/>
    </row>
    <row r="318" spans="1:7" ht="13" x14ac:dyDescent="0.3">
      <c r="A318" s="3"/>
      <c r="B318" s="3"/>
      <c r="C318" s="7"/>
      <c r="D318" s="7"/>
      <c r="E318" s="38"/>
      <c r="F318" s="37"/>
      <c r="G318" s="37"/>
    </row>
    <row r="319" spans="1:7" ht="13" x14ac:dyDescent="0.3">
      <c r="A319" s="3"/>
      <c r="B319" s="3" t="s">
        <v>201</v>
      </c>
      <c r="C319" s="7" t="s">
        <v>2</v>
      </c>
      <c r="D319" s="7"/>
      <c r="E319" s="38">
        <v>250</v>
      </c>
      <c r="F319" s="37"/>
      <c r="G319" s="37">
        <f t="shared" si="9"/>
        <v>0</v>
      </c>
    </row>
    <row r="320" spans="1:7" ht="13" x14ac:dyDescent="0.3">
      <c r="A320" s="3"/>
      <c r="B320" s="3"/>
      <c r="C320" s="7"/>
      <c r="D320" s="7"/>
      <c r="E320" s="38"/>
      <c r="F320" s="37"/>
      <c r="G320" s="37"/>
    </row>
    <row r="321" spans="1:7" ht="13" x14ac:dyDescent="0.3">
      <c r="A321" s="3"/>
      <c r="B321" s="5" t="s">
        <v>283</v>
      </c>
      <c r="C321" s="7"/>
      <c r="D321" s="7"/>
      <c r="E321" s="38"/>
      <c r="F321" s="39"/>
      <c r="G321" s="39">
        <f>SUM(G311:G320)</f>
        <v>0</v>
      </c>
    </row>
    <row r="322" spans="1:7" ht="13" x14ac:dyDescent="0.3">
      <c r="A322" s="3"/>
      <c r="B322" s="3"/>
      <c r="C322" s="7"/>
      <c r="D322" s="7"/>
      <c r="E322" s="38"/>
      <c r="F322" s="37"/>
      <c r="G322" s="37"/>
    </row>
    <row r="323" spans="1:7" ht="13" x14ac:dyDescent="0.3">
      <c r="A323" s="3"/>
      <c r="B323" s="3"/>
      <c r="C323" s="7"/>
      <c r="D323" s="7"/>
      <c r="E323" s="38"/>
      <c r="F323" s="37"/>
      <c r="G323" s="37"/>
    </row>
    <row r="324" spans="1:7" ht="13" x14ac:dyDescent="0.3">
      <c r="A324" s="3"/>
      <c r="B324" s="17" t="s">
        <v>200</v>
      </c>
      <c r="C324" s="7"/>
      <c r="D324" s="7"/>
      <c r="E324" s="38"/>
      <c r="F324" s="37"/>
      <c r="G324" s="37"/>
    </row>
    <row r="325" spans="1:7" ht="13" x14ac:dyDescent="0.3">
      <c r="A325" s="3"/>
      <c r="B325" s="3"/>
      <c r="C325" s="7"/>
      <c r="D325" s="7"/>
      <c r="E325" s="38"/>
      <c r="F325" s="37"/>
      <c r="G325" s="37"/>
    </row>
    <row r="326" spans="1:7" ht="13" x14ac:dyDescent="0.3">
      <c r="A326" s="3"/>
      <c r="B326" s="4" t="s">
        <v>199</v>
      </c>
      <c r="C326" s="7"/>
      <c r="D326" s="7"/>
      <c r="E326" s="38"/>
      <c r="F326" s="37"/>
      <c r="G326" s="37"/>
    </row>
    <row r="327" spans="1:7" ht="13" x14ac:dyDescent="0.3">
      <c r="A327" s="3"/>
      <c r="B327" s="3"/>
      <c r="C327" s="7"/>
      <c r="D327" s="7"/>
      <c r="E327" s="38"/>
      <c r="F327" s="37"/>
      <c r="G327" s="37"/>
    </row>
    <row r="328" spans="1:7" ht="13" x14ac:dyDescent="0.3">
      <c r="A328" s="3"/>
      <c r="B328" s="4" t="s">
        <v>198</v>
      </c>
      <c r="C328" s="7"/>
      <c r="D328" s="7"/>
      <c r="E328" s="38"/>
      <c r="F328" s="37"/>
      <c r="G328" s="37"/>
    </row>
    <row r="329" spans="1:7" ht="13" x14ac:dyDescent="0.3">
      <c r="A329" s="3"/>
      <c r="B329" s="4" t="s">
        <v>197</v>
      </c>
      <c r="C329" s="7"/>
      <c r="D329" s="7"/>
      <c r="E329" s="38"/>
      <c r="F329" s="37"/>
      <c r="G329" s="37"/>
    </row>
    <row r="330" spans="1:7" ht="13" x14ac:dyDescent="0.3">
      <c r="A330" s="3"/>
      <c r="B330" s="4" t="s">
        <v>196</v>
      </c>
      <c r="C330" s="7"/>
      <c r="D330" s="7"/>
      <c r="E330" s="38"/>
      <c r="F330" s="37"/>
      <c r="G330" s="37"/>
    </row>
    <row r="331" spans="1:7" ht="13" x14ac:dyDescent="0.3">
      <c r="A331" s="3"/>
      <c r="B331" s="3"/>
      <c r="C331" s="7"/>
      <c r="D331" s="7"/>
      <c r="E331" s="38"/>
      <c r="F331" s="37"/>
      <c r="G331" s="37"/>
    </row>
    <row r="332" spans="1:7" ht="13" x14ac:dyDescent="0.3">
      <c r="A332" s="3"/>
      <c r="B332" s="3" t="s">
        <v>10</v>
      </c>
      <c r="C332" s="7" t="s">
        <v>0</v>
      </c>
      <c r="D332" s="7"/>
      <c r="E332" s="38">
        <v>380</v>
      </c>
      <c r="F332" s="37"/>
      <c r="G332" s="37">
        <f t="shared" si="9"/>
        <v>0</v>
      </c>
    </row>
    <row r="333" spans="1:7" ht="13" x14ac:dyDescent="0.3">
      <c r="A333" s="3"/>
      <c r="B333" s="3"/>
      <c r="C333" s="7"/>
      <c r="D333" s="7"/>
      <c r="E333" s="38"/>
      <c r="F333" s="37"/>
      <c r="G333" s="37"/>
    </row>
    <row r="334" spans="1:7" ht="13" x14ac:dyDescent="0.3">
      <c r="A334" s="3"/>
      <c r="B334" s="3" t="s">
        <v>191</v>
      </c>
      <c r="C334" s="7" t="s">
        <v>0</v>
      </c>
      <c r="D334" s="7"/>
      <c r="E334" s="38">
        <v>480</v>
      </c>
      <c r="F334" s="37"/>
      <c r="G334" s="37">
        <f t="shared" si="9"/>
        <v>0</v>
      </c>
    </row>
    <row r="335" spans="1:7" ht="13" x14ac:dyDescent="0.3">
      <c r="A335" s="3"/>
      <c r="B335" s="3"/>
      <c r="C335" s="7"/>
      <c r="D335" s="7"/>
      <c r="E335" s="38"/>
      <c r="F335" s="37"/>
      <c r="G335" s="37"/>
    </row>
    <row r="336" spans="1:7" ht="13" x14ac:dyDescent="0.3">
      <c r="A336" s="3"/>
      <c r="B336" s="4" t="s">
        <v>195</v>
      </c>
      <c r="C336" s="7"/>
      <c r="D336" s="7"/>
      <c r="E336" s="38"/>
      <c r="F336" s="37"/>
      <c r="G336" s="37"/>
    </row>
    <row r="337" spans="1:7" ht="13" x14ac:dyDescent="0.3">
      <c r="A337" s="3"/>
      <c r="B337" s="3"/>
      <c r="C337" s="7"/>
      <c r="D337" s="7"/>
      <c r="E337" s="38"/>
      <c r="F337" s="37"/>
      <c r="G337" s="37"/>
    </row>
    <row r="338" spans="1:7" ht="13" x14ac:dyDescent="0.3">
      <c r="A338" s="3"/>
      <c r="B338" s="4" t="s">
        <v>194</v>
      </c>
      <c r="C338" s="7"/>
      <c r="D338" s="7"/>
      <c r="E338" s="38"/>
      <c r="F338" s="37"/>
      <c r="G338" s="37"/>
    </row>
    <row r="339" spans="1:7" ht="13" x14ac:dyDescent="0.3">
      <c r="A339" s="3"/>
      <c r="B339" s="4" t="s">
        <v>193</v>
      </c>
      <c r="C339" s="7"/>
      <c r="D339" s="7"/>
      <c r="E339" s="38"/>
      <c r="F339" s="37"/>
      <c r="G339" s="37"/>
    </row>
    <row r="340" spans="1:7" ht="13" x14ac:dyDescent="0.3">
      <c r="A340" s="3"/>
      <c r="B340" s="3"/>
      <c r="C340" s="7"/>
      <c r="D340" s="7"/>
      <c r="E340" s="38"/>
      <c r="F340" s="37"/>
      <c r="G340" s="37"/>
    </row>
    <row r="341" spans="1:7" ht="13" x14ac:dyDescent="0.3">
      <c r="A341" s="3"/>
      <c r="B341" s="3" t="s">
        <v>10</v>
      </c>
      <c r="C341" s="7" t="s">
        <v>0</v>
      </c>
      <c r="D341" s="7"/>
      <c r="E341" s="38">
        <v>380</v>
      </c>
      <c r="F341" s="37"/>
      <c r="G341" s="37">
        <f t="shared" si="9"/>
        <v>0</v>
      </c>
    </row>
    <row r="342" spans="1:7" ht="13" x14ac:dyDescent="0.3">
      <c r="A342" s="3"/>
      <c r="B342" s="3" t="s">
        <v>192</v>
      </c>
      <c r="C342" s="7" t="s">
        <v>0</v>
      </c>
      <c r="D342" s="7"/>
      <c r="E342" s="38">
        <v>380</v>
      </c>
      <c r="F342" s="37"/>
      <c r="G342" s="37">
        <f t="shared" si="9"/>
        <v>0</v>
      </c>
    </row>
    <row r="343" spans="1:7" ht="13" x14ac:dyDescent="0.3">
      <c r="A343" s="3"/>
      <c r="B343" s="3" t="s">
        <v>191</v>
      </c>
      <c r="C343" s="7" t="s">
        <v>0</v>
      </c>
      <c r="D343" s="7"/>
      <c r="E343" s="38">
        <v>480</v>
      </c>
      <c r="F343" s="37"/>
      <c r="G343" s="37">
        <f t="shared" si="9"/>
        <v>0</v>
      </c>
    </row>
    <row r="344" spans="1:7" ht="13" x14ac:dyDescent="0.3">
      <c r="A344" s="3"/>
      <c r="B344" s="3"/>
      <c r="C344" s="7"/>
      <c r="D344" s="7"/>
      <c r="E344" s="38"/>
      <c r="F344" s="37"/>
      <c r="G344" s="37"/>
    </row>
    <row r="345" spans="1:7" ht="13" x14ac:dyDescent="0.3">
      <c r="A345" s="3"/>
      <c r="B345" s="4" t="s">
        <v>190</v>
      </c>
      <c r="C345" s="7"/>
      <c r="D345" s="7"/>
      <c r="E345" s="38"/>
      <c r="F345" s="37"/>
      <c r="G345" s="37"/>
    </row>
    <row r="346" spans="1:7" ht="13" x14ac:dyDescent="0.3">
      <c r="A346" s="3"/>
      <c r="B346" s="3"/>
      <c r="C346" s="7"/>
      <c r="D346" s="7"/>
      <c r="E346" s="38"/>
      <c r="F346" s="37"/>
      <c r="G346" s="37"/>
    </row>
    <row r="347" spans="1:7" ht="13" x14ac:dyDescent="0.3">
      <c r="A347" s="3"/>
      <c r="B347" s="4" t="s">
        <v>189</v>
      </c>
      <c r="C347" s="7"/>
      <c r="D347" s="7"/>
      <c r="E347" s="38"/>
      <c r="F347" s="37"/>
      <c r="G347" s="37"/>
    </row>
    <row r="348" spans="1:7" ht="13" x14ac:dyDescent="0.3">
      <c r="A348" s="3"/>
      <c r="B348" s="3"/>
      <c r="C348" s="7"/>
      <c r="D348" s="7"/>
      <c r="E348" s="38"/>
      <c r="F348" s="37"/>
      <c r="G348" s="37"/>
    </row>
    <row r="349" spans="1:7" ht="13" x14ac:dyDescent="0.3">
      <c r="A349" s="3"/>
      <c r="B349" s="3" t="s">
        <v>188</v>
      </c>
      <c r="C349" s="7" t="s">
        <v>0</v>
      </c>
      <c r="D349" s="7"/>
      <c r="E349" s="38">
        <v>65</v>
      </c>
      <c r="F349" s="37"/>
      <c r="G349" s="37">
        <f t="shared" si="9"/>
        <v>0</v>
      </c>
    </row>
    <row r="350" spans="1:7" ht="13" x14ac:dyDescent="0.3">
      <c r="A350" s="3"/>
      <c r="B350" s="3" t="s">
        <v>187</v>
      </c>
      <c r="C350" s="7" t="s">
        <v>11</v>
      </c>
      <c r="D350" s="7"/>
      <c r="E350" s="38">
        <v>45</v>
      </c>
      <c r="F350" s="37"/>
      <c r="G350" s="37">
        <f t="shared" si="9"/>
        <v>0</v>
      </c>
    </row>
    <row r="351" spans="1:7" ht="13" x14ac:dyDescent="0.3">
      <c r="A351" s="3"/>
      <c r="B351" s="3" t="s">
        <v>13</v>
      </c>
      <c r="C351" s="7" t="s">
        <v>11</v>
      </c>
      <c r="D351" s="7"/>
      <c r="E351" s="38">
        <v>45</v>
      </c>
      <c r="F351" s="37"/>
      <c r="G351" s="37">
        <f t="shared" si="9"/>
        <v>0</v>
      </c>
    </row>
    <row r="352" spans="1:7" ht="13" x14ac:dyDescent="0.3">
      <c r="A352" s="3"/>
      <c r="B352" s="3"/>
      <c r="C352" s="7"/>
      <c r="D352" s="7"/>
      <c r="E352" s="38"/>
      <c r="F352" s="37"/>
      <c r="G352" s="37"/>
    </row>
    <row r="353" spans="1:7" ht="13" x14ac:dyDescent="0.3">
      <c r="A353" s="3"/>
      <c r="B353" s="4" t="s">
        <v>186</v>
      </c>
      <c r="C353" s="7"/>
      <c r="D353" s="7"/>
      <c r="E353" s="38"/>
      <c r="F353" s="37"/>
      <c r="G353" s="37"/>
    </row>
    <row r="354" spans="1:7" ht="13" x14ac:dyDescent="0.3">
      <c r="A354" s="3"/>
      <c r="B354" s="3" t="s">
        <v>185</v>
      </c>
      <c r="C354" s="7" t="s">
        <v>11</v>
      </c>
      <c r="D354" s="7"/>
      <c r="E354" s="38">
        <v>150</v>
      </c>
      <c r="F354" s="37"/>
      <c r="G354" s="37">
        <f t="shared" si="9"/>
        <v>0</v>
      </c>
    </row>
    <row r="355" spans="1:7" ht="13" x14ac:dyDescent="0.3">
      <c r="A355" s="3"/>
      <c r="B355" s="3"/>
      <c r="C355" s="7"/>
      <c r="D355" s="7"/>
      <c r="E355" s="38"/>
      <c r="F355" s="37"/>
      <c r="G355" s="37"/>
    </row>
    <row r="356" spans="1:7" ht="13" x14ac:dyDescent="0.3">
      <c r="A356" s="3"/>
      <c r="B356" s="4" t="s">
        <v>184</v>
      </c>
      <c r="C356" s="7"/>
      <c r="D356" s="7"/>
      <c r="E356" s="38"/>
      <c r="F356" s="37"/>
      <c r="G356" s="37"/>
    </row>
    <row r="357" spans="1:7" ht="13" x14ac:dyDescent="0.3">
      <c r="A357" s="3"/>
      <c r="B357" s="3" t="s">
        <v>183</v>
      </c>
      <c r="C357" s="7"/>
      <c r="D357" s="7"/>
      <c r="E357" s="38"/>
      <c r="F357" s="37"/>
      <c r="G357" s="37"/>
    </row>
    <row r="358" spans="1:7" ht="13" x14ac:dyDescent="0.3">
      <c r="A358" s="3"/>
      <c r="B358" s="3" t="s">
        <v>182</v>
      </c>
      <c r="C358" s="7" t="s">
        <v>2</v>
      </c>
      <c r="D358" s="7"/>
      <c r="E358" s="38">
        <v>150</v>
      </c>
      <c r="F358" s="37"/>
      <c r="G358" s="37">
        <f t="shared" si="9"/>
        <v>0</v>
      </c>
    </row>
    <row r="359" spans="1:7" ht="13" x14ac:dyDescent="0.3">
      <c r="A359" s="3"/>
      <c r="B359" s="3"/>
      <c r="C359" s="7"/>
      <c r="D359" s="7"/>
      <c r="E359" s="38"/>
      <c r="F359" s="37"/>
      <c r="G359" s="37"/>
    </row>
    <row r="360" spans="1:7" ht="13" x14ac:dyDescent="0.3">
      <c r="A360" s="3"/>
      <c r="B360" s="4" t="s">
        <v>181</v>
      </c>
      <c r="C360" s="7"/>
      <c r="D360" s="7"/>
      <c r="E360" s="38"/>
      <c r="F360" s="37"/>
      <c r="G360" s="37"/>
    </row>
    <row r="361" spans="1:7" ht="13" x14ac:dyDescent="0.3">
      <c r="A361" s="3"/>
      <c r="B361" s="3" t="s">
        <v>180</v>
      </c>
      <c r="C361" s="7" t="s">
        <v>2</v>
      </c>
      <c r="D361" s="7"/>
      <c r="E361" s="38">
        <v>150</v>
      </c>
      <c r="F361" s="37"/>
      <c r="G361" s="37">
        <f t="shared" si="9"/>
        <v>0</v>
      </c>
    </row>
    <row r="362" spans="1:7" ht="13" x14ac:dyDescent="0.3">
      <c r="A362" s="3"/>
      <c r="B362" s="3"/>
      <c r="C362" s="7"/>
      <c r="D362" s="7"/>
      <c r="E362" s="38"/>
      <c r="F362" s="37"/>
      <c r="G362" s="37"/>
    </row>
    <row r="363" spans="1:7" ht="13" x14ac:dyDescent="0.3">
      <c r="A363" s="3"/>
      <c r="B363" s="4" t="s">
        <v>179</v>
      </c>
      <c r="C363" s="7"/>
      <c r="D363" s="7"/>
      <c r="E363" s="38"/>
      <c r="F363" s="37"/>
      <c r="G363" s="37"/>
    </row>
    <row r="364" spans="1:7" ht="13" x14ac:dyDescent="0.3">
      <c r="A364" s="3"/>
      <c r="B364" s="4" t="s">
        <v>178</v>
      </c>
      <c r="C364" s="7"/>
      <c r="D364" s="7"/>
      <c r="E364" s="38"/>
      <c r="F364" s="37"/>
      <c r="G364" s="37"/>
    </row>
    <row r="365" spans="1:7" ht="13" x14ac:dyDescent="0.3">
      <c r="A365" s="3"/>
      <c r="B365" s="4" t="s">
        <v>177</v>
      </c>
      <c r="C365" s="7"/>
      <c r="D365" s="7"/>
      <c r="E365" s="38"/>
      <c r="F365" s="37"/>
      <c r="G365" s="37"/>
    </row>
    <row r="366" spans="1:7" ht="13" x14ac:dyDescent="0.3">
      <c r="A366" s="3"/>
      <c r="B366" s="3" t="s">
        <v>12</v>
      </c>
      <c r="C366" s="7" t="s">
        <v>0</v>
      </c>
      <c r="D366" s="7"/>
      <c r="E366" s="38">
        <v>480</v>
      </c>
      <c r="F366" s="37"/>
      <c r="G366" s="37">
        <f t="shared" si="9"/>
        <v>0</v>
      </c>
    </row>
    <row r="367" spans="1:7" ht="13" x14ac:dyDescent="0.3">
      <c r="A367" s="3"/>
      <c r="B367" s="3" t="s">
        <v>176</v>
      </c>
      <c r="C367" s="7" t="s">
        <v>11</v>
      </c>
      <c r="D367" s="7"/>
      <c r="E367" s="38">
        <v>150</v>
      </c>
      <c r="F367" s="37"/>
      <c r="G367" s="37">
        <f t="shared" si="9"/>
        <v>0</v>
      </c>
    </row>
    <row r="368" spans="1:7" ht="13" x14ac:dyDescent="0.3">
      <c r="A368" s="3"/>
      <c r="B368" s="3"/>
      <c r="C368" s="7"/>
      <c r="D368" s="7"/>
      <c r="E368" s="38"/>
      <c r="F368" s="37"/>
      <c r="G368" s="37"/>
    </row>
    <row r="369" spans="1:7" ht="13" x14ac:dyDescent="0.3">
      <c r="A369" s="3"/>
      <c r="B369" s="4" t="s">
        <v>175</v>
      </c>
      <c r="C369" s="7"/>
      <c r="D369" s="7"/>
      <c r="E369" s="38"/>
      <c r="F369" s="37"/>
      <c r="G369" s="37"/>
    </row>
    <row r="370" spans="1:7" ht="13" x14ac:dyDescent="0.3">
      <c r="A370" s="3"/>
      <c r="B370" s="4" t="s">
        <v>174</v>
      </c>
      <c r="C370" s="7"/>
      <c r="D370" s="7"/>
      <c r="E370" s="38"/>
      <c r="F370" s="37"/>
      <c r="G370" s="37"/>
    </row>
    <row r="371" spans="1:7" ht="13" x14ac:dyDescent="0.3">
      <c r="A371" s="3"/>
      <c r="B371" s="4" t="s">
        <v>173</v>
      </c>
      <c r="C371" s="7"/>
      <c r="D371" s="7"/>
      <c r="E371" s="38"/>
      <c r="F371" s="37"/>
      <c r="G371" s="37"/>
    </row>
    <row r="372" spans="1:7" ht="13" x14ac:dyDescent="0.3">
      <c r="A372" s="3"/>
      <c r="B372" s="3"/>
      <c r="C372" s="7"/>
      <c r="D372" s="7"/>
      <c r="E372" s="38"/>
      <c r="F372" s="37"/>
      <c r="G372" s="37"/>
    </row>
    <row r="373" spans="1:7" ht="13" x14ac:dyDescent="0.3">
      <c r="A373" s="3"/>
      <c r="B373" s="3" t="s">
        <v>172</v>
      </c>
      <c r="C373" s="7"/>
      <c r="D373" s="7"/>
      <c r="E373" s="38"/>
      <c r="F373" s="37"/>
      <c r="G373" s="37"/>
    </row>
    <row r="374" spans="1:7" ht="13" x14ac:dyDescent="0.3">
      <c r="A374" s="3"/>
      <c r="B374" s="3" t="s">
        <v>171</v>
      </c>
      <c r="C374" s="7" t="s">
        <v>11</v>
      </c>
      <c r="D374" s="7"/>
      <c r="E374" s="38">
        <v>85</v>
      </c>
      <c r="F374" s="37"/>
      <c r="G374" s="37">
        <f t="shared" ref="G374:G428" si="10">E374*D374</f>
        <v>0</v>
      </c>
    </row>
    <row r="375" spans="1:7" ht="13" x14ac:dyDescent="0.3">
      <c r="A375" s="3"/>
      <c r="B375" s="3"/>
      <c r="C375" s="7"/>
      <c r="D375" s="7"/>
      <c r="E375" s="38"/>
      <c r="F375" s="37"/>
      <c r="G375" s="37"/>
    </row>
    <row r="376" spans="1:7" ht="13" x14ac:dyDescent="0.3">
      <c r="A376" s="3"/>
      <c r="B376" s="5" t="s">
        <v>283</v>
      </c>
      <c r="C376" s="7"/>
      <c r="D376" s="7"/>
      <c r="E376" s="38"/>
      <c r="F376" s="39"/>
      <c r="G376" s="39"/>
    </row>
    <row r="377" spans="1:7" ht="13" x14ac:dyDescent="0.3">
      <c r="A377" s="3"/>
      <c r="B377" s="3"/>
      <c r="C377" s="7"/>
      <c r="D377" s="7"/>
      <c r="E377" s="38"/>
      <c r="F377" s="37"/>
      <c r="G377" s="37"/>
    </row>
    <row r="378" spans="1:7" ht="13" x14ac:dyDescent="0.3">
      <c r="A378" s="3"/>
      <c r="B378" s="3"/>
      <c r="C378" s="7"/>
      <c r="D378" s="7"/>
      <c r="E378" s="38"/>
      <c r="F378" s="37"/>
      <c r="G378" s="37"/>
    </row>
    <row r="379" spans="1:7" ht="13" x14ac:dyDescent="0.3">
      <c r="A379" s="3"/>
      <c r="B379" s="17" t="s">
        <v>170</v>
      </c>
      <c r="C379" s="7"/>
      <c r="D379" s="7"/>
      <c r="E379" s="38"/>
      <c r="F379" s="37"/>
      <c r="G379" s="37"/>
    </row>
    <row r="380" spans="1:7" ht="13" x14ac:dyDescent="0.3">
      <c r="A380" s="3"/>
      <c r="B380" s="3"/>
      <c r="C380" s="7"/>
      <c r="D380" s="7"/>
      <c r="E380" s="38"/>
      <c r="F380" s="37"/>
      <c r="G380" s="37"/>
    </row>
    <row r="381" spans="1:7" ht="13" x14ac:dyDescent="0.3">
      <c r="A381" s="3"/>
      <c r="B381" s="4" t="s">
        <v>169</v>
      </c>
      <c r="C381" s="7"/>
      <c r="D381" s="7"/>
      <c r="E381" s="38"/>
      <c r="F381" s="37"/>
      <c r="G381" s="37"/>
    </row>
    <row r="382" spans="1:7" ht="13" x14ac:dyDescent="0.3">
      <c r="A382" s="3"/>
      <c r="B382" s="4" t="s">
        <v>168</v>
      </c>
      <c r="C382" s="7"/>
      <c r="D382" s="7"/>
      <c r="E382" s="38"/>
      <c r="F382" s="37"/>
      <c r="G382" s="37"/>
    </row>
    <row r="383" spans="1:7" ht="13" x14ac:dyDescent="0.3">
      <c r="A383" s="3"/>
      <c r="B383" s="3" t="s">
        <v>167</v>
      </c>
      <c r="C383" s="7" t="s">
        <v>0</v>
      </c>
      <c r="D383" s="7"/>
      <c r="E383" s="38">
        <v>25</v>
      </c>
      <c r="F383" s="37"/>
      <c r="G383" s="37">
        <f t="shared" si="10"/>
        <v>0</v>
      </c>
    </row>
    <row r="384" spans="1:7" ht="13" x14ac:dyDescent="0.3">
      <c r="A384" s="3"/>
      <c r="B384" s="3"/>
      <c r="C384" s="7"/>
      <c r="D384" s="7"/>
      <c r="E384" s="38"/>
      <c r="F384" s="37"/>
      <c r="G384" s="37"/>
    </row>
    <row r="385" spans="1:10" ht="13" x14ac:dyDescent="0.3">
      <c r="A385" s="3"/>
      <c r="B385" s="4" t="s">
        <v>166</v>
      </c>
      <c r="C385" s="7"/>
      <c r="D385" s="7"/>
      <c r="E385" s="38"/>
      <c r="F385" s="37"/>
      <c r="G385" s="37"/>
    </row>
    <row r="386" spans="1:10" ht="13" x14ac:dyDescent="0.3">
      <c r="A386" s="3"/>
      <c r="B386" s="4" t="s">
        <v>165</v>
      </c>
      <c r="C386" s="7"/>
      <c r="D386" s="7"/>
      <c r="E386" s="38"/>
      <c r="F386" s="37"/>
      <c r="G386" s="37"/>
    </row>
    <row r="387" spans="1:10" ht="13" x14ac:dyDescent="0.3">
      <c r="A387" s="3"/>
      <c r="B387" s="4" t="s">
        <v>164</v>
      </c>
      <c r="C387" s="7"/>
      <c r="D387" s="7"/>
      <c r="E387" s="38"/>
      <c r="F387" s="37"/>
      <c r="G387" s="37"/>
    </row>
    <row r="388" spans="1:10" ht="13" x14ac:dyDescent="0.3">
      <c r="A388" s="3"/>
      <c r="B388" s="3"/>
      <c r="C388" s="7"/>
      <c r="D388" s="7"/>
      <c r="E388" s="38"/>
      <c r="F388" s="37"/>
      <c r="G388" s="37"/>
    </row>
    <row r="389" spans="1:10" ht="13" x14ac:dyDescent="0.3">
      <c r="A389" s="3"/>
      <c r="B389" s="3" t="s">
        <v>163</v>
      </c>
      <c r="C389" s="7" t="s">
        <v>0</v>
      </c>
      <c r="D389" s="7">
        <v>15</v>
      </c>
      <c r="E389" s="38">
        <v>25</v>
      </c>
      <c r="F389" s="37"/>
      <c r="G389" s="37">
        <f t="shared" si="10"/>
        <v>375</v>
      </c>
    </row>
    <row r="390" spans="1:10" ht="13" x14ac:dyDescent="0.3">
      <c r="A390" s="3"/>
      <c r="B390" s="3"/>
      <c r="C390" s="7"/>
      <c r="D390" s="7"/>
      <c r="E390" s="38"/>
      <c r="F390" s="37"/>
      <c r="G390" s="37"/>
    </row>
    <row r="391" spans="1:10" ht="13" x14ac:dyDescent="0.3">
      <c r="A391" s="3"/>
      <c r="B391" s="3" t="s">
        <v>162</v>
      </c>
      <c r="C391" s="7"/>
      <c r="D391" s="7"/>
      <c r="E391" s="38"/>
      <c r="F391" s="37"/>
      <c r="G391" s="37"/>
    </row>
    <row r="392" spans="1:10" ht="13" x14ac:dyDescent="0.3">
      <c r="A392" s="3"/>
      <c r="B392" s="3" t="s">
        <v>161</v>
      </c>
      <c r="C392" s="7"/>
      <c r="D392" s="7"/>
      <c r="E392" s="38"/>
      <c r="F392" s="37"/>
      <c r="G392" s="37"/>
    </row>
    <row r="393" spans="1:10" ht="13" x14ac:dyDescent="0.3">
      <c r="A393" s="3"/>
      <c r="B393" s="3" t="s">
        <v>14</v>
      </c>
      <c r="C393" s="7" t="s">
        <v>0</v>
      </c>
      <c r="D393" s="7"/>
      <c r="E393" s="38">
        <v>25</v>
      </c>
      <c r="F393" s="37"/>
      <c r="G393" s="37">
        <f t="shared" si="10"/>
        <v>0</v>
      </c>
    </row>
    <row r="394" spans="1:10" ht="13" x14ac:dyDescent="0.3">
      <c r="A394" s="3"/>
      <c r="B394" s="3"/>
      <c r="C394" s="7"/>
      <c r="D394" s="7"/>
      <c r="E394" s="38"/>
      <c r="F394" s="37"/>
      <c r="G394" s="37"/>
    </row>
    <row r="395" spans="1:10" ht="13" x14ac:dyDescent="0.3">
      <c r="A395" s="3"/>
      <c r="B395" s="4" t="s">
        <v>160</v>
      </c>
      <c r="C395" s="7"/>
      <c r="D395" s="7"/>
      <c r="E395" s="38"/>
      <c r="F395" s="37"/>
      <c r="G395" s="37"/>
    </row>
    <row r="396" spans="1:10" ht="13" x14ac:dyDescent="0.3">
      <c r="A396" s="3"/>
      <c r="B396" s="3"/>
      <c r="C396" s="7"/>
      <c r="D396" s="7"/>
      <c r="E396" s="38"/>
      <c r="F396" s="37"/>
      <c r="G396" s="37"/>
    </row>
    <row r="397" spans="1:10" ht="13" x14ac:dyDescent="0.3">
      <c r="A397" s="3"/>
      <c r="B397" s="4" t="s">
        <v>159</v>
      </c>
      <c r="C397" s="7"/>
      <c r="D397" s="7"/>
      <c r="E397" s="38"/>
      <c r="F397" s="37"/>
      <c r="G397" s="37"/>
    </row>
    <row r="398" spans="1:10" ht="13" x14ac:dyDescent="0.3">
      <c r="A398" s="3"/>
      <c r="B398" s="3" t="s">
        <v>158</v>
      </c>
      <c r="C398" s="7" t="s">
        <v>11</v>
      </c>
      <c r="D398" s="7"/>
      <c r="E398" s="38">
        <v>35</v>
      </c>
      <c r="F398" s="37"/>
      <c r="G398" s="37">
        <f t="shared" si="10"/>
        <v>0</v>
      </c>
    </row>
    <row r="399" spans="1:10" ht="13" x14ac:dyDescent="0.3">
      <c r="A399" s="3"/>
      <c r="B399" s="3"/>
      <c r="C399" s="7"/>
      <c r="D399" s="7"/>
      <c r="E399" s="38"/>
      <c r="F399" s="37"/>
      <c r="G399" s="37"/>
    </row>
    <row r="400" spans="1:10" ht="13" x14ac:dyDescent="0.3">
      <c r="A400" s="3"/>
      <c r="B400" s="4" t="s">
        <v>157</v>
      </c>
      <c r="C400" s="7"/>
      <c r="D400" s="7"/>
      <c r="E400" s="38"/>
      <c r="F400" s="37"/>
      <c r="G400" s="37"/>
      <c r="J400" s="1">
        <v>2.4</v>
      </c>
    </row>
    <row r="401" spans="1:7" ht="13" x14ac:dyDescent="0.3">
      <c r="A401" s="3"/>
      <c r="B401" s="4" t="s">
        <v>156</v>
      </c>
      <c r="C401" s="7"/>
      <c r="D401" s="7"/>
      <c r="E401" s="38"/>
      <c r="F401" s="37"/>
      <c r="G401" s="37"/>
    </row>
    <row r="402" spans="1:7" ht="13" x14ac:dyDescent="0.3">
      <c r="A402" s="3"/>
      <c r="B402" s="3"/>
      <c r="C402" s="7"/>
      <c r="D402" s="7"/>
      <c r="E402" s="38"/>
      <c r="F402" s="37"/>
      <c r="G402" s="37"/>
    </row>
    <row r="403" spans="1:7" ht="13" x14ac:dyDescent="0.3">
      <c r="A403" s="3"/>
      <c r="B403" s="3" t="s">
        <v>155</v>
      </c>
      <c r="C403" s="7" t="s">
        <v>11</v>
      </c>
      <c r="D403" s="7"/>
      <c r="E403" s="38">
        <v>15</v>
      </c>
      <c r="F403" s="37"/>
      <c r="G403" s="37">
        <f t="shared" si="10"/>
        <v>0</v>
      </c>
    </row>
    <row r="404" spans="1:7" ht="13" x14ac:dyDescent="0.3">
      <c r="A404" s="3"/>
      <c r="B404" s="3" t="s">
        <v>154</v>
      </c>
      <c r="C404" s="7" t="s">
        <v>11</v>
      </c>
      <c r="D404" s="7"/>
      <c r="E404" s="38">
        <v>15</v>
      </c>
      <c r="F404" s="37"/>
      <c r="G404" s="37">
        <f t="shared" si="10"/>
        <v>0</v>
      </c>
    </row>
    <row r="405" spans="1:7" ht="13" x14ac:dyDescent="0.3">
      <c r="A405" s="3"/>
      <c r="B405" s="3"/>
      <c r="C405" s="7"/>
      <c r="D405" s="7"/>
      <c r="E405" s="38"/>
      <c r="F405" s="37"/>
      <c r="G405" s="37"/>
    </row>
    <row r="406" spans="1:7" ht="13" x14ac:dyDescent="0.3">
      <c r="A406" s="3"/>
      <c r="B406" s="5" t="s">
        <v>283</v>
      </c>
      <c r="C406" s="7"/>
      <c r="D406" s="7"/>
      <c r="E406" s="38"/>
      <c r="F406" s="39"/>
      <c r="G406" s="39">
        <f>SUM(G381:G405)</f>
        <v>375</v>
      </c>
    </row>
    <row r="407" spans="1:7" ht="13" x14ac:dyDescent="0.3">
      <c r="A407" s="3"/>
      <c r="B407" s="3"/>
      <c r="C407" s="7"/>
      <c r="D407" s="7"/>
      <c r="E407" s="38"/>
      <c r="F407" s="37"/>
      <c r="G407" s="37"/>
    </row>
    <row r="408" spans="1:7" ht="13" x14ac:dyDescent="0.3">
      <c r="A408" s="3"/>
      <c r="B408" s="3"/>
      <c r="C408" s="7"/>
      <c r="D408" s="7"/>
      <c r="E408" s="38"/>
      <c r="F408" s="37"/>
      <c r="G408" s="37"/>
    </row>
    <row r="409" spans="1:7" ht="13" x14ac:dyDescent="0.3">
      <c r="A409" s="3"/>
      <c r="B409" s="17" t="s">
        <v>153</v>
      </c>
      <c r="C409" s="7"/>
      <c r="D409" s="7"/>
      <c r="E409" s="38"/>
      <c r="F409" s="37"/>
      <c r="G409" s="37"/>
    </row>
    <row r="410" spans="1:7" ht="13" x14ac:dyDescent="0.3">
      <c r="A410" s="3"/>
      <c r="B410" s="3"/>
      <c r="C410" s="7"/>
      <c r="D410" s="7"/>
      <c r="E410" s="38"/>
      <c r="F410" s="37"/>
      <c r="G410" s="37"/>
    </row>
    <row r="411" spans="1:7" ht="13" x14ac:dyDescent="0.3">
      <c r="A411" s="3"/>
      <c r="B411" s="4" t="s">
        <v>152</v>
      </c>
      <c r="C411" s="7"/>
      <c r="D411" s="7"/>
      <c r="E411" s="38"/>
      <c r="F411" s="37"/>
      <c r="G411" s="37"/>
    </row>
    <row r="412" spans="1:7" ht="13" x14ac:dyDescent="0.3">
      <c r="A412" s="3"/>
      <c r="B412" s="3"/>
      <c r="C412" s="7"/>
      <c r="D412" s="7"/>
      <c r="E412" s="38"/>
      <c r="F412" s="37"/>
      <c r="G412" s="37"/>
    </row>
    <row r="413" spans="1:7" ht="13" x14ac:dyDescent="0.3">
      <c r="A413" s="3"/>
      <c r="B413" s="4" t="s">
        <v>151</v>
      </c>
      <c r="C413" s="7"/>
      <c r="D413" s="7"/>
      <c r="E413" s="38"/>
      <c r="F413" s="37"/>
      <c r="G413" s="37"/>
    </row>
    <row r="414" spans="1:7" ht="13" x14ac:dyDescent="0.3">
      <c r="A414" s="3"/>
      <c r="B414" s="4" t="s">
        <v>150</v>
      </c>
      <c r="C414" s="7"/>
      <c r="D414" s="7"/>
      <c r="E414" s="38"/>
      <c r="F414" s="37"/>
      <c r="G414" s="37"/>
    </row>
    <row r="415" spans="1:7" ht="13" x14ac:dyDescent="0.3">
      <c r="A415" s="3"/>
      <c r="B415" s="4" t="s">
        <v>149</v>
      </c>
      <c r="C415" s="7"/>
      <c r="D415" s="7"/>
      <c r="E415" s="38"/>
      <c r="F415" s="37"/>
      <c r="G415" s="37"/>
    </row>
    <row r="416" spans="1:7" ht="13" x14ac:dyDescent="0.3">
      <c r="A416" s="3"/>
      <c r="B416" s="4" t="s">
        <v>148</v>
      </c>
      <c r="C416" s="7"/>
      <c r="D416" s="7"/>
      <c r="E416" s="38"/>
      <c r="F416" s="37"/>
      <c r="G416" s="37"/>
    </row>
    <row r="417" spans="1:7" ht="13" x14ac:dyDescent="0.3">
      <c r="A417" s="3"/>
      <c r="B417" s="4" t="s">
        <v>147</v>
      </c>
      <c r="C417" s="7"/>
      <c r="D417" s="7"/>
      <c r="E417" s="38"/>
      <c r="F417" s="37"/>
      <c r="G417" s="37"/>
    </row>
    <row r="418" spans="1:7" ht="13" x14ac:dyDescent="0.3">
      <c r="A418" s="3"/>
      <c r="B418" s="4" t="s">
        <v>146</v>
      </c>
      <c r="C418" s="7"/>
      <c r="D418" s="7"/>
      <c r="E418" s="38"/>
      <c r="F418" s="37"/>
      <c r="G418" s="37"/>
    </row>
    <row r="419" spans="1:7" ht="13" x14ac:dyDescent="0.3">
      <c r="A419" s="3"/>
      <c r="B419" s="3"/>
      <c r="C419" s="7"/>
      <c r="D419" s="7"/>
      <c r="E419" s="38"/>
      <c r="F419" s="37"/>
      <c r="G419" s="37"/>
    </row>
    <row r="420" spans="1:7" ht="13" x14ac:dyDescent="0.3">
      <c r="A420" s="3"/>
      <c r="B420" s="3" t="s">
        <v>145</v>
      </c>
      <c r="C420" s="7"/>
      <c r="D420" s="7"/>
      <c r="E420" s="38"/>
      <c r="F420" s="37"/>
      <c r="G420" s="37"/>
    </row>
    <row r="421" spans="1:7" ht="13" x14ac:dyDescent="0.3">
      <c r="A421" s="3"/>
      <c r="B421" s="3" t="s">
        <v>144</v>
      </c>
      <c r="C421" s="7" t="s">
        <v>0</v>
      </c>
      <c r="D421" s="7">
        <v>52</v>
      </c>
      <c r="E421" s="38">
        <v>350</v>
      </c>
      <c r="F421" s="37"/>
      <c r="G421" s="37">
        <f t="shared" si="10"/>
        <v>18200</v>
      </c>
    </row>
    <row r="422" spans="1:7" ht="13" x14ac:dyDescent="0.3">
      <c r="A422" s="3"/>
      <c r="B422" s="3"/>
      <c r="C422" s="7"/>
      <c r="D422" s="7"/>
      <c r="E422" s="38"/>
      <c r="F422" s="37"/>
      <c r="G422" s="37"/>
    </row>
    <row r="423" spans="1:7" ht="13" x14ac:dyDescent="0.3">
      <c r="A423" s="3"/>
      <c r="B423" s="3" t="s">
        <v>143</v>
      </c>
      <c r="C423" s="7"/>
      <c r="D423" s="7"/>
      <c r="E423" s="38"/>
      <c r="F423" s="37"/>
      <c r="G423" s="37"/>
    </row>
    <row r="424" spans="1:7" ht="13" x14ac:dyDescent="0.3">
      <c r="A424" s="3"/>
      <c r="B424" s="3" t="s">
        <v>142</v>
      </c>
      <c r="C424" s="7" t="s">
        <v>11</v>
      </c>
      <c r="D424" s="7"/>
      <c r="E424" s="38">
        <v>65</v>
      </c>
      <c r="F424" s="37"/>
      <c r="G424" s="37">
        <f t="shared" si="10"/>
        <v>0</v>
      </c>
    </row>
    <row r="425" spans="1:7" ht="13" x14ac:dyDescent="0.3">
      <c r="A425" s="3"/>
      <c r="B425" s="3"/>
      <c r="C425" s="7"/>
      <c r="D425" s="7"/>
      <c r="E425" s="38"/>
      <c r="F425" s="37"/>
      <c r="G425" s="37"/>
    </row>
    <row r="426" spans="1:7" ht="13" x14ac:dyDescent="0.3">
      <c r="A426" s="3"/>
      <c r="B426" s="3" t="s">
        <v>141</v>
      </c>
      <c r="C426" s="7" t="s">
        <v>11</v>
      </c>
      <c r="D426" s="7"/>
      <c r="E426" s="38">
        <v>65</v>
      </c>
      <c r="F426" s="37"/>
      <c r="G426" s="37">
        <f t="shared" si="10"/>
        <v>0</v>
      </c>
    </row>
    <row r="427" spans="1:7" ht="13" x14ac:dyDescent="0.3">
      <c r="A427" s="3"/>
      <c r="B427" s="3"/>
      <c r="C427" s="7"/>
      <c r="D427" s="7"/>
      <c r="E427" s="38"/>
      <c r="F427" s="37"/>
      <c r="G427" s="37"/>
    </row>
    <row r="428" spans="1:7" ht="13" x14ac:dyDescent="0.3">
      <c r="A428" s="3"/>
      <c r="B428" s="3" t="s">
        <v>140</v>
      </c>
      <c r="C428" s="7" t="s">
        <v>11</v>
      </c>
      <c r="D428" s="7"/>
      <c r="E428" s="38">
        <v>65</v>
      </c>
      <c r="F428" s="37"/>
      <c r="G428" s="37">
        <f t="shared" si="10"/>
        <v>0</v>
      </c>
    </row>
    <row r="429" spans="1:7" ht="13" x14ac:dyDescent="0.3">
      <c r="A429" s="3"/>
      <c r="B429" s="3"/>
      <c r="C429" s="7"/>
      <c r="D429" s="7"/>
      <c r="E429" s="38"/>
      <c r="F429" s="37"/>
      <c r="G429" s="37"/>
    </row>
    <row r="430" spans="1:7" ht="13" x14ac:dyDescent="0.3">
      <c r="A430" s="3"/>
      <c r="B430" s="4" t="s">
        <v>139</v>
      </c>
      <c r="C430" s="7"/>
      <c r="D430" s="7"/>
      <c r="E430" s="38"/>
      <c r="F430" s="37"/>
      <c r="G430" s="37"/>
    </row>
    <row r="431" spans="1:7" ht="13" x14ac:dyDescent="0.3">
      <c r="A431" s="3"/>
      <c r="B431" s="3"/>
      <c r="C431" s="7"/>
      <c r="D431" s="7"/>
      <c r="E431" s="38"/>
      <c r="F431" s="37"/>
      <c r="G431" s="37"/>
    </row>
    <row r="432" spans="1:7" ht="13" x14ac:dyDescent="0.3">
      <c r="A432" s="3"/>
      <c r="B432" s="4" t="s">
        <v>138</v>
      </c>
      <c r="C432" s="7"/>
      <c r="D432" s="7"/>
      <c r="E432" s="38"/>
      <c r="F432" s="37"/>
      <c r="G432" s="37"/>
    </row>
    <row r="433" spans="1:7" ht="13" x14ac:dyDescent="0.3">
      <c r="A433" s="3"/>
      <c r="B433" s="4" t="s">
        <v>137</v>
      </c>
      <c r="C433" s="7"/>
      <c r="D433" s="7"/>
      <c r="E433" s="38"/>
      <c r="F433" s="37"/>
      <c r="G433" s="37"/>
    </row>
    <row r="434" spans="1:7" ht="13" x14ac:dyDescent="0.3">
      <c r="A434" s="3"/>
      <c r="B434" s="3"/>
      <c r="C434" s="7"/>
      <c r="D434" s="7"/>
      <c r="E434" s="38"/>
      <c r="F434" s="37"/>
      <c r="G434" s="37"/>
    </row>
    <row r="435" spans="1:7" ht="13" x14ac:dyDescent="0.3">
      <c r="A435" s="3"/>
      <c r="B435" s="3" t="s">
        <v>136</v>
      </c>
      <c r="C435" s="7"/>
      <c r="D435" s="7"/>
      <c r="E435" s="38"/>
      <c r="F435" s="37"/>
      <c r="G435" s="37"/>
    </row>
    <row r="436" spans="1:7" ht="13" x14ac:dyDescent="0.3">
      <c r="A436" s="3"/>
      <c r="B436" s="3" t="s">
        <v>135</v>
      </c>
      <c r="C436" s="7"/>
      <c r="D436" s="7"/>
      <c r="E436" s="38"/>
      <c r="F436" s="37"/>
      <c r="G436" s="37"/>
    </row>
    <row r="437" spans="1:7" ht="13" x14ac:dyDescent="0.3">
      <c r="A437" s="3"/>
      <c r="B437" s="3" t="s">
        <v>134</v>
      </c>
      <c r="C437" s="7" t="s">
        <v>0</v>
      </c>
      <c r="D437" s="7">
        <v>36</v>
      </c>
      <c r="E437" s="38">
        <v>25</v>
      </c>
      <c r="F437" s="37"/>
      <c r="G437" s="37">
        <f t="shared" ref="G437:G501" si="11">E437*D437</f>
        <v>900</v>
      </c>
    </row>
    <row r="438" spans="1:7" ht="13" x14ac:dyDescent="0.3">
      <c r="A438" s="3"/>
      <c r="B438" s="3"/>
      <c r="C438" s="7"/>
      <c r="D438" s="7"/>
      <c r="E438" s="38"/>
      <c r="F438" s="37"/>
      <c r="G438" s="37"/>
    </row>
    <row r="439" spans="1:7" ht="13" x14ac:dyDescent="0.3">
      <c r="A439" s="3"/>
      <c r="B439" s="5" t="s">
        <v>283</v>
      </c>
      <c r="C439" s="7"/>
      <c r="D439" s="7"/>
      <c r="E439" s="38"/>
      <c r="F439" s="39"/>
      <c r="G439" s="39">
        <f>SUM(G412:G438)</f>
        <v>19100</v>
      </c>
    </row>
    <row r="440" spans="1:7" ht="13" x14ac:dyDescent="0.3">
      <c r="A440" s="3"/>
      <c r="B440" s="3"/>
      <c r="C440" s="7"/>
      <c r="D440" s="7"/>
      <c r="E440" s="38"/>
      <c r="F440" s="37"/>
      <c r="G440" s="37"/>
    </row>
    <row r="441" spans="1:7" ht="13" x14ac:dyDescent="0.3">
      <c r="A441" s="3"/>
      <c r="B441" s="17" t="s">
        <v>133</v>
      </c>
      <c r="C441" s="7"/>
      <c r="D441" s="7"/>
      <c r="E441" s="38"/>
      <c r="F441" s="37"/>
      <c r="G441" s="37"/>
    </row>
    <row r="442" spans="1:7" ht="13" x14ac:dyDescent="0.3">
      <c r="A442" s="3"/>
      <c r="B442" s="3"/>
      <c r="C442" s="7"/>
      <c r="D442" s="7"/>
      <c r="E442" s="38"/>
      <c r="F442" s="37"/>
      <c r="G442" s="37"/>
    </row>
    <row r="443" spans="1:7" ht="13" x14ac:dyDescent="0.3">
      <c r="A443" s="3"/>
      <c r="B443" s="4" t="s">
        <v>132</v>
      </c>
      <c r="C443" s="7"/>
      <c r="D443" s="7"/>
      <c r="E443" s="38"/>
      <c r="F443" s="37"/>
      <c r="G443" s="37"/>
    </row>
    <row r="444" spans="1:7" ht="13" x14ac:dyDescent="0.3">
      <c r="A444" s="3"/>
      <c r="B444" s="3" t="s">
        <v>131</v>
      </c>
      <c r="C444" s="7" t="s">
        <v>11</v>
      </c>
      <c r="D444" s="7">
        <v>24</v>
      </c>
      <c r="E444" s="38">
        <v>65</v>
      </c>
      <c r="F444" s="37"/>
      <c r="G444" s="37">
        <f t="shared" si="11"/>
        <v>1560</v>
      </c>
    </row>
    <row r="445" spans="1:7" ht="13" x14ac:dyDescent="0.3">
      <c r="A445" s="3"/>
      <c r="B445" s="3"/>
      <c r="C445" s="7"/>
      <c r="D445" s="7"/>
      <c r="E445" s="38"/>
      <c r="F445" s="37"/>
      <c r="G445" s="37"/>
    </row>
    <row r="446" spans="1:7" ht="13" x14ac:dyDescent="0.3">
      <c r="A446" s="3"/>
      <c r="B446" s="3" t="s">
        <v>130</v>
      </c>
      <c r="C446" s="7"/>
      <c r="D446" s="7"/>
      <c r="E446" s="38"/>
      <c r="F446" s="37"/>
      <c r="G446" s="37"/>
    </row>
    <row r="447" spans="1:7" ht="13" x14ac:dyDescent="0.3">
      <c r="A447" s="3"/>
      <c r="B447" s="3" t="s">
        <v>129</v>
      </c>
      <c r="C447" s="7" t="s">
        <v>11</v>
      </c>
      <c r="D447" s="7">
        <v>60</v>
      </c>
      <c r="E447" s="38">
        <v>85</v>
      </c>
      <c r="F447" s="37"/>
      <c r="G447" s="37">
        <f t="shared" si="11"/>
        <v>5100</v>
      </c>
    </row>
    <row r="448" spans="1:7" ht="13" x14ac:dyDescent="0.3">
      <c r="A448" s="3"/>
      <c r="B448" s="3"/>
      <c r="C448" s="7"/>
      <c r="D448" s="7"/>
      <c r="E448" s="38"/>
      <c r="F448" s="37"/>
      <c r="G448" s="37"/>
    </row>
    <row r="449" spans="1:7" ht="13" x14ac:dyDescent="0.3">
      <c r="A449" s="3"/>
      <c r="B449" s="4" t="s">
        <v>128</v>
      </c>
      <c r="C449" s="7"/>
      <c r="D449" s="7"/>
      <c r="E449" s="38"/>
      <c r="F449" s="37"/>
      <c r="G449" s="37"/>
    </row>
    <row r="450" spans="1:7" ht="13" x14ac:dyDescent="0.3">
      <c r="A450" s="3"/>
      <c r="B450" s="3" t="s">
        <v>127</v>
      </c>
      <c r="C450" s="7" t="s">
        <v>0</v>
      </c>
      <c r="D450" s="7"/>
      <c r="E450" s="38">
        <v>150</v>
      </c>
      <c r="F450" s="37"/>
      <c r="G450" s="37">
        <f t="shared" si="11"/>
        <v>0</v>
      </c>
    </row>
    <row r="451" spans="1:7" ht="13" x14ac:dyDescent="0.3">
      <c r="A451" s="3"/>
      <c r="B451" s="3"/>
      <c r="C451" s="7"/>
      <c r="D451" s="7"/>
      <c r="E451" s="38"/>
      <c r="F451" s="37"/>
      <c r="G451" s="37"/>
    </row>
    <row r="452" spans="1:7" ht="13" x14ac:dyDescent="0.3">
      <c r="A452" s="3"/>
      <c r="B452" s="3" t="s">
        <v>126</v>
      </c>
      <c r="C452" s="7"/>
      <c r="D452" s="7"/>
      <c r="E452" s="38"/>
      <c r="F452" s="37"/>
      <c r="G452" s="37"/>
    </row>
    <row r="453" spans="1:7" ht="13" x14ac:dyDescent="0.3">
      <c r="A453" s="3"/>
      <c r="B453" s="3" t="s">
        <v>125</v>
      </c>
      <c r="C453" s="7"/>
      <c r="D453" s="7"/>
      <c r="E453" s="38"/>
      <c r="F453" s="37"/>
      <c r="G453" s="37"/>
    </row>
    <row r="454" spans="1:7" ht="13" x14ac:dyDescent="0.3">
      <c r="A454" s="3"/>
      <c r="B454" s="3" t="s">
        <v>124</v>
      </c>
      <c r="C454" s="7" t="s">
        <v>2</v>
      </c>
      <c r="D454" s="7">
        <v>50</v>
      </c>
      <c r="E454" s="38">
        <v>25</v>
      </c>
      <c r="F454" s="37"/>
      <c r="G454" s="37">
        <f t="shared" si="11"/>
        <v>1250</v>
      </c>
    </row>
    <row r="455" spans="1:7" ht="13" x14ac:dyDescent="0.3">
      <c r="A455" s="3"/>
      <c r="B455" s="3"/>
      <c r="C455" s="7"/>
      <c r="D455" s="7"/>
      <c r="E455" s="38"/>
      <c r="F455" s="37"/>
      <c r="G455" s="37"/>
    </row>
    <row r="456" spans="1:7" ht="13" x14ac:dyDescent="0.3">
      <c r="A456" s="3"/>
      <c r="B456" s="4" t="s">
        <v>123</v>
      </c>
      <c r="C456" s="7"/>
      <c r="D456" s="7"/>
      <c r="E456" s="38"/>
      <c r="F456" s="37"/>
      <c r="G456" s="37"/>
    </row>
    <row r="457" spans="1:7" ht="13" x14ac:dyDescent="0.3">
      <c r="A457" s="3"/>
      <c r="B457" s="3"/>
      <c r="C457" s="7"/>
      <c r="D457" s="7"/>
      <c r="E457" s="38"/>
      <c r="F457" s="37"/>
      <c r="G457" s="37"/>
    </row>
    <row r="458" spans="1:7" ht="13" x14ac:dyDescent="0.3">
      <c r="A458" s="3"/>
      <c r="B458" s="3" t="s">
        <v>463</v>
      </c>
      <c r="C458" s="7"/>
      <c r="D458" s="7"/>
      <c r="E458" s="38"/>
      <c r="F458" s="37"/>
      <c r="G458" s="37"/>
    </row>
    <row r="459" spans="1:7" ht="13" x14ac:dyDescent="0.3">
      <c r="A459" s="3"/>
      <c r="B459" s="3" t="s">
        <v>122</v>
      </c>
      <c r="C459" s="7"/>
      <c r="D459" s="7"/>
      <c r="E459" s="38"/>
      <c r="F459" s="37"/>
      <c r="G459" s="37"/>
    </row>
    <row r="460" spans="1:7" ht="13" x14ac:dyDescent="0.3">
      <c r="A460" s="3"/>
      <c r="B460" s="3" t="s">
        <v>121</v>
      </c>
      <c r="C460" s="7"/>
      <c r="D460" s="7"/>
      <c r="E460" s="38"/>
      <c r="F460" s="37"/>
      <c r="G460" s="37"/>
    </row>
    <row r="461" spans="1:7" ht="13" x14ac:dyDescent="0.3">
      <c r="A461" s="3"/>
      <c r="B461" s="3" t="s">
        <v>120</v>
      </c>
      <c r="C461" s="7" t="s">
        <v>2</v>
      </c>
      <c r="D461" s="7"/>
      <c r="E461" s="38">
        <v>2500</v>
      </c>
      <c r="F461" s="37"/>
      <c r="G461" s="37">
        <f t="shared" si="11"/>
        <v>0</v>
      </c>
    </row>
    <row r="462" spans="1:7" ht="13" x14ac:dyDescent="0.3">
      <c r="A462" s="3"/>
      <c r="B462" s="3" t="s">
        <v>119</v>
      </c>
      <c r="C462" s="7"/>
      <c r="D462" s="7"/>
      <c r="E462" s="38"/>
      <c r="F462" s="37"/>
      <c r="G462" s="37"/>
    </row>
    <row r="463" spans="1:7" ht="13" x14ac:dyDescent="0.3">
      <c r="A463" s="3"/>
      <c r="B463" s="3"/>
      <c r="C463" s="7"/>
      <c r="D463" s="7"/>
      <c r="E463" s="38"/>
      <c r="F463" s="37"/>
      <c r="G463" s="37"/>
    </row>
    <row r="464" spans="1:7" ht="13" x14ac:dyDescent="0.3">
      <c r="A464" s="3"/>
      <c r="B464" s="3" t="s">
        <v>474</v>
      </c>
      <c r="C464" s="7"/>
      <c r="D464" s="7"/>
      <c r="E464" s="38"/>
      <c r="F464" s="37"/>
      <c r="G464" s="37"/>
    </row>
    <row r="465" spans="1:7" ht="13" x14ac:dyDescent="0.3">
      <c r="A465" s="3"/>
      <c r="B465" s="3" t="s">
        <v>480</v>
      </c>
      <c r="C465" s="7"/>
      <c r="D465" s="7"/>
      <c r="E465" s="38"/>
      <c r="F465" s="37"/>
      <c r="G465" s="37"/>
    </row>
    <row r="466" spans="1:7" ht="13" x14ac:dyDescent="0.3">
      <c r="A466" s="3"/>
      <c r="B466" s="3" t="s">
        <v>121</v>
      </c>
      <c r="C466" s="7"/>
      <c r="D466" s="7"/>
      <c r="E466" s="38"/>
      <c r="F466" s="37"/>
      <c r="G466" s="37"/>
    </row>
    <row r="467" spans="1:7" ht="13" x14ac:dyDescent="0.3">
      <c r="A467" s="3"/>
      <c r="B467" s="3" t="s">
        <v>120</v>
      </c>
      <c r="C467" s="7" t="s">
        <v>2</v>
      </c>
      <c r="D467" s="7">
        <v>4</v>
      </c>
      <c r="E467" s="38">
        <v>1200</v>
      </c>
      <c r="F467" s="37"/>
      <c r="G467" s="37">
        <f t="shared" si="11"/>
        <v>4800</v>
      </c>
    </row>
    <row r="468" spans="1:7" ht="13" x14ac:dyDescent="0.3">
      <c r="A468" s="3"/>
      <c r="B468" s="3"/>
      <c r="C468" s="7"/>
      <c r="D468" s="7"/>
      <c r="E468" s="38"/>
      <c r="F468" s="37"/>
      <c r="G468" s="37"/>
    </row>
    <row r="469" spans="1:7" ht="13" x14ac:dyDescent="0.3">
      <c r="A469" s="3"/>
      <c r="B469" s="3" t="s">
        <v>118</v>
      </c>
      <c r="C469" s="7"/>
      <c r="D469" s="7"/>
      <c r="E469" s="38"/>
      <c r="F469" s="37"/>
      <c r="G469" s="37"/>
    </row>
    <row r="470" spans="1:7" ht="13" x14ac:dyDescent="0.3">
      <c r="A470" s="3"/>
      <c r="B470" s="3" t="s">
        <v>117</v>
      </c>
      <c r="C470" s="7"/>
      <c r="D470" s="7"/>
      <c r="E470" s="38"/>
      <c r="F470" s="37"/>
      <c r="G470" s="37"/>
    </row>
    <row r="471" spans="1:7" ht="13" x14ac:dyDescent="0.3">
      <c r="A471" s="3"/>
      <c r="B471" s="3" t="s">
        <v>116</v>
      </c>
      <c r="C471" s="7" t="s">
        <v>2</v>
      </c>
      <c r="D471" s="7"/>
      <c r="E471" s="38">
        <v>3000</v>
      </c>
      <c r="F471" s="37"/>
      <c r="G471" s="37">
        <f t="shared" si="11"/>
        <v>0</v>
      </c>
    </row>
    <row r="472" spans="1:7" ht="13" x14ac:dyDescent="0.3">
      <c r="A472" s="3"/>
      <c r="B472" s="3" t="s">
        <v>115</v>
      </c>
      <c r="C472" s="7"/>
      <c r="D472" s="7"/>
      <c r="E472" s="38"/>
      <c r="F472" s="37"/>
      <c r="G472" s="37"/>
    </row>
    <row r="473" spans="1:7" ht="13" x14ac:dyDescent="0.3">
      <c r="A473" s="3"/>
      <c r="B473" s="3"/>
      <c r="C473" s="7"/>
      <c r="D473" s="7"/>
      <c r="E473" s="38"/>
      <c r="F473" s="37"/>
      <c r="G473" s="37"/>
    </row>
    <row r="474" spans="1:7" ht="13" x14ac:dyDescent="0.3">
      <c r="A474" s="3"/>
      <c r="B474" s="4" t="s">
        <v>114</v>
      </c>
      <c r="C474" s="7"/>
      <c r="D474" s="7"/>
      <c r="E474" s="38"/>
      <c r="F474" s="37"/>
      <c r="G474" s="37"/>
    </row>
    <row r="475" spans="1:7" ht="13" x14ac:dyDescent="0.3">
      <c r="A475" s="3"/>
      <c r="B475" s="3"/>
      <c r="C475" s="7"/>
      <c r="D475" s="7"/>
      <c r="E475" s="38"/>
      <c r="F475" s="37"/>
      <c r="G475" s="37"/>
    </row>
    <row r="476" spans="1:7" ht="13" x14ac:dyDescent="0.3">
      <c r="A476" s="3"/>
      <c r="B476" s="4" t="s">
        <v>113</v>
      </c>
      <c r="C476" s="7"/>
      <c r="D476" s="7"/>
      <c r="E476" s="38"/>
      <c r="F476" s="37"/>
      <c r="G476" s="37"/>
    </row>
    <row r="477" spans="1:7" ht="13" x14ac:dyDescent="0.3">
      <c r="A477" s="3"/>
      <c r="B477" s="3"/>
      <c r="C477" s="7"/>
      <c r="D477" s="7"/>
      <c r="E477" s="38"/>
      <c r="F477" s="37"/>
      <c r="G477" s="37"/>
    </row>
    <row r="478" spans="1:7" ht="13" x14ac:dyDescent="0.3">
      <c r="A478" s="3"/>
      <c r="B478" s="3" t="s">
        <v>112</v>
      </c>
      <c r="C478" s="7"/>
      <c r="D478" s="7"/>
      <c r="E478" s="38"/>
      <c r="F478" s="37"/>
      <c r="G478" s="37"/>
    </row>
    <row r="479" spans="1:7" ht="13" x14ac:dyDescent="0.3">
      <c r="A479" s="3"/>
      <c r="B479" s="3" t="s">
        <v>111</v>
      </c>
      <c r="C479" s="7"/>
      <c r="D479" s="7"/>
      <c r="E479" s="38"/>
      <c r="F479" s="37"/>
      <c r="G479" s="37"/>
    </row>
    <row r="480" spans="1:7" ht="13" x14ac:dyDescent="0.3">
      <c r="A480" s="3"/>
      <c r="B480" s="3" t="s">
        <v>110</v>
      </c>
      <c r="C480" s="7" t="s">
        <v>11</v>
      </c>
      <c r="D480" s="7">
        <v>24</v>
      </c>
      <c r="E480" s="38">
        <v>110</v>
      </c>
      <c r="F480" s="37"/>
      <c r="G480" s="37">
        <f t="shared" si="11"/>
        <v>2640</v>
      </c>
    </row>
    <row r="481" spans="1:7" ht="13" x14ac:dyDescent="0.3">
      <c r="A481" s="3"/>
      <c r="B481" s="3" t="s">
        <v>109</v>
      </c>
      <c r="C481" s="7"/>
      <c r="D481" s="7"/>
      <c r="E481" s="38"/>
      <c r="F481" s="37"/>
      <c r="G481" s="37"/>
    </row>
    <row r="482" spans="1:7" ht="13" x14ac:dyDescent="0.3">
      <c r="A482" s="3"/>
      <c r="B482" s="3"/>
      <c r="C482" s="7"/>
      <c r="D482" s="7"/>
      <c r="E482" s="38"/>
      <c r="F482" s="37"/>
      <c r="G482" s="37"/>
    </row>
    <row r="483" spans="1:7" ht="13" x14ac:dyDescent="0.3">
      <c r="A483" s="3"/>
      <c r="B483" s="3" t="s">
        <v>108</v>
      </c>
      <c r="C483" s="7"/>
      <c r="D483" s="7"/>
      <c r="E483" s="38"/>
      <c r="F483" s="37"/>
      <c r="G483" s="37"/>
    </row>
    <row r="484" spans="1:7" ht="13" x14ac:dyDescent="0.3">
      <c r="A484" s="3"/>
      <c r="B484" s="3" t="s">
        <v>107</v>
      </c>
      <c r="C484" s="7"/>
      <c r="D484" s="7"/>
      <c r="E484" s="38"/>
      <c r="F484" s="37"/>
      <c r="G484" s="37"/>
    </row>
    <row r="485" spans="1:7" ht="13" x14ac:dyDescent="0.3">
      <c r="A485" s="3"/>
      <c r="B485" s="3" t="s">
        <v>106</v>
      </c>
      <c r="C485" s="7"/>
      <c r="D485" s="7"/>
      <c r="E485" s="38"/>
      <c r="F485" s="37"/>
      <c r="G485" s="37"/>
    </row>
    <row r="486" spans="1:7" ht="13" x14ac:dyDescent="0.3">
      <c r="A486" s="3"/>
      <c r="B486" s="3" t="s">
        <v>105</v>
      </c>
      <c r="C486" s="7" t="s">
        <v>11</v>
      </c>
      <c r="D486" s="7">
        <v>6</v>
      </c>
      <c r="E486" s="38">
        <v>100</v>
      </c>
      <c r="F486" s="37"/>
      <c r="G486" s="37">
        <f t="shared" si="11"/>
        <v>600</v>
      </c>
    </row>
    <row r="487" spans="1:7" ht="13" x14ac:dyDescent="0.3">
      <c r="A487" s="3"/>
      <c r="B487" s="3"/>
      <c r="C487" s="7"/>
      <c r="D487" s="7"/>
      <c r="E487" s="38"/>
      <c r="F487" s="37"/>
      <c r="G487" s="37"/>
    </row>
    <row r="488" spans="1:7" ht="13" x14ac:dyDescent="0.3">
      <c r="A488" s="3"/>
      <c r="B488" s="4" t="s">
        <v>104</v>
      </c>
      <c r="C488" s="7"/>
      <c r="D488" s="7"/>
      <c r="E488" s="38"/>
      <c r="F488" s="37"/>
      <c r="G488" s="37"/>
    </row>
    <row r="489" spans="1:7" ht="13" x14ac:dyDescent="0.3">
      <c r="A489" s="3"/>
      <c r="B489" s="4" t="s">
        <v>103</v>
      </c>
      <c r="C489" s="7"/>
      <c r="D489" s="7"/>
      <c r="E489" s="38"/>
      <c r="F489" s="37"/>
      <c r="G489" s="37"/>
    </row>
    <row r="490" spans="1:7" ht="13" x14ac:dyDescent="0.3">
      <c r="A490" s="3"/>
      <c r="B490" s="3" t="s">
        <v>102</v>
      </c>
      <c r="C490" s="7" t="s">
        <v>11</v>
      </c>
      <c r="D490" s="7"/>
      <c r="E490" s="38">
        <v>45</v>
      </c>
      <c r="F490" s="37"/>
      <c r="G490" s="37">
        <f t="shared" si="11"/>
        <v>0</v>
      </c>
    </row>
    <row r="491" spans="1:7" ht="13" x14ac:dyDescent="0.3">
      <c r="A491" s="3"/>
      <c r="B491" s="3"/>
      <c r="C491" s="7"/>
      <c r="D491" s="7"/>
      <c r="E491" s="38"/>
      <c r="F491" s="37"/>
      <c r="G491" s="37"/>
    </row>
    <row r="492" spans="1:7" ht="13" x14ac:dyDescent="0.3">
      <c r="A492" s="3"/>
      <c r="B492" s="4" t="s">
        <v>101</v>
      </c>
      <c r="C492" s="7"/>
      <c r="D492" s="7"/>
      <c r="E492" s="38"/>
      <c r="F492" s="37"/>
      <c r="G492" s="37"/>
    </row>
    <row r="493" spans="1:7" ht="13" x14ac:dyDescent="0.3">
      <c r="A493" s="3"/>
      <c r="B493" s="4" t="s">
        <v>100</v>
      </c>
      <c r="C493" s="7"/>
      <c r="D493" s="7"/>
      <c r="E493" s="38"/>
      <c r="F493" s="37"/>
      <c r="G493" s="37"/>
    </row>
    <row r="494" spans="1:7" ht="13" x14ac:dyDescent="0.3">
      <c r="A494" s="3"/>
      <c r="B494" s="3"/>
      <c r="C494" s="7"/>
      <c r="D494" s="7"/>
      <c r="E494" s="38"/>
      <c r="F494" s="37"/>
      <c r="G494" s="37"/>
    </row>
    <row r="495" spans="1:7" ht="13" x14ac:dyDescent="0.3">
      <c r="A495" s="3"/>
      <c r="B495" s="3" t="s">
        <v>99</v>
      </c>
      <c r="C495" s="7"/>
      <c r="D495" s="7"/>
      <c r="E495" s="38"/>
      <c r="F495" s="37"/>
      <c r="G495" s="37"/>
    </row>
    <row r="496" spans="1:7" ht="13" x14ac:dyDescent="0.3">
      <c r="A496" s="3"/>
      <c r="B496" s="3" t="s">
        <v>98</v>
      </c>
      <c r="C496" s="7" t="s">
        <v>2</v>
      </c>
      <c r="D496" s="7"/>
      <c r="E496" s="38">
        <v>2000</v>
      </c>
      <c r="F496" s="37"/>
      <c r="G496" s="37">
        <f t="shared" si="11"/>
        <v>0</v>
      </c>
    </row>
    <row r="497" spans="1:7" ht="13" x14ac:dyDescent="0.3">
      <c r="A497" s="3"/>
      <c r="B497" s="3"/>
      <c r="C497" s="7"/>
      <c r="D497" s="7"/>
      <c r="E497" s="38"/>
      <c r="F497" s="37"/>
      <c r="G497" s="37"/>
    </row>
    <row r="498" spans="1:7" ht="13" x14ac:dyDescent="0.3">
      <c r="A498" s="3"/>
      <c r="B498" s="4" t="s">
        <v>97</v>
      </c>
      <c r="C498" s="7"/>
      <c r="D498" s="7"/>
      <c r="E498" s="38"/>
      <c r="F498" s="37"/>
      <c r="G498" s="37"/>
    </row>
    <row r="499" spans="1:7" ht="13" x14ac:dyDescent="0.3">
      <c r="A499" s="3"/>
      <c r="B499" s="3" t="s">
        <v>96</v>
      </c>
      <c r="C499" s="7"/>
      <c r="D499" s="7"/>
      <c r="E499" s="38"/>
      <c r="F499" s="37"/>
      <c r="G499" s="37"/>
    </row>
    <row r="500" spans="1:7" ht="13" x14ac:dyDescent="0.3">
      <c r="A500" s="3"/>
      <c r="B500" s="3" t="s">
        <v>95</v>
      </c>
      <c r="C500" s="7"/>
      <c r="D500" s="7"/>
      <c r="E500" s="38"/>
      <c r="F500" s="37"/>
      <c r="G500" s="37"/>
    </row>
    <row r="501" spans="1:7" ht="13" x14ac:dyDescent="0.3">
      <c r="A501" s="3"/>
      <c r="B501" s="3" t="s">
        <v>94</v>
      </c>
      <c r="C501" s="7" t="s">
        <v>2</v>
      </c>
      <c r="D501" s="7">
        <v>8</v>
      </c>
      <c r="E501" s="38">
        <v>1200</v>
      </c>
      <c r="F501" s="37"/>
      <c r="G501" s="37">
        <f t="shared" si="11"/>
        <v>9600</v>
      </c>
    </row>
    <row r="502" spans="1:7" ht="13" x14ac:dyDescent="0.3">
      <c r="A502" s="3"/>
      <c r="B502" s="3" t="s">
        <v>93</v>
      </c>
      <c r="C502" s="7"/>
      <c r="D502" s="7"/>
      <c r="E502" s="38"/>
      <c r="F502" s="37"/>
      <c r="G502" s="37"/>
    </row>
    <row r="503" spans="1:7" ht="13" x14ac:dyDescent="0.3">
      <c r="A503" s="3"/>
      <c r="B503" s="3"/>
      <c r="C503" s="7"/>
      <c r="D503" s="7"/>
      <c r="E503" s="38"/>
      <c r="F503" s="37"/>
      <c r="G503" s="37"/>
    </row>
    <row r="504" spans="1:7" ht="13" x14ac:dyDescent="0.3">
      <c r="A504" s="3"/>
      <c r="B504" s="4" t="s">
        <v>92</v>
      </c>
      <c r="C504" s="7"/>
      <c r="D504" s="7"/>
      <c r="E504" s="38"/>
      <c r="F504" s="37"/>
      <c r="G504" s="37"/>
    </row>
    <row r="505" spans="1:7" ht="13" x14ac:dyDescent="0.3">
      <c r="A505" s="3"/>
      <c r="B505" s="4" t="s">
        <v>91</v>
      </c>
      <c r="C505" s="7"/>
      <c r="D505" s="7"/>
      <c r="E505" s="38"/>
      <c r="F505" s="37"/>
      <c r="G505" s="37"/>
    </row>
    <row r="506" spans="1:7" ht="13" x14ac:dyDescent="0.3">
      <c r="A506" s="3"/>
      <c r="B506" s="3"/>
      <c r="C506" s="7"/>
      <c r="D506" s="7"/>
      <c r="E506" s="38"/>
      <c r="F506" s="37"/>
      <c r="G506" s="37"/>
    </row>
    <row r="507" spans="1:7" ht="13" x14ac:dyDescent="0.3">
      <c r="A507" s="3"/>
      <c r="B507" s="3" t="s">
        <v>91</v>
      </c>
      <c r="C507" s="7" t="s">
        <v>2</v>
      </c>
      <c r="D507" s="7"/>
      <c r="E507" s="38">
        <v>4500</v>
      </c>
      <c r="F507" s="37"/>
      <c r="G507" s="37">
        <f t="shared" ref="G507:G568" si="12">E507*D507</f>
        <v>0</v>
      </c>
    </row>
    <row r="508" spans="1:7" ht="13" x14ac:dyDescent="0.3">
      <c r="A508" s="3"/>
      <c r="B508" s="3"/>
      <c r="C508" s="7"/>
      <c r="D508" s="7"/>
      <c r="E508" s="38"/>
      <c r="F508" s="37"/>
      <c r="G508" s="37"/>
    </row>
    <row r="509" spans="1:7" ht="13" x14ac:dyDescent="0.3">
      <c r="A509" s="3"/>
      <c r="B509" s="3" t="s">
        <v>471</v>
      </c>
      <c r="C509" s="7" t="s">
        <v>2</v>
      </c>
      <c r="D509" s="7"/>
      <c r="E509" s="38">
        <v>4500</v>
      </c>
      <c r="F509" s="37"/>
      <c r="G509" s="37">
        <f t="shared" si="12"/>
        <v>0</v>
      </c>
    </row>
    <row r="510" spans="1:7" ht="13" x14ac:dyDescent="0.3">
      <c r="A510" s="3"/>
      <c r="B510" s="3"/>
      <c r="C510" s="7"/>
      <c r="D510" s="7"/>
      <c r="E510" s="38"/>
      <c r="F510" s="37"/>
      <c r="G510" s="37"/>
    </row>
    <row r="511" spans="1:7" ht="13" x14ac:dyDescent="0.3">
      <c r="A511" s="3"/>
      <c r="B511" s="4" t="s">
        <v>90</v>
      </c>
      <c r="C511" s="7"/>
      <c r="D511" s="7"/>
      <c r="E511" s="38"/>
      <c r="F511" s="37"/>
      <c r="G511" s="37"/>
    </row>
    <row r="512" spans="1:7" ht="13" x14ac:dyDescent="0.3">
      <c r="A512" s="3"/>
      <c r="B512" s="4" t="s">
        <v>89</v>
      </c>
      <c r="C512" s="7"/>
      <c r="D512" s="7"/>
      <c r="E512" s="38"/>
      <c r="F512" s="37"/>
      <c r="G512" s="37"/>
    </row>
    <row r="513" spans="1:7" ht="13" x14ac:dyDescent="0.3">
      <c r="A513" s="3"/>
      <c r="B513" s="4" t="s">
        <v>88</v>
      </c>
      <c r="C513" s="7"/>
      <c r="D513" s="7"/>
      <c r="E513" s="38"/>
      <c r="F513" s="37"/>
      <c r="G513" s="37"/>
    </row>
    <row r="514" spans="1:7" ht="13" x14ac:dyDescent="0.3">
      <c r="A514" s="3"/>
      <c r="B514" s="4" t="s">
        <v>87</v>
      </c>
      <c r="C514" s="7"/>
      <c r="D514" s="7"/>
      <c r="E514" s="38"/>
      <c r="F514" s="37"/>
      <c r="G514" s="37"/>
    </row>
    <row r="515" spans="1:7" ht="13" x14ac:dyDescent="0.3">
      <c r="A515" s="3"/>
      <c r="B515" s="3"/>
      <c r="C515" s="7"/>
      <c r="D515" s="7"/>
      <c r="E515" s="38"/>
      <c r="F515" s="37"/>
      <c r="G515" s="37"/>
    </row>
    <row r="516" spans="1:7" ht="13" x14ac:dyDescent="0.3">
      <c r="A516" s="3"/>
      <c r="B516" s="3" t="s">
        <v>86</v>
      </c>
      <c r="C516" s="7" t="s">
        <v>2</v>
      </c>
      <c r="D516" s="7"/>
      <c r="E516" s="38">
        <v>0</v>
      </c>
      <c r="F516" s="37"/>
      <c r="G516" s="37">
        <f t="shared" si="12"/>
        <v>0</v>
      </c>
    </row>
    <row r="517" spans="1:7" ht="13" x14ac:dyDescent="0.3">
      <c r="A517" s="3"/>
      <c r="B517" s="3"/>
      <c r="C517" s="7"/>
      <c r="D517" s="7"/>
      <c r="E517" s="38"/>
      <c r="F517" s="37"/>
      <c r="G517" s="37"/>
    </row>
    <row r="518" spans="1:7" ht="13" x14ac:dyDescent="0.3">
      <c r="A518" s="3"/>
      <c r="B518" s="4" t="s">
        <v>85</v>
      </c>
      <c r="C518" s="7"/>
      <c r="D518" s="7"/>
      <c r="E518" s="38"/>
      <c r="F518" s="37"/>
      <c r="G518" s="37"/>
    </row>
    <row r="519" spans="1:7" ht="13" x14ac:dyDescent="0.3">
      <c r="A519" s="3"/>
      <c r="B519" s="3"/>
      <c r="C519" s="7"/>
      <c r="D519" s="7"/>
      <c r="E519" s="38"/>
      <c r="F519" s="37"/>
      <c r="G519" s="37"/>
    </row>
    <row r="520" spans="1:7" ht="13" x14ac:dyDescent="0.3">
      <c r="A520" s="3"/>
      <c r="B520" s="3"/>
      <c r="C520" s="7"/>
      <c r="D520" s="7"/>
      <c r="E520" s="38"/>
      <c r="F520" s="37"/>
      <c r="G520" s="37"/>
    </row>
    <row r="521" spans="1:7" ht="13" x14ac:dyDescent="0.3">
      <c r="A521" s="3"/>
      <c r="B521" s="5" t="s">
        <v>283</v>
      </c>
      <c r="C521" s="7"/>
      <c r="D521" s="7"/>
      <c r="E521" s="38"/>
      <c r="F521" s="39"/>
      <c r="G521" s="39">
        <f>SUM(G443:G520)</f>
        <v>25550</v>
      </c>
    </row>
    <row r="522" spans="1:7" ht="13" x14ac:dyDescent="0.3">
      <c r="A522" s="3"/>
      <c r="B522" s="3"/>
      <c r="C522" s="7"/>
      <c r="D522" s="7"/>
      <c r="E522" s="38"/>
      <c r="F522" s="37"/>
      <c r="G522" s="37"/>
    </row>
    <row r="523" spans="1:7" ht="13" x14ac:dyDescent="0.3">
      <c r="A523" s="3"/>
      <c r="B523" s="3"/>
      <c r="C523" s="7"/>
      <c r="D523" s="7"/>
      <c r="E523" s="38"/>
      <c r="F523" s="37"/>
      <c r="G523" s="37"/>
    </row>
    <row r="524" spans="1:7" ht="13" x14ac:dyDescent="0.3">
      <c r="A524" s="3"/>
      <c r="B524" s="17" t="s">
        <v>84</v>
      </c>
      <c r="C524" s="7"/>
      <c r="D524" s="7"/>
      <c r="E524" s="38"/>
      <c r="F524" s="37"/>
      <c r="G524" s="37"/>
    </row>
    <row r="525" spans="1:7" ht="13" x14ac:dyDescent="0.3">
      <c r="A525" s="3"/>
      <c r="B525" s="17" t="s">
        <v>83</v>
      </c>
      <c r="C525" s="7"/>
      <c r="D525" s="7"/>
      <c r="E525" s="38"/>
      <c r="F525" s="37"/>
      <c r="G525" s="37"/>
    </row>
    <row r="526" spans="1:7" ht="13" x14ac:dyDescent="0.3">
      <c r="A526" s="3"/>
      <c r="B526" s="3"/>
      <c r="C526" s="7"/>
      <c r="D526" s="7"/>
      <c r="E526" s="38"/>
      <c r="F526" s="37"/>
      <c r="G526" s="37"/>
    </row>
    <row r="527" spans="1:7" ht="13" x14ac:dyDescent="0.3">
      <c r="A527" s="3"/>
      <c r="B527" s="4" t="s">
        <v>82</v>
      </c>
      <c r="C527" s="7"/>
      <c r="D527" s="7"/>
      <c r="E527" s="38"/>
      <c r="F527" s="37"/>
      <c r="G527" s="37"/>
    </row>
    <row r="528" spans="1:7" ht="13" x14ac:dyDescent="0.3">
      <c r="A528" s="3"/>
      <c r="B528" s="3"/>
      <c r="C528" s="7"/>
      <c r="D528" s="7"/>
      <c r="E528" s="38"/>
      <c r="F528" s="37"/>
      <c r="G528" s="37"/>
    </row>
    <row r="529" spans="1:7" ht="13" x14ac:dyDescent="0.3">
      <c r="A529" s="3"/>
      <c r="B529" s="3" t="s">
        <v>81</v>
      </c>
      <c r="C529" s="7"/>
      <c r="D529" s="7"/>
      <c r="E529" s="38"/>
      <c r="F529" s="37"/>
      <c r="G529" s="37"/>
    </row>
    <row r="530" spans="1:7" ht="13" x14ac:dyDescent="0.3">
      <c r="A530" s="3"/>
      <c r="B530" s="3" t="s">
        <v>80</v>
      </c>
      <c r="C530" s="7" t="s">
        <v>0</v>
      </c>
      <c r="D530" s="7"/>
      <c r="E530" s="38">
        <v>35</v>
      </c>
      <c r="F530" s="37"/>
      <c r="G530" s="37">
        <f t="shared" si="12"/>
        <v>0</v>
      </c>
    </row>
    <row r="531" spans="1:7" ht="13" x14ac:dyDescent="0.3">
      <c r="A531" s="3"/>
      <c r="B531" s="3"/>
      <c r="C531" s="7"/>
      <c r="D531" s="7"/>
      <c r="E531" s="38"/>
      <c r="F531" s="37"/>
      <c r="G531" s="37"/>
    </row>
    <row r="532" spans="1:7" ht="13" x14ac:dyDescent="0.3">
      <c r="A532" s="3"/>
      <c r="B532" s="4" t="s">
        <v>79</v>
      </c>
      <c r="C532" s="7"/>
      <c r="D532" s="7"/>
      <c r="E532" s="38"/>
      <c r="F532" s="37"/>
      <c r="G532" s="37"/>
    </row>
    <row r="533" spans="1:7" ht="13" x14ac:dyDescent="0.3">
      <c r="A533" s="3"/>
      <c r="B533" s="3"/>
      <c r="C533" s="7"/>
      <c r="D533" s="7"/>
      <c r="E533" s="38"/>
      <c r="F533" s="37"/>
      <c r="G533" s="37"/>
    </row>
    <row r="534" spans="1:7" ht="13" x14ac:dyDescent="0.3">
      <c r="A534" s="3"/>
      <c r="B534" s="4" t="s">
        <v>78</v>
      </c>
      <c r="C534" s="7"/>
      <c r="D534" s="7"/>
      <c r="E534" s="38"/>
      <c r="F534" s="37"/>
      <c r="G534" s="37"/>
    </row>
    <row r="535" spans="1:7" ht="13" x14ac:dyDescent="0.3">
      <c r="A535" s="3"/>
      <c r="B535" s="4" t="s">
        <v>77</v>
      </c>
      <c r="C535" s="7"/>
      <c r="D535" s="7"/>
      <c r="E535" s="38"/>
      <c r="F535" s="37"/>
      <c r="G535" s="37"/>
    </row>
    <row r="536" spans="1:7" ht="13" x14ac:dyDescent="0.3">
      <c r="A536" s="3"/>
      <c r="B536" s="3" t="s">
        <v>76</v>
      </c>
      <c r="C536" s="7"/>
      <c r="D536" s="7"/>
      <c r="E536" s="38"/>
      <c r="F536" s="37"/>
      <c r="G536" s="37"/>
    </row>
    <row r="537" spans="1:7" ht="13" x14ac:dyDescent="0.3">
      <c r="A537" s="3"/>
      <c r="B537" s="3" t="s">
        <v>75</v>
      </c>
      <c r="C537" s="7"/>
      <c r="D537" s="7"/>
      <c r="E537" s="38"/>
      <c r="F537" s="37"/>
      <c r="G537" s="37"/>
    </row>
    <row r="538" spans="1:7" ht="13" x14ac:dyDescent="0.3">
      <c r="A538" s="3"/>
      <c r="B538" s="3" t="s">
        <v>74</v>
      </c>
      <c r="C538" s="7" t="s">
        <v>0</v>
      </c>
      <c r="D538" s="7"/>
      <c r="E538" s="38">
        <v>250</v>
      </c>
      <c r="F538" s="37"/>
      <c r="G538" s="37">
        <f t="shared" si="12"/>
        <v>0</v>
      </c>
    </row>
    <row r="539" spans="1:7" ht="13" x14ac:dyDescent="0.3">
      <c r="A539" s="3"/>
      <c r="B539" s="3"/>
      <c r="C539" s="7"/>
      <c r="D539" s="7"/>
      <c r="E539" s="38"/>
      <c r="F539" s="37"/>
      <c r="G539" s="37"/>
    </row>
    <row r="540" spans="1:7" ht="13" x14ac:dyDescent="0.3">
      <c r="A540" s="3"/>
      <c r="B540" s="3" t="s">
        <v>73</v>
      </c>
      <c r="C540" s="7"/>
      <c r="D540" s="7"/>
      <c r="E540" s="38"/>
      <c r="F540" s="37"/>
      <c r="G540" s="37"/>
    </row>
    <row r="541" spans="1:7" ht="13" x14ac:dyDescent="0.3">
      <c r="A541" s="3"/>
      <c r="B541" s="3" t="s">
        <v>72</v>
      </c>
      <c r="C541" s="7"/>
      <c r="D541" s="7"/>
      <c r="E541" s="38"/>
      <c r="F541" s="37"/>
      <c r="G541" s="37"/>
    </row>
    <row r="542" spans="1:7" ht="13" x14ac:dyDescent="0.3">
      <c r="A542" s="3"/>
      <c r="B542" s="3" t="s">
        <v>71</v>
      </c>
      <c r="C542" s="7"/>
      <c r="D542" s="7"/>
      <c r="E542" s="38"/>
      <c r="F542" s="37"/>
      <c r="G542" s="37"/>
    </row>
    <row r="543" spans="1:7" ht="13" x14ac:dyDescent="0.3">
      <c r="A543" s="3"/>
      <c r="B543" s="3" t="s">
        <v>70</v>
      </c>
      <c r="C543" s="7" t="s">
        <v>2</v>
      </c>
      <c r="D543" s="7"/>
      <c r="E543" s="38">
        <v>650</v>
      </c>
      <c r="F543" s="37"/>
      <c r="G543" s="37">
        <f t="shared" si="12"/>
        <v>0</v>
      </c>
    </row>
    <row r="544" spans="1:7" ht="13" x14ac:dyDescent="0.3">
      <c r="A544" s="3"/>
      <c r="B544" s="3"/>
      <c r="C544" s="7"/>
      <c r="D544" s="7"/>
      <c r="E544" s="38"/>
      <c r="F544" s="37"/>
      <c r="G544" s="37"/>
    </row>
    <row r="545" spans="1:7" ht="13" x14ac:dyDescent="0.3">
      <c r="A545" s="3"/>
      <c r="B545" s="4" t="s">
        <v>69</v>
      </c>
      <c r="C545" s="7"/>
      <c r="D545" s="7"/>
      <c r="E545" s="38"/>
      <c r="F545" s="37"/>
      <c r="G545" s="37"/>
    </row>
    <row r="546" spans="1:7" ht="13" x14ac:dyDescent="0.3">
      <c r="A546" s="3"/>
      <c r="B546" s="3"/>
      <c r="C546" s="7"/>
      <c r="D546" s="7"/>
      <c r="E546" s="38"/>
      <c r="F546" s="37"/>
      <c r="G546" s="37"/>
    </row>
    <row r="547" spans="1:7" ht="13" x14ac:dyDescent="0.3">
      <c r="A547" s="3"/>
      <c r="B547" s="3" t="s">
        <v>68</v>
      </c>
      <c r="C547" s="7" t="s">
        <v>11</v>
      </c>
      <c r="D547" s="7"/>
      <c r="E547" s="38">
        <v>65</v>
      </c>
      <c r="F547" s="37"/>
      <c r="G547" s="37">
        <f t="shared" si="12"/>
        <v>0</v>
      </c>
    </row>
    <row r="548" spans="1:7" ht="13" x14ac:dyDescent="0.3">
      <c r="A548" s="3"/>
      <c r="B548" s="3"/>
      <c r="C548" s="7"/>
      <c r="D548" s="7"/>
      <c r="E548" s="38"/>
      <c r="F548" s="37"/>
      <c r="G548" s="37"/>
    </row>
    <row r="549" spans="1:7" ht="13" x14ac:dyDescent="0.3">
      <c r="A549" s="3"/>
      <c r="B549" s="5" t="s">
        <v>283</v>
      </c>
      <c r="C549" s="7"/>
      <c r="D549" s="7"/>
      <c r="E549" s="38"/>
      <c r="F549" s="39"/>
      <c r="G549" s="39">
        <f>SUM(G526:G548)</f>
        <v>0</v>
      </c>
    </row>
    <row r="550" spans="1:7" ht="13" x14ac:dyDescent="0.3">
      <c r="A550" s="3"/>
      <c r="B550" s="3"/>
      <c r="C550" s="7"/>
      <c r="D550" s="7"/>
      <c r="E550" s="38"/>
      <c r="F550" s="37"/>
      <c r="G550" s="37"/>
    </row>
    <row r="551" spans="1:7" ht="13" x14ac:dyDescent="0.3">
      <c r="A551" s="3"/>
      <c r="B551" s="17" t="s">
        <v>67</v>
      </c>
      <c r="C551" s="7"/>
      <c r="D551" s="7"/>
      <c r="E551" s="38"/>
      <c r="F551" s="37"/>
      <c r="G551" s="37"/>
    </row>
    <row r="552" spans="1:7" ht="13" x14ac:dyDescent="0.3">
      <c r="A552" s="3"/>
      <c r="B552" s="3"/>
      <c r="C552" s="7"/>
      <c r="D552" s="7"/>
      <c r="E552" s="38"/>
      <c r="F552" s="37"/>
      <c r="G552" s="37"/>
    </row>
    <row r="553" spans="1:7" ht="13" x14ac:dyDescent="0.3">
      <c r="A553" s="3"/>
      <c r="B553" s="4" t="s">
        <v>66</v>
      </c>
      <c r="C553" s="7"/>
      <c r="D553" s="7"/>
      <c r="E553" s="38"/>
      <c r="F553" s="37"/>
      <c r="G553" s="37"/>
    </row>
    <row r="554" spans="1:7" ht="13" x14ac:dyDescent="0.3">
      <c r="A554" s="3"/>
      <c r="B554" s="3"/>
      <c r="C554" s="7"/>
      <c r="D554" s="7"/>
      <c r="E554" s="38"/>
      <c r="F554" s="37"/>
      <c r="G554" s="37"/>
    </row>
    <row r="555" spans="1:7" ht="13" x14ac:dyDescent="0.3">
      <c r="A555" s="3"/>
      <c r="B555" s="4"/>
      <c r="C555" s="7"/>
      <c r="D555" s="7"/>
      <c r="E555" s="38"/>
      <c r="F555" s="37"/>
      <c r="G555" s="37"/>
    </row>
    <row r="556" spans="1:7" ht="13" x14ac:dyDescent="0.3">
      <c r="A556" s="3"/>
      <c r="B556" s="3"/>
      <c r="C556" s="7" t="s">
        <v>0</v>
      </c>
      <c r="D556" s="7"/>
      <c r="E556" s="38">
        <v>280</v>
      </c>
      <c r="F556" s="37"/>
      <c r="G556" s="37">
        <f t="shared" si="12"/>
        <v>0</v>
      </c>
    </row>
    <row r="557" spans="1:7" ht="13" x14ac:dyDescent="0.3">
      <c r="A557" s="3"/>
      <c r="B557" s="3"/>
      <c r="C557" s="7"/>
      <c r="D557" s="7"/>
      <c r="E557" s="38"/>
      <c r="F557" s="37"/>
      <c r="G557" s="37"/>
    </row>
    <row r="558" spans="1:7" ht="13" x14ac:dyDescent="0.3">
      <c r="A558" s="3"/>
      <c r="B558" s="5" t="s">
        <v>283</v>
      </c>
      <c r="C558" s="7"/>
      <c r="D558" s="7"/>
      <c r="E558" s="38"/>
      <c r="F558" s="39"/>
      <c r="G558" s="39">
        <f>SUM(G553:G557)</f>
        <v>0</v>
      </c>
    </row>
    <row r="559" spans="1:7" ht="13" x14ac:dyDescent="0.3">
      <c r="A559" s="3"/>
      <c r="B559" s="3"/>
      <c r="C559" s="7"/>
      <c r="D559" s="7"/>
      <c r="E559" s="38"/>
      <c r="F559" s="37"/>
      <c r="G559" s="37"/>
    </row>
    <row r="560" spans="1:7" ht="13" x14ac:dyDescent="0.3">
      <c r="A560" s="3"/>
      <c r="B560" s="17" t="s">
        <v>63</v>
      </c>
      <c r="C560" s="7"/>
      <c r="D560" s="7"/>
      <c r="E560" s="38"/>
      <c r="F560" s="37"/>
      <c r="G560" s="37"/>
    </row>
    <row r="561" spans="1:7" ht="13" x14ac:dyDescent="0.3">
      <c r="A561" s="3"/>
      <c r="B561" s="3"/>
      <c r="C561" s="7"/>
      <c r="D561" s="7"/>
      <c r="E561" s="38"/>
      <c r="F561" s="37"/>
      <c r="G561" s="37"/>
    </row>
    <row r="562" spans="1:7" ht="13" x14ac:dyDescent="0.3">
      <c r="A562" s="3"/>
      <c r="B562" s="4" t="s">
        <v>62</v>
      </c>
      <c r="C562" s="7"/>
      <c r="D562" s="7"/>
      <c r="E562" s="38"/>
      <c r="F562" s="37"/>
      <c r="G562" s="37"/>
    </row>
    <row r="563" spans="1:7" ht="13" x14ac:dyDescent="0.3">
      <c r="A563" s="3"/>
      <c r="B563" s="3"/>
      <c r="C563" s="7"/>
      <c r="D563" s="7"/>
      <c r="E563" s="38"/>
      <c r="F563" s="37"/>
      <c r="G563" s="37"/>
    </row>
    <row r="564" spans="1:7" ht="13" x14ac:dyDescent="0.3">
      <c r="A564" s="3"/>
      <c r="B564" s="3" t="s">
        <v>61</v>
      </c>
      <c r="C564" s="7"/>
      <c r="D564" s="7"/>
      <c r="E564" s="38"/>
      <c r="F564" s="37"/>
      <c r="G564" s="37"/>
    </row>
    <row r="565" spans="1:7" ht="13" x14ac:dyDescent="0.3">
      <c r="A565" s="3"/>
      <c r="B565" s="3" t="s">
        <v>60</v>
      </c>
      <c r="C565" s="7" t="s">
        <v>2</v>
      </c>
      <c r="D565" s="7">
        <v>16</v>
      </c>
      <c r="E565" s="38">
        <v>250</v>
      </c>
      <c r="F565" s="37"/>
      <c r="G565" s="37">
        <f t="shared" si="12"/>
        <v>4000</v>
      </c>
    </row>
    <row r="566" spans="1:7" ht="13" x14ac:dyDescent="0.3">
      <c r="A566" s="3"/>
      <c r="B566" s="3"/>
      <c r="C566" s="7"/>
      <c r="D566" s="7"/>
      <c r="E566" s="38"/>
      <c r="F566" s="37"/>
      <c r="G566" s="37"/>
    </row>
    <row r="567" spans="1:7" ht="13" x14ac:dyDescent="0.3">
      <c r="A567" s="3"/>
      <c r="B567" s="3" t="s">
        <v>59</v>
      </c>
      <c r="C567" s="7"/>
      <c r="D567" s="7"/>
      <c r="E567" s="38"/>
      <c r="F567" s="37"/>
      <c r="G567" s="37"/>
    </row>
    <row r="568" spans="1:7" ht="13" x14ac:dyDescent="0.3">
      <c r="A568" s="3"/>
      <c r="B568" s="3" t="s">
        <v>56</v>
      </c>
      <c r="C568" s="7" t="s">
        <v>2</v>
      </c>
      <c r="D568" s="7">
        <v>8</v>
      </c>
      <c r="E568" s="38">
        <v>450</v>
      </c>
      <c r="F568" s="37"/>
      <c r="G568" s="37">
        <f t="shared" si="12"/>
        <v>3600</v>
      </c>
    </row>
    <row r="569" spans="1:7" ht="13" x14ac:dyDescent="0.3">
      <c r="A569" s="3"/>
      <c r="B569" s="3"/>
      <c r="C569" s="7"/>
      <c r="D569" s="7"/>
      <c r="E569" s="38"/>
      <c r="F569" s="37"/>
      <c r="G569" s="37"/>
    </row>
    <row r="570" spans="1:7" ht="13" x14ac:dyDescent="0.3">
      <c r="A570" s="3"/>
      <c r="B570" s="3" t="s">
        <v>58</v>
      </c>
      <c r="C570" s="7"/>
      <c r="D570" s="7"/>
      <c r="E570" s="38"/>
      <c r="F570" s="37"/>
      <c r="G570" s="37"/>
    </row>
    <row r="571" spans="1:7" ht="13" x14ac:dyDescent="0.3">
      <c r="A571" s="3"/>
      <c r="B571" s="3" t="s">
        <v>56</v>
      </c>
      <c r="C571" s="7" t="s">
        <v>2</v>
      </c>
      <c r="D571" s="7"/>
      <c r="E571" s="38">
        <v>550</v>
      </c>
      <c r="F571" s="37"/>
      <c r="G571" s="37">
        <f t="shared" ref="G571:G632" si="13">E571*D571</f>
        <v>0</v>
      </c>
    </row>
    <row r="572" spans="1:7" ht="13" x14ac:dyDescent="0.3">
      <c r="A572" s="3"/>
      <c r="B572" s="3"/>
      <c r="C572" s="7"/>
      <c r="D572" s="7"/>
      <c r="E572" s="38"/>
      <c r="F572" s="37"/>
      <c r="G572" s="37"/>
    </row>
    <row r="573" spans="1:7" ht="13" x14ac:dyDescent="0.3">
      <c r="A573" s="3"/>
      <c r="B573" s="3" t="s">
        <v>57</v>
      </c>
      <c r="C573" s="7"/>
      <c r="D573" s="7"/>
      <c r="E573" s="38"/>
      <c r="F573" s="37"/>
      <c r="G573" s="37"/>
    </row>
    <row r="574" spans="1:7" ht="13" x14ac:dyDescent="0.3">
      <c r="A574" s="3"/>
      <c r="B574" s="3" t="s">
        <v>56</v>
      </c>
      <c r="C574" s="7" t="s">
        <v>2</v>
      </c>
      <c r="D574" s="7"/>
      <c r="E574" s="38">
        <v>850</v>
      </c>
      <c r="F574" s="37"/>
      <c r="G574" s="37">
        <f t="shared" si="13"/>
        <v>0</v>
      </c>
    </row>
    <row r="575" spans="1:7" ht="13" x14ac:dyDescent="0.3">
      <c r="A575" s="3"/>
      <c r="B575" s="3"/>
      <c r="C575" s="7"/>
      <c r="D575" s="7"/>
      <c r="E575" s="38"/>
      <c r="F575" s="37"/>
      <c r="G575" s="37"/>
    </row>
    <row r="576" spans="1:7" ht="13" x14ac:dyDescent="0.3">
      <c r="A576" s="3"/>
      <c r="B576" s="4" t="s">
        <v>55</v>
      </c>
      <c r="C576" s="7"/>
      <c r="D576" s="7"/>
      <c r="E576" s="38"/>
      <c r="F576" s="37"/>
      <c r="G576" s="37"/>
    </row>
    <row r="577" spans="1:7" ht="13" x14ac:dyDescent="0.3">
      <c r="A577" s="3"/>
      <c r="B577" s="3"/>
      <c r="C577" s="7"/>
      <c r="D577" s="7"/>
      <c r="E577" s="38"/>
      <c r="F577" s="37"/>
      <c r="G577" s="37"/>
    </row>
    <row r="578" spans="1:7" ht="13" x14ac:dyDescent="0.3">
      <c r="A578" s="3"/>
      <c r="B578" s="4" t="s">
        <v>54</v>
      </c>
      <c r="C578" s="7"/>
      <c r="D578" s="7"/>
      <c r="E578" s="38"/>
      <c r="F578" s="37"/>
      <c r="G578" s="37"/>
    </row>
    <row r="579" spans="1:7" ht="13" x14ac:dyDescent="0.3">
      <c r="A579" s="3"/>
      <c r="B579" s="4" t="s">
        <v>53</v>
      </c>
      <c r="C579" s="7"/>
      <c r="D579" s="7"/>
      <c r="E579" s="38"/>
      <c r="F579" s="37"/>
      <c r="G579" s="37"/>
    </row>
    <row r="580" spans="1:7" ht="13" x14ac:dyDescent="0.3">
      <c r="A580" s="3"/>
      <c r="B580" s="3"/>
      <c r="C580" s="7"/>
      <c r="D580" s="7"/>
      <c r="E580" s="38"/>
      <c r="F580" s="37"/>
      <c r="G580" s="37"/>
    </row>
    <row r="581" spans="1:7" ht="13" x14ac:dyDescent="0.3">
      <c r="A581" s="3"/>
      <c r="B581" s="4" t="s">
        <v>52</v>
      </c>
      <c r="C581" s="7"/>
      <c r="D581" s="7"/>
      <c r="E581" s="38"/>
      <c r="F581" s="37"/>
      <c r="G581" s="37"/>
    </row>
    <row r="582" spans="1:7" ht="13" x14ac:dyDescent="0.3">
      <c r="A582" s="3"/>
      <c r="B582" s="4" t="s">
        <v>51</v>
      </c>
      <c r="C582" s="7"/>
      <c r="D582" s="7"/>
      <c r="E582" s="38"/>
      <c r="F582" s="37"/>
      <c r="G582" s="37"/>
    </row>
    <row r="583" spans="1:7" ht="13" x14ac:dyDescent="0.3">
      <c r="A583" s="3"/>
      <c r="B583" s="4" t="s">
        <v>50</v>
      </c>
      <c r="C583" s="7"/>
      <c r="D583" s="7"/>
      <c r="E583" s="38"/>
      <c r="F583" s="37"/>
      <c r="G583" s="37"/>
    </row>
    <row r="584" spans="1:7" ht="13" x14ac:dyDescent="0.3">
      <c r="A584" s="3"/>
      <c r="B584" s="3"/>
      <c r="C584" s="7"/>
      <c r="D584" s="7"/>
      <c r="E584" s="38"/>
      <c r="F584" s="37"/>
      <c r="G584" s="37"/>
    </row>
    <row r="585" spans="1:7" ht="13" x14ac:dyDescent="0.3">
      <c r="A585" s="3"/>
      <c r="B585" s="3" t="s">
        <v>49</v>
      </c>
      <c r="C585" s="7" t="s">
        <v>2</v>
      </c>
      <c r="D585" s="7">
        <v>1</v>
      </c>
      <c r="E585" s="38">
        <v>150</v>
      </c>
      <c r="F585" s="37"/>
      <c r="G585" s="37">
        <f t="shared" si="13"/>
        <v>150</v>
      </c>
    </row>
    <row r="586" spans="1:7" ht="13" x14ac:dyDescent="0.3">
      <c r="A586" s="3"/>
      <c r="B586" s="3"/>
      <c r="C586" s="7"/>
      <c r="D586" s="7"/>
      <c r="E586" s="38"/>
      <c r="F586" s="37"/>
      <c r="G586" s="37"/>
    </row>
    <row r="587" spans="1:7" ht="13" x14ac:dyDescent="0.3">
      <c r="A587" s="3"/>
      <c r="B587" s="3" t="s">
        <v>48</v>
      </c>
      <c r="C587" s="7"/>
      <c r="D587" s="7"/>
      <c r="E587" s="38"/>
      <c r="F587" s="37"/>
      <c r="G587" s="37"/>
    </row>
    <row r="588" spans="1:7" ht="13" x14ac:dyDescent="0.3">
      <c r="A588" s="3"/>
      <c r="B588" s="3" t="s">
        <v>47</v>
      </c>
      <c r="C588" s="7" t="s">
        <v>2</v>
      </c>
      <c r="D588" s="7"/>
      <c r="E588" s="38">
        <v>45</v>
      </c>
      <c r="F588" s="37"/>
      <c r="G588" s="37">
        <f t="shared" si="13"/>
        <v>0</v>
      </c>
    </row>
    <row r="589" spans="1:7" ht="13" x14ac:dyDescent="0.3">
      <c r="A589" s="3"/>
      <c r="B589" s="3"/>
      <c r="C589" s="7"/>
      <c r="D589" s="7"/>
      <c r="E589" s="38"/>
      <c r="F589" s="37"/>
      <c r="G589" s="37"/>
    </row>
    <row r="590" spans="1:7" ht="13" x14ac:dyDescent="0.3">
      <c r="A590" s="3"/>
      <c r="B590" s="5" t="s">
        <v>283</v>
      </c>
      <c r="C590" s="7"/>
      <c r="D590" s="7"/>
      <c r="E590" s="38"/>
      <c r="F590" s="39"/>
      <c r="G590" s="39">
        <f>SUM(G559:G589)</f>
        <v>7750</v>
      </c>
    </row>
    <row r="591" spans="1:7" ht="13" x14ac:dyDescent="0.3">
      <c r="A591" s="3"/>
      <c r="B591" s="3"/>
      <c r="C591" s="7"/>
      <c r="D591" s="7"/>
      <c r="E591" s="38"/>
      <c r="F591" s="37"/>
      <c r="G591" s="37"/>
    </row>
    <row r="592" spans="1:7" ht="13" x14ac:dyDescent="0.3">
      <c r="A592" s="3"/>
      <c r="B592" s="17" t="s">
        <v>46</v>
      </c>
      <c r="C592" s="7"/>
      <c r="D592" s="7"/>
      <c r="E592" s="38"/>
      <c r="F592" s="37"/>
      <c r="G592" s="37"/>
    </row>
    <row r="593" spans="1:7" ht="13" x14ac:dyDescent="0.3">
      <c r="A593" s="3"/>
      <c r="B593" s="3"/>
      <c r="C593" s="7"/>
      <c r="D593" s="7"/>
      <c r="E593" s="38"/>
      <c r="F593" s="37"/>
      <c r="G593" s="37"/>
    </row>
    <row r="594" spans="1:7" ht="13" x14ac:dyDescent="0.3">
      <c r="A594" s="3"/>
      <c r="B594" s="4" t="s">
        <v>45</v>
      </c>
      <c r="C594" s="7"/>
      <c r="D594" s="7"/>
      <c r="E594" s="38"/>
      <c r="F594" s="37"/>
      <c r="G594" s="37"/>
    </row>
    <row r="595" spans="1:7" ht="13" x14ac:dyDescent="0.3">
      <c r="A595" s="3"/>
      <c r="B595" s="3"/>
      <c r="C595" s="7"/>
      <c r="D595" s="7"/>
      <c r="E595" s="38"/>
      <c r="F595" s="37"/>
      <c r="G595" s="37"/>
    </row>
    <row r="596" spans="1:7" ht="13" x14ac:dyDescent="0.3">
      <c r="A596" s="3"/>
      <c r="B596" s="3" t="s">
        <v>44</v>
      </c>
      <c r="C596" s="7"/>
      <c r="D596" s="7"/>
      <c r="E596" s="38"/>
      <c r="F596" s="37"/>
      <c r="G596" s="37"/>
    </row>
    <row r="597" spans="1:7" ht="13" x14ac:dyDescent="0.3">
      <c r="A597" s="3"/>
      <c r="B597" s="3" t="s">
        <v>43</v>
      </c>
      <c r="C597" s="7"/>
      <c r="D597" s="7"/>
      <c r="E597" s="38"/>
      <c r="F597" s="37"/>
      <c r="G597" s="37"/>
    </row>
    <row r="598" spans="1:7" ht="13" x14ac:dyDescent="0.3">
      <c r="A598" s="3"/>
      <c r="B598" s="3" t="s">
        <v>42</v>
      </c>
      <c r="C598" s="7" t="s">
        <v>2</v>
      </c>
      <c r="D598" s="7"/>
      <c r="E598" s="38">
        <v>850</v>
      </c>
      <c r="F598" s="37"/>
      <c r="G598" s="37">
        <f t="shared" si="13"/>
        <v>0</v>
      </c>
    </row>
    <row r="599" spans="1:7" ht="13" x14ac:dyDescent="0.3">
      <c r="A599" s="3"/>
      <c r="B599" s="3"/>
      <c r="C599" s="7"/>
      <c r="D599" s="7"/>
      <c r="E599" s="38"/>
      <c r="F599" s="37"/>
      <c r="G599" s="37"/>
    </row>
    <row r="600" spans="1:7" ht="13" x14ac:dyDescent="0.3">
      <c r="A600" s="3"/>
      <c r="B600" s="4" t="s">
        <v>41</v>
      </c>
      <c r="C600" s="7"/>
      <c r="D600" s="7"/>
      <c r="E600" s="38"/>
      <c r="F600" s="37"/>
      <c r="G600" s="37"/>
    </row>
    <row r="601" spans="1:7" ht="13" x14ac:dyDescent="0.3">
      <c r="A601" s="3"/>
      <c r="B601" s="3"/>
      <c r="C601" s="7"/>
      <c r="D601" s="7"/>
      <c r="E601" s="38"/>
      <c r="F601" s="37"/>
      <c r="G601" s="37"/>
    </row>
    <row r="602" spans="1:7" ht="13" x14ac:dyDescent="0.3">
      <c r="A602" s="3"/>
      <c r="B602" s="4" t="s">
        <v>40</v>
      </c>
      <c r="C602" s="7"/>
      <c r="D602" s="7"/>
      <c r="E602" s="38"/>
      <c r="F602" s="37"/>
      <c r="G602" s="37"/>
    </row>
    <row r="603" spans="1:7" ht="13" x14ac:dyDescent="0.3">
      <c r="A603" s="3"/>
      <c r="B603" s="3"/>
      <c r="C603" s="7"/>
      <c r="D603" s="7"/>
      <c r="E603" s="38"/>
      <c r="F603" s="37"/>
      <c r="G603" s="37"/>
    </row>
    <row r="604" spans="1:7" ht="13" x14ac:dyDescent="0.3">
      <c r="A604" s="3"/>
      <c r="B604" s="3" t="s">
        <v>39</v>
      </c>
      <c r="C604" s="7" t="s">
        <v>2</v>
      </c>
      <c r="D604" s="7"/>
      <c r="E604" s="38">
        <v>3000</v>
      </c>
      <c r="F604" s="37"/>
      <c r="G604" s="37">
        <f t="shared" si="13"/>
        <v>0</v>
      </c>
    </row>
    <row r="605" spans="1:7" ht="13" x14ac:dyDescent="0.3">
      <c r="A605" s="3"/>
      <c r="B605" s="3"/>
      <c r="C605" s="7"/>
      <c r="D605" s="7"/>
      <c r="E605" s="38"/>
      <c r="F605" s="37"/>
      <c r="G605" s="37"/>
    </row>
    <row r="606" spans="1:7" ht="13" x14ac:dyDescent="0.3">
      <c r="A606" s="3"/>
      <c r="B606" s="4" t="s">
        <v>38</v>
      </c>
      <c r="C606" s="7"/>
      <c r="D606" s="7"/>
      <c r="E606" s="38"/>
      <c r="F606" s="37"/>
      <c r="G606" s="37"/>
    </row>
    <row r="607" spans="1:7" ht="13" x14ac:dyDescent="0.3">
      <c r="A607" s="3"/>
      <c r="B607" s="4" t="s">
        <v>37</v>
      </c>
      <c r="C607" s="7"/>
      <c r="D607" s="7"/>
      <c r="E607" s="38"/>
      <c r="F607" s="37"/>
      <c r="G607" s="37"/>
    </row>
    <row r="608" spans="1:7" ht="13" x14ac:dyDescent="0.3">
      <c r="A608" s="3"/>
      <c r="B608" s="3"/>
      <c r="C608" s="7"/>
      <c r="D608" s="7"/>
      <c r="E608" s="38"/>
      <c r="F608" s="37"/>
      <c r="G608" s="37"/>
    </row>
    <row r="609" spans="1:7" ht="13" x14ac:dyDescent="0.3">
      <c r="A609" s="3"/>
      <c r="B609" s="3" t="s">
        <v>36</v>
      </c>
      <c r="C609" s="7" t="s">
        <v>2</v>
      </c>
      <c r="D609" s="7"/>
      <c r="E609" s="38">
        <v>1800</v>
      </c>
      <c r="F609" s="37"/>
      <c r="G609" s="37">
        <f t="shared" si="13"/>
        <v>0</v>
      </c>
    </row>
    <row r="610" spans="1:7" ht="13" x14ac:dyDescent="0.3">
      <c r="A610" s="3"/>
      <c r="B610" s="3"/>
      <c r="C610" s="7"/>
      <c r="D610" s="7"/>
      <c r="E610" s="38"/>
      <c r="F610" s="37"/>
      <c r="G610" s="37"/>
    </row>
    <row r="611" spans="1:7" ht="13" x14ac:dyDescent="0.3">
      <c r="A611" s="3"/>
      <c r="B611" s="4" t="s">
        <v>35</v>
      </c>
      <c r="C611" s="7"/>
      <c r="D611" s="7"/>
      <c r="E611" s="38"/>
      <c r="F611" s="37"/>
      <c r="G611" s="37"/>
    </row>
    <row r="612" spans="1:7" ht="13" x14ac:dyDescent="0.3">
      <c r="A612" s="3"/>
      <c r="B612" s="4" t="s">
        <v>34</v>
      </c>
      <c r="C612" s="7"/>
      <c r="D612" s="7"/>
      <c r="E612" s="38"/>
      <c r="F612" s="37"/>
      <c r="G612" s="37"/>
    </row>
    <row r="613" spans="1:7" ht="13" x14ac:dyDescent="0.3">
      <c r="A613" s="3"/>
      <c r="B613" s="3"/>
      <c r="C613" s="7"/>
      <c r="D613" s="7"/>
      <c r="E613" s="38"/>
      <c r="F613" s="37"/>
      <c r="G613" s="37"/>
    </row>
    <row r="614" spans="1:7" ht="13" x14ac:dyDescent="0.3">
      <c r="A614" s="3"/>
      <c r="B614" s="3" t="s">
        <v>33</v>
      </c>
      <c r="C614" s="7"/>
      <c r="D614" s="7"/>
      <c r="E614" s="38"/>
      <c r="F614" s="37"/>
      <c r="G614" s="37"/>
    </row>
    <row r="615" spans="1:7" ht="13" x14ac:dyDescent="0.3">
      <c r="A615" s="3"/>
      <c r="B615" s="3" t="s">
        <v>464</v>
      </c>
      <c r="C615" s="7" t="s">
        <v>2</v>
      </c>
      <c r="D615" s="7"/>
      <c r="E615" s="38">
        <v>500</v>
      </c>
      <c r="F615" s="37"/>
      <c r="G615" s="37">
        <f t="shared" si="13"/>
        <v>0</v>
      </c>
    </row>
    <row r="616" spans="1:7" ht="13" x14ac:dyDescent="0.3">
      <c r="A616" s="3"/>
      <c r="B616" s="3"/>
      <c r="C616" s="7"/>
      <c r="D616" s="7"/>
      <c r="E616" s="38"/>
      <c r="F616" s="37"/>
      <c r="G616" s="37"/>
    </row>
    <row r="617" spans="1:7" ht="13" x14ac:dyDescent="0.3">
      <c r="A617" s="3"/>
      <c r="B617" s="4" t="s">
        <v>32</v>
      </c>
      <c r="C617" s="7"/>
      <c r="D617" s="7"/>
      <c r="E617" s="38"/>
      <c r="F617" s="37"/>
      <c r="G617" s="37"/>
    </row>
    <row r="618" spans="1:7" ht="13" x14ac:dyDescent="0.3">
      <c r="A618" s="3"/>
      <c r="B618" s="3"/>
      <c r="C618" s="7"/>
      <c r="D618" s="7"/>
      <c r="E618" s="38"/>
      <c r="F618" s="37"/>
      <c r="G618" s="37"/>
    </row>
    <row r="619" spans="1:7" ht="13" x14ac:dyDescent="0.3">
      <c r="A619" s="3"/>
      <c r="B619" s="4" t="s">
        <v>31</v>
      </c>
      <c r="C619" s="7"/>
      <c r="D619" s="7"/>
      <c r="E619" s="38"/>
      <c r="F619" s="37"/>
      <c r="G619" s="37"/>
    </row>
    <row r="620" spans="1:7" ht="13" x14ac:dyDescent="0.3">
      <c r="A620" s="3"/>
      <c r="B620" s="3"/>
      <c r="C620" s="7"/>
      <c r="D620" s="7"/>
      <c r="E620" s="38"/>
      <c r="F620" s="37"/>
      <c r="G620" s="37"/>
    </row>
    <row r="621" spans="1:7" ht="13" x14ac:dyDescent="0.3">
      <c r="A621" s="3"/>
      <c r="B621" s="3" t="s">
        <v>30</v>
      </c>
      <c r="C621" s="7"/>
      <c r="D621" s="7"/>
      <c r="E621" s="38"/>
      <c r="F621" s="37"/>
      <c r="G621" s="37"/>
    </row>
    <row r="622" spans="1:7" ht="13" x14ac:dyDescent="0.3">
      <c r="A622" s="3"/>
      <c r="B622" s="3" t="s">
        <v>29</v>
      </c>
      <c r="C622" s="7" t="s">
        <v>2</v>
      </c>
      <c r="D622" s="7"/>
      <c r="E622" s="38">
        <v>1500</v>
      </c>
      <c r="F622" s="37"/>
      <c r="G622" s="37">
        <f t="shared" si="13"/>
        <v>0</v>
      </c>
    </row>
    <row r="623" spans="1:7" ht="13" x14ac:dyDescent="0.3">
      <c r="A623" s="3"/>
      <c r="B623" s="3" t="s">
        <v>28</v>
      </c>
      <c r="C623" s="7"/>
      <c r="D623" s="7"/>
      <c r="E623" s="38"/>
      <c r="F623" s="37"/>
      <c r="G623" s="37"/>
    </row>
    <row r="624" spans="1:7" ht="13" x14ac:dyDescent="0.3">
      <c r="A624" s="3"/>
      <c r="B624" s="3"/>
      <c r="C624" s="7"/>
      <c r="D624" s="7"/>
      <c r="E624" s="38"/>
      <c r="F624" s="37"/>
      <c r="G624" s="37"/>
    </row>
    <row r="625" spans="1:7" ht="13" x14ac:dyDescent="0.3">
      <c r="A625" s="3"/>
      <c r="B625" s="4" t="s">
        <v>27</v>
      </c>
      <c r="C625" s="7"/>
      <c r="D625" s="7"/>
      <c r="E625" s="38"/>
      <c r="F625" s="37"/>
      <c r="G625" s="37"/>
    </row>
    <row r="626" spans="1:7" ht="13" x14ac:dyDescent="0.3">
      <c r="A626" s="3"/>
      <c r="B626" s="3"/>
      <c r="C626" s="7"/>
      <c r="D626" s="7"/>
      <c r="E626" s="38"/>
      <c r="F626" s="37"/>
      <c r="G626" s="37"/>
    </row>
    <row r="627" spans="1:7" ht="13" x14ac:dyDescent="0.3">
      <c r="A627" s="3"/>
      <c r="B627" s="4" t="s">
        <v>26</v>
      </c>
      <c r="C627" s="7"/>
      <c r="D627" s="7"/>
      <c r="E627" s="38"/>
      <c r="F627" s="37"/>
      <c r="G627" s="37"/>
    </row>
    <row r="628" spans="1:7" ht="13" x14ac:dyDescent="0.3">
      <c r="A628" s="3"/>
      <c r="B628" s="4" t="s">
        <v>25</v>
      </c>
      <c r="C628" s="7"/>
      <c r="D628" s="7"/>
      <c r="E628" s="38"/>
      <c r="F628" s="37"/>
      <c r="G628" s="37"/>
    </row>
    <row r="629" spans="1:7" ht="13" x14ac:dyDescent="0.3">
      <c r="A629" s="3"/>
      <c r="B629" s="4" t="s">
        <v>24</v>
      </c>
      <c r="C629" s="7"/>
      <c r="D629" s="7"/>
      <c r="E629" s="38"/>
      <c r="F629" s="37"/>
      <c r="G629" s="37"/>
    </row>
    <row r="630" spans="1:7" ht="13" x14ac:dyDescent="0.3">
      <c r="A630" s="3"/>
      <c r="B630" s="3"/>
      <c r="C630" s="7"/>
      <c r="D630" s="7"/>
      <c r="E630" s="38"/>
      <c r="F630" s="37"/>
      <c r="G630" s="37"/>
    </row>
    <row r="631" spans="1:7" ht="13" x14ac:dyDescent="0.3">
      <c r="A631" s="3"/>
      <c r="B631" s="3" t="s">
        <v>23</v>
      </c>
      <c r="C631" s="7"/>
      <c r="D631" s="7"/>
      <c r="E631" s="38"/>
      <c r="F631" s="37"/>
      <c r="G631" s="37"/>
    </row>
    <row r="632" spans="1:7" ht="13" x14ac:dyDescent="0.3">
      <c r="A632" s="3"/>
      <c r="B632" s="3" t="s">
        <v>22</v>
      </c>
      <c r="C632" s="7" t="s">
        <v>2</v>
      </c>
      <c r="D632" s="7"/>
      <c r="E632" s="38">
        <v>35000</v>
      </c>
      <c r="F632" s="37"/>
      <c r="G632" s="37">
        <f t="shared" si="13"/>
        <v>0</v>
      </c>
    </row>
    <row r="633" spans="1:7" ht="13" x14ac:dyDescent="0.3">
      <c r="A633" s="3"/>
      <c r="B633" s="3"/>
      <c r="C633" s="7"/>
      <c r="D633" s="7"/>
      <c r="E633" s="38"/>
      <c r="F633" s="37"/>
      <c r="G633" s="37"/>
    </row>
    <row r="634" spans="1:7" ht="13" x14ac:dyDescent="0.3">
      <c r="A634" s="3"/>
      <c r="B634" s="3" t="s">
        <v>21</v>
      </c>
      <c r="C634" s="7" t="s">
        <v>2</v>
      </c>
      <c r="D634" s="7"/>
      <c r="E634" s="38">
        <v>1500</v>
      </c>
      <c r="F634" s="37"/>
      <c r="G634" s="37">
        <f t="shared" ref="G634:G708" si="14">E634*D634</f>
        <v>0</v>
      </c>
    </row>
    <row r="635" spans="1:7" ht="13" x14ac:dyDescent="0.3">
      <c r="A635" s="3"/>
      <c r="B635" s="3"/>
      <c r="C635" s="7"/>
      <c r="D635" s="7"/>
      <c r="E635" s="38"/>
      <c r="F635" s="37"/>
      <c r="G635" s="37"/>
    </row>
    <row r="636" spans="1:7" ht="13" x14ac:dyDescent="0.3">
      <c r="A636" s="3"/>
      <c r="B636" s="5" t="s">
        <v>283</v>
      </c>
      <c r="C636" s="7"/>
      <c r="D636" s="7"/>
      <c r="E636" s="38"/>
      <c r="F636" s="39"/>
      <c r="G636" s="39">
        <f>SUM(G593:G635)</f>
        <v>0</v>
      </c>
    </row>
    <row r="637" spans="1:7" ht="13" x14ac:dyDescent="0.3">
      <c r="A637" s="3"/>
      <c r="B637" s="3"/>
      <c r="C637" s="7"/>
      <c r="D637" s="7"/>
      <c r="E637" s="38"/>
      <c r="F637" s="37"/>
      <c r="G637" s="37"/>
    </row>
    <row r="638" spans="1:7" ht="13" x14ac:dyDescent="0.3">
      <c r="A638" s="3"/>
      <c r="B638" s="17" t="s">
        <v>20</v>
      </c>
      <c r="C638" s="7"/>
      <c r="D638" s="7"/>
      <c r="E638" s="38"/>
      <c r="F638" s="37"/>
      <c r="G638" s="37"/>
    </row>
    <row r="639" spans="1:7" ht="13" x14ac:dyDescent="0.3">
      <c r="A639" s="3"/>
      <c r="B639" s="3"/>
      <c r="C639" s="7"/>
      <c r="D639" s="7"/>
      <c r="E639" s="38"/>
      <c r="F639" s="37"/>
      <c r="G639" s="37"/>
    </row>
    <row r="640" spans="1:7" ht="13" x14ac:dyDescent="0.3">
      <c r="A640" s="3"/>
      <c r="B640" s="4" t="s">
        <v>19</v>
      </c>
      <c r="C640" s="7"/>
      <c r="D640" s="7"/>
      <c r="E640" s="38"/>
      <c r="F640" s="37"/>
      <c r="G640" s="37"/>
    </row>
    <row r="641" spans="1:7" ht="13" x14ac:dyDescent="0.3">
      <c r="A641" s="3"/>
      <c r="B641" s="3"/>
      <c r="C641" s="7"/>
      <c r="D641" s="7"/>
      <c r="E641" s="38"/>
      <c r="F641" s="37"/>
      <c r="G641" s="37"/>
    </row>
    <row r="642" spans="1:7" ht="13" x14ac:dyDescent="0.3">
      <c r="A642" s="3"/>
      <c r="B642" s="4" t="s">
        <v>18</v>
      </c>
      <c r="C642" s="7"/>
      <c r="D642" s="7"/>
      <c r="E642" s="38"/>
      <c r="F642" s="37"/>
      <c r="G642" s="37"/>
    </row>
    <row r="643" spans="1:7" ht="13" x14ac:dyDescent="0.3">
      <c r="A643" s="3"/>
      <c r="B643" s="3"/>
      <c r="C643" s="7"/>
      <c r="D643" s="7"/>
      <c r="E643" s="38"/>
      <c r="F643" s="37"/>
      <c r="G643" s="37"/>
    </row>
    <row r="644" spans="1:7" ht="13" x14ac:dyDescent="0.3">
      <c r="A644" s="3"/>
      <c r="B644" s="3" t="s">
        <v>465</v>
      </c>
      <c r="C644" s="7" t="s">
        <v>0</v>
      </c>
      <c r="D644" s="7">
        <v>36</v>
      </c>
      <c r="E644" s="38">
        <v>75</v>
      </c>
      <c r="F644" s="37"/>
      <c r="G644" s="37">
        <f t="shared" si="14"/>
        <v>2700</v>
      </c>
    </row>
    <row r="645" spans="1:7" ht="13" x14ac:dyDescent="0.3">
      <c r="A645" s="3"/>
      <c r="B645" s="3"/>
      <c r="C645" s="7"/>
      <c r="D645" s="7"/>
      <c r="E645" s="38"/>
      <c r="F645" s="37"/>
      <c r="G645" s="37"/>
    </row>
    <row r="646" spans="1:7" ht="13" x14ac:dyDescent="0.3">
      <c r="A646" s="3"/>
      <c r="B646" s="3"/>
      <c r="C646" s="7"/>
      <c r="D646" s="7"/>
      <c r="E646" s="38"/>
      <c r="F646" s="37"/>
      <c r="G646" s="37"/>
    </row>
    <row r="647" spans="1:7" ht="13" x14ac:dyDescent="0.3">
      <c r="A647" s="3"/>
      <c r="B647" s="4" t="s">
        <v>17</v>
      </c>
      <c r="C647" s="7"/>
      <c r="D647" s="7"/>
      <c r="E647" s="38"/>
      <c r="F647" s="37"/>
      <c r="G647" s="37"/>
    </row>
    <row r="648" spans="1:7" ht="13" x14ac:dyDescent="0.3">
      <c r="A648" s="3"/>
      <c r="B648" s="3"/>
      <c r="C648" s="7"/>
      <c r="D648" s="7"/>
      <c r="E648" s="38"/>
      <c r="F648" s="37"/>
      <c r="G648" s="37"/>
    </row>
    <row r="649" spans="1:7" ht="13" x14ac:dyDescent="0.3">
      <c r="A649" s="3"/>
      <c r="B649" s="4" t="s">
        <v>16</v>
      </c>
      <c r="C649" s="7"/>
      <c r="D649" s="7"/>
      <c r="E649" s="38"/>
      <c r="F649" s="37"/>
      <c r="G649" s="37"/>
    </row>
    <row r="650" spans="1:7" ht="13" x14ac:dyDescent="0.3">
      <c r="A650" s="3"/>
      <c r="B650" s="3"/>
      <c r="C650" s="7"/>
      <c r="D650" s="7"/>
      <c r="E650" s="38"/>
      <c r="F650" s="37"/>
      <c r="G650" s="37"/>
    </row>
    <row r="651" spans="1:7" ht="13" x14ac:dyDescent="0.3">
      <c r="A651" s="3"/>
      <c r="B651" s="3" t="s">
        <v>14</v>
      </c>
      <c r="C651" s="7" t="s">
        <v>0</v>
      </c>
      <c r="D651" s="7">
        <v>120</v>
      </c>
      <c r="E651" s="38">
        <v>75</v>
      </c>
      <c r="F651" s="37"/>
      <c r="G651" s="37">
        <f t="shared" si="14"/>
        <v>9000</v>
      </c>
    </row>
    <row r="652" spans="1:7" ht="13" x14ac:dyDescent="0.3">
      <c r="A652" s="3"/>
      <c r="B652" s="3"/>
      <c r="C652" s="7"/>
      <c r="D652" s="7"/>
      <c r="E652" s="38"/>
      <c r="F652" s="37"/>
      <c r="G652" s="37"/>
    </row>
    <row r="653" spans="1:7" ht="13" x14ac:dyDescent="0.3">
      <c r="A653" s="3"/>
      <c r="B653" s="3" t="s">
        <v>295</v>
      </c>
      <c r="C653" s="7" t="s">
        <v>0</v>
      </c>
      <c r="D653" s="7">
        <v>4</v>
      </c>
      <c r="E653" s="38">
        <v>75</v>
      </c>
      <c r="F653" s="37"/>
      <c r="G653" s="37">
        <f t="shared" si="14"/>
        <v>300</v>
      </c>
    </row>
    <row r="654" spans="1:7" ht="13" x14ac:dyDescent="0.3">
      <c r="A654" s="3"/>
      <c r="B654" s="3"/>
      <c r="C654" s="7"/>
      <c r="D654" s="7"/>
      <c r="E654" s="38"/>
      <c r="F654" s="37"/>
      <c r="G654" s="37"/>
    </row>
    <row r="655" spans="1:7" ht="13" x14ac:dyDescent="0.3">
      <c r="A655" s="3"/>
      <c r="B655" s="5" t="s">
        <v>283</v>
      </c>
      <c r="C655" s="7"/>
      <c r="D655" s="7"/>
      <c r="E655" s="38"/>
      <c r="F655" s="39"/>
      <c r="G655" s="39">
        <f>SUM(G639:G654)</f>
        <v>12000</v>
      </c>
    </row>
    <row r="656" spans="1:7" ht="13" x14ac:dyDescent="0.3">
      <c r="A656" s="3"/>
      <c r="B656" s="3"/>
      <c r="C656" s="7"/>
      <c r="D656" s="7"/>
      <c r="E656" s="38"/>
      <c r="F656" s="37"/>
      <c r="G656" s="37"/>
    </row>
    <row r="657" spans="1:7" ht="13" x14ac:dyDescent="0.3">
      <c r="A657" s="3"/>
      <c r="B657" s="17" t="s">
        <v>15</v>
      </c>
      <c r="C657" s="7"/>
      <c r="D657" s="7"/>
      <c r="E657" s="38"/>
      <c r="F657" s="37"/>
      <c r="G657" s="37"/>
    </row>
    <row r="658" spans="1:7" ht="13" x14ac:dyDescent="0.3">
      <c r="A658" s="3"/>
      <c r="B658" s="3"/>
      <c r="C658" s="7"/>
      <c r="D658" s="7"/>
      <c r="E658" s="38"/>
      <c r="F658" s="37"/>
      <c r="G658" s="37"/>
    </row>
    <row r="659" spans="1:7" ht="13" x14ac:dyDescent="0.3">
      <c r="A659" s="3"/>
      <c r="B659" s="4" t="s">
        <v>473</v>
      </c>
      <c r="C659" s="7"/>
      <c r="D659" s="7"/>
      <c r="E659" s="38"/>
      <c r="F659" s="37">
        <f t="shared" ref="F659:F661" si="15">E659*D659</f>
        <v>0</v>
      </c>
      <c r="G659" s="37">
        <f t="shared" si="14"/>
        <v>0</v>
      </c>
    </row>
    <row r="660" spans="1:7" ht="13" x14ac:dyDescent="0.3">
      <c r="A660" s="3"/>
      <c r="B660" s="3"/>
      <c r="C660" s="7"/>
      <c r="D660" s="7"/>
      <c r="E660" s="38"/>
      <c r="F660" s="37">
        <f t="shared" si="15"/>
        <v>0</v>
      </c>
      <c r="G660" s="37">
        <f t="shared" si="14"/>
        <v>0</v>
      </c>
    </row>
    <row r="661" spans="1:7" ht="13" x14ac:dyDescent="0.3">
      <c r="A661" s="3"/>
      <c r="B661" s="4" t="s">
        <v>65</v>
      </c>
      <c r="C661" s="7"/>
      <c r="D661" s="7"/>
      <c r="E661" s="38"/>
      <c r="F661" s="37">
        <f t="shared" si="15"/>
        <v>0</v>
      </c>
      <c r="G661" s="37">
        <f t="shared" si="14"/>
        <v>0</v>
      </c>
    </row>
    <row r="662" spans="1:7" ht="13" x14ac:dyDescent="0.3">
      <c r="A662" s="3"/>
      <c r="B662" s="3" t="s">
        <v>64</v>
      </c>
      <c r="C662" s="7" t="s">
        <v>0</v>
      </c>
      <c r="D662" s="7">
        <v>36</v>
      </c>
      <c r="E662" s="38">
        <v>280</v>
      </c>
      <c r="F662" s="37"/>
      <c r="G662" s="37">
        <f t="shared" si="14"/>
        <v>10080</v>
      </c>
    </row>
    <row r="663" spans="1:7" ht="13" x14ac:dyDescent="0.3">
      <c r="A663" s="3"/>
      <c r="B663" s="3"/>
      <c r="C663" s="7"/>
      <c r="D663" s="7"/>
      <c r="E663" s="38"/>
      <c r="F663" s="37"/>
      <c r="G663" s="37"/>
    </row>
    <row r="664" spans="1:7" ht="13" x14ac:dyDescent="0.3">
      <c r="A664" s="3"/>
      <c r="B664" s="3" t="s">
        <v>472</v>
      </c>
      <c r="C664" s="7" t="s">
        <v>11</v>
      </c>
      <c r="D664" s="7">
        <v>72</v>
      </c>
      <c r="E664" s="38">
        <v>150</v>
      </c>
      <c r="F664" s="37"/>
      <c r="G664" s="37">
        <f t="shared" si="14"/>
        <v>10800</v>
      </c>
    </row>
    <row r="665" spans="1:7" ht="13" x14ac:dyDescent="0.3">
      <c r="A665" s="3"/>
      <c r="B665" s="3"/>
      <c r="C665" s="7"/>
      <c r="D665" s="7"/>
      <c r="E665" s="38"/>
      <c r="F665" s="37"/>
      <c r="G665" s="37"/>
    </row>
    <row r="666" spans="1:7" ht="13" x14ac:dyDescent="0.3">
      <c r="A666" s="3"/>
      <c r="B666" s="5" t="s">
        <v>283</v>
      </c>
      <c r="C666" s="7"/>
      <c r="D666" s="7"/>
      <c r="E666" s="38"/>
      <c r="F666" s="39"/>
      <c r="G666" s="39">
        <f>SUM(G658:G665)</f>
        <v>20880</v>
      </c>
    </row>
    <row r="667" spans="1:7" ht="13" x14ac:dyDescent="0.3">
      <c r="A667" s="3"/>
      <c r="B667" s="3"/>
      <c r="C667" s="7"/>
      <c r="D667" s="7"/>
      <c r="E667" s="38"/>
      <c r="F667" s="37"/>
      <c r="G667" s="37"/>
    </row>
    <row r="668" spans="1:7" ht="13" x14ac:dyDescent="0.3">
      <c r="A668" s="3"/>
      <c r="B668" s="17" t="s">
        <v>296</v>
      </c>
      <c r="C668" s="7"/>
      <c r="D668" s="7"/>
      <c r="E668" s="38"/>
      <c r="F668" s="37"/>
      <c r="G668" s="37"/>
    </row>
    <row r="669" spans="1:7" ht="13" x14ac:dyDescent="0.3">
      <c r="A669" s="3"/>
      <c r="B669" s="3"/>
      <c r="C669" s="7"/>
      <c r="D669" s="7"/>
      <c r="E669" s="38"/>
      <c r="F669" s="37"/>
      <c r="G669" s="37"/>
    </row>
    <row r="670" spans="1:7" ht="13" x14ac:dyDescent="0.3">
      <c r="A670" s="3"/>
      <c r="B670" s="4" t="s">
        <v>297</v>
      </c>
      <c r="C670" s="7"/>
      <c r="D670" s="7"/>
      <c r="E670" s="38"/>
      <c r="F670" s="37"/>
      <c r="G670" s="37"/>
    </row>
    <row r="671" spans="1:7" ht="13" x14ac:dyDescent="0.3">
      <c r="A671" s="3"/>
      <c r="B671" s="3"/>
      <c r="C671" s="7"/>
      <c r="D671" s="7"/>
      <c r="E671" s="38"/>
      <c r="F671" s="37"/>
      <c r="G671" s="37"/>
    </row>
    <row r="672" spans="1:7" ht="13" x14ac:dyDescent="0.3">
      <c r="A672" s="3"/>
      <c r="B672" s="4" t="s">
        <v>298</v>
      </c>
      <c r="C672" s="7"/>
      <c r="D672" s="7"/>
      <c r="E672" s="38"/>
      <c r="F672" s="37"/>
      <c r="G672" s="37"/>
    </row>
    <row r="673" spans="1:7" ht="13" x14ac:dyDescent="0.3">
      <c r="A673" s="3"/>
      <c r="B673" s="3"/>
      <c r="C673" s="7"/>
      <c r="D673" s="7"/>
      <c r="E673" s="38"/>
      <c r="F673" s="37"/>
      <c r="G673" s="37"/>
    </row>
    <row r="674" spans="1:7" ht="13" x14ac:dyDescent="0.3">
      <c r="A674" s="3"/>
      <c r="B674" s="3" t="s">
        <v>299</v>
      </c>
      <c r="C674" s="7"/>
      <c r="D674" s="7"/>
      <c r="E674" s="38"/>
      <c r="F674" s="37"/>
      <c r="G674" s="37"/>
    </row>
    <row r="675" spans="1:7" ht="13" x14ac:dyDescent="0.3">
      <c r="A675" s="3"/>
      <c r="B675" s="3" t="s">
        <v>300</v>
      </c>
      <c r="C675" s="7" t="s">
        <v>11</v>
      </c>
      <c r="D675" s="7">
        <v>12</v>
      </c>
      <c r="E675" s="38">
        <v>110</v>
      </c>
      <c r="F675" s="37"/>
      <c r="G675" s="37">
        <f t="shared" si="14"/>
        <v>1320</v>
      </c>
    </row>
    <row r="676" spans="1:7" ht="13" x14ac:dyDescent="0.3">
      <c r="A676" s="3"/>
      <c r="B676" s="3"/>
      <c r="C676" s="7"/>
      <c r="D676" s="7"/>
      <c r="E676" s="38"/>
      <c r="F676" s="37"/>
      <c r="G676" s="37"/>
    </row>
    <row r="677" spans="1:7" ht="13" x14ac:dyDescent="0.3">
      <c r="A677" s="3"/>
      <c r="B677" s="3" t="s">
        <v>301</v>
      </c>
      <c r="C677" s="7"/>
      <c r="D677" s="7"/>
      <c r="E677" s="38"/>
      <c r="F677" s="37"/>
      <c r="G677" s="37"/>
    </row>
    <row r="678" spans="1:7" ht="13" x14ac:dyDescent="0.3">
      <c r="A678" s="3"/>
      <c r="B678" s="3" t="s">
        <v>302</v>
      </c>
      <c r="C678" s="7" t="s">
        <v>11</v>
      </c>
      <c r="D678" s="7">
        <v>6</v>
      </c>
      <c r="E678" s="38">
        <v>100</v>
      </c>
      <c r="F678" s="37"/>
      <c r="G678" s="37">
        <f t="shared" si="14"/>
        <v>600</v>
      </c>
    </row>
    <row r="679" spans="1:7" ht="13" x14ac:dyDescent="0.3">
      <c r="A679" s="3"/>
      <c r="B679" s="3"/>
      <c r="C679" s="7"/>
      <c r="D679" s="7"/>
      <c r="E679" s="38"/>
      <c r="F679" s="37"/>
      <c r="G679" s="37"/>
    </row>
    <row r="680" spans="1:7" ht="13" x14ac:dyDescent="0.3">
      <c r="A680" s="3"/>
      <c r="B680" s="3" t="s">
        <v>303</v>
      </c>
      <c r="C680" s="7" t="s">
        <v>2</v>
      </c>
      <c r="D680" s="7">
        <v>2</v>
      </c>
      <c r="E680" s="38">
        <v>250</v>
      </c>
      <c r="F680" s="37"/>
      <c r="G680" s="37">
        <f t="shared" si="14"/>
        <v>500</v>
      </c>
    </row>
    <row r="681" spans="1:7" ht="13" x14ac:dyDescent="0.3">
      <c r="A681" s="3"/>
      <c r="B681" s="3" t="s">
        <v>304</v>
      </c>
      <c r="C681" s="7" t="s">
        <v>2</v>
      </c>
      <c r="D681" s="7">
        <v>2</v>
      </c>
      <c r="E681" s="38">
        <v>250</v>
      </c>
      <c r="F681" s="37"/>
      <c r="G681" s="37">
        <f t="shared" si="14"/>
        <v>500</v>
      </c>
    </row>
    <row r="682" spans="1:7" ht="13" x14ac:dyDescent="0.3">
      <c r="A682" s="3"/>
      <c r="B682" s="3" t="s">
        <v>305</v>
      </c>
      <c r="C682" s="7" t="s">
        <v>2</v>
      </c>
      <c r="D682" s="7">
        <v>2</v>
      </c>
      <c r="E682" s="38">
        <v>250</v>
      </c>
      <c r="F682" s="37"/>
      <c r="G682" s="37">
        <f t="shared" si="14"/>
        <v>500</v>
      </c>
    </row>
    <row r="683" spans="1:7" ht="13" x14ac:dyDescent="0.3">
      <c r="A683" s="3"/>
      <c r="B683" s="3" t="s">
        <v>306</v>
      </c>
      <c r="C683" s="7" t="s">
        <v>2</v>
      </c>
      <c r="D683" s="7">
        <v>2</v>
      </c>
      <c r="E683" s="38">
        <v>250</v>
      </c>
      <c r="F683" s="37"/>
      <c r="G683" s="37">
        <f t="shared" si="14"/>
        <v>500</v>
      </c>
    </row>
    <row r="684" spans="1:7" ht="13" x14ac:dyDescent="0.3">
      <c r="A684" s="3"/>
      <c r="B684" s="3"/>
      <c r="C684" s="7"/>
      <c r="D684" s="7"/>
      <c r="E684" s="38"/>
      <c r="F684" s="37"/>
      <c r="G684" s="37"/>
    </row>
    <row r="685" spans="1:7" ht="13" x14ac:dyDescent="0.3">
      <c r="A685" s="3"/>
      <c r="B685" s="3"/>
      <c r="C685" s="7"/>
      <c r="D685" s="7"/>
      <c r="E685" s="38"/>
      <c r="F685" s="37"/>
      <c r="G685" s="37"/>
    </row>
    <row r="686" spans="1:7" ht="13" x14ac:dyDescent="0.3">
      <c r="A686" s="3"/>
      <c r="B686" s="4" t="s">
        <v>476</v>
      </c>
      <c r="C686" s="7"/>
      <c r="D686" s="7"/>
      <c r="E686" s="38"/>
      <c r="F686" s="37"/>
      <c r="G686" s="37"/>
    </row>
    <row r="687" spans="1:7" ht="13" x14ac:dyDescent="0.3">
      <c r="A687" s="3"/>
      <c r="B687" s="3"/>
      <c r="C687" s="7"/>
      <c r="D687" s="7"/>
      <c r="E687" s="38"/>
      <c r="F687" s="37"/>
      <c r="G687" s="37"/>
    </row>
    <row r="688" spans="1:7" ht="13" x14ac:dyDescent="0.3">
      <c r="A688" s="3"/>
      <c r="B688" s="4" t="s">
        <v>479</v>
      </c>
      <c r="C688" s="7"/>
      <c r="D688" s="7"/>
      <c r="E688" s="38"/>
      <c r="F688" s="37"/>
      <c r="G688" s="37"/>
    </row>
    <row r="689" spans="1:7" ht="13" x14ac:dyDescent="0.3">
      <c r="A689" s="3"/>
      <c r="B689" s="3" t="s">
        <v>477</v>
      </c>
      <c r="C689" s="7"/>
      <c r="D689" s="7"/>
      <c r="E689" s="38"/>
      <c r="F689" s="37"/>
      <c r="G689" s="37"/>
    </row>
    <row r="690" spans="1:7" ht="13" x14ac:dyDescent="0.3">
      <c r="A690" s="3"/>
      <c r="B690" s="3" t="s">
        <v>478</v>
      </c>
      <c r="C690" s="7" t="s">
        <v>2</v>
      </c>
      <c r="D690" s="7">
        <v>8</v>
      </c>
      <c r="E690" s="38">
        <v>2000</v>
      </c>
      <c r="F690" s="37"/>
      <c r="G690" s="37">
        <f t="shared" ref="G690" si="16">E690*D690</f>
        <v>16000</v>
      </c>
    </row>
    <row r="691" spans="1:7" ht="13" x14ac:dyDescent="0.3">
      <c r="A691" s="3"/>
      <c r="B691" s="3"/>
      <c r="C691" s="7"/>
      <c r="D691" s="7"/>
      <c r="E691" s="38"/>
      <c r="F691" s="37"/>
      <c r="G691" s="37"/>
    </row>
    <row r="692" spans="1:7" ht="13" x14ac:dyDescent="0.3">
      <c r="A692" s="3"/>
      <c r="B692" s="4" t="s">
        <v>307</v>
      </c>
      <c r="C692" s="7"/>
      <c r="D692" s="7"/>
      <c r="E692" s="38"/>
      <c r="F692" s="37"/>
      <c r="G692" s="37"/>
    </row>
    <row r="693" spans="1:7" ht="13" x14ac:dyDescent="0.3">
      <c r="A693" s="3"/>
      <c r="B693" s="4" t="s">
        <v>308</v>
      </c>
      <c r="C693" s="7"/>
      <c r="D693" s="7"/>
      <c r="E693" s="38"/>
      <c r="F693" s="37"/>
      <c r="G693" s="37"/>
    </row>
    <row r="694" spans="1:7" ht="13" x14ac:dyDescent="0.3">
      <c r="A694" s="3"/>
      <c r="B694" s="3"/>
      <c r="C694" s="7"/>
      <c r="D694" s="7"/>
      <c r="E694" s="38"/>
      <c r="F694" s="37"/>
      <c r="G694" s="37"/>
    </row>
    <row r="695" spans="1:7" ht="13" x14ac:dyDescent="0.3">
      <c r="A695" s="3"/>
      <c r="B695" s="3" t="s">
        <v>309</v>
      </c>
      <c r="C695" s="7"/>
      <c r="D695" s="7"/>
      <c r="E695" s="38"/>
      <c r="F695" s="37"/>
      <c r="G695" s="37"/>
    </row>
    <row r="696" spans="1:7" ht="13" x14ac:dyDescent="0.3">
      <c r="A696" s="3"/>
      <c r="B696" s="3" t="s">
        <v>310</v>
      </c>
      <c r="C696" s="7" t="s">
        <v>2</v>
      </c>
      <c r="D696" s="7"/>
      <c r="E696" s="38"/>
      <c r="F696" s="37"/>
      <c r="G696" s="37">
        <f t="shared" si="14"/>
        <v>0</v>
      </c>
    </row>
    <row r="697" spans="1:7" ht="13" x14ac:dyDescent="0.3">
      <c r="A697" s="3"/>
      <c r="B697" s="3"/>
      <c r="C697" s="7"/>
      <c r="D697" s="7"/>
      <c r="E697" s="38"/>
      <c r="F697" s="37"/>
      <c r="G697" s="37"/>
    </row>
    <row r="698" spans="1:7" ht="13" x14ac:dyDescent="0.3">
      <c r="A698" s="3"/>
      <c r="B698" s="3" t="s">
        <v>311</v>
      </c>
      <c r="C698" s="7" t="s">
        <v>2</v>
      </c>
      <c r="D698" s="7"/>
      <c r="E698" s="38">
        <v>4500</v>
      </c>
      <c r="F698" s="37"/>
      <c r="G698" s="37">
        <f t="shared" si="14"/>
        <v>0</v>
      </c>
    </row>
    <row r="699" spans="1:7" ht="13" x14ac:dyDescent="0.3">
      <c r="A699" s="3"/>
      <c r="B699" s="3"/>
      <c r="C699" s="7"/>
      <c r="D699" s="7"/>
      <c r="E699" s="38"/>
      <c r="F699" s="37"/>
      <c r="G699" s="37"/>
    </row>
    <row r="700" spans="1:7" ht="13" x14ac:dyDescent="0.3">
      <c r="A700" s="3"/>
      <c r="B700" s="4" t="s">
        <v>312</v>
      </c>
      <c r="C700" s="7"/>
      <c r="D700" s="7"/>
      <c r="E700" s="38"/>
      <c r="F700" s="37"/>
      <c r="G700" s="37"/>
    </row>
    <row r="701" spans="1:7" ht="13" x14ac:dyDescent="0.3">
      <c r="A701" s="3"/>
      <c r="B701" s="4" t="s">
        <v>313</v>
      </c>
      <c r="C701" s="7"/>
      <c r="D701" s="7"/>
      <c r="E701" s="38"/>
      <c r="F701" s="37"/>
      <c r="G701" s="37"/>
    </row>
    <row r="702" spans="1:7" ht="13" x14ac:dyDescent="0.3">
      <c r="A702" s="3"/>
      <c r="B702" s="3" t="s">
        <v>314</v>
      </c>
      <c r="C702" s="7"/>
      <c r="D702" s="7"/>
      <c r="E702" s="38"/>
      <c r="F702" s="37"/>
      <c r="G702" s="37"/>
    </row>
    <row r="703" spans="1:7" ht="13" x14ac:dyDescent="0.3">
      <c r="A703" s="3"/>
      <c r="B703" s="3" t="s">
        <v>315</v>
      </c>
      <c r="C703" s="7"/>
      <c r="D703" s="7"/>
      <c r="E703" s="38"/>
      <c r="F703" s="37"/>
      <c r="G703" s="37"/>
    </row>
    <row r="704" spans="1:7" ht="13" x14ac:dyDescent="0.3">
      <c r="A704" s="3"/>
      <c r="B704" s="3" t="s">
        <v>316</v>
      </c>
      <c r="C704" s="7"/>
      <c r="D704" s="7"/>
      <c r="E704" s="38"/>
      <c r="F704" s="37"/>
      <c r="G704" s="37"/>
    </row>
    <row r="705" spans="1:7" ht="13" x14ac:dyDescent="0.3">
      <c r="A705" s="3"/>
      <c r="B705" s="3" t="s">
        <v>317</v>
      </c>
      <c r="C705" s="7"/>
      <c r="D705" s="7"/>
      <c r="E705" s="38"/>
      <c r="F705" s="37"/>
      <c r="G705" s="37"/>
    </row>
    <row r="706" spans="1:7" ht="13" x14ac:dyDescent="0.3">
      <c r="A706" s="3"/>
      <c r="B706" s="3" t="s">
        <v>318</v>
      </c>
      <c r="C706" s="7"/>
      <c r="D706" s="7"/>
      <c r="E706" s="38"/>
      <c r="F706" s="37"/>
      <c r="G706" s="37"/>
    </row>
    <row r="707" spans="1:7" ht="13" x14ac:dyDescent="0.3">
      <c r="A707" s="3"/>
      <c r="B707" s="3" t="s">
        <v>466</v>
      </c>
      <c r="C707" s="7"/>
      <c r="D707" s="7"/>
      <c r="E707" s="38"/>
      <c r="F707" s="37"/>
      <c r="G707" s="37"/>
    </row>
    <row r="708" spans="1:7" ht="13" x14ac:dyDescent="0.3">
      <c r="A708" s="3"/>
      <c r="B708" s="3" t="s">
        <v>319</v>
      </c>
      <c r="C708" s="7" t="s">
        <v>2</v>
      </c>
      <c r="D708" s="7"/>
      <c r="E708" s="38">
        <v>10000</v>
      </c>
      <c r="F708" s="37"/>
      <c r="G708" s="37">
        <f t="shared" si="14"/>
        <v>0</v>
      </c>
    </row>
    <row r="709" spans="1:7" ht="13" x14ac:dyDescent="0.3">
      <c r="A709" s="3"/>
      <c r="B709" s="3"/>
      <c r="C709" s="7"/>
      <c r="D709" s="7"/>
      <c r="E709" s="38"/>
      <c r="F709" s="37"/>
      <c r="G709" s="37"/>
    </row>
    <row r="710" spans="1:7" ht="13" x14ac:dyDescent="0.3">
      <c r="A710" s="3"/>
      <c r="B710" s="5" t="s">
        <v>283</v>
      </c>
      <c r="C710" s="7"/>
      <c r="D710" s="7"/>
      <c r="E710" s="38"/>
      <c r="F710" s="39"/>
      <c r="G710" s="39">
        <f>SUM(G670:G709)</f>
        <v>19920</v>
      </c>
    </row>
    <row r="711" spans="1:7" ht="13" x14ac:dyDescent="0.3">
      <c r="A711" s="3"/>
      <c r="B711" s="3"/>
      <c r="C711" s="7"/>
      <c r="D711" s="7"/>
      <c r="E711" s="38"/>
      <c r="F711" s="37"/>
      <c r="G711" s="37"/>
    </row>
    <row r="712" spans="1:7" ht="13" x14ac:dyDescent="0.3">
      <c r="A712" s="3"/>
      <c r="B712" s="17" t="s">
        <v>320</v>
      </c>
      <c r="C712" s="7"/>
      <c r="D712" s="7"/>
      <c r="E712" s="38"/>
      <c r="F712" s="37"/>
      <c r="G712" s="37"/>
    </row>
    <row r="713" spans="1:7" ht="13" x14ac:dyDescent="0.3">
      <c r="A713" s="3"/>
      <c r="B713" s="11"/>
      <c r="C713" s="10"/>
      <c r="D713" s="7"/>
      <c r="E713" s="38"/>
      <c r="F713" s="37"/>
      <c r="G713" s="37"/>
    </row>
    <row r="714" spans="1:7" ht="13" x14ac:dyDescent="0.3">
      <c r="A714" s="3"/>
      <c r="B714" s="4" t="s">
        <v>321</v>
      </c>
      <c r="C714" s="7"/>
      <c r="D714" s="7"/>
      <c r="E714" s="38"/>
      <c r="F714" s="37"/>
      <c r="G714" s="37"/>
    </row>
    <row r="715" spans="1:7" ht="13" x14ac:dyDescent="0.3">
      <c r="A715" s="3"/>
      <c r="B715" s="4" t="s">
        <v>322</v>
      </c>
      <c r="C715" s="7"/>
      <c r="D715" s="7"/>
      <c r="E715" s="38"/>
      <c r="F715" s="37"/>
      <c r="G715" s="37"/>
    </row>
    <row r="716" spans="1:7" ht="13" x14ac:dyDescent="0.3">
      <c r="A716" s="3"/>
      <c r="B716" s="3" t="s">
        <v>323</v>
      </c>
      <c r="C716" s="7" t="s">
        <v>0</v>
      </c>
      <c r="D716" s="7"/>
      <c r="E716" s="38">
        <v>200</v>
      </c>
      <c r="F716" s="37"/>
      <c r="G716" s="37">
        <f t="shared" ref="G716:G748" si="17">E716*D716</f>
        <v>0</v>
      </c>
    </row>
    <row r="717" spans="1:7" ht="13" x14ac:dyDescent="0.3">
      <c r="A717" s="3"/>
      <c r="B717" s="3"/>
      <c r="C717" s="7"/>
      <c r="D717" s="7"/>
      <c r="E717" s="38"/>
      <c r="F717" s="37"/>
      <c r="G717" s="37"/>
    </row>
    <row r="718" spans="1:7" ht="13" x14ac:dyDescent="0.3">
      <c r="A718" s="3"/>
      <c r="B718" s="5" t="s">
        <v>283</v>
      </c>
      <c r="C718" s="7"/>
      <c r="D718" s="7"/>
      <c r="E718" s="38"/>
      <c r="F718" s="39"/>
      <c r="G718" s="39">
        <f>SUM(G713:G717)</f>
        <v>0</v>
      </c>
    </row>
    <row r="719" spans="1:7" ht="13" x14ac:dyDescent="0.3">
      <c r="A719" s="3"/>
      <c r="B719" s="3"/>
      <c r="C719" s="7"/>
      <c r="D719" s="7"/>
      <c r="E719" s="38"/>
      <c r="F719" s="37"/>
      <c r="G719" s="37"/>
    </row>
    <row r="720" spans="1:7" ht="13" x14ac:dyDescent="0.3">
      <c r="A720" s="3"/>
      <c r="B720" s="17" t="s">
        <v>324</v>
      </c>
      <c r="C720" s="7"/>
      <c r="D720" s="7"/>
      <c r="E720" s="38"/>
      <c r="F720" s="37"/>
      <c r="G720" s="37"/>
    </row>
    <row r="721" spans="1:7" ht="13" x14ac:dyDescent="0.3">
      <c r="A721" s="3"/>
      <c r="B721" s="3"/>
      <c r="C721" s="7"/>
      <c r="D721" s="7"/>
      <c r="E721" s="38"/>
      <c r="F721" s="37"/>
      <c r="G721" s="37"/>
    </row>
    <row r="722" spans="1:7" ht="13" x14ac:dyDescent="0.3">
      <c r="A722" s="3"/>
      <c r="B722" s="4" t="s">
        <v>325</v>
      </c>
      <c r="C722" s="7"/>
      <c r="D722" s="7"/>
      <c r="E722" s="38"/>
      <c r="F722" s="37"/>
      <c r="G722" s="37"/>
    </row>
    <row r="723" spans="1:7" ht="13" x14ac:dyDescent="0.3">
      <c r="A723" s="3"/>
      <c r="B723" s="4" t="s">
        <v>326</v>
      </c>
      <c r="C723" s="7"/>
      <c r="D723" s="7"/>
      <c r="E723" s="38"/>
      <c r="F723" s="37"/>
      <c r="G723" s="37"/>
    </row>
    <row r="724" spans="1:7" ht="13" x14ac:dyDescent="0.3">
      <c r="A724" s="3"/>
      <c r="B724" s="4" t="s">
        <v>327</v>
      </c>
      <c r="C724" s="7"/>
      <c r="D724" s="7"/>
      <c r="E724" s="38"/>
      <c r="F724" s="37"/>
      <c r="G724" s="37"/>
    </row>
    <row r="725" spans="1:7" ht="13" x14ac:dyDescent="0.3">
      <c r="A725" s="3"/>
      <c r="B725" s="3"/>
      <c r="C725" s="7"/>
      <c r="D725" s="7"/>
      <c r="E725" s="38"/>
      <c r="F725" s="37"/>
      <c r="G725" s="37"/>
    </row>
    <row r="726" spans="1:7" ht="13" x14ac:dyDescent="0.3">
      <c r="A726" s="3"/>
      <c r="B726" s="3" t="s">
        <v>328</v>
      </c>
      <c r="C726" s="7" t="s">
        <v>0</v>
      </c>
      <c r="D726" s="7">
        <v>120</v>
      </c>
      <c r="E726" s="38">
        <v>90</v>
      </c>
      <c r="F726" s="37"/>
      <c r="G726" s="37">
        <f t="shared" si="17"/>
        <v>10800</v>
      </c>
    </row>
    <row r="727" spans="1:7" ht="13" x14ac:dyDescent="0.3">
      <c r="A727" s="3"/>
      <c r="B727" s="3"/>
      <c r="C727" s="7"/>
      <c r="D727" s="7"/>
      <c r="E727" s="38"/>
      <c r="F727" s="37"/>
      <c r="G727" s="37"/>
    </row>
    <row r="728" spans="1:7" ht="13" x14ac:dyDescent="0.3">
      <c r="A728" s="3"/>
      <c r="B728" s="3" t="s">
        <v>329</v>
      </c>
      <c r="C728" s="7"/>
      <c r="D728" s="7"/>
      <c r="E728" s="38"/>
      <c r="F728" s="37"/>
      <c r="G728" s="37"/>
    </row>
    <row r="729" spans="1:7" ht="13" x14ac:dyDescent="0.3">
      <c r="A729" s="3"/>
      <c r="B729" s="3" t="s">
        <v>330</v>
      </c>
      <c r="C729" s="7"/>
      <c r="D729" s="7"/>
      <c r="E729" s="38"/>
      <c r="F729" s="37"/>
      <c r="G729" s="37"/>
    </row>
    <row r="730" spans="1:7" ht="13" x14ac:dyDescent="0.3">
      <c r="A730" s="3"/>
      <c r="B730" s="3" t="s">
        <v>331</v>
      </c>
      <c r="C730" s="7"/>
      <c r="D730" s="7"/>
      <c r="E730" s="38"/>
      <c r="F730" s="37"/>
      <c r="G730" s="37"/>
    </row>
    <row r="731" spans="1:7" ht="13" x14ac:dyDescent="0.3">
      <c r="A731" s="3"/>
      <c r="B731" s="3" t="s">
        <v>332</v>
      </c>
      <c r="C731" s="7" t="s">
        <v>11</v>
      </c>
      <c r="D731" s="7">
        <v>30</v>
      </c>
      <c r="E731" s="38">
        <v>20</v>
      </c>
      <c r="F731" s="37"/>
      <c r="G731" s="37">
        <f t="shared" si="17"/>
        <v>600</v>
      </c>
    </row>
    <row r="732" spans="1:7" ht="13" x14ac:dyDescent="0.3">
      <c r="A732" s="3"/>
      <c r="B732" s="3"/>
      <c r="C732" s="7"/>
      <c r="D732" s="7"/>
      <c r="E732" s="38"/>
      <c r="F732" s="37"/>
      <c r="G732" s="37"/>
    </row>
    <row r="733" spans="1:7" ht="13" x14ac:dyDescent="0.3">
      <c r="A733" s="3"/>
      <c r="B733" s="4" t="s">
        <v>333</v>
      </c>
      <c r="C733" s="7"/>
      <c r="D733" s="7"/>
      <c r="E733" s="38"/>
      <c r="F733" s="37"/>
      <c r="G733" s="37"/>
    </row>
    <row r="734" spans="1:7" ht="13" x14ac:dyDescent="0.3">
      <c r="A734" s="3"/>
      <c r="B734" s="4" t="s">
        <v>334</v>
      </c>
      <c r="C734" s="7"/>
      <c r="D734" s="7"/>
      <c r="E734" s="38"/>
      <c r="F734" s="37"/>
      <c r="G734" s="37"/>
    </row>
    <row r="735" spans="1:7" ht="13" x14ac:dyDescent="0.3">
      <c r="A735" s="3"/>
      <c r="B735" s="4" t="s">
        <v>335</v>
      </c>
      <c r="C735" s="7"/>
      <c r="D735" s="7"/>
      <c r="E735" s="38"/>
      <c r="F735" s="37"/>
      <c r="G735" s="37"/>
    </row>
    <row r="736" spans="1:7" ht="13" x14ac:dyDescent="0.3">
      <c r="A736" s="3"/>
      <c r="B736" s="3"/>
      <c r="C736" s="7"/>
      <c r="D736" s="7"/>
      <c r="E736" s="38"/>
      <c r="F736" s="37"/>
      <c r="G736" s="37"/>
    </row>
    <row r="737" spans="1:7" ht="13" x14ac:dyDescent="0.3">
      <c r="A737" s="3"/>
      <c r="B737" s="3" t="s">
        <v>336</v>
      </c>
      <c r="C737" s="7" t="s">
        <v>0</v>
      </c>
      <c r="D737" s="7">
        <v>5</v>
      </c>
      <c r="E737" s="38">
        <v>90</v>
      </c>
      <c r="F737" s="37"/>
      <c r="G737" s="37">
        <f t="shared" si="17"/>
        <v>450</v>
      </c>
    </row>
    <row r="738" spans="1:7" ht="13" x14ac:dyDescent="0.3">
      <c r="A738" s="3"/>
      <c r="B738" s="3" t="s">
        <v>287</v>
      </c>
      <c r="C738" s="7" t="s">
        <v>0</v>
      </c>
      <c r="D738" s="7"/>
      <c r="E738" s="38">
        <v>90</v>
      </c>
      <c r="F738" s="37"/>
      <c r="G738" s="37"/>
    </row>
    <row r="739" spans="1:7" ht="13" x14ac:dyDescent="0.3">
      <c r="A739" s="3"/>
      <c r="B739" s="3"/>
      <c r="C739" s="7"/>
      <c r="D739" s="7"/>
      <c r="E739" s="38"/>
      <c r="F739" s="37"/>
      <c r="G739" s="37"/>
    </row>
    <row r="740" spans="1:7" ht="13" x14ac:dyDescent="0.3">
      <c r="A740" s="3"/>
      <c r="B740" s="4" t="s">
        <v>337</v>
      </c>
      <c r="C740" s="7"/>
      <c r="D740" s="7"/>
      <c r="E740" s="38"/>
      <c r="F740" s="37"/>
      <c r="G740" s="37"/>
    </row>
    <row r="741" spans="1:7" ht="13" x14ac:dyDescent="0.3">
      <c r="A741" s="3"/>
      <c r="B741" s="4" t="s">
        <v>338</v>
      </c>
      <c r="C741" s="7"/>
      <c r="D741" s="7"/>
      <c r="E741" s="38"/>
      <c r="F741" s="37"/>
      <c r="G741" s="37"/>
    </row>
    <row r="742" spans="1:7" ht="13" x14ac:dyDescent="0.3">
      <c r="A742" s="3"/>
      <c r="B742" s="3"/>
      <c r="C742" s="7"/>
      <c r="D742" s="7"/>
      <c r="E742" s="38"/>
      <c r="F742" s="37"/>
      <c r="G742" s="37"/>
    </row>
    <row r="743" spans="1:7" ht="13" x14ac:dyDescent="0.3">
      <c r="A743" s="3"/>
      <c r="B743" s="3" t="s">
        <v>285</v>
      </c>
      <c r="C743" s="7" t="s">
        <v>0</v>
      </c>
      <c r="D743" s="7">
        <v>32</v>
      </c>
      <c r="E743" s="38">
        <v>90</v>
      </c>
      <c r="F743" s="37"/>
      <c r="G743" s="37">
        <f t="shared" si="17"/>
        <v>2880</v>
      </c>
    </row>
    <row r="744" spans="1:7" ht="13" x14ac:dyDescent="0.3">
      <c r="A744" s="3"/>
      <c r="B744" s="4"/>
      <c r="C744" s="7"/>
      <c r="D744" s="7"/>
      <c r="E744" s="38"/>
      <c r="F744" s="37"/>
      <c r="G744" s="37"/>
    </row>
    <row r="745" spans="1:7" ht="13" x14ac:dyDescent="0.3">
      <c r="A745" s="3"/>
      <c r="B745" s="4" t="s">
        <v>339</v>
      </c>
      <c r="C745" s="7"/>
      <c r="D745" s="7"/>
      <c r="E745" s="38"/>
      <c r="F745" s="37"/>
      <c r="G745" s="37"/>
    </row>
    <row r="746" spans="1:7" ht="13" x14ac:dyDescent="0.3">
      <c r="A746" s="3"/>
      <c r="B746" s="4" t="s">
        <v>340</v>
      </c>
      <c r="C746" s="7"/>
      <c r="D746" s="7"/>
      <c r="E746" s="38"/>
      <c r="F746" s="37"/>
      <c r="G746" s="37"/>
    </row>
    <row r="747" spans="1:7" ht="13" x14ac:dyDescent="0.3">
      <c r="A747" s="3"/>
      <c r="B747" s="3"/>
      <c r="C747" s="7"/>
      <c r="D747" s="7"/>
      <c r="E747" s="38"/>
      <c r="F747" s="37"/>
      <c r="G747" s="37"/>
    </row>
    <row r="748" spans="1:7" ht="13" x14ac:dyDescent="0.3">
      <c r="A748" s="3"/>
      <c r="B748" s="3" t="s">
        <v>341</v>
      </c>
      <c r="C748" s="7" t="s">
        <v>11</v>
      </c>
      <c r="D748" s="7"/>
      <c r="E748" s="38">
        <v>20</v>
      </c>
      <c r="F748" s="37"/>
      <c r="G748" s="37">
        <f t="shared" si="17"/>
        <v>0</v>
      </c>
    </row>
    <row r="749" spans="1:7" ht="13" x14ac:dyDescent="0.3">
      <c r="A749" s="3"/>
      <c r="B749" s="3"/>
      <c r="C749" s="7"/>
      <c r="D749" s="7"/>
      <c r="E749" s="38"/>
      <c r="F749" s="37"/>
      <c r="G749" s="37"/>
    </row>
    <row r="750" spans="1:7" ht="13" x14ac:dyDescent="0.3">
      <c r="A750" s="3"/>
      <c r="B750" s="5" t="s">
        <v>283</v>
      </c>
      <c r="C750" s="7"/>
      <c r="D750" s="7"/>
      <c r="E750" s="38"/>
      <c r="F750" s="39"/>
      <c r="G750" s="39">
        <f>SUM(G725:G749)</f>
        <v>14730</v>
      </c>
    </row>
    <row r="751" spans="1:7" ht="13" x14ac:dyDescent="0.3">
      <c r="A751" s="3"/>
      <c r="B751" s="3"/>
      <c r="C751" s="7"/>
      <c r="D751" s="7"/>
      <c r="E751" s="38"/>
      <c r="F751" s="37"/>
      <c r="G751" s="37"/>
    </row>
    <row r="752" spans="1:7" ht="13" x14ac:dyDescent="0.3">
      <c r="A752" s="3"/>
      <c r="B752" s="3"/>
      <c r="C752" s="3"/>
      <c r="D752" s="3"/>
      <c r="E752" s="36"/>
      <c r="F752" s="37"/>
      <c r="G752" s="37"/>
    </row>
    <row r="753" spans="1:7" ht="13" x14ac:dyDescent="0.3">
      <c r="A753" s="3"/>
      <c r="B753" s="6" t="s">
        <v>357</v>
      </c>
      <c r="C753" s="3"/>
      <c r="D753" s="3"/>
      <c r="E753" s="36"/>
      <c r="F753" s="36"/>
      <c r="G753" s="36"/>
    </row>
    <row r="754" spans="1:7" ht="13" x14ac:dyDescent="0.3">
      <c r="A754" s="3"/>
      <c r="B754" s="3"/>
      <c r="C754" s="3"/>
      <c r="D754" s="3"/>
      <c r="E754" s="36"/>
      <c r="F754" s="36"/>
      <c r="G754" s="36"/>
    </row>
    <row r="755" spans="1:7" ht="13" x14ac:dyDescent="0.3">
      <c r="A755" s="3"/>
      <c r="B755" s="13" t="s">
        <v>467</v>
      </c>
      <c r="C755" s="3"/>
      <c r="D755" s="3"/>
      <c r="E755" s="36"/>
      <c r="F755" s="36"/>
      <c r="G755" s="41">
        <f>G171</f>
        <v>4800</v>
      </c>
    </row>
    <row r="756" spans="1:7" ht="13" x14ac:dyDescent="0.3">
      <c r="A756" s="3"/>
      <c r="B756" s="3"/>
      <c r="C756" s="3"/>
      <c r="D756" s="3"/>
      <c r="E756" s="36"/>
      <c r="F756" s="41"/>
      <c r="G756" s="36"/>
    </row>
    <row r="757" spans="1:7" ht="13" x14ac:dyDescent="0.3">
      <c r="A757" s="3"/>
      <c r="B757" s="13" t="s">
        <v>345</v>
      </c>
      <c r="C757" s="3"/>
      <c r="D757" s="3"/>
      <c r="E757" s="36"/>
      <c r="F757" s="41">
        <f>F235</f>
        <v>0</v>
      </c>
      <c r="G757" s="41">
        <f>G235</f>
        <v>11235</v>
      </c>
    </row>
    <row r="758" spans="1:7" ht="13" x14ac:dyDescent="0.3">
      <c r="A758" s="3"/>
      <c r="B758" s="13"/>
      <c r="C758" s="3"/>
      <c r="D758" s="3"/>
      <c r="E758" s="36"/>
      <c r="F758" s="41"/>
      <c r="G758" s="41"/>
    </row>
    <row r="759" spans="1:7" ht="13" x14ac:dyDescent="0.3">
      <c r="A759" s="3"/>
      <c r="B759" s="13" t="s">
        <v>346</v>
      </c>
      <c r="C759" s="3"/>
      <c r="D759" s="3"/>
      <c r="E759" s="36"/>
      <c r="F759" s="41">
        <f>F306</f>
        <v>0</v>
      </c>
      <c r="G759" s="41">
        <f>G306</f>
        <v>12180</v>
      </c>
    </row>
    <row r="760" spans="1:7" ht="13" x14ac:dyDescent="0.3">
      <c r="A760" s="3"/>
      <c r="B760" s="13"/>
      <c r="C760" s="3"/>
      <c r="D760" s="3"/>
      <c r="E760" s="36"/>
      <c r="F760" s="41"/>
      <c r="G760" s="41"/>
    </row>
    <row r="761" spans="1:7" ht="13" x14ac:dyDescent="0.3">
      <c r="A761" s="3"/>
      <c r="B761" s="13" t="s">
        <v>206</v>
      </c>
      <c r="C761" s="3"/>
      <c r="D761" s="3"/>
      <c r="E761" s="36"/>
      <c r="F761" s="41">
        <f>F321</f>
        <v>0</v>
      </c>
      <c r="G761" s="41">
        <f>G321</f>
        <v>0</v>
      </c>
    </row>
    <row r="762" spans="1:7" ht="13" x14ac:dyDescent="0.3">
      <c r="A762" s="3"/>
      <c r="B762" s="13"/>
      <c r="C762" s="3"/>
      <c r="D762" s="3"/>
      <c r="E762" s="36"/>
      <c r="F762" s="41"/>
      <c r="G762" s="41"/>
    </row>
    <row r="763" spans="1:7" ht="13" x14ac:dyDescent="0.3">
      <c r="A763" s="3"/>
      <c r="B763" s="13" t="s">
        <v>200</v>
      </c>
      <c r="C763" s="3"/>
      <c r="D763" s="3"/>
      <c r="E763" s="36"/>
      <c r="F763" s="41">
        <f>F376</f>
        <v>0</v>
      </c>
      <c r="G763" s="41">
        <f>G376</f>
        <v>0</v>
      </c>
    </row>
    <row r="764" spans="1:7" ht="13" x14ac:dyDescent="0.3">
      <c r="A764" s="3"/>
      <c r="B764" s="13"/>
      <c r="C764" s="3"/>
      <c r="D764" s="3"/>
      <c r="E764" s="36"/>
      <c r="F764" s="41"/>
      <c r="G764" s="41"/>
    </row>
    <row r="765" spans="1:7" ht="13" x14ac:dyDescent="0.3">
      <c r="A765" s="3"/>
      <c r="B765" s="13" t="s">
        <v>170</v>
      </c>
      <c r="C765" s="3"/>
      <c r="D765" s="3"/>
      <c r="E765" s="36"/>
      <c r="F765" s="41">
        <f>F406</f>
        <v>0</v>
      </c>
      <c r="G765" s="41">
        <f>G406</f>
        <v>375</v>
      </c>
    </row>
    <row r="766" spans="1:7" ht="13" x14ac:dyDescent="0.3">
      <c r="A766" s="3"/>
      <c r="B766" s="13"/>
      <c r="C766" s="3"/>
      <c r="D766" s="3"/>
      <c r="E766" s="36"/>
      <c r="F766" s="41"/>
      <c r="G766" s="41"/>
    </row>
    <row r="767" spans="1:7" ht="13" x14ac:dyDescent="0.3">
      <c r="A767" s="3"/>
      <c r="B767" s="13" t="s">
        <v>347</v>
      </c>
      <c r="C767" s="3"/>
      <c r="D767" s="3"/>
      <c r="E767" s="36"/>
      <c r="F767" s="41">
        <f>F439</f>
        <v>0</v>
      </c>
      <c r="G767" s="41">
        <f>G439</f>
        <v>19100</v>
      </c>
    </row>
    <row r="768" spans="1:7" ht="13" x14ac:dyDescent="0.3">
      <c r="A768" s="15"/>
      <c r="B768" s="13"/>
      <c r="C768" s="3"/>
      <c r="D768" s="3"/>
      <c r="E768" s="36"/>
      <c r="F768" s="41"/>
      <c r="G768" s="41"/>
    </row>
    <row r="769" spans="1:7" ht="13" x14ac:dyDescent="0.3">
      <c r="A769" s="15"/>
      <c r="B769" s="13" t="s">
        <v>133</v>
      </c>
      <c r="C769" s="3"/>
      <c r="D769" s="3"/>
      <c r="E769" s="36"/>
      <c r="F769" s="41">
        <f>F521</f>
        <v>0</v>
      </c>
      <c r="G769" s="41">
        <f>G521</f>
        <v>25550</v>
      </c>
    </row>
    <row r="770" spans="1:7" ht="13" x14ac:dyDescent="0.3">
      <c r="A770" s="15"/>
      <c r="B770" s="13"/>
      <c r="C770" s="3"/>
      <c r="D770" s="3"/>
      <c r="E770" s="36"/>
      <c r="F770" s="41"/>
      <c r="G770" s="41"/>
    </row>
    <row r="771" spans="1:7" ht="13" x14ac:dyDescent="0.3">
      <c r="A771" s="15"/>
      <c r="B771" s="13" t="s">
        <v>348</v>
      </c>
      <c r="C771" s="3"/>
      <c r="D771" s="3"/>
      <c r="E771" s="36"/>
      <c r="F771" s="41">
        <f>F549</f>
        <v>0</v>
      </c>
      <c r="G771" s="41">
        <f>G549</f>
        <v>0</v>
      </c>
    </row>
    <row r="772" spans="1:7" ht="13" x14ac:dyDescent="0.3">
      <c r="A772" s="15"/>
      <c r="B772" s="13"/>
      <c r="C772" s="3"/>
      <c r="D772" s="3"/>
      <c r="E772" s="36"/>
      <c r="F772" s="41"/>
      <c r="G772" s="41"/>
    </row>
    <row r="773" spans="1:7" ht="13" x14ac:dyDescent="0.3">
      <c r="A773" s="15"/>
      <c r="B773" s="13" t="s">
        <v>349</v>
      </c>
      <c r="C773" s="3"/>
      <c r="D773" s="3"/>
      <c r="E773" s="36"/>
      <c r="F773" s="41">
        <f>F558</f>
        <v>0</v>
      </c>
      <c r="G773" s="41">
        <f>G558</f>
        <v>0</v>
      </c>
    </row>
    <row r="774" spans="1:7" ht="13" x14ac:dyDescent="0.3">
      <c r="A774" s="15"/>
      <c r="B774" s="13"/>
      <c r="C774" s="3"/>
      <c r="D774" s="3"/>
      <c r="E774" s="36"/>
      <c r="F774" s="41"/>
      <c r="G774" s="41"/>
    </row>
    <row r="775" spans="1:7" ht="13" x14ac:dyDescent="0.3">
      <c r="A775" s="15"/>
      <c r="B775" s="13" t="s">
        <v>63</v>
      </c>
      <c r="C775" s="3"/>
      <c r="D775" s="3"/>
      <c r="E775" s="36"/>
      <c r="F775" s="41">
        <f>F590</f>
        <v>0</v>
      </c>
      <c r="G775" s="41">
        <f>G590</f>
        <v>7750</v>
      </c>
    </row>
    <row r="776" spans="1:7" ht="13" x14ac:dyDescent="0.3">
      <c r="A776" s="15"/>
      <c r="B776" s="13"/>
      <c r="C776" s="3"/>
      <c r="D776" s="3"/>
      <c r="E776" s="36"/>
      <c r="F776" s="41"/>
      <c r="G776" s="41"/>
    </row>
    <row r="777" spans="1:7" ht="13" x14ac:dyDescent="0.3">
      <c r="A777" s="15"/>
      <c r="B777" s="13" t="s">
        <v>350</v>
      </c>
      <c r="C777" s="3"/>
      <c r="D777" s="3"/>
      <c r="E777" s="36"/>
      <c r="F777" s="41">
        <f>F636</f>
        <v>0</v>
      </c>
      <c r="G777" s="41">
        <f>G636</f>
        <v>0</v>
      </c>
    </row>
    <row r="778" spans="1:7" ht="13" x14ac:dyDescent="0.3">
      <c r="A778" s="15"/>
      <c r="B778" s="13"/>
      <c r="C778" s="3"/>
      <c r="D778" s="3"/>
      <c r="E778" s="36"/>
      <c r="F778" s="41"/>
      <c r="G778" s="41"/>
    </row>
    <row r="779" spans="1:7" ht="13" x14ac:dyDescent="0.3">
      <c r="A779" s="15"/>
      <c r="B779" s="13" t="s">
        <v>20</v>
      </c>
      <c r="C779" s="3"/>
      <c r="D779" s="3"/>
      <c r="E779" s="36"/>
      <c r="F779" s="41">
        <f>F655</f>
        <v>0</v>
      </c>
      <c r="G779" s="41">
        <f>G655</f>
        <v>12000</v>
      </c>
    </row>
    <row r="780" spans="1:7" ht="13" x14ac:dyDescent="0.3">
      <c r="A780" s="15"/>
      <c r="B780" s="13"/>
      <c r="C780" s="3"/>
      <c r="D780" s="3"/>
      <c r="E780" s="36"/>
      <c r="F780" s="41"/>
      <c r="G780" s="41"/>
    </row>
    <row r="781" spans="1:7" ht="13" x14ac:dyDescent="0.3">
      <c r="A781" s="15"/>
      <c r="B781" s="13" t="s">
        <v>15</v>
      </c>
      <c r="C781" s="3"/>
      <c r="D781" s="3"/>
      <c r="E781" s="36"/>
      <c r="F781" s="41">
        <f>F666</f>
        <v>0</v>
      </c>
      <c r="G781" s="41">
        <f>G666</f>
        <v>20880</v>
      </c>
    </row>
    <row r="782" spans="1:7" ht="13" x14ac:dyDescent="0.3">
      <c r="A782" s="15"/>
      <c r="B782" s="13"/>
      <c r="C782" s="3"/>
      <c r="D782" s="3"/>
      <c r="E782" s="36"/>
      <c r="F782" s="41"/>
      <c r="G782" s="41"/>
    </row>
    <row r="783" spans="1:7" ht="13" x14ac:dyDescent="0.3">
      <c r="A783" s="15"/>
      <c r="B783" s="13" t="s">
        <v>296</v>
      </c>
      <c r="C783" s="3"/>
      <c r="D783" s="3"/>
      <c r="E783" s="36"/>
      <c r="F783" s="41">
        <f>F710</f>
        <v>0</v>
      </c>
      <c r="G783" s="41">
        <f>G710</f>
        <v>19920</v>
      </c>
    </row>
    <row r="784" spans="1:7" ht="13" x14ac:dyDescent="0.3">
      <c r="A784" s="15"/>
      <c r="B784" s="13"/>
      <c r="C784" s="3"/>
      <c r="D784" s="3"/>
      <c r="E784" s="36"/>
      <c r="F784" s="41"/>
      <c r="G784" s="41"/>
    </row>
    <row r="785" spans="1:7" ht="13" x14ac:dyDescent="0.3">
      <c r="A785" s="15"/>
      <c r="B785" s="13" t="s">
        <v>351</v>
      </c>
      <c r="C785" s="3"/>
      <c r="D785" s="3"/>
      <c r="E785" s="36"/>
      <c r="F785" s="41">
        <f>F718</f>
        <v>0</v>
      </c>
      <c r="G785" s="41">
        <f>G718</f>
        <v>0</v>
      </c>
    </row>
    <row r="786" spans="1:7" ht="13" x14ac:dyDescent="0.3">
      <c r="A786" s="15"/>
      <c r="B786" s="13"/>
      <c r="C786" s="3"/>
      <c r="D786" s="3"/>
      <c r="E786" s="36"/>
      <c r="F786" s="41"/>
      <c r="G786" s="41"/>
    </row>
    <row r="787" spans="1:7" ht="13" x14ac:dyDescent="0.3">
      <c r="A787" s="15"/>
      <c r="B787" s="13" t="s">
        <v>352</v>
      </c>
      <c r="C787" s="3"/>
      <c r="D787" s="3"/>
      <c r="E787" s="36"/>
      <c r="F787" s="41">
        <f>F750</f>
        <v>0</v>
      </c>
      <c r="G787" s="41">
        <f>G750</f>
        <v>14730</v>
      </c>
    </row>
    <row r="788" spans="1:7" ht="13" x14ac:dyDescent="0.3">
      <c r="A788" s="15"/>
      <c r="B788" s="13"/>
      <c r="C788" s="3"/>
      <c r="D788" s="3"/>
      <c r="E788" s="36"/>
      <c r="F788" s="36"/>
      <c r="G788" s="36"/>
    </row>
    <row r="789" spans="1:7" ht="13" x14ac:dyDescent="0.3">
      <c r="A789" s="15"/>
      <c r="B789" s="3"/>
      <c r="C789" s="3"/>
      <c r="D789" s="3"/>
      <c r="E789" s="36"/>
      <c r="F789" s="36"/>
      <c r="G789" s="36"/>
    </row>
    <row r="790" spans="1:7" ht="13" x14ac:dyDescent="0.3">
      <c r="A790" s="15"/>
      <c r="B790" s="23" t="s">
        <v>353</v>
      </c>
      <c r="C790" s="24"/>
      <c r="D790" s="24"/>
      <c r="E790" s="42"/>
      <c r="F790" s="43">
        <f>SUM(F757:F789)</f>
        <v>0</v>
      </c>
      <c r="G790" s="43">
        <f>SUM(G757:G789)</f>
        <v>143720</v>
      </c>
    </row>
    <row r="791" spans="1:7" ht="13" x14ac:dyDescent="0.3">
      <c r="A791" s="16"/>
      <c r="B791" s="2"/>
      <c r="C791" s="2"/>
      <c r="D791" s="2"/>
      <c r="E791" s="44"/>
      <c r="F791" s="44"/>
      <c r="G791" s="44"/>
    </row>
  </sheetData>
  <pageMargins left="0.24" right="0.16" top="1.1458333333333333" bottom="0.5759803921568627" header="0.17" footer="0.16"/>
  <pageSetup orientation="landscape" r:id="rId1"/>
  <headerFooter alignWithMargins="0">
    <oddHeader>&amp;R 
STORM DAMAGED REPAIR AND RENOVATIONS
IMPLEMENTING AGENT: DBSA
CLIENT: KZN DEPARTMENT OF EDUCATION
MALABELA PRIMARY SCHOOL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790"/>
  <sheetViews>
    <sheetView zoomScale="140" zoomScaleNormal="140" zoomScalePageLayoutView="85" workbookViewId="0">
      <selection activeCell="B1" sqref="B1"/>
    </sheetView>
  </sheetViews>
  <sheetFormatPr defaultColWidth="9.1796875" defaultRowHeight="12.5" x14ac:dyDescent="0.25"/>
  <cols>
    <col min="1" max="1" width="5.453125" style="1" customWidth="1"/>
    <col min="2" max="2" width="65.26953125" style="1" customWidth="1"/>
    <col min="3" max="3" width="5.81640625" style="1" customWidth="1"/>
    <col min="4" max="4" width="5.54296875" style="1" customWidth="1"/>
    <col min="5" max="5" width="11.453125" style="45" customWidth="1"/>
    <col min="6" max="6" width="13" style="45" customWidth="1"/>
    <col min="7" max="7" width="16.453125" style="45" customWidth="1"/>
    <col min="8" max="8" width="8" style="1" customWidth="1"/>
    <col min="9" max="16384" width="9.1796875" style="1"/>
  </cols>
  <sheetData>
    <row r="1" spans="1:7" ht="13" x14ac:dyDescent="0.3">
      <c r="A1" s="31" t="s">
        <v>4</v>
      </c>
      <c r="B1" s="31" t="s">
        <v>294</v>
      </c>
      <c r="C1" s="31" t="s">
        <v>293</v>
      </c>
      <c r="D1" s="31" t="s">
        <v>292</v>
      </c>
      <c r="E1" s="32" t="s">
        <v>291</v>
      </c>
      <c r="F1" s="33" t="s">
        <v>290</v>
      </c>
      <c r="G1" s="32" t="s">
        <v>289</v>
      </c>
    </row>
    <row r="2" spans="1:7" ht="13" x14ac:dyDescent="0.3">
      <c r="A2" s="14"/>
      <c r="B2" s="14"/>
      <c r="C2" s="14"/>
      <c r="D2" s="14"/>
      <c r="E2" s="34"/>
      <c r="F2" s="34"/>
      <c r="G2" s="35"/>
    </row>
    <row r="3" spans="1:7" ht="13" x14ac:dyDescent="0.3">
      <c r="A3" s="8" t="s">
        <v>288</v>
      </c>
      <c r="B3" s="12" t="s">
        <v>481</v>
      </c>
      <c r="C3" s="3"/>
      <c r="D3" s="3"/>
      <c r="E3" s="36"/>
      <c r="F3" s="36"/>
      <c r="G3" s="37"/>
    </row>
    <row r="4" spans="1:7" ht="13" x14ac:dyDescent="0.3">
      <c r="A4" s="8">
        <v>1</v>
      </c>
      <c r="B4" s="4" t="s">
        <v>284</v>
      </c>
      <c r="C4" s="7"/>
      <c r="D4" s="7"/>
      <c r="E4" s="37"/>
      <c r="F4" s="37"/>
      <c r="G4" s="37"/>
    </row>
    <row r="5" spans="1:7" ht="13" x14ac:dyDescent="0.3">
      <c r="A5" s="8"/>
      <c r="B5" s="18" t="s">
        <v>361</v>
      </c>
      <c r="C5" s="19"/>
      <c r="D5" s="7"/>
      <c r="E5" s="37"/>
      <c r="F5" s="37"/>
      <c r="G5" s="37"/>
    </row>
    <row r="6" spans="1:7" ht="13" x14ac:dyDescent="0.3">
      <c r="A6" s="8"/>
      <c r="B6" s="20"/>
      <c r="C6" s="19"/>
      <c r="D6" s="7"/>
      <c r="E6" s="37"/>
      <c r="F6" s="37"/>
      <c r="G6" s="37"/>
    </row>
    <row r="7" spans="1:7" ht="13" x14ac:dyDescent="0.3">
      <c r="A7" s="8"/>
      <c r="B7" s="20" t="s">
        <v>362</v>
      </c>
      <c r="C7" s="19" t="s">
        <v>11</v>
      </c>
      <c r="D7" s="7"/>
      <c r="E7" s="37">
        <v>80</v>
      </c>
      <c r="F7" s="37"/>
      <c r="G7" s="37">
        <f>E7*D7</f>
        <v>0</v>
      </c>
    </row>
    <row r="8" spans="1:7" ht="13" x14ac:dyDescent="0.3">
      <c r="A8" s="8"/>
      <c r="B8" s="20"/>
      <c r="C8" s="19"/>
      <c r="D8" s="7"/>
      <c r="E8" s="37"/>
      <c r="F8" s="37"/>
      <c r="G8" s="37"/>
    </row>
    <row r="9" spans="1:7" ht="13" x14ac:dyDescent="0.3">
      <c r="A9" s="8"/>
      <c r="B9" s="20" t="s">
        <v>363</v>
      </c>
      <c r="C9" s="19" t="s">
        <v>11</v>
      </c>
      <c r="D9" s="7"/>
      <c r="E9" s="37"/>
      <c r="F9" s="37"/>
      <c r="G9" s="37">
        <f t="shared" ref="G9:G68" si="0">E9*D9</f>
        <v>0</v>
      </c>
    </row>
    <row r="10" spans="1:7" ht="13" x14ac:dyDescent="0.3">
      <c r="A10" s="8"/>
      <c r="B10" s="20" t="s">
        <v>364</v>
      </c>
      <c r="C10" s="19"/>
      <c r="D10" s="7"/>
      <c r="E10" s="37"/>
      <c r="F10" s="37"/>
      <c r="G10" s="37"/>
    </row>
    <row r="11" spans="1:7" ht="13" x14ac:dyDescent="0.3">
      <c r="A11" s="8"/>
      <c r="B11" s="20" t="s">
        <v>365</v>
      </c>
      <c r="C11" s="19"/>
      <c r="D11" s="7"/>
      <c r="E11" s="37"/>
      <c r="F11" s="37"/>
      <c r="G11" s="37"/>
    </row>
    <row r="12" spans="1:7" ht="13" x14ac:dyDescent="0.3">
      <c r="A12" s="8"/>
      <c r="B12" s="20"/>
      <c r="C12" s="19"/>
      <c r="D12" s="7"/>
      <c r="E12" s="37"/>
      <c r="F12" s="37"/>
      <c r="G12" s="37"/>
    </row>
    <row r="13" spans="1:7" ht="13" x14ac:dyDescent="0.3">
      <c r="A13" s="8"/>
      <c r="B13" s="20" t="s">
        <v>366</v>
      </c>
      <c r="C13" s="19" t="s">
        <v>2</v>
      </c>
      <c r="D13" s="7"/>
      <c r="E13" s="37"/>
      <c r="F13" s="37"/>
      <c r="G13" s="37">
        <f t="shared" si="0"/>
        <v>0</v>
      </c>
    </row>
    <row r="14" spans="1:7" ht="13" x14ac:dyDescent="0.3">
      <c r="A14" s="8"/>
      <c r="B14" s="20" t="s">
        <v>367</v>
      </c>
      <c r="C14" s="19"/>
      <c r="D14" s="7"/>
      <c r="E14" s="37"/>
      <c r="F14" s="37"/>
      <c r="G14" s="37"/>
    </row>
    <row r="15" spans="1:7" ht="13" x14ac:dyDescent="0.3">
      <c r="A15" s="8"/>
      <c r="B15" s="20" t="s">
        <v>368</v>
      </c>
      <c r="C15" s="19"/>
      <c r="D15" s="7"/>
      <c r="E15" s="37"/>
      <c r="F15" s="37"/>
      <c r="G15" s="37"/>
    </row>
    <row r="16" spans="1:7" ht="13" x14ac:dyDescent="0.3">
      <c r="A16" s="8"/>
      <c r="B16" s="20" t="s">
        <v>369</v>
      </c>
      <c r="C16" s="19"/>
      <c r="D16" s="7"/>
      <c r="E16" s="37"/>
      <c r="F16" s="37"/>
      <c r="G16" s="37"/>
    </row>
    <row r="17" spans="1:7" ht="13" x14ac:dyDescent="0.3">
      <c r="A17" s="8"/>
      <c r="B17" s="20"/>
      <c r="C17" s="19"/>
      <c r="D17" s="7"/>
      <c r="E17" s="37"/>
      <c r="F17" s="37"/>
      <c r="G17" s="37"/>
    </row>
    <row r="18" spans="1:7" ht="13" x14ac:dyDescent="0.3">
      <c r="A18" s="8"/>
      <c r="B18" s="21" t="s">
        <v>370</v>
      </c>
      <c r="C18" s="19"/>
      <c r="D18" s="7"/>
      <c r="E18" s="37"/>
      <c r="F18" s="37"/>
      <c r="G18" s="37"/>
    </row>
    <row r="19" spans="1:7" ht="13" x14ac:dyDescent="0.3">
      <c r="A19" s="8"/>
      <c r="B19" s="20"/>
      <c r="C19" s="19"/>
      <c r="D19" s="7"/>
      <c r="E19" s="37"/>
      <c r="F19" s="37"/>
      <c r="G19" s="37"/>
    </row>
    <row r="20" spans="1:7" ht="13" x14ac:dyDescent="0.3">
      <c r="A20" s="8"/>
      <c r="B20" s="21" t="s">
        <v>371</v>
      </c>
      <c r="C20" s="19"/>
      <c r="D20" s="7"/>
      <c r="E20" s="37"/>
      <c r="F20" s="37"/>
      <c r="G20" s="37"/>
    </row>
    <row r="21" spans="1:7" ht="13" x14ac:dyDescent="0.3">
      <c r="A21" s="8"/>
      <c r="B21" s="20"/>
      <c r="C21" s="19"/>
      <c r="D21" s="7"/>
      <c r="E21" s="37"/>
      <c r="F21" s="37"/>
      <c r="G21" s="37"/>
    </row>
    <row r="22" spans="1:7" ht="13" x14ac:dyDescent="0.3">
      <c r="A22" s="8"/>
      <c r="B22" s="20" t="s">
        <v>372</v>
      </c>
      <c r="C22" s="19" t="s">
        <v>457</v>
      </c>
      <c r="D22" s="7"/>
      <c r="E22" s="37"/>
      <c r="F22" s="37"/>
      <c r="G22" s="37">
        <f t="shared" si="0"/>
        <v>0</v>
      </c>
    </row>
    <row r="23" spans="1:7" ht="13" x14ac:dyDescent="0.3">
      <c r="A23" s="8"/>
      <c r="B23" s="20"/>
      <c r="C23" s="19"/>
      <c r="D23" s="7"/>
      <c r="E23" s="37"/>
      <c r="F23" s="37"/>
      <c r="G23" s="37"/>
    </row>
    <row r="24" spans="1:7" ht="13" x14ac:dyDescent="0.3">
      <c r="A24" s="8"/>
      <c r="B24" s="20" t="s">
        <v>191</v>
      </c>
      <c r="C24" s="19" t="s">
        <v>457</v>
      </c>
      <c r="D24" s="7"/>
      <c r="E24" s="37"/>
      <c r="F24" s="37"/>
      <c r="G24" s="37">
        <f t="shared" si="0"/>
        <v>0</v>
      </c>
    </row>
    <row r="25" spans="1:7" ht="13" x14ac:dyDescent="0.3">
      <c r="A25" s="8"/>
      <c r="B25" s="20"/>
      <c r="C25" s="19"/>
      <c r="D25" s="7"/>
      <c r="E25" s="37"/>
      <c r="F25" s="37"/>
      <c r="G25" s="37"/>
    </row>
    <row r="26" spans="1:7" ht="13" x14ac:dyDescent="0.3">
      <c r="A26" s="8"/>
      <c r="B26" s="21" t="s">
        <v>373</v>
      </c>
      <c r="C26" s="19"/>
      <c r="D26" s="7"/>
      <c r="E26" s="37"/>
      <c r="F26" s="37"/>
      <c r="G26" s="37"/>
    </row>
    <row r="27" spans="1:7" ht="13" x14ac:dyDescent="0.3">
      <c r="A27" s="8"/>
      <c r="B27" s="21" t="s">
        <v>374</v>
      </c>
      <c r="C27" s="19"/>
      <c r="D27" s="7"/>
      <c r="E27" s="37"/>
      <c r="F27" s="37"/>
      <c r="G27" s="37"/>
    </row>
    <row r="28" spans="1:7" ht="13" x14ac:dyDescent="0.3">
      <c r="A28" s="8"/>
      <c r="B28" s="21" t="s">
        <v>375</v>
      </c>
      <c r="C28" s="19"/>
      <c r="D28" s="7"/>
      <c r="E28" s="37"/>
      <c r="F28" s="37"/>
      <c r="G28" s="37"/>
    </row>
    <row r="29" spans="1:7" ht="13" x14ac:dyDescent="0.3">
      <c r="A29" s="8"/>
      <c r="B29" s="21" t="s">
        <v>376</v>
      </c>
      <c r="C29" s="19"/>
      <c r="D29" s="7"/>
      <c r="E29" s="37"/>
      <c r="F29" s="37"/>
      <c r="G29" s="37"/>
    </row>
    <row r="30" spans="1:7" ht="13" x14ac:dyDescent="0.3">
      <c r="A30" s="8"/>
      <c r="B30" s="21" t="s">
        <v>377</v>
      </c>
      <c r="C30" s="19"/>
      <c r="D30" s="7"/>
      <c r="E30" s="37"/>
      <c r="F30" s="37"/>
      <c r="G30" s="37"/>
    </row>
    <row r="31" spans="1:7" ht="13" x14ac:dyDescent="0.3">
      <c r="A31" s="8"/>
      <c r="B31" s="21" t="s">
        <v>378</v>
      </c>
      <c r="C31" s="19"/>
      <c r="D31" s="7"/>
      <c r="E31" s="37"/>
      <c r="F31" s="37"/>
      <c r="G31" s="37"/>
    </row>
    <row r="32" spans="1:7" ht="13" x14ac:dyDescent="0.3">
      <c r="A32" s="8"/>
      <c r="B32" s="20"/>
      <c r="C32" s="19"/>
      <c r="D32" s="7"/>
      <c r="E32" s="37"/>
      <c r="F32" s="37"/>
      <c r="G32" s="37"/>
    </row>
    <row r="33" spans="1:7" ht="13" x14ac:dyDescent="0.3">
      <c r="A33" s="8"/>
      <c r="B33" s="20" t="s">
        <v>379</v>
      </c>
      <c r="C33" s="19" t="s">
        <v>2</v>
      </c>
      <c r="D33" s="7"/>
      <c r="E33" s="37"/>
      <c r="F33" s="37"/>
      <c r="G33" s="37">
        <f t="shared" si="0"/>
        <v>0</v>
      </c>
    </row>
    <row r="34" spans="1:7" ht="13" x14ac:dyDescent="0.3">
      <c r="A34" s="8"/>
      <c r="B34" s="20"/>
      <c r="C34" s="19"/>
      <c r="D34" s="7"/>
      <c r="E34" s="37"/>
      <c r="F34" s="37"/>
      <c r="G34" s="37"/>
    </row>
    <row r="35" spans="1:7" ht="13" x14ac:dyDescent="0.3">
      <c r="A35" s="8"/>
      <c r="B35" s="20" t="s">
        <v>380</v>
      </c>
      <c r="C35" s="19" t="s">
        <v>2</v>
      </c>
      <c r="D35" s="7"/>
      <c r="E35" s="37"/>
      <c r="F35" s="37"/>
      <c r="G35" s="37">
        <f t="shared" si="0"/>
        <v>0</v>
      </c>
    </row>
    <row r="36" spans="1:7" ht="13" x14ac:dyDescent="0.3">
      <c r="A36" s="8"/>
      <c r="B36" s="20"/>
      <c r="C36" s="19"/>
      <c r="D36" s="7"/>
      <c r="E36" s="37"/>
      <c r="F36" s="37"/>
      <c r="G36" s="37"/>
    </row>
    <row r="37" spans="1:7" ht="13" x14ac:dyDescent="0.3">
      <c r="A37" s="8"/>
      <c r="B37" s="20" t="s">
        <v>381</v>
      </c>
      <c r="C37" s="19" t="s">
        <v>2</v>
      </c>
      <c r="D37" s="7"/>
      <c r="E37" s="37"/>
      <c r="F37" s="37"/>
      <c r="G37" s="37">
        <f t="shared" si="0"/>
        <v>0</v>
      </c>
    </row>
    <row r="38" spans="1:7" ht="13" x14ac:dyDescent="0.3">
      <c r="A38" s="8"/>
      <c r="B38" s="20"/>
      <c r="C38" s="19"/>
      <c r="D38" s="7"/>
      <c r="E38" s="37"/>
      <c r="F38" s="37"/>
      <c r="G38" s="37"/>
    </row>
    <row r="39" spans="1:7" ht="13" x14ac:dyDescent="0.3">
      <c r="A39" s="8"/>
      <c r="B39" s="21" t="s">
        <v>382</v>
      </c>
      <c r="C39" s="19"/>
      <c r="D39" s="7"/>
      <c r="E39" s="37"/>
      <c r="F39" s="37"/>
      <c r="G39" s="37"/>
    </row>
    <row r="40" spans="1:7" ht="13" x14ac:dyDescent="0.3">
      <c r="A40" s="8"/>
      <c r="B40" s="20"/>
      <c r="C40" s="19"/>
      <c r="D40" s="7"/>
      <c r="E40" s="37"/>
      <c r="F40" s="37"/>
      <c r="G40" s="37"/>
    </row>
    <row r="41" spans="1:7" ht="13" x14ac:dyDescent="0.3">
      <c r="A41" s="8"/>
      <c r="B41" s="20" t="s">
        <v>383</v>
      </c>
      <c r="C41" s="19"/>
      <c r="D41" s="7"/>
      <c r="E41" s="37"/>
      <c r="F41" s="37"/>
      <c r="G41" s="37"/>
    </row>
    <row r="42" spans="1:7" ht="13" x14ac:dyDescent="0.3">
      <c r="A42" s="8"/>
      <c r="B42" s="20" t="s">
        <v>384</v>
      </c>
      <c r="C42" s="19"/>
      <c r="D42" s="7"/>
      <c r="E42" s="37"/>
      <c r="F42" s="37"/>
      <c r="G42" s="37"/>
    </row>
    <row r="43" spans="1:7" ht="13" x14ac:dyDescent="0.3">
      <c r="A43" s="8"/>
      <c r="B43" s="20" t="s">
        <v>385</v>
      </c>
      <c r="C43" s="19"/>
      <c r="D43" s="7"/>
      <c r="E43" s="37"/>
      <c r="F43" s="37"/>
      <c r="G43" s="37"/>
    </row>
    <row r="44" spans="1:7" ht="13" x14ac:dyDescent="0.3">
      <c r="A44" s="8"/>
      <c r="B44" s="20"/>
      <c r="C44" s="19"/>
      <c r="D44" s="7"/>
      <c r="E44" s="37"/>
      <c r="F44" s="37"/>
      <c r="G44" s="37"/>
    </row>
    <row r="45" spans="1:7" ht="13" x14ac:dyDescent="0.3">
      <c r="A45" s="8"/>
      <c r="B45" s="20" t="s">
        <v>386</v>
      </c>
      <c r="C45" s="19" t="s">
        <v>457</v>
      </c>
      <c r="D45" s="7"/>
      <c r="E45" s="37"/>
      <c r="F45" s="37"/>
      <c r="G45" s="37">
        <f t="shared" si="0"/>
        <v>0</v>
      </c>
    </row>
    <row r="46" spans="1:7" ht="13" x14ac:dyDescent="0.3">
      <c r="A46" s="8"/>
      <c r="B46" s="20"/>
      <c r="C46" s="19"/>
      <c r="D46" s="7"/>
      <c r="E46" s="37"/>
      <c r="F46" s="37"/>
      <c r="G46" s="37"/>
    </row>
    <row r="47" spans="1:7" ht="13" x14ac:dyDescent="0.3">
      <c r="A47" s="8"/>
      <c r="B47" s="20" t="s">
        <v>387</v>
      </c>
      <c r="C47" s="19"/>
      <c r="D47" s="7"/>
      <c r="E47" s="37"/>
      <c r="F47" s="37"/>
      <c r="G47" s="37"/>
    </row>
    <row r="48" spans="1:7" ht="13" x14ac:dyDescent="0.3">
      <c r="A48" s="8"/>
      <c r="B48" s="20" t="s">
        <v>388</v>
      </c>
      <c r="C48" s="19"/>
      <c r="D48" s="7"/>
      <c r="E48" s="37"/>
      <c r="F48" s="37"/>
      <c r="G48" s="37"/>
    </row>
    <row r="49" spans="1:7" ht="13" x14ac:dyDescent="0.3">
      <c r="A49" s="8"/>
      <c r="B49" s="20"/>
      <c r="C49" s="19"/>
      <c r="D49" s="7"/>
      <c r="E49" s="37"/>
      <c r="F49" s="37"/>
      <c r="G49" s="37"/>
    </row>
    <row r="50" spans="1:7" ht="13" x14ac:dyDescent="0.3">
      <c r="A50" s="8"/>
      <c r="B50" s="20" t="s">
        <v>389</v>
      </c>
      <c r="C50" s="19" t="s">
        <v>2</v>
      </c>
      <c r="D50" s="7"/>
      <c r="E50" s="37">
        <v>50</v>
      </c>
      <c r="F50" s="37"/>
      <c r="G50" s="37">
        <f t="shared" si="0"/>
        <v>0</v>
      </c>
    </row>
    <row r="51" spans="1:7" ht="13" x14ac:dyDescent="0.3">
      <c r="A51" s="8"/>
      <c r="B51" s="20"/>
      <c r="C51" s="19"/>
      <c r="D51" s="7"/>
      <c r="E51" s="37"/>
      <c r="F51" s="37"/>
      <c r="G51" s="37"/>
    </row>
    <row r="52" spans="1:7" ht="13" x14ac:dyDescent="0.3">
      <c r="A52" s="8"/>
      <c r="B52" s="27" t="s">
        <v>390</v>
      </c>
      <c r="C52" s="19"/>
      <c r="D52" s="7"/>
      <c r="E52" s="37"/>
      <c r="F52" s="37"/>
      <c r="G52" s="37"/>
    </row>
    <row r="53" spans="1:7" ht="13" x14ac:dyDescent="0.3">
      <c r="A53" s="8"/>
      <c r="B53" s="27" t="s">
        <v>391</v>
      </c>
      <c r="C53" s="19"/>
      <c r="D53" s="7"/>
      <c r="E53" s="37"/>
      <c r="F53" s="37"/>
      <c r="G53" s="37"/>
    </row>
    <row r="54" spans="1:7" ht="13" x14ac:dyDescent="0.3">
      <c r="A54" s="8"/>
      <c r="B54" s="20"/>
      <c r="C54" s="19"/>
      <c r="D54" s="7"/>
      <c r="E54" s="37"/>
      <c r="F54" s="37"/>
      <c r="G54" s="37"/>
    </row>
    <row r="55" spans="1:7" ht="13" x14ac:dyDescent="0.3">
      <c r="A55" s="8"/>
      <c r="B55" s="20" t="s">
        <v>460</v>
      </c>
      <c r="C55" s="9" t="s">
        <v>0</v>
      </c>
      <c r="D55" s="9">
        <v>25</v>
      </c>
      <c r="E55" s="37">
        <v>50</v>
      </c>
      <c r="F55" s="37"/>
      <c r="G55" s="37">
        <f t="shared" si="0"/>
        <v>1250</v>
      </c>
    </row>
    <row r="56" spans="1:7" ht="13" x14ac:dyDescent="0.3">
      <c r="A56" s="8"/>
      <c r="B56" s="20" t="s">
        <v>392</v>
      </c>
      <c r="C56" s="19"/>
      <c r="D56" s="7"/>
      <c r="E56" s="37"/>
      <c r="F56" s="37"/>
      <c r="G56" s="37"/>
    </row>
    <row r="57" spans="1:7" ht="13" x14ac:dyDescent="0.3">
      <c r="A57" s="8"/>
      <c r="B57" s="20" t="s">
        <v>393</v>
      </c>
      <c r="C57" s="19"/>
      <c r="D57" s="7"/>
      <c r="E57" s="37"/>
      <c r="F57" s="37"/>
      <c r="G57" s="37"/>
    </row>
    <row r="58" spans="1:7" ht="13" x14ac:dyDescent="0.3">
      <c r="A58" s="8"/>
      <c r="B58" s="20"/>
      <c r="C58" s="19"/>
      <c r="D58" s="7"/>
      <c r="E58" s="37"/>
      <c r="F58" s="37"/>
      <c r="G58" s="37"/>
    </row>
    <row r="59" spans="1:7" ht="13" x14ac:dyDescent="0.3">
      <c r="A59" s="8"/>
      <c r="B59" s="20" t="s">
        <v>394</v>
      </c>
      <c r="C59" s="19" t="s">
        <v>457</v>
      </c>
      <c r="D59" s="7"/>
      <c r="E59" s="37"/>
      <c r="F59" s="37"/>
      <c r="G59" s="37">
        <f t="shared" si="0"/>
        <v>0</v>
      </c>
    </row>
    <row r="60" spans="1:7" ht="13" x14ac:dyDescent="0.3">
      <c r="A60" s="8"/>
      <c r="B60" s="20"/>
      <c r="C60" s="19"/>
      <c r="D60" s="7"/>
      <c r="E60" s="37"/>
      <c r="F60" s="37"/>
      <c r="G60" s="37"/>
    </row>
    <row r="61" spans="1:7" ht="13" x14ac:dyDescent="0.3">
      <c r="A61" s="8"/>
      <c r="B61" s="20" t="s">
        <v>395</v>
      </c>
      <c r="C61" s="19" t="s">
        <v>457</v>
      </c>
      <c r="D61" s="7"/>
      <c r="E61" s="37"/>
      <c r="F61" s="37"/>
      <c r="G61" s="37">
        <f t="shared" si="0"/>
        <v>0</v>
      </c>
    </row>
    <row r="62" spans="1:7" ht="13" x14ac:dyDescent="0.3">
      <c r="A62" s="8"/>
      <c r="B62" s="20" t="s">
        <v>396</v>
      </c>
      <c r="C62" s="19"/>
      <c r="D62" s="7"/>
      <c r="E62" s="37"/>
      <c r="F62" s="37"/>
      <c r="G62" s="37"/>
    </row>
    <row r="63" spans="1:7" ht="13" x14ac:dyDescent="0.3">
      <c r="A63" s="8"/>
      <c r="B63" s="20"/>
      <c r="C63" s="19"/>
      <c r="D63" s="7"/>
      <c r="E63" s="37"/>
      <c r="F63" s="37"/>
      <c r="G63" s="37"/>
    </row>
    <row r="64" spans="1:7" ht="13" x14ac:dyDescent="0.3">
      <c r="A64" s="8"/>
      <c r="B64" s="27" t="s">
        <v>397</v>
      </c>
      <c r="C64" s="19"/>
      <c r="D64" s="7"/>
      <c r="E64" s="37"/>
      <c r="F64" s="37"/>
      <c r="G64" s="37"/>
    </row>
    <row r="65" spans="1:7" ht="13" x14ac:dyDescent="0.3">
      <c r="A65" s="8"/>
      <c r="B65" s="20"/>
      <c r="C65" s="19"/>
      <c r="D65" s="7"/>
      <c r="E65" s="37"/>
      <c r="F65" s="37"/>
      <c r="G65" s="37"/>
    </row>
    <row r="66" spans="1:7" ht="13" x14ac:dyDescent="0.3">
      <c r="A66" s="8"/>
      <c r="B66" s="20" t="s">
        <v>398</v>
      </c>
      <c r="C66" s="19" t="s">
        <v>2</v>
      </c>
      <c r="D66" s="7"/>
      <c r="E66" s="37"/>
      <c r="F66" s="37"/>
      <c r="G66" s="37">
        <f t="shared" si="0"/>
        <v>0</v>
      </c>
    </row>
    <row r="67" spans="1:7" ht="13" x14ac:dyDescent="0.3">
      <c r="A67" s="8"/>
      <c r="B67" s="20"/>
      <c r="C67" s="19"/>
      <c r="D67" s="7"/>
      <c r="E67" s="37"/>
      <c r="F67" s="37"/>
      <c r="G67" s="37"/>
    </row>
    <row r="68" spans="1:7" ht="13" x14ac:dyDescent="0.3">
      <c r="A68" s="8"/>
      <c r="B68" s="20" t="s">
        <v>399</v>
      </c>
      <c r="C68" s="19" t="s">
        <v>2</v>
      </c>
      <c r="D68" s="7"/>
      <c r="E68" s="37">
        <v>150</v>
      </c>
      <c r="F68" s="37"/>
      <c r="G68" s="37">
        <f t="shared" si="0"/>
        <v>0</v>
      </c>
    </row>
    <row r="69" spans="1:7" ht="13" x14ac:dyDescent="0.3">
      <c r="A69" s="8"/>
      <c r="B69" s="20"/>
      <c r="C69" s="19"/>
      <c r="D69" s="7"/>
      <c r="E69" s="37"/>
      <c r="F69" s="37"/>
      <c r="G69" s="37"/>
    </row>
    <row r="70" spans="1:7" ht="13" x14ac:dyDescent="0.3">
      <c r="A70" s="8"/>
      <c r="B70" s="20" t="s">
        <v>400</v>
      </c>
      <c r="C70" s="19"/>
      <c r="D70" s="7"/>
      <c r="E70" s="37"/>
      <c r="F70" s="37"/>
      <c r="G70" s="37"/>
    </row>
    <row r="71" spans="1:7" ht="13" x14ac:dyDescent="0.3">
      <c r="A71" s="8"/>
      <c r="B71" s="20" t="s">
        <v>401</v>
      </c>
      <c r="C71" s="19"/>
      <c r="D71" s="7"/>
      <c r="E71" s="37"/>
      <c r="F71" s="37"/>
      <c r="G71" s="37"/>
    </row>
    <row r="72" spans="1:7" ht="13" x14ac:dyDescent="0.3">
      <c r="A72" s="8"/>
      <c r="B72" s="20"/>
      <c r="C72" s="19"/>
      <c r="D72" s="7"/>
      <c r="E72" s="37"/>
      <c r="F72" s="37"/>
      <c r="G72" s="37"/>
    </row>
    <row r="73" spans="1:7" ht="13" x14ac:dyDescent="0.3">
      <c r="A73" s="8"/>
      <c r="B73" s="20" t="s">
        <v>402</v>
      </c>
      <c r="C73" s="19" t="s">
        <v>457</v>
      </c>
      <c r="D73" s="7"/>
      <c r="E73" s="37"/>
      <c r="F73" s="37"/>
      <c r="G73" s="37">
        <f t="shared" ref="G73:G141" si="1">E73*D73</f>
        <v>0</v>
      </c>
    </row>
    <row r="74" spans="1:7" ht="13" x14ac:dyDescent="0.3">
      <c r="A74" s="8"/>
      <c r="B74" s="20" t="s">
        <v>403</v>
      </c>
      <c r="C74" s="19"/>
      <c r="D74" s="7"/>
      <c r="E74" s="37"/>
      <c r="F74" s="37"/>
      <c r="G74" s="37"/>
    </row>
    <row r="75" spans="1:7" ht="13" x14ac:dyDescent="0.3">
      <c r="A75" s="8"/>
      <c r="B75" s="20"/>
      <c r="C75" s="19"/>
      <c r="D75" s="7"/>
      <c r="E75" s="37"/>
      <c r="F75" s="37"/>
      <c r="G75" s="37"/>
    </row>
    <row r="76" spans="1:7" ht="13" x14ac:dyDescent="0.3">
      <c r="A76" s="8"/>
      <c r="B76" s="22" t="s">
        <v>404</v>
      </c>
      <c r="C76" s="19"/>
      <c r="D76" s="7"/>
      <c r="E76" s="37"/>
      <c r="F76" s="37"/>
      <c r="G76" s="37"/>
    </row>
    <row r="77" spans="1:7" ht="13" x14ac:dyDescent="0.3">
      <c r="A77" s="8"/>
      <c r="B77" s="20"/>
      <c r="C77" s="19"/>
      <c r="D77" s="7"/>
      <c r="E77" s="37"/>
      <c r="F77" s="37"/>
      <c r="G77" s="37"/>
    </row>
    <row r="78" spans="1:7" ht="13" x14ac:dyDescent="0.3">
      <c r="A78" s="8"/>
      <c r="B78" s="20" t="s">
        <v>405</v>
      </c>
      <c r="C78" s="19" t="s">
        <v>2</v>
      </c>
      <c r="D78" s="7"/>
      <c r="E78" s="37">
        <v>50</v>
      </c>
      <c r="F78" s="37"/>
      <c r="G78" s="37">
        <f t="shared" si="1"/>
        <v>0</v>
      </c>
    </row>
    <row r="79" spans="1:7" ht="13" x14ac:dyDescent="0.3">
      <c r="A79" s="8"/>
      <c r="B79" s="20"/>
      <c r="C79" s="19"/>
      <c r="D79" s="7"/>
      <c r="E79" s="37"/>
      <c r="F79" s="37"/>
      <c r="G79" s="37"/>
    </row>
    <row r="80" spans="1:7" ht="13" x14ac:dyDescent="0.3">
      <c r="A80" s="8"/>
      <c r="B80" s="20" t="s">
        <v>406</v>
      </c>
      <c r="C80" s="19" t="s">
        <v>2</v>
      </c>
      <c r="D80" s="7"/>
      <c r="E80" s="37"/>
      <c r="F80" s="37"/>
      <c r="G80" s="37">
        <f t="shared" si="1"/>
        <v>0</v>
      </c>
    </row>
    <row r="81" spans="1:7" ht="13" x14ac:dyDescent="0.3">
      <c r="A81" s="8"/>
      <c r="B81" s="20"/>
      <c r="C81" s="19"/>
      <c r="D81" s="7"/>
      <c r="E81" s="37"/>
      <c r="F81" s="37"/>
      <c r="G81" s="37"/>
    </row>
    <row r="82" spans="1:7" ht="13" x14ac:dyDescent="0.3">
      <c r="A82" s="8"/>
      <c r="B82" s="20" t="s">
        <v>468</v>
      </c>
      <c r="C82" s="19" t="s">
        <v>2</v>
      </c>
      <c r="D82" s="7"/>
      <c r="E82" s="37">
        <v>50</v>
      </c>
      <c r="F82" s="37"/>
      <c r="G82" s="37">
        <f t="shared" ref="G82" si="2">E82*D82</f>
        <v>0</v>
      </c>
    </row>
    <row r="83" spans="1:7" ht="13" x14ac:dyDescent="0.3">
      <c r="A83" s="8"/>
      <c r="B83" s="20"/>
      <c r="C83" s="19"/>
      <c r="D83" s="7"/>
      <c r="E83" s="37"/>
      <c r="F83" s="37"/>
      <c r="G83" s="37"/>
    </row>
    <row r="84" spans="1:7" ht="13" x14ac:dyDescent="0.3">
      <c r="A84" s="8"/>
      <c r="B84" s="20" t="s">
        <v>286</v>
      </c>
      <c r="C84" s="19" t="s">
        <v>11</v>
      </c>
      <c r="D84" s="7"/>
      <c r="E84" s="37">
        <v>10</v>
      </c>
      <c r="F84" s="37"/>
      <c r="G84" s="37">
        <f t="shared" ref="G84" si="3">E84*D84</f>
        <v>0</v>
      </c>
    </row>
    <row r="85" spans="1:7" ht="13" x14ac:dyDescent="0.3">
      <c r="A85" s="8"/>
      <c r="B85" s="20"/>
      <c r="C85" s="19"/>
      <c r="D85" s="7"/>
      <c r="E85" s="37"/>
      <c r="F85" s="37"/>
      <c r="G85" s="37"/>
    </row>
    <row r="86" spans="1:7" ht="13" x14ac:dyDescent="0.3">
      <c r="A86" s="8"/>
      <c r="B86" s="20" t="s">
        <v>469</v>
      </c>
      <c r="C86" s="19" t="s">
        <v>11</v>
      </c>
      <c r="D86" s="7"/>
      <c r="E86" s="37">
        <v>10</v>
      </c>
      <c r="F86" s="37"/>
      <c r="G86" s="37">
        <f t="shared" ref="G86" si="4">E86*D86</f>
        <v>0</v>
      </c>
    </row>
    <row r="87" spans="1:7" ht="13" x14ac:dyDescent="0.3">
      <c r="A87" s="8"/>
      <c r="B87" s="20"/>
      <c r="C87" s="19"/>
      <c r="D87" s="7"/>
      <c r="E87" s="37"/>
      <c r="F87" s="37"/>
      <c r="G87" s="37"/>
    </row>
    <row r="88" spans="1:7" ht="13" x14ac:dyDescent="0.3">
      <c r="A88" s="8"/>
      <c r="B88" s="20" t="s">
        <v>470</v>
      </c>
      <c r="C88" s="19" t="s">
        <v>11</v>
      </c>
      <c r="D88" s="7"/>
      <c r="E88" s="37">
        <v>10</v>
      </c>
      <c r="F88" s="37"/>
      <c r="G88" s="37">
        <f t="shared" ref="G88" si="5">E88*D88</f>
        <v>0</v>
      </c>
    </row>
    <row r="89" spans="1:7" ht="13" x14ac:dyDescent="0.3">
      <c r="A89" s="8"/>
      <c r="B89" s="20"/>
      <c r="C89" s="19"/>
      <c r="D89" s="7"/>
      <c r="E89" s="37"/>
      <c r="F89" s="37"/>
      <c r="G89" s="37"/>
    </row>
    <row r="90" spans="1:7" ht="13" x14ac:dyDescent="0.3">
      <c r="A90" s="8"/>
      <c r="B90" s="21" t="s">
        <v>407</v>
      </c>
      <c r="C90" s="19"/>
      <c r="D90" s="7"/>
      <c r="E90" s="37"/>
      <c r="F90" s="37"/>
      <c r="G90" s="37">
        <f t="shared" si="1"/>
        <v>0</v>
      </c>
    </row>
    <row r="91" spans="1:7" ht="13" x14ac:dyDescent="0.3">
      <c r="A91" s="8"/>
      <c r="B91" s="21" t="s">
        <v>408</v>
      </c>
      <c r="C91" s="19"/>
      <c r="D91" s="7"/>
      <c r="E91" s="37"/>
      <c r="F91" s="37"/>
      <c r="G91" s="37"/>
    </row>
    <row r="92" spans="1:7" ht="13" x14ac:dyDescent="0.3">
      <c r="A92" s="8"/>
      <c r="B92" s="21" t="s">
        <v>409</v>
      </c>
      <c r="C92" s="19"/>
      <c r="D92" s="7"/>
      <c r="E92" s="37"/>
      <c r="F92" s="37"/>
      <c r="G92" s="37"/>
    </row>
    <row r="93" spans="1:7" ht="13" x14ac:dyDescent="0.3">
      <c r="A93" s="8"/>
      <c r="B93" s="21" t="s">
        <v>410</v>
      </c>
      <c r="C93" s="19"/>
      <c r="D93" s="7"/>
      <c r="E93" s="37"/>
      <c r="F93" s="37"/>
      <c r="G93" s="37"/>
    </row>
    <row r="94" spans="1:7" ht="13" x14ac:dyDescent="0.3">
      <c r="A94" s="8"/>
      <c r="B94" s="20"/>
      <c r="C94" s="19"/>
      <c r="D94" s="7"/>
      <c r="E94" s="37"/>
      <c r="F94" s="37"/>
      <c r="G94" s="37"/>
    </row>
    <row r="95" spans="1:7" ht="13" x14ac:dyDescent="0.3">
      <c r="A95" s="8"/>
      <c r="B95" s="20" t="s">
        <v>411</v>
      </c>
      <c r="C95" s="19" t="s">
        <v>11</v>
      </c>
      <c r="D95" s="7"/>
      <c r="E95" s="37"/>
      <c r="F95" s="37"/>
      <c r="G95" s="37">
        <f t="shared" si="1"/>
        <v>0</v>
      </c>
    </row>
    <row r="96" spans="1:7" ht="13" x14ac:dyDescent="0.3">
      <c r="A96" s="8"/>
      <c r="B96" s="20"/>
      <c r="C96" s="19"/>
      <c r="D96" s="7"/>
      <c r="E96" s="37"/>
      <c r="F96" s="37"/>
      <c r="G96" s="37"/>
    </row>
    <row r="97" spans="1:7" ht="13" x14ac:dyDescent="0.3">
      <c r="A97" s="8"/>
      <c r="B97" s="20" t="s">
        <v>412</v>
      </c>
      <c r="C97" s="19" t="s">
        <v>11</v>
      </c>
      <c r="D97" s="7"/>
      <c r="E97" s="37"/>
      <c r="F97" s="37"/>
      <c r="G97" s="37">
        <f t="shared" si="1"/>
        <v>0</v>
      </c>
    </row>
    <row r="98" spans="1:7" ht="13" x14ac:dyDescent="0.3">
      <c r="A98" s="8"/>
      <c r="B98" s="20" t="s">
        <v>413</v>
      </c>
      <c r="C98" s="19"/>
      <c r="D98" s="7"/>
      <c r="E98" s="37"/>
      <c r="F98" s="37"/>
      <c r="G98" s="37"/>
    </row>
    <row r="99" spans="1:7" ht="13" x14ac:dyDescent="0.3">
      <c r="A99" s="8"/>
      <c r="B99" s="20"/>
      <c r="C99" s="19"/>
      <c r="D99" s="7"/>
      <c r="E99" s="37"/>
      <c r="F99" s="37"/>
      <c r="G99" s="37"/>
    </row>
    <row r="100" spans="1:7" ht="13" x14ac:dyDescent="0.3">
      <c r="A100" s="8"/>
      <c r="B100" s="20" t="s">
        <v>414</v>
      </c>
      <c r="C100" s="19" t="s">
        <v>11</v>
      </c>
      <c r="D100" s="7"/>
      <c r="E100" s="37"/>
      <c r="F100" s="37"/>
      <c r="G100" s="37">
        <f t="shared" si="1"/>
        <v>0</v>
      </c>
    </row>
    <row r="101" spans="1:7" ht="13" x14ac:dyDescent="0.3">
      <c r="A101" s="8"/>
      <c r="B101" s="20"/>
      <c r="C101" s="19"/>
      <c r="D101" s="7"/>
      <c r="E101" s="37"/>
      <c r="F101" s="37"/>
      <c r="G101" s="37"/>
    </row>
    <row r="102" spans="1:7" ht="13" x14ac:dyDescent="0.3">
      <c r="A102" s="8"/>
      <c r="B102" s="20" t="s">
        <v>415</v>
      </c>
      <c r="C102" s="19" t="s">
        <v>11</v>
      </c>
      <c r="D102" s="7"/>
      <c r="E102" s="37"/>
      <c r="F102" s="37"/>
      <c r="G102" s="37">
        <f t="shared" si="1"/>
        <v>0</v>
      </c>
    </row>
    <row r="103" spans="1:7" ht="13" x14ac:dyDescent="0.3">
      <c r="A103" s="8"/>
      <c r="B103" s="20"/>
      <c r="C103" s="19"/>
      <c r="D103" s="7"/>
      <c r="E103" s="37"/>
      <c r="F103" s="37"/>
      <c r="G103" s="37"/>
    </row>
    <row r="104" spans="1:7" ht="13" x14ac:dyDescent="0.3">
      <c r="A104" s="8"/>
      <c r="B104" s="20" t="s">
        <v>416</v>
      </c>
      <c r="C104" s="19" t="s">
        <v>2</v>
      </c>
      <c r="D104" s="7"/>
      <c r="E104" s="37"/>
      <c r="F104" s="37"/>
      <c r="G104" s="37">
        <f t="shared" si="1"/>
        <v>0</v>
      </c>
    </row>
    <row r="105" spans="1:7" ht="13" x14ac:dyDescent="0.3">
      <c r="A105" s="8"/>
      <c r="B105" s="20"/>
      <c r="C105" s="19"/>
      <c r="D105" s="7"/>
      <c r="E105" s="37"/>
      <c r="F105" s="37"/>
      <c r="G105" s="37"/>
    </row>
    <row r="106" spans="1:7" ht="13" x14ac:dyDescent="0.3">
      <c r="A106" s="8"/>
      <c r="B106" s="20" t="s">
        <v>417</v>
      </c>
      <c r="C106" s="19" t="s">
        <v>2</v>
      </c>
      <c r="D106" s="7"/>
      <c r="E106" s="37"/>
      <c r="F106" s="37"/>
      <c r="G106" s="37">
        <f t="shared" si="1"/>
        <v>0</v>
      </c>
    </row>
    <row r="107" spans="1:7" ht="13" x14ac:dyDescent="0.3">
      <c r="A107" s="8"/>
      <c r="B107" s="20"/>
      <c r="C107" s="19"/>
      <c r="D107" s="7"/>
      <c r="E107" s="37"/>
      <c r="F107" s="37"/>
      <c r="G107" s="37"/>
    </row>
    <row r="108" spans="1:7" ht="13" x14ac:dyDescent="0.3">
      <c r="A108" s="8"/>
      <c r="B108" s="20" t="s">
        <v>418</v>
      </c>
      <c r="C108" s="19" t="s">
        <v>2</v>
      </c>
      <c r="D108" s="7"/>
      <c r="E108" s="37"/>
      <c r="F108" s="37"/>
      <c r="G108" s="37">
        <f t="shared" si="1"/>
        <v>0</v>
      </c>
    </row>
    <row r="109" spans="1:7" ht="13" x14ac:dyDescent="0.3">
      <c r="A109" s="8"/>
      <c r="B109" s="20" t="s">
        <v>419</v>
      </c>
      <c r="C109" s="19"/>
      <c r="D109" s="7"/>
      <c r="E109" s="37"/>
      <c r="F109" s="37"/>
      <c r="G109" s="37"/>
    </row>
    <row r="110" spans="1:7" ht="13" x14ac:dyDescent="0.3">
      <c r="A110" s="8"/>
      <c r="B110" s="20"/>
      <c r="C110" s="19"/>
      <c r="D110" s="7"/>
      <c r="E110" s="37"/>
      <c r="F110" s="37"/>
      <c r="G110" s="37"/>
    </row>
    <row r="111" spans="1:7" ht="13" x14ac:dyDescent="0.3">
      <c r="A111" s="8"/>
      <c r="B111" s="21" t="s">
        <v>420</v>
      </c>
      <c r="C111" s="19"/>
      <c r="D111" s="7"/>
      <c r="E111" s="37"/>
      <c r="F111" s="37"/>
      <c r="G111" s="37"/>
    </row>
    <row r="112" spans="1:7" ht="13" x14ac:dyDescent="0.3">
      <c r="A112" s="8"/>
      <c r="B112" s="20"/>
      <c r="C112" s="19"/>
      <c r="D112" s="7"/>
      <c r="E112" s="37"/>
      <c r="F112" s="37"/>
      <c r="G112" s="37"/>
    </row>
    <row r="113" spans="1:14" ht="13" x14ac:dyDescent="0.3">
      <c r="A113" s="8"/>
      <c r="B113" s="20" t="s">
        <v>461</v>
      </c>
      <c r="C113" s="19" t="s">
        <v>457</v>
      </c>
      <c r="D113" s="9"/>
      <c r="E113" s="37"/>
      <c r="F113" s="37"/>
      <c r="G113" s="37">
        <f t="shared" si="1"/>
        <v>0</v>
      </c>
    </row>
    <row r="114" spans="1:14" ht="13" x14ac:dyDescent="0.3">
      <c r="A114" s="8"/>
      <c r="B114" s="20" t="s">
        <v>421</v>
      </c>
      <c r="C114" s="19"/>
      <c r="D114" s="7"/>
      <c r="E114" s="37"/>
      <c r="F114" s="37"/>
      <c r="G114" s="37"/>
    </row>
    <row r="115" spans="1:14" ht="13" x14ac:dyDescent="0.3">
      <c r="A115" s="8"/>
      <c r="B115" s="20"/>
      <c r="C115" s="19"/>
      <c r="D115" s="7"/>
      <c r="E115" s="37"/>
      <c r="F115" s="37"/>
      <c r="G115" s="37"/>
      <c r="K115" s="1">
        <v>17</v>
      </c>
      <c r="L115" s="1">
        <v>17</v>
      </c>
      <c r="N115" s="1">
        <f>L115+K115</f>
        <v>34</v>
      </c>
    </row>
    <row r="116" spans="1:14" ht="13" x14ac:dyDescent="0.3">
      <c r="A116" s="8"/>
      <c r="B116" s="20" t="s">
        <v>422</v>
      </c>
      <c r="C116" s="19" t="s">
        <v>457</v>
      </c>
      <c r="D116" s="9">
        <v>36</v>
      </c>
      <c r="E116" s="37">
        <v>50</v>
      </c>
      <c r="F116" s="37"/>
      <c r="G116" s="37">
        <f t="shared" si="1"/>
        <v>1800</v>
      </c>
      <c r="K116" s="1">
        <v>8</v>
      </c>
      <c r="L116" s="1">
        <v>8</v>
      </c>
      <c r="M116" s="1">
        <v>8</v>
      </c>
      <c r="N116" s="1">
        <f>M116+L116+K116</f>
        <v>24</v>
      </c>
    </row>
    <row r="117" spans="1:14" ht="13" x14ac:dyDescent="0.3">
      <c r="A117" s="8"/>
      <c r="B117" s="20"/>
      <c r="C117" s="19"/>
      <c r="D117" s="7"/>
      <c r="E117" s="37"/>
      <c r="F117" s="37"/>
      <c r="G117" s="37"/>
      <c r="N117" s="1">
        <f>N115+N116</f>
        <v>58</v>
      </c>
    </row>
    <row r="118" spans="1:14" ht="13" x14ac:dyDescent="0.3">
      <c r="A118" s="8"/>
      <c r="B118" s="20" t="s">
        <v>423</v>
      </c>
      <c r="C118" s="19" t="s">
        <v>457</v>
      </c>
      <c r="D118" s="9">
        <v>118</v>
      </c>
      <c r="E118" s="37">
        <v>20</v>
      </c>
      <c r="F118" s="37"/>
      <c r="G118" s="37">
        <f t="shared" si="1"/>
        <v>2360</v>
      </c>
      <c r="N118" s="1">
        <f>N117*2</f>
        <v>116</v>
      </c>
    </row>
    <row r="119" spans="1:14" ht="13" x14ac:dyDescent="0.3">
      <c r="A119" s="8"/>
      <c r="B119" s="20"/>
      <c r="C119" s="19"/>
      <c r="D119" s="7"/>
      <c r="E119" s="37"/>
      <c r="F119" s="37"/>
      <c r="G119" s="37"/>
      <c r="N119" s="1">
        <f>N118*3</f>
        <v>348</v>
      </c>
    </row>
    <row r="120" spans="1:14" ht="13" x14ac:dyDescent="0.3">
      <c r="A120" s="8"/>
      <c r="B120" s="20" t="s">
        <v>424</v>
      </c>
      <c r="C120" s="19" t="s">
        <v>457</v>
      </c>
      <c r="D120" s="7"/>
      <c r="E120" s="37">
        <v>20</v>
      </c>
      <c r="F120" s="37"/>
      <c r="G120" s="37">
        <f t="shared" si="1"/>
        <v>0</v>
      </c>
    </row>
    <row r="121" spans="1:14" ht="13" x14ac:dyDescent="0.3">
      <c r="A121" s="8"/>
      <c r="B121" s="20"/>
      <c r="C121" s="19"/>
      <c r="D121" s="7"/>
      <c r="E121" s="37"/>
      <c r="F121" s="37"/>
      <c r="G121" s="37"/>
    </row>
    <row r="122" spans="1:14" ht="13" x14ac:dyDescent="0.3">
      <c r="A122" s="8"/>
      <c r="B122" s="21" t="s">
        <v>425</v>
      </c>
      <c r="C122" s="19"/>
      <c r="D122" s="7"/>
      <c r="E122" s="37"/>
      <c r="F122" s="37"/>
      <c r="G122" s="37"/>
    </row>
    <row r="123" spans="1:14" ht="13" x14ac:dyDescent="0.3">
      <c r="A123" s="8"/>
      <c r="B123" s="20"/>
      <c r="C123" s="19"/>
      <c r="D123" s="7"/>
      <c r="E123" s="37"/>
      <c r="F123" s="37"/>
      <c r="G123" s="37"/>
    </row>
    <row r="124" spans="1:14" ht="13" x14ac:dyDescent="0.3">
      <c r="A124" s="8"/>
      <c r="B124" s="21" t="s">
        <v>426</v>
      </c>
      <c r="C124" s="19"/>
      <c r="D124" s="7"/>
      <c r="E124" s="37"/>
      <c r="F124" s="37"/>
      <c r="G124" s="37"/>
    </row>
    <row r="125" spans="1:14" ht="13" x14ac:dyDescent="0.3">
      <c r="A125" s="8"/>
      <c r="B125" s="21" t="s">
        <v>427</v>
      </c>
      <c r="C125" s="19"/>
      <c r="D125" s="7"/>
      <c r="E125" s="37"/>
      <c r="F125" s="37"/>
      <c r="G125" s="37"/>
    </row>
    <row r="126" spans="1:14" ht="13" x14ac:dyDescent="0.3">
      <c r="A126" s="8"/>
      <c r="B126" s="21" t="s">
        <v>428</v>
      </c>
      <c r="C126" s="19"/>
      <c r="D126" s="7"/>
      <c r="E126" s="37"/>
      <c r="F126" s="37"/>
      <c r="G126" s="37"/>
    </row>
    <row r="127" spans="1:14" ht="13" x14ac:dyDescent="0.3">
      <c r="A127" s="8"/>
      <c r="B127" s="21" t="s">
        <v>429</v>
      </c>
      <c r="C127" s="19"/>
      <c r="D127" s="7"/>
      <c r="E127" s="37"/>
      <c r="F127" s="37"/>
      <c r="G127" s="37"/>
    </row>
    <row r="128" spans="1:14" ht="13" x14ac:dyDescent="0.3">
      <c r="A128" s="8"/>
      <c r="B128" s="21" t="s">
        <v>410</v>
      </c>
      <c r="C128" s="19"/>
      <c r="D128" s="7"/>
      <c r="E128" s="37"/>
      <c r="F128" s="37"/>
      <c r="G128" s="37"/>
    </row>
    <row r="129" spans="1:7" ht="13" x14ac:dyDescent="0.3">
      <c r="A129" s="8"/>
      <c r="B129" s="20"/>
      <c r="C129" s="19"/>
      <c r="D129" s="7"/>
      <c r="E129" s="37"/>
      <c r="F129" s="37"/>
      <c r="G129" s="37"/>
    </row>
    <row r="130" spans="1:7" ht="13" x14ac:dyDescent="0.3">
      <c r="A130" s="8"/>
      <c r="B130" s="20" t="s">
        <v>430</v>
      </c>
      <c r="C130" s="19" t="s">
        <v>2</v>
      </c>
      <c r="D130" s="7"/>
      <c r="E130" s="37"/>
      <c r="F130" s="37"/>
      <c r="G130" s="37">
        <f t="shared" si="1"/>
        <v>0</v>
      </c>
    </row>
    <row r="131" spans="1:7" ht="13" x14ac:dyDescent="0.3">
      <c r="A131" s="8"/>
      <c r="B131" s="20" t="s">
        <v>431</v>
      </c>
      <c r="C131" s="19"/>
      <c r="D131" s="7"/>
      <c r="E131" s="37"/>
      <c r="F131" s="37"/>
      <c r="G131" s="37"/>
    </row>
    <row r="132" spans="1:7" ht="13" x14ac:dyDescent="0.3">
      <c r="A132" s="8"/>
      <c r="B132" s="20"/>
      <c r="C132" s="19"/>
      <c r="D132" s="7"/>
      <c r="E132" s="37"/>
      <c r="F132" s="37"/>
      <c r="G132" s="37"/>
    </row>
    <row r="133" spans="1:7" ht="13" x14ac:dyDescent="0.3">
      <c r="A133" s="8"/>
      <c r="B133" s="21" t="s">
        <v>426</v>
      </c>
      <c r="C133" s="19"/>
      <c r="D133" s="7"/>
      <c r="E133" s="37"/>
      <c r="F133" s="37"/>
      <c r="G133" s="37"/>
    </row>
    <row r="134" spans="1:7" ht="13" x14ac:dyDescent="0.3">
      <c r="A134" s="8"/>
      <c r="B134" s="21" t="s">
        <v>432</v>
      </c>
      <c r="C134" s="19"/>
      <c r="D134" s="7"/>
      <c r="E134" s="37"/>
      <c r="F134" s="37"/>
      <c r="G134" s="37"/>
    </row>
    <row r="135" spans="1:7" ht="13" x14ac:dyDescent="0.3">
      <c r="A135" s="8"/>
      <c r="B135" s="21" t="s">
        <v>433</v>
      </c>
      <c r="C135" s="19"/>
      <c r="D135" s="7"/>
      <c r="E135" s="37"/>
      <c r="F135" s="37"/>
      <c r="G135" s="37"/>
    </row>
    <row r="136" spans="1:7" ht="13" x14ac:dyDescent="0.3">
      <c r="A136" s="8"/>
      <c r="B136" s="21" t="s">
        <v>434</v>
      </c>
      <c r="C136" s="19"/>
      <c r="D136" s="7"/>
      <c r="E136" s="37"/>
      <c r="F136" s="37"/>
      <c r="G136" s="37"/>
    </row>
    <row r="137" spans="1:7" ht="13" x14ac:dyDescent="0.3">
      <c r="A137" s="8"/>
      <c r="B137" s="21" t="s">
        <v>435</v>
      </c>
      <c r="C137" s="19"/>
      <c r="D137" s="7"/>
      <c r="E137" s="37"/>
      <c r="F137" s="37"/>
      <c r="G137" s="37"/>
    </row>
    <row r="138" spans="1:7" ht="13" x14ac:dyDescent="0.3">
      <c r="A138" s="8"/>
      <c r="B138" s="21" t="s">
        <v>436</v>
      </c>
      <c r="C138" s="19"/>
      <c r="D138" s="7"/>
      <c r="E138" s="37"/>
      <c r="F138" s="37"/>
      <c r="G138" s="37"/>
    </row>
    <row r="139" spans="1:7" ht="13" x14ac:dyDescent="0.3">
      <c r="A139" s="8"/>
      <c r="B139" s="21" t="s">
        <v>437</v>
      </c>
      <c r="C139" s="19"/>
      <c r="D139" s="7"/>
      <c r="E139" s="37"/>
      <c r="F139" s="37"/>
      <c r="G139" s="37"/>
    </row>
    <row r="140" spans="1:7" ht="13" x14ac:dyDescent="0.3">
      <c r="A140" s="8"/>
      <c r="B140" s="20"/>
      <c r="C140" s="19"/>
      <c r="D140" s="7"/>
      <c r="E140" s="37"/>
      <c r="F140" s="37"/>
      <c r="G140" s="37"/>
    </row>
    <row r="141" spans="1:7" ht="13" x14ac:dyDescent="0.3">
      <c r="A141" s="8"/>
      <c r="B141" s="20" t="s">
        <v>438</v>
      </c>
      <c r="C141" s="19" t="s">
        <v>2</v>
      </c>
      <c r="D141" s="7"/>
      <c r="E141" s="37"/>
      <c r="F141" s="37"/>
      <c r="G141" s="37">
        <f t="shared" si="1"/>
        <v>0</v>
      </c>
    </row>
    <row r="142" spans="1:7" ht="13" x14ac:dyDescent="0.3">
      <c r="A142" s="8"/>
      <c r="B142" s="20"/>
      <c r="C142" s="19"/>
      <c r="D142" s="7"/>
      <c r="E142" s="37"/>
      <c r="F142" s="37"/>
      <c r="G142" s="37"/>
    </row>
    <row r="143" spans="1:7" ht="13" x14ac:dyDescent="0.3">
      <c r="A143" s="8"/>
      <c r="B143" s="21" t="s">
        <v>439</v>
      </c>
      <c r="C143" s="19"/>
      <c r="D143" s="7"/>
      <c r="E143" s="37"/>
      <c r="F143" s="37"/>
      <c r="G143" s="37"/>
    </row>
    <row r="144" spans="1:7" ht="13" x14ac:dyDescent="0.3">
      <c r="A144" s="8"/>
      <c r="B144" s="20"/>
      <c r="C144" s="19"/>
      <c r="D144" s="7"/>
      <c r="E144" s="37"/>
      <c r="F144" s="37"/>
      <c r="G144" s="37"/>
    </row>
    <row r="145" spans="1:7" ht="13" x14ac:dyDescent="0.3">
      <c r="A145" s="8"/>
      <c r="B145" s="20" t="s">
        <v>440</v>
      </c>
      <c r="C145" s="19" t="s">
        <v>11</v>
      </c>
      <c r="D145" s="7"/>
      <c r="E145" s="37"/>
      <c r="F145" s="37"/>
      <c r="G145" s="37">
        <f t="shared" ref="G145:G169" si="6">E145*D145</f>
        <v>0</v>
      </c>
    </row>
    <row r="146" spans="1:7" ht="13" x14ac:dyDescent="0.3">
      <c r="A146" s="8"/>
      <c r="B146" s="20" t="s">
        <v>441</v>
      </c>
      <c r="C146" s="19"/>
      <c r="D146" s="7"/>
      <c r="E146" s="37"/>
      <c r="F146" s="37"/>
      <c r="G146" s="37"/>
    </row>
    <row r="147" spans="1:7" ht="13" x14ac:dyDescent="0.3">
      <c r="A147" s="8"/>
      <c r="B147" s="20"/>
      <c r="C147" s="19"/>
      <c r="D147" s="7"/>
      <c r="E147" s="37"/>
      <c r="F147" s="37"/>
      <c r="G147" s="37"/>
    </row>
    <row r="148" spans="1:7" ht="13" x14ac:dyDescent="0.3">
      <c r="A148" s="8"/>
      <c r="B148" s="20" t="s">
        <v>442</v>
      </c>
      <c r="C148" s="19" t="s">
        <v>11</v>
      </c>
      <c r="D148" s="7"/>
      <c r="E148" s="37"/>
      <c r="F148" s="37"/>
      <c r="G148" s="37">
        <f t="shared" si="6"/>
        <v>0</v>
      </c>
    </row>
    <row r="149" spans="1:7" ht="13" x14ac:dyDescent="0.3">
      <c r="A149" s="8"/>
      <c r="B149" s="20" t="s">
        <v>443</v>
      </c>
      <c r="C149" s="19"/>
      <c r="D149" s="7"/>
      <c r="E149" s="37"/>
      <c r="F149" s="37"/>
      <c r="G149" s="37"/>
    </row>
    <row r="150" spans="1:7" ht="13" x14ac:dyDescent="0.3">
      <c r="A150" s="8"/>
      <c r="B150" s="20"/>
      <c r="C150" s="19"/>
      <c r="D150" s="7"/>
      <c r="E150" s="37"/>
      <c r="F150" s="37"/>
      <c r="G150" s="37"/>
    </row>
    <row r="151" spans="1:7" ht="13" x14ac:dyDescent="0.3">
      <c r="A151" s="8"/>
      <c r="B151" s="21" t="s">
        <v>444</v>
      </c>
      <c r="C151" s="19"/>
      <c r="D151" s="7"/>
      <c r="E151" s="37"/>
      <c r="F151" s="37"/>
      <c r="G151" s="37"/>
    </row>
    <row r="152" spans="1:7" ht="13" x14ac:dyDescent="0.3">
      <c r="A152" s="8"/>
      <c r="B152" s="21" t="s">
        <v>445</v>
      </c>
      <c r="C152" s="19"/>
      <c r="D152" s="7"/>
      <c r="E152" s="37"/>
      <c r="F152" s="37"/>
      <c r="G152" s="37"/>
    </row>
    <row r="153" spans="1:7" ht="13" x14ac:dyDescent="0.3">
      <c r="A153" s="8"/>
      <c r="B153" s="21" t="s">
        <v>446</v>
      </c>
      <c r="C153" s="19"/>
      <c r="D153" s="7"/>
      <c r="E153" s="37"/>
      <c r="F153" s="37"/>
      <c r="G153" s="37"/>
    </row>
    <row r="154" spans="1:7" ht="13" x14ac:dyDescent="0.3">
      <c r="A154" s="8"/>
      <c r="B154" s="21" t="s">
        <v>447</v>
      </c>
      <c r="C154" s="19"/>
      <c r="D154" s="7"/>
      <c r="E154" s="37"/>
      <c r="F154" s="37"/>
      <c r="G154" s="37"/>
    </row>
    <row r="155" spans="1:7" ht="13" x14ac:dyDescent="0.3">
      <c r="A155" s="8"/>
      <c r="B155" s="20"/>
      <c r="C155" s="19"/>
      <c r="D155" s="7"/>
      <c r="E155" s="37"/>
      <c r="F155" s="37"/>
      <c r="G155" s="37"/>
    </row>
    <row r="156" spans="1:7" ht="13" x14ac:dyDescent="0.3">
      <c r="A156" s="8"/>
      <c r="B156" s="20" t="s">
        <v>448</v>
      </c>
      <c r="C156" s="19" t="s">
        <v>4</v>
      </c>
      <c r="D156" s="7">
        <v>1</v>
      </c>
      <c r="E156" s="37"/>
      <c r="F156" s="37"/>
      <c r="G156" s="37">
        <f t="shared" si="6"/>
        <v>0</v>
      </c>
    </row>
    <row r="157" spans="1:7" ht="13" x14ac:dyDescent="0.3">
      <c r="A157" s="8"/>
      <c r="B157" s="20" t="s">
        <v>449</v>
      </c>
      <c r="C157" s="19"/>
      <c r="D157" s="7"/>
      <c r="E157" s="37"/>
      <c r="F157" s="37"/>
      <c r="G157" s="37"/>
    </row>
    <row r="158" spans="1:7" ht="13" x14ac:dyDescent="0.3">
      <c r="A158" s="8"/>
      <c r="B158" s="20" t="s">
        <v>450</v>
      </c>
      <c r="C158" s="19"/>
      <c r="D158" s="7"/>
      <c r="E158" s="37"/>
      <c r="F158" s="37"/>
      <c r="G158" s="37"/>
    </row>
    <row r="159" spans="1:7" ht="13" x14ac:dyDescent="0.3">
      <c r="A159" s="8"/>
      <c r="B159" s="20"/>
      <c r="C159" s="19"/>
      <c r="D159" s="7"/>
      <c r="E159" s="37"/>
      <c r="F159" s="37"/>
      <c r="G159" s="37"/>
    </row>
    <row r="160" spans="1:7" ht="13" x14ac:dyDescent="0.3">
      <c r="A160" s="8"/>
      <c r="B160" s="21" t="s">
        <v>451</v>
      </c>
      <c r="C160" s="19"/>
      <c r="D160" s="7"/>
      <c r="E160" s="37"/>
      <c r="F160" s="37"/>
      <c r="G160" s="37"/>
    </row>
    <row r="161" spans="1:7" ht="13" x14ac:dyDescent="0.3">
      <c r="A161" s="8"/>
      <c r="B161" s="21" t="s">
        <v>452</v>
      </c>
      <c r="C161" s="19"/>
      <c r="D161" s="7"/>
      <c r="E161" s="37"/>
      <c r="F161" s="37"/>
      <c r="G161" s="37"/>
    </row>
    <row r="162" spans="1:7" ht="13" x14ac:dyDescent="0.3">
      <c r="A162" s="8"/>
      <c r="B162" s="20"/>
      <c r="C162" s="19"/>
      <c r="D162" s="7"/>
      <c r="E162" s="37"/>
      <c r="F162" s="37"/>
      <c r="G162" s="37"/>
    </row>
    <row r="163" spans="1:7" ht="13" x14ac:dyDescent="0.3">
      <c r="A163" s="8"/>
      <c r="B163" s="20" t="s">
        <v>453</v>
      </c>
      <c r="C163" s="19" t="s">
        <v>457</v>
      </c>
      <c r="D163" s="7"/>
      <c r="E163" s="37"/>
      <c r="F163" s="37"/>
      <c r="G163" s="37">
        <f t="shared" si="6"/>
        <v>0</v>
      </c>
    </row>
    <row r="164" spans="1:7" ht="13" x14ac:dyDescent="0.3">
      <c r="A164" s="8"/>
      <c r="B164" s="20" t="s">
        <v>454</v>
      </c>
      <c r="C164" s="19"/>
      <c r="D164" s="7"/>
      <c r="E164" s="37"/>
      <c r="F164" s="37"/>
      <c r="G164" s="37"/>
    </row>
    <row r="165" spans="1:7" ht="13" x14ac:dyDescent="0.3">
      <c r="A165" s="8"/>
      <c r="B165" s="20"/>
      <c r="C165" s="19"/>
      <c r="D165" s="7"/>
      <c r="E165" s="37"/>
      <c r="F165" s="37"/>
      <c r="G165" s="37"/>
    </row>
    <row r="166" spans="1:7" ht="13" x14ac:dyDescent="0.3">
      <c r="A166" s="8"/>
      <c r="B166" s="20" t="s">
        <v>455</v>
      </c>
      <c r="C166" s="19"/>
      <c r="D166" s="7"/>
      <c r="E166" s="37"/>
      <c r="F166" s="37"/>
      <c r="G166" s="37"/>
    </row>
    <row r="167" spans="1:7" ht="13" x14ac:dyDescent="0.3">
      <c r="A167" s="8"/>
      <c r="B167" s="20" t="s">
        <v>456</v>
      </c>
      <c r="C167" s="19"/>
      <c r="D167" s="7"/>
      <c r="E167" s="37"/>
      <c r="F167" s="37"/>
      <c r="G167" s="37"/>
    </row>
    <row r="168" spans="1:7" ht="13" x14ac:dyDescent="0.3">
      <c r="A168" s="8"/>
      <c r="B168" s="20"/>
      <c r="C168" s="19"/>
      <c r="D168" s="7"/>
      <c r="E168" s="37"/>
      <c r="F168" s="37"/>
      <c r="G168" s="37"/>
    </row>
    <row r="169" spans="1:7" ht="13" x14ac:dyDescent="0.3">
      <c r="A169" s="8"/>
      <c r="B169" s="20" t="s">
        <v>458</v>
      </c>
      <c r="C169" s="19" t="s">
        <v>457</v>
      </c>
      <c r="D169" s="7"/>
      <c r="E169" s="37"/>
      <c r="F169" s="37"/>
      <c r="G169" s="37">
        <f t="shared" si="6"/>
        <v>0</v>
      </c>
    </row>
    <row r="170" spans="1:7" ht="13" x14ac:dyDescent="0.3">
      <c r="A170" s="8"/>
      <c r="B170" s="20"/>
      <c r="C170" s="19"/>
      <c r="D170" s="7"/>
      <c r="E170" s="37"/>
      <c r="F170" s="37"/>
      <c r="G170" s="37"/>
    </row>
    <row r="171" spans="1:7" ht="13" x14ac:dyDescent="0.3">
      <c r="A171" s="8"/>
      <c r="B171" s="5" t="s">
        <v>283</v>
      </c>
      <c r="C171" s="7"/>
      <c r="D171" s="7"/>
      <c r="E171" s="38"/>
      <c r="F171" s="39"/>
      <c r="G171" s="39">
        <f>SUM(G5:G170)</f>
        <v>5410</v>
      </c>
    </row>
    <row r="172" spans="1:7" ht="13" x14ac:dyDescent="0.3">
      <c r="A172" s="8"/>
      <c r="B172" s="3"/>
      <c r="C172" s="7"/>
      <c r="D172" s="7"/>
      <c r="E172" s="37"/>
      <c r="F172" s="37"/>
      <c r="G172" s="37"/>
    </row>
    <row r="173" spans="1:7" ht="13" x14ac:dyDescent="0.3">
      <c r="A173" s="8"/>
      <c r="B173" s="25" t="s">
        <v>459</v>
      </c>
      <c r="C173" s="26"/>
      <c r="D173" s="26"/>
      <c r="E173" s="46"/>
      <c r="F173" s="46"/>
      <c r="G173" s="46"/>
    </row>
    <row r="174" spans="1:7" ht="13" x14ac:dyDescent="0.3">
      <c r="A174" s="3"/>
      <c r="B174" s="3"/>
      <c r="C174" s="3"/>
      <c r="D174" s="3"/>
      <c r="E174" s="37"/>
      <c r="F174" s="36"/>
      <c r="G174" s="36"/>
    </row>
    <row r="175" spans="1:7" ht="13" x14ac:dyDescent="0.3">
      <c r="A175" s="3"/>
      <c r="B175" s="17" t="s">
        <v>358</v>
      </c>
      <c r="C175" s="3"/>
      <c r="D175" s="3"/>
      <c r="E175" s="37"/>
      <c r="F175" s="36"/>
      <c r="G175" s="36"/>
    </row>
    <row r="176" spans="1:7" ht="13" x14ac:dyDescent="0.3">
      <c r="A176" s="3"/>
      <c r="B176" s="3"/>
      <c r="C176" s="3"/>
      <c r="D176" s="3"/>
      <c r="E176" s="37"/>
      <c r="F176" s="36"/>
      <c r="G176" s="36"/>
    </row>
    <row r="177" spans="1:15" ht="13" x14ac:dyDescent="0.3">
      <c r="A177" s="3"/>
      <c r="B177" s="4" t="s">
        <v>281</v>
      </c>
      <c r="C177" s="3"/>
      <c r="D177" s="3"/>
      <c r="E177" s="37"/>
      <c r="F177" s="36"/>
      <c r="G177" s="36"/>
    </row>
    <row r="178" spans="1:15" ht="13" x14ac:dyDescent="0.3">
      <c r="A178" s="3"/>
      <c r="B178" s="3" t="s">
        <v>280</v>
      </c>
      <c r="C178" s="3"/>
      <c r="D178" s="3"/>
      <c r="E178" s="37"/>
      <c r="F178" s="36"/>
      <c r="G178" s="36"/>
    </row>
    <row r="179" spans="1:15" ht="13" x14ac:dyDescent="0.3">
      <c r="A179" s="3"/>
      <c r="B179" s="3" t="s">
        <v>279</v>
      </c>
      <c r="C179" s="7" t="s">
        <v>0</v>
      </c>
      <c r="D179" s="7"/>
      <c r="E179" s="38">
        <v>15</v>
      </c>
      <c r="F179" s="37"/>
      <c r="G179" s="37">
        <f>E179*D179</f>
        <v>0</v>
      </c>
    </row>
    <row r="180" spans="1:15" ht="13" x14ac:dyDescent="0.3">
      <c r="A180" s="3"/>
      <c r="B180" s="3"/>
      <c r="C180" s="7"/>
      <c r="D180" s="7"/>
      <c r="E180" s="38"/>
      <c r="F180" s="37"/>
      <c r="G180" s="37"/>
    </row>
    <row r="181" spans="1:15" ht="13" x14ac:dyDescent="0.3">
      <c r="A181" s="3"/>
      <c r="B181" s="3" t="s">
        <v>278</v>
      </c>
      <c r="C181" s="7"/>
      <c r="D181" s="7"/>
      <c r="E181" s="38"/>
      <c r="F181" s="37"/>
      <c r="G181" s="37"/>
    </row>
    <row r="182" spans="1:15" ht="13" x14ac:dyDescent="0.3">
      <c r="A182" s="3"/>
      <c r="B182" s="3" t="s">
        <v>277</v>
      </c>
      <c r="C182" s="7" t="s">
        <v>0</v>
      </c>
      <c r="D182" s="7">
        <v>20</v>
      </c>
      <c r="E182" s="38">
        <v>25</v>
      </c>
      <c r="F182" s="37"/>
      <c r="G182" s="37">
        <f t="shared" ref="G182:G233" si="7">E182*D182</f>
        <v>500</v>
      </c>
    </row>
    <row r="183" spans="1:15" ht="13" x14ac:dyDescent="0.3">
      <c r="A183" s="3"/>
      <c r="B183" s="3"/>
      <c r="C183" s="7"/>
      <c r="D183" s="7"/>
      <c r="E183" s="38"/>
      <c r="F183" s="37"/>
      <c r="G183" s="37"/>
    </row>
    <row r="184" spans="1:15" ht="13" x14ac:dyDescent="0.3">
      <c r="A184" s="3"/>
      <c r="B184" s="4" t="s">
        <v>276</v>
      </c>
      <c r="C184" s="7"/>
      <c r="D184" s="7"/>
      <c r="E184" s="38"/>
      <c r="F184" s="37"/>
      <c r="G184" s="37"/>
    </row>
    <row r="185" spans="1:15" ht="13" x14ac:dyDescent="0.3">
      <c r="A185" s="3"/>
      <c r="B185" s="4"/>
      <c r="C185" s="7"/>
      <c r="D185" s="7"/>
      <c r="E185" s="38"/>
      <c r="F185" s="37"/>
      <c r="G185" s="37"/>
    </row>
    <row r="186" spans="1:15" ht="13" x14ac:dyDescent="0.3">
      <c r="A186" s="3"/>
      <c r="B186" s="3" t="s">
        <v>275</v>
      </c>
      <c r="C186" s="7" t="s">
        <v>1</v>
      </c>
      <c r="D186" s="7">
        <v>5</v>
      </c>
      <c r="E186" s="38">
        <v>50</v>
      </c>
      <c r="F186" s="37"/>
      <c r="G186" s="37">
        <f t="shared" si="7"/>
        <v>250</v>
      </c>
    </row>
    <row r="187" spans="1:15" ht="13" x14ac:dyDescent="0.3">
      <c r="A187" s="3"/>
      <c r="B187" s="3"/>
      <c r="C187" s="7"/>
      <c r="D187" s="7"/>
      <c r="E187" s="38"/>
      <c r="F187" s="37"/>
      <c r="G187" s="37"/>
    </row>
    <row r="188" spans="1:15" ht="13" x14ac:dyDescent="0.3">
      <c r="A188" s="3"/>
      <c r="B188" s="4" t="s">
        <v>274</v>
      </c>
      <c r="C188" s="7"/>
      <c r="D188" s="7"/>
      <c r="E188" s="38"/>
      <c r="F188" s="37"/>
      <c r="G188" s="37"/>
    </row>
    <row r="189" spans="1:15" ht="13" x14ac:dyDescent="0.3">
      <c r="A189" s="3"/>
      <c r="B189" s="3" t="s">
        <v>462</v>
      </c>
      <c r="C189" s="7" t="s">
        <v>1</v>
      </c>
      <c r="D189" s="7">
        <v>7</v>
      </c>
      <c r="E189" s="38">
        <v>50</v>
      </c>
      <c r="F189" s="37"/>
      <c r="G189" s="37">
        <f t="shared" si="7"/>
        <v>350</v>
      </c>
      <c r="J189" s="1">
        <v>34</v>
      </c>
      <c r="K189" s="1">
        <v>20</v>
      </c>
      <c r="L189" s="1">
        <f>K189+J189</f>
        <v>54</v>
      </c>
      <c r="M189" s="1">
        <v>0.6</v>
      </c>
      <c r="N189" s="1">
        <v>0.7</v>
      </c>
      <c r="O189" s="1">
        <f>N189*M189*L189</f>
        <v>22.68</v>
      </c>
    </row>
    <row r="190" spans="1:15" ht="13" x14ac:dyDescent="0.3">
      <c r="A190" s="3"/>
      <c r="B190" s="3"/>
      <c r="C190" s="7"/>
      <c r="D190" s="7"/>
      <c r="E190" s="38"/>
      <c r="F190" s="37"/>
      <c r="G190" s="37"/>
      <c r="O190" s="1">
        <f>O189*2</f>
        <v>45.36</v>
      </c>
    </row>
    <row r="191" spans="1:15" ht="13" x14ac:dyDescent="0.3">
      <c r="A191" s="3"/>
      <c r="B191" s="4" t="s">
        <v>273</v>
      </c>
      <c r="C191" s="7"/>
      <c r="D191" s="7"/>
      <c r="E191" s="38"/>
      <c r="F191" s="37"/>
      <c r="G191" s="37"/>
    </row>
    <row r="192" spans="1:15" ht="13" x14ac:dyDescent="0.3">
      <c r="A192" s="3"/>
      <c r="B192" s="4" t="s">
        <v>272</v>
      </c>
      <c r="C192" s="7"/>
      <c r="D192" s="7"/>
      <c r="E192" s="38"/>
      <c r="F192" s="37"/>
      <c r="G192" s="37"/>
      <c r="L192" s="1">
        <v>54</v>
      </c>
      <c r="M192" s="1">
        <v>0.6</v>
      </c>
      <c r="N192" s="1">
        <f>M192*L192</f>
        <v>32.4</v>
      </c>
    </row>
    <row r="193" spans="1:7" ht="13" x14ac:dyDescent="0.3">
      <c r="A193" s="3"/>
      <c r="B193" s="3" t="s">
        <v>271</v>
      </c>
      <c r="C193" s="7" t="s">
        <v>1</v>
      </c>
      <c r="D193" s="7">
        <v>2</v>
      </c>
      <c r="E193" s="38">
        <v>150</v>
      </c>
      <c r="F193" s="37"/>
      <c r="G193" s="37">
        <f t="shared" si="7"/>
        <v>300</v>
      </c>
    </row>
    <row r="194" spans="1:7" ht="13" x14ac:dyDescent="0.3">
      <c r="A194" s="3"/>
      <c r="B194" s="3"/>
      <c r="C194" s="7"/>
      <c r="D194" s="7"/>
      <c r="E194" s="38"/>
      <c r="F194" s="37"/>
      <c r="G194" s="37"/>
    </row>
    <row r="195" spans="1:7" ht="13" x14ac:dyDescent="0.3">
      <c r="A195" s="3"/>
      <c r="B195" s="3" t="s">
        <v>270</v>
      </c>
      <c r="C195" s="7" t="s">
        <v>1</v>
      </c>
      <c r="D195" s="7">
        <v>1</v>
      </c>
      <c r="E195" s="38">
        <v>250</v>
      </c>
      <c r="F195" s="37"/>
      <c r="G195" s="37">
        <f t="shared" si="7"/>
        <v>250</v>
      </c>
    </row>
    <row r="196" spans="1:7" ht="13" x14ac:dyDescent="0.3">
      <c r="A196" s="3"/>
      <c r="B196" s="3"/>
      <c r="C196" s="7"/>
      <c r="D196" s="7"/>
      <c r="E196" s="38"/>
      <c r="F196" s="37"/>
      <c r="G196" s="37"/>
    </row>
    <row r="197" spans="1:7" ht="13" x14ac:dyDescent="0.3">
      <c r="A197" s="3"/>
      <c r="B197" s="4" t="s">
        <v>269</v>
      </c>
      <c r="C197" s="7"/>
      <c r="D197" s="7"/>
      <c r="E197" s="38"/>
      <c r="F197" s="37"/>
      <c r="G197" s="37"/>
    </row>
    <row r="198" spans="1:7" ht="13" x14ac:dyDescent="0.3">
      <c r="A198" s="3"/>
      <c r="B198" s="3" t="s">
        <v>268</v>
      </c>
      <c r="C198" s="7"/>
      <c r="D198" s="7"/>
      <c r="E198" s="38"/>
      <c r="F198" s="37"/>
      <c r="G198" s="37"/>
    </row>
    <row r="199" spans="1:7" ht="13" x14ac:dyDescent="0.3">
      <c r="A199" s="3"/>
      <c r="B199" s="3" t="s">
        <v>267</v>
      </c>
      <c r="C199" s="7" t="s">
        <v>1</v>
      </c>
      <c r="D199" s="7"/>
      <c r="E199" s="38">
        <v>50</v>
      </c>
      <c r="F199" s="37"/>
      <c r="G199" s="37">
        <f t="shared" si="7"/>
        <v>0</v>
      </c>
    </row>
    <row r="200" spans="1:7" ht="13" x14ac:dyDescent="0.3">
      <c r="A200" s="3"/>
      <c r="B200" s="3"/>
      <c r="C200" s="7"/>
      <c r="D200" s="7"/>
      <c r="E200" s="38"/>
      <c r="F200" s="37"/>
      <c r="G200" s="37"/>
    </row>
    <row r="201" spans="1:7" ht="13" x14ac:dyDescent="0.3">
      <c r="A201" s="3"/>
      <c r="B201" s="4" t="s">
        <v>266</v>
      </c>
      <c r="C201" s="7"/>
      <c r="D201" s="7"/>
      <c r="E201" s="38"/>
      <c r="F201" s="37"/>
      <c r="G201" s="37"/>
    </row>
    <row r="202" spans="1:7" ht="13" x14ac:dyDescent="0.3">
      <c r="A202" s="3"/>
      <c r="B202" s="3" t="s">
        <v>5</v>
      </c>
      <c r="C202" s="7" t="s">
        <v>0</v>
      </c>
      <c r="D202" s="7">
        <v>20</v>
      </c>
      <c r="E202" s="38">
        <v>45</v>
      </c>
      <c r="F202" s="37"/>
      <c r="G202" s="37">
        <f t="shared" si="7"/>
        <v>900</v>
      </c>
    </row>
    <row r="203" spans="1:7" ht="13" x14ac:dyDescent="0.3">
      <c r="A203" s="3"/>
      <c r="B203" s="3"/>
      <c r="C203" s="7"/>
      <c r="D203" s="7"/>
      <c r="E203" s="38"/>
      <c r="F203" s="37"/>
      <c r="G203" s="37"/>
    </row>
    <row r="204" spans="1:7" ht="13" x14ac:dyDescent="0.3">
      <c r="A204" s="3"/>
      <c r="B204" s="3" t="s">
        <v>265</v>
      </c>
      <c r="C204" s="7"/>
      <c r="D204" s="7"/>
      <c r="E204" s="38"/>
      <c r="F204" s="37"/>
      <c r="G204" s="37"/>
    </row>
    <row r="205" spans="1:7" ht="13" x14ac:dyDescent="0.3">
      <c r="A205" s="3"/>
      <c r="B205" s="3" t="s">
        <v>264</v>
      </c>
      <c r="C205" s="7" t="s">
        <v>4</v>
      </c>
      <c r="D205" s="7">
        <v>1</v>
      </c>
      <c r="E205" s="38">
        <v>400</v>
      </c>
      <c r="F205" s="37"/>
      <c r="G205" s="37">
        <f t="shared" si="7"/>
        <v>400</v>
      </c>
    </row>
    <row r="206" spans="1:7" ht="13" x14ac:dyDescent="0.3">
      <c r="A206" s="3"/>
      <c r="B206" s="3"/>
      <c r="C206" s="7"/>
      <c r="D206" s="7"/>
      <c r="E206" s="38"/>
      <c r="F206" s="37"/>
      <c r="G206" s="37"/>
    </row>
    <row r="207" spans="1:7" ht="13" x14ac:dyDescent="0.3">
      <c r="A207" s="3"/>
      <c r="B207" s="4" t="s">
        <v>359</v>
      </c>
      <c r="C207" s="7"/>
      <c r="D207" s="7"/>
      <c r="E207" s="38"/>
      <c r="F207" s="37"/>
      <c r="G207" s="37"/>
    </row>
    <row r="208" spans="1:7" ht="13" x14ac:dyDescent="0.3">
      <c r="A208" s="3"/>
      <c r="B208" s="4"/>
      <c r="C208" s="7"/>
      <c r="D208" s="7"/>
      <c r="E208" s="38"/>
      <c r="F208" s="37"/>
      <c r="G208" s="37"/>
    </row>
    <row r="209" spans="1:7" ht="13" x14ac:dyDescent="0.3">
      <c r="A209" s="3"/>
      <c r="B209" s="4" t="s">
        <v>263</v>
      </c>
      <c r="C209" s="7"/>
      <c r="D209" s="7"/>
      <c r="E209" s="38"/>
      <c r="F209" s="37"/>
      <c r="G209" s="37"/>
    </row>
    <row r="210" spans="1:7" ht="13" x14ac:dyDescent="0.3">
      <c r="A210" s="3"/>
      <c r="B210" s="4" t="s">
        <v>262</v>
      </c>
      <c r="C210" s="7"/>
      <c r="D210" s="7"/>
      <c r="E210" s="38"/>
      <c r="F210" s="37"/>
      <c r="G210" s="37"/>
    </row>
    <row r="211" spans="1:7" ht="13" x14ac:dyDescent="0.3">
      <c r="A211" s="3"/>
      <c r="B211" s="3"/>
      <c r="C211" s="7"/>
      <c r="D211" s="7"/>
      <c r="E211" s="38"/>
      <c r="F211" s="37"/>
      <c r="G211" s="37"/>
    </row>
    <row r="212" spans="1:7" ht="13" x14ac:dyDescent="0.3">
      <c r="A212" s="3"/>
      <c r="B212" s="3" t="s">
        <v>261</v>
      </c>
      <c r="C212" s="7" t="s">
        <v>1</v>
      </c>
      <c r="D212" s="7">
        <v>2</v>
      </c>
      <c r="E212" s="38">
        <v>350</v>
      </c>
      <c r="F212" s="37"/>
      <c r="G212" s="37">
        <f t="shared" si="7"/>
        <v>700</v>
      </c>
    </row>
    <row r="213" spans="1:7" ht="13" x14ac:dyDescent="0.3">
      <c r="A213" s="3"/>
      <c r="B213" s="3"/>
      <c r="C213" s="7"/>
      <c r="D213" s="7"/>
      <c r="E213" s="38"/>
      <c r="F213" s="37"/>
      <c r="G213" s="37"/>
    </row>
    <row r="214" spans="1:7" ht="13" x14ac:dyDescent="0.3">
      <c r="A214" s="3"/>
      <c r="B214" s="3" t="s">
        <v>6</v>
      </c>
      <c r="C214" s="7" t="s">
        <v>1</v>
      </c>
      <c r="D214" s="7">
        <v>1</v>
      </c>
      <c r="E214" s="38">
        <v>350</v>
      </c>
      <c r="F214" s="37"/>
      <c r="G214" s="37">
        <f t="shared" si="7"/>
        <v>350</v>
      </c>
    </row>
    <row r="215" spans="1:7" ht="13" x14ac:dyDescent="0.3">
      <c r="A215" s="3"/>
      <c r="B215" s="3"/>
      <c r="C215" s="7"/>
      <c r="D215" s="7"/>
      <c r="E215" s="38"/>
      <c r="F215" s="37"/>
      <c r="G215" s="37"/>
    </row>
    <row r="216" spans="1:7" ht="13" x14ac:dyDescent="0.3">
      <c r="A216" s="3"/>
      <c r="B216" s="4" t="s">
        <v>260</v>
      </c>
      <c r="C216" s="7"/>
      <c r="D216" s="7"/>
      <c r="E216" s="38"/>
      <c r="F216" s="37"/>
      <c r="G216" s="37"/>
    </row>
    <row r="217" spans="1:7" ht="13" x14ac:dyDescent="0.3">
      <c r="A217" s="3"/>
      <c r="B217" s="4" t="s">
        <v>259</v>
      </c>
      <c r="C217" s="7"/>
      <c r="D217" s="7"/>
      <c r="E217" s="38"/>
      <c r="F217" s="37"/>
      <c r="G217" s="37"/>
    </row>
    <row r="218" spans="1:7" ht="13" x14ac:dyDescent="0.3">
      <c r="A218" s="3"/>
      <c r="B218" s="3" t="s">
        <v>258</v>
      </c>
      <c r="C218" s="7" t="s">
        <v>1</v>
      </c>
      <c r="D218" s="7"/>
      <c r="E218" s="38">
        <v>350</v>
      </c>
      <c r="F218" s="37"/>
      <c r="G218" s="37">
        <f t="shared" si="7"/>
        <v>0</v>
      </c>
    </row>
    <row r="219" spans="1:7" ht="13" x14ac:dyDescent="0.3">
      <c r="A219" s="3"/>
      <c r="B219" s="3"/>
      <c r="C219" s="7"/>
      <c r="D219" s="7"/>
      <c r="E219" s="38"/>
      <c r="F219" s="37"/>
      <c r="G219" s="37"/>
    </row>
    <row r="220" spans="1:7" ht="13" x14ac:dyDescent="0.3">
      <c r="A220" s="3"/>
      <c r="B220" s="4" t="s">
        <v>257</v>
      </c>
      <c r="C220" s="7"/>
      <c r="D220" s="7"/>
      <c r="E220" s="38"/>
      <c r="F220" s="37"/>
      <c r="G220" s="37"/>
    </row>
    <row r="221" spans="1:7" ht="13" x14ac:dyDescent="0.3">
      <c r="A221" s="3"/>
      <c r="B221" s="3" t="s">
        <v>256</v>
      </c>
      <c r="C221" s="7"/>
      <c r="D221" s="7"/>
      <c r="E221" s="38"/>
      <c r="F221" s="37"/>
      <c r="G221" s="37"/>
    </row>
    <row r="222" spans="1:7" ht="13" x14ac:dyDescent="0.3">
      <c r="A222" s="3"/>
      <c r="B222" s="3" t="s">
        <v>255</v>
      </c>
      <c r="C222" s="7"/>
      <c r="D222" s="7"/>
      <c r="E222" s="38"/>
      <c r="F222" s="37"/>
      <c r="G222" s="37"/>
    </row>
    <row r="223" spans="1:7" ht="13" x14ac:dyDescent="0.3">
      <c r="A223" s="3"/>
      <c r="B223" s="3" t="s">
        <v>254</v>
      </c>
      <c r="C223" s="7"/>
      <c r="D223" s="7"/>
      <c r="E223" s="38"/>
      <c r="F223" s="37"/>
      <c r="G223" s="37"/>
    </row>
    <row r="224" spans="1:7" ht="13" x14ac:dyDescent="0.3">
      <c r="A224" s="3"/>
      <c r="B224" s="3" t="s">
        <v>253</v>
      </c>
      <c r="C224" s="7" t="s">
        <v>0</v>
      </c>
      <c r="D224" s="7">
        <v>12</v>
      </c>
      <c r="E224" s="38">
        <v>45</v>
      </c>
      <c r="F224" s="37"/>
      <c r="G224" s="37">
        <f t="shared" si="7"/>
        <v>540</v>
      </c>
    </row>
    <row r="225" spans="1:7" ht="13" x14ac:dyDescent="0.3">
      <c r="A225" s="3"/>
      <c r="B225" s="3"/>
      <c r="C225" s="7"/>
      <c r="D225" s="7"/>
      <c r="E225" s="38"/>
      <c r="F225" s="37"/>
      <c r="G225" s="37"/>
    </row>
    <row r="226" spans="1:7" ht="13" x14ac:dyDescent="0.3">
      <c r="A226" s="3"/>
      <c r="B226" s="4" t="s">
        <v>252</v>
      </c>
      <c r="C226" s="7"/>
      <c r="D226" s="7"/>
      <c r="E226" s="38"/>
      <c r="F226" s="37"/>
      <c r="G226" s="37"/>
    </row>
    <row r="227" spans="1:7" ht="13" x14ac:dyDescent="0.3">
      <c r="A227" s="3"/>
      <c r="B227" s="4" t="s">
        <v>251</v>
      </c>
      <c r="C227" s="7"/>
      <c r="D227" s="7"/>
      <c r="E227" s="38"/>
      <c r="F227" s="37"/>
      <c r="G227" s="37"/>
    </row>
    <row r="228" spans="1:7" ht="13" x14ac:dyDescent="0.3">
      <c r="A228" s="3"/>
      <c r="B228" s="3"/>
      <c r="C228" s="7"/>
      <c r="D228" s="7"/>
      <c r="E228" s="38"/>
      <c r="F228" s="37"/>
      <c r="G228" s="37"/>
    </row>
    <row r="229" spans="1:7" ht="13" x14ac:dyDescent="0.3">
      <c r="A229" s="3"/>
      <c r="B229" s="3" t="s">
        <v>250</v>
      </c>
      <c r="C229" s="7"/>
      <c r="D229" s="7"/>
      <c r="E229" s="38"/>
      <c r="F229" s="37"/>
      <c r="G229" s="37"/>
    </row>
    <row r="230" spans="1:7" ht="13" x14ac:dyDescent="0.3">
      <c r="A230" s="3"/>
      <c r="B230" s="3" t="s">
        <v>249</v>
      </c>
      <c r="C230" s="7"/>
      <c r="D230" s="7"/>
      <c r="E230" s="38"/>
      <c r="F230" s="37"/>
      <c r="G230" s="37"/>
    </row>
    <row r="231" spans="1:7" ht="13" x14ac:dyDescent="0.3">
      <c r="A231" s="3"/>
      <c r="B231" s="3" t="s">
        <v>248</v>
      </c>
      <c r="C231" s="7" t="s">
        <v>0</v>
      </c>
      <c r="D231" s="7">
        <v>12</v>
      </c>
      <c r="E231" s="38">
        <v>20</v>
      </c>
      <c r="F231" s="37"/>
      <c r="G231" s="37">
        <f t="shared" si="7"/>
        <v>240</v>
      </c>
    </row>
    <row r="232" spans="1:7" ht="13" x14ac:dyDescent="0.3">
      <c r="A232" s="3"/>
      <c r="B232" s="3"/>
      <c r="C232" s="7"/>
      <c r="D232" s="7"/>
      <c r="E232" s="38"/>
      <c r="F232" s="37"/>
      <c r="G232" s="37"/>
    </row>
    <row r="233" spans="1:7" ht="13" x14ac:dyDescent="0.3">
      <c r="A233" s="3"/>
      <c r="B233" s="3" t="s">
        <v>247</v>
      </c>
      <c r="C233" s="7" t="s">
        <v>0</v>
      </c>
      <c r="D233" s="7">
        <v>12</v>
      </c>
      <c r="E233" s="38">
        <v>20</v>
      </c>
      <c r="F233" s="37"/>
      <c r="G233" s="37">
        <f t="shared" si="7"/>
        <v>240</v>
      </c>
    </row>
    <row r="234" spans="1:7" ht="13" x14ac:dyDescent="0.3">
      <c r="A234" s="3"/>
      <c r="B234" s="3"/>
      <c r="C234" s="7"/>
      <c r="D234" s="7"/>
      <c r="E234" s="38"/>
      <c r="F234" s="37"/>
      <c r="G234" s="37"/>
    </row>
    <row r="235" spans="1:7" ht="13" x14ac:dyDescent="0.3">
      <c r="A235" s="3"/>
      <c r="B235" s="5" t="s">
        <v>283</v>
      </c>
      <c r="C235" s="7"/>
      <c r="D235" s="7"/>
      <c r="E235" s="38"/>
      <c r="F235" s="39"/>
      <c r="G235" s="39">
        <f>SUM(G179:G234)</f>
        <v>5020</v>
      </c>
    </row>
    <row r="236" spans="1:7" ht="13" x14ac:dyDescent="0.3">
      <c r="A236" s="3"/>
      <c r="B236" s="3"/>
      <c r="C236" s="7"/>
      <c r="D236" s="7"/>
      <c r="E236" s="38"/>
      <c r="F236" s="37"/>
      <c r="G236" s="37"/>
    </row>
    <row r="237" spans="1:7" ht="13" x14ac:dyDescent="0.3">
      <c r="A237" s="3"/>
      <c r="B237" s="3"/>
      <c r="C237" s="7"/>
      <c r="D237" s="7"/>
      <c r="E237" s="38"/>
      <c r="F237" s="37"/>
      <c r="G237" s="37"/>
    </row>
    <row r="238" spans="1:7" ht="13" x14ac:dyDescent="0.3">
      <c r="A238" s="3"/>
      <c r="B238" s="17" t="s">
        <v>246</v>
      </c>
      <c r="C238" s="7"/>
      <c r="D238" s="7"/>
      <c r="E238" s="38"/>
      <c r="F238" s="37"/>
      <c r="G238" s="37"/>
    </row>
    <row r="239" spans="1:7" ht="13" x14ac:dyDescent="0.3">
      <c r="A239" s="3"/>
      <c r="B239" s="17" t="s">
        <v>245</v>
      </c>
      <c r="C239" s="7"/>
      <c r="D239" s="7"/>
      <c r="E239" s="38"/>
      <c r="F239" s="37"/>
      <c r="G239" s="37"/>
    </row>
    <row r="240" spans="1:7" ht="13" x14ac:dyDescent="0.3">
      <c r="A240" s="3"/>
      <c r="B240" s="3"/>
      <c r="C240" s="7"/>
      <c r="D240" s="7"/>
      <c r="E240" s="38"/>
      <c r="F240" s="37"/>
      <c r="G240" s="37"/>
    </row>
    <row r="241" spans="1:14" ht="13" x14ac:dyDescent="0.3">
      <c r="A241" s="3"/>
      <c r="B241" s="4" t="s">
        <v>244</v>
      </c>
      <c r="C241" s="7"/>
      <c r="D241" s="7"/>
      <c r="E241" s="38"/>
      <c r="F241" s="37"/>
      <c r="G241" s="37"/>
    </row>
    <row r="242" spans="1:14" ht="13" x14ac:dyDescent="0.3">
      <c r="A242" s="3"/>
      <c r="B242" s="3"/>
      <c r="C242" s="7"/>
      <c r="D242" s="7"/>
      <c r="E242" s="38"/>
      <c r="F242" s="37"/>
      <c r="G242" s="37"/>
    </row>
    <row r="243" spans="1:14" ht="13" x14ac:dyDescent="0.3">
      <c r="A243" s="3"/>
      <c r="B243" s="3" t="s">
        <v>243</v>
      </c>
      <c r="C243" s="7"/>
      <c r="D243" s="7"/>
      <c r="E243" s="38"/>
      <c r="F243" s="37"/>
      <c r="G243" s="37"/>
    </row>
    <row r="244" spans="1:14" ht="13" x14ac:dyDescent="0.3">
      <c r="A244" s="3"/>
      <c r="B244" s="3" t="s">
        <v>242</v>
      </c>
      <c r="C244" s="7" t="s">
        <v>1</v>
      </c>
      <c r="D244" s="7"/>
      <c r="E244" s="38">
        <v>1800</v>
      </c>
      <c r="F244" s="37"/>
      <c r="G244" s="37">
        <f t="shared" ref="G244:G304" si="8">E244*D244</f>
        <v>0</v>
      </c>
    </row>
    <row r="245" spans="1:14" ht="13" x14ac:dyDescent="0.3">
      <c r="A245" s="3"/>
      <c r="B245" s="3"/>
      <c r="C245" s="7"/>
      <c r="D245" s="7"/>
      <c r="E245" s="38"/>
      <c r="F245" s="37"/>
      <c r="G245" s="37"/>
      <c r="K245" s="1">
        <v>54</v>
      </c>
      <c r="L245" s="1">
        <v>0.6</v>
      </c>
      <c r="M245" s="1">
        <v>0.25</v>
      </c>
      <c r="N245" s="1">
        <f>M245*L245*K245</f>
        <v>8.1</v>
      </c>
    </row>
    <row r="246" spans="1:14" ht="13" x14ac:dyDescent="0.3">
      <c r="A246" s="3"/>
      <c r="B246" s="3" t="s">
        <v>241</v>
      </c>
      <c r="C246" s="7"/>
      <c r="D246" s="7"/>
      <c r="E246" s="38"/>
      <c r="F246" s="37"/>
      <c r="G246" s="37"/>
    </row>
    <row r="247" spans="1:14" ht="13" x14ac:dyDescent="0.3">
      <c r="A247" s="3"/>
      <c r="B247" s="3" t="s">
        <v>240</v>
      </c>
      <c r="C247" s="7" t="s">
        <v>1</v>
      </c>
      <c r="D247" s="7">
        <v>3</v>
      </c>
      <c r="E247" s="38">
        <v>1800</v>
      </c>
      <c r="F247" s="37"/>
      <c r="G247" s="37">
        <f t="shared" si="8"/>
        <v>5400</v>
      </c>
    </row>
    <row r="248" spans="1:14" ht="13" x14ac:dyDescent="0.3">
      <c r="A248" s="3"/>
      <c r="B248" s="3"/>
      <c r="C248" s="7"/>
      <c r="D248" s="7"/>
      <c r="E248" s="38"/>
      <c r="F248" s="37"/>
      <c r="G248" s="37"/>
    </row>
    <row r="249" spans="1:14" ht="13" x14ac:dyDescent="0.3">
      <c r="A249" s="3"/>
      <c r="B249" s="4" t="s">
        <v>239</v>
      </c>
      <c r="C249" s="7"/>
      <c r="D249" s="7"/>
      <c r="E249" s="38"/>
      <c r="F249" s="37"/>
      <c r="G249" s="37"/>
    </row>
    <row r="250" spans="1:14" ht="13" x14ac:dyDescent="0.3">
      <c r="A250" s="3"/>
      <c r="B250" s="4" t="s">
        <v>238</v>
      </c>
      <c r="C250" s="7"/>
      <c r="D250" s="7"/>
      <c r="E250" s="38"/>
      <c r="F250" s="37"/>
      <c r="G250" s="37"/>
    </row>
    <row r="251" spans="1:14" ht="13" x14ac:dyDescent="0.3">
      <c r="A251" s="3"/>
      <c r="B251" s="3"/>
      <c r="C251" s="7"/>
      <c r="D251" s="7"/>
      <c r="E251" s="38"/>
      <c r="F251" s="37"/>
      <c r="G251" s="37"/>
    </row>
    <row r="252" spans="1:14" ht="13" x14ac:dyDescent="0.3">
      <c r="A252" s="3"/>
      <c r="B252" s="4" t="s">
        <v>237</v>
      </c>
      <c r="C252" s="7"/>
      <c r="D252" s="7"/>
      <c r="E252" s="38"/>
      <c r="F252" s="37"/>
      <c r="G252" s="37"/>
    </row>
    <row r="253" spans="1:14" ht="13" x14ac:dyDescent="0.3">
      <c r="A253" s="3"/>
      <c r="B253" s="3"/>
      <c r="C253" s="7"/>
      <c r="D253" s="7"/>
      <c r="E253" s="38"/>
      <c r="F253" s="37"/>
      <c r="G253" s="37"/>
    </row>
    <row r="254" spans="1:14" ht="13" x14ac:dyDescent="0.3">
      <c r="A254" s="3"/>
      <c r="B254" s="3" t="s">
        <v>236</v>
      </c>
      <c r="C254" s="7" t="s">
        <v>1</v>
      </c>
      <c r="D254" s="7"/>
      <c r="E254" s="38">
        <v>1800</v>
      </c>
      <c r="F254" s="37"/>
      <c r="G254" s="37">
        <f t="shared" si="8"/>
        <v>0</v>
      </c>
    </row>
    <row r="255" spans="1:14" ht="13" x14ac:dyDescent="0.3">
      <c r="A255" s="3"/>
      <c r="B255" s="3"/>
      <c r="C255" s="7"/>
      <c r="D255" s="7"/>
      <c r="E255" s="38"/>
      <c r="F255" s="37"/>
      <c r="G255" s="37"/>
    </row>
    <row r="256" spans="1:14" ht="13" x14ac:dyDescent="0.3">
      <c r="A256" s="3"/>
      <c r="B256" s="3" t="s">
        <v>235</v>
      </c>
      <c r="C256" s="7" t="s">
        <v>1</v>
      </c>
      <c r="D256" s="7"/>
      <c r="E256" s="38">
        <v>1800</v>
      </c>
      <c r="F256" s="37"/>
      <c r="G256" s="37">
        <f t="shared" si="8"/>
        <v>0</v>
      </c>
    </row>
    <row r="257" spans="1:13" ht="13" x14ac:dyDescent="0.3">
      <c r="A257" s="3"/>
      <c r="B257" s="3"/>
      <c r="C257" s="7"/>
      <c r="D257" s="7"/>
      <c r="E257" s="38"/>
      <c r="F257" s="37"/>
      <c r="G257" s="37"/>
    </row>
    <row r="258" spans="1:13" ht="13" x14ac:dyDescent="0.3">
      <c r="A258" s="3"/>
      <c r="B258" s="4" t="s">
        <v>234</v>
      </c>
      <c r="C258" s="7"/>
      <c r="D258" s="7"/>
      <c r="E258" s="38"/>
      <c r="F258" s="37"/>
      <c r="G258" s="37"/>
      <c r="K258" s="1">
        <v>54</v>
      </c>
      <c r="L258" s="1">
        <f>K258/2.4</f>
        <v>22.5</v>
      </c>
      <c r="M258" s="1">
        <f>L258*0.6</f>
        <v>13.5</v>
      </c>
    </row>
    <row r="259" spans="1:13" ht="13" x14ac:dyDescent="0.3">
      <c r="A259" s="3"/>
      <c r="B259" s="3" t="s">
        <v>233</v>
      </c>
      <c r="C259" s="7"/>
      <c r="D259" s="7"/>
      <c r="E259" s="38"/>
      <c r="F259" s="37"/>
      <c r="G259" s="37"/>
    </row>
    <row r="260" spans="1:13" ht="13" x14ac:dyDescent="0.3">
      <c r="A260" s="3"/>
      <c r="B260" s="3" t="s">
        <v>232</v>
      </c>
      <c r="C260" s="7" t="s">
        <v>2</v>
      </c>
      <c r="D260" s="7">
        <v>2</v>
      </c>
      <c r="E260" s="38">
        <v>150</v>
      </c>
      <c r="F260" s="37"/>
      <c r="G260" s="37">
        <f t="shared" si="8"/>
        <v>300</v>
      </c>
    </row>
    <row r="261" spans="1:13" ht="13" x14ac:dyDescent="0.3">
      <c r="A261" s="3"/>
      <c r="B261" s="3"/>
      <c r="C261" s="7"/>
      <c r="D261" s="7"/>
      <c r="E261" s="38"/>
      <c r="F261" s="37"/>
      <c r="G261" s="37"/>
      <c r="K261" s="1">
        <v>54</v>
      </c>
      <c r="L261" s="1">
        <v>0.6</v>
      </c>
      <c r="M261" s="1">
        <f>L261*K261</f>
        <v>32.4</v>
      </c>
    </row>
    <row r="262" spans="1:13" ht="13" x14ac:dyDescent="0.3">
      <c r="A262" s="3"/>
      <c r="B262" s="4" t="s">
        <v>231</v>
      </c>
      <c r="C262" s="7"/>
      <c r="D262" s="7"/>
      <c r="E262" s="38"/>
      <c r="F262" s="37"/>
      <c r="G262" s="37"/>
    </row>
    <row r="263" spans="1:13" ht="13" x14ac:dyDescent="0.3">
      <c r="A263" s="3"/>
      <c r="B263" s="3"/>
      <c r="C263" s="7"/>
      <c r="D263" s="7"/>
      <c r="E263" s="38"/>
      <c r="F263" s="37"/>
      <c r="G263" s="37"/>
    </row>
    <row r="264" spans="1:13" ht="13" x14ac:dyDescent="0.3">
      <c r="A264" s="3"/>
      <c r="B264" s="3" t="s">
        <v>230</v>
      </c>
      <c r="C264" s="7"/>
      <c r="D264" s="7"/>
      <c r="E264" s="38"/>
      <c r="F264" s="37"/>
      <c r="G264" s="37"/>
    </row>
    <row r="265" spans="1:13" ht="13" x14ac:dyDescent="0.3">
      <c r="A265" s="3"/>
      <c r="B265" s="3" t="s">
        <v>229</v>
      </c>
      <c r="C265" s="7"/>
      <c r="D265" s="7"/>
      <c r="E265" s="38"/>
      <c r="F265" s="37"/>
      <c r="G265" s="37"/>
    </row>
    <row r="266" spans="1:13" ht="13" x14ac:dyDescent="0.3">
      <c r="A266" s="3"/>
      <c r="B266" s="3"/>
      <c r="C266" s="7"/>
      <c r="D266" s="7"/>
      <c r="E266" s="38"/>
      <c r="F266" s="37"/>
      <c r="G266" s="37"/>
    </row>
    <row r="267" spans="1:13" ht="13" x14ac:dyDescent="0.3">
      <c r="A267" s="3"/>
      <c r="B267" s="3" t="s">
        <v>228</v>
      </c>
      <c r="C267" s="7" t="s">
        <v>0</v>
      </c>
      <c r="D267" s="7">
        <v>12</v>
      </c>
      <c r="E267" s="38">
        <v>45</v>
      </c>
      <c r="F267" s="37"/>
      <c r="G267" s="37">
        <f t="shared" si="8"/>
        <v>540</v>
      </c>
    </row>
    <row r="268" spans="1:13" ht="13" x14ac:dyDescent="0.3">
      <c r="A268" s="3"/>
      <c r="B268" s="3"/>
      <c r="C268" s="7"/>
      <c r="D268" s="7"/>
      <c r="E268" s="38"/>
      <c r="F268" s="37"/>
      <c r="G268" s="37"/>
    </row>
    <row r="269" spans="1:13" ht="13" x14ac:dyDescent="0.3">
      <c r="A269" s="3"/>
      <c r="B269" s="4" t="s">
        <v>227</v>
      </c>
      <c r="C269" s="7"/>
      <c r="D269" s="7"/>
      <c r="E269" s="38"/>
      <c r="F269" s="37"/>
      <c r="G269" s="37"/>
    </row>
    <row r="270" spans="1:13" ht="13" x14ac:dyDescent="0.3">
      <c r="A270" s="3"/>
      <c r="B270" s="3"/>
      <c r="C270" s="7"/>
      <c r="D270" s="7"/>
      <c r="E270" s="38"/>
      <c r="F270" s="37"/>
      <c r="G270" s="37"/>
    </row>
    <row r="271" spans="1:13" ht="13" x14ac:dyDescent="0.3">
      <c r="A271" s="3"/>
      <c r="B271" s="3" t="s">
        <v>226</v>
      </c>
      <c r="C271" s="7"/>
      <c r="D271" s="7"/>
      <c r="E271" s="38"/>
      <c r="F271" s="37"/>
      <c r="G271" s="37"/>
    </row>
    <row r="272" spans="1:13" ht="13" x14ac:dyDescent="0.3">
      <c r="A272" s="3"/>
      <c r="B272" s="3" t="s">
        <v>225</v>
      </c>
      <c r="C272" s="7" t="s">
        <v>0</v>
      </c>
      <c r="D272" s="7">
        <v>20</v>
      </c>
      <c r="E272" s="38">
        <v>65</v>
      </c>
      <c r="F272" s="37"/>
      <c r="G272" s="37">
        <f t="shared" si="8"/>
        <v>1300</v>
      </c>
    </row>
    <row r="273" spans="1:7" ht="13" x14ac:dyDescent="0.3">
      <c r="A273" s="3"/>
      <c r="B273" s="3"/>
      <c r="C273" s="7"/>
      <c r="D273" s="7"/>
      <c r="E273" s="38"/>
      <c r="F273" s="37"/>
      <c r="G273" s="37"/>
    </row>
    <row r="274" spans="1:7" ht="13" x14ac:dyDescent="0.3">
      <c r="A274" s="3"/>
      <c r="B274" s="4" t="s">
        <v>224</v>
      </c>
      <c r="C274" s="7"/>
      <c r="D274" s="7"/>
      <c r="E274" s="38"/>
      <c r="F274" s="37"/>
      <c r="G274" s="37"/>
    </row>
    <row r="275" spans="1:7" ht="13" x14ac:dyDescent="0.3">
      <c r="A275" s="3"/>
      <c r="B275" s="3"/>
      <c r="C275" s="7"/>
      <c r="D275" s="7"/>
      <c r="E275" s="38"/>
      <c r="F275" s="37"/>
      <c r="G275" s="37"/>
    </row>
    <row r="276" spans="1:7" ht="13" x14ac:dyDescent="0.3">
      <c r="A276" s="3"/>
      <c r="B276" s="4" t="s">
        <v>223</v>
      </c>
      <c r="C276" s="7"/>
      <c r="D276" s="7"/>
      <c r="E276" s="38"/>
      <c r="F276" s="37"/>
      <c r="G276" s="37"/>
    </row>
    <row r="277" spans="1:7" ht="13" x14ac:dyDescent="0.3">
      <c r="A277" s="3"/>
      <c r="B277" s="4" t="s">
        <v>222</v>
      </c>
      <c r="C277" s="7"/>
      <c r="D277" s="7"/>
      <c r="E277" s="38"/>
      <c r="F277" s="37"/>
      <c r="G277" s="37"/>
    </row>
    <row r="278" spans="1:7" ht="13" x14ac:dyDescent="0.3">
      <c r="A278" s="3"/>
      <c r="B278" s="3"/>
      <c r="C278" s="7"/>
      <c r="D278" s="7"/>
      <c r="E278" s="38"/>
      <c r="F278" s="37"/>
      <c r="G278" s="37"/>
    </row>
    <row r="279" spans="1:7" ht="13" x14ac:dyDescent="0.3">
      <c r="A279" s="3"/>
      <c r="B279" s="3" t="s">
        <v>221</v>
      </c>
      <c r="C279" s="7" t="s">
        <v>11</v>
      </c>
      <c r="D279" s="7">
        <v>5</v>
      </c>
      <c r="E279" s="38">
        <v>15</v>
      </c>
      <c r="F279" s="37"/>
      <c r="G279" s="37">
        <f t="shared" si="8"/>
        <v>75</v>
      </c>
    </row>
    <row r="280" spans="1:7" ht="13" x14ac:dyDescent="0.3">
      <c r="A280" s="3"/>
      <c r="B280" s="3"/>
      <c r="C280" s="7"/>
      <c r="D280" s="7"/>
      <c r="E280" s="38"/>
      <c r="F280" s="37"/>
      <c r="G280" s="37"/>
    </row>
    <row r="281" spans="1:7" ht="13" x14ac:dyDescent="0.3">
      <c r="A281" s="3"/>
      <c r="B281" s="4" t="s">
        <v>220</v>
      </c>
      <c r="C281" s="7"/>
      <c r="D281" s="7"/>
      <c r="E281" s="38"/>
      <c r="F281" s="37"/>
      <c r="G281" s="37"/>
    </row>
    <row r="282" spans="1:7" ht="13" x14ac:dyDescent="0.3">
      <c r="A282" s="3"/>
      <c r="B282" s="4" t="s">
        <v>219</v>
      </c>
      <c r="C282" s="7"/>
      <c r="D282" s="7"/>
      <c r="E282" s="38"/>
      <c r="F282" s="37"/>
      <c r="G282" s="37"/>
    </row>
    <row r="283" spans="1:7" ht="13" x14ac:dyDescent="0.3">
      <c r="A283" s="3"/>
      <c r="B283" s="3"/>
      <c r="C283" s="7"/>
      <c r="D283" s="7"/>
      <c r="E283" s="38"/>
      <c r="F283" s="37"/>
      <c r="G283" s="37"/>
    </row>
    <row r="284" spans="1:7" ht="13" x14ac:dyDescent="0.3">
      <c r="A284" s="3"/>
      <c r="B284" s="3" t="s">
        <v>218</v>
      </c>
      <c r="C284" s="7" t="s">
        <v>11</v>
      </c>
      <c r="D284" s="7">
        <v>5</v>
      </c>
      <c r="E284" s="38">
        <v>15</v>
      </c>
      <c r="F284" s="37"/>
      <c r="G284" s="37">
        <f t="shared" si="8"/>
        <v>75</v>
      </c>
    </row>
    <row r="285" spans="1:7" ht="13" x14ac:dyDescent="0.3">
      <c r="A285" s="3"/>
      <c r="B285" s="3"/>
      <c r="C285" s="7"/>
      <c r="D285" s="7"/>
      <c r="E285" s="38"/>
      <c r="F285" s="37"/>
      <c r="G285" s="37"/>
    </row>
    <row r="286" spans="1:7" ht="13" x14ac:dyDescent="0.3">
      <c r="A286" s="3"/>
      <c r="B286" s="4" t="s">
        <v>217</v>
      </c>
      <c r="C286" s="7"/>
      <c r="D286" s="7"/>
      <c r="E286" s="38"/>
      <c r="F286" s="37"/>
      <c r="G286" s="37"/>
    </row>
    <row r="287" spans="1:7" ht="13" x14ac:dyDescent="0.3">
      <c r="A287" s="3"/>
      <c r="B287" s="3" t="s">
        <v>216</v>
      </c>
      <c r="C287" s="7" t="s">
        <v>11</v>
      </c>
      <c r="D287" s="7">
        <v>5</v>
      </c>
      <c r="E287" s="38">
        <v>15</v>
      </c>
      <c r="F287" s="37"/>
      <c r="G287" s="37">
        <f t="shared" si="8"/>
        <v>75</v>
      </c>
    </row>
    <row r="288" spans="1:7" ht="13" x14ac:dyDescent="0.3">
      <c r="A288" s="3"/>
      <c r="B288" s="3"/>
      <c r="C288" s="7"/>
      <c r="D288" s="7"/>
      <c r="E288" s="38"/>
      <c r="F288" s="37"/>
      <c r="G288" s="37"/>
    </row>
    <row r="289" spans="1:7" ht="13" x14ac:dyDescent="0.3">
      <c r="A289" s="3"/>
      <c r="B289" s="4" t="s">
        <v>215</v>
      </c>
      <c r="C289" s="7"/>
      <c r="D289" s="7"/>
      <c r="E289" s="38"/>
      <c r="F289" s="37"/>
      <c r="G289" s="37"/>
    </row>
    <row r="290" spans="1:7" ht="13" x14ac:dyDescent="0.3">
      <c r="A290" s="3"/>
      <c r="B290" s="4" t="s">
        <v>214</v>
      </c>
      <c r="C290" s="7"/>
      <c r="D290" s="7"/>
      <c r="E290" s="38"/>
      <c r="F290" s="37"/>
      <c r="G290" s="37"/>
    </row>
    <row r="291" spans="1:7" ht="13" x14ac:dyDescent="0.3">
      <c r="A291" s="3"/>
      <c r="B291" s="3"/>
      <c r="C291" s="7"/>
      <c r="D291" s="7"/>
      <c r="E291" s="38"/>
      <c r="F291" s="37"/>
      <c r="G291" s="37"/>
    </row>
    <row r="292" spans="1:7" ht="13" x14ac:dyDescent="0.3">
      <c r="A292" s="3"/>
      <c r="B292" s="4" t="s">
        <v>213</v>
      </c>
      <c r="C292" s="7"/>
      <c r="D292" s="7"/>
      <c r="E292" s="38"/>
      <c r="F292" s="37"/>
      <c r="G292" s="37"/>
    </row>
    <row r="293" spans="1:7" ht="13" x14ac:dyDescent="0.3">
      <c r="A293" s="3"/>
      <c r="B293" s="3"/>
      <c r="C293" s="7"/>
      <c r="D293" s="7"/>
      <c r="E293" s="38"/>
      <c r="F293" s="37"/>
      <c r="G293" s="37"/>
    </row>
    <row r="294" spans="1:7" ht="13" x14ac:dyDescent="0.3">
      <c r="A294" s="3"/>
      <c r="B294" s="3" t="s">
        <v>9</v>
      </c>
      <c r="C294" s="7" t="s">
        <v>8</v>
      </c>
      <c r="D294" s="7"/>
      <c r="E294" s="38">
        <v>13000</v>
      </c>
      <c r="F294" s="37"/>
      <c r="G294" s="37">
        <f t="shared" si="8"/>
        <v>0</v>
      </c>
    </row>
    <row r="295" spans="1:7" ht="13" x14ac:dyDescent="0.3">
      <c r="A295" s="3"/>
      <c r="B295" s="3"/>
      <c r="C295" s="7"/>
      <c r="D295" s="7"/>
      <c r="E295" s="38"/>
      <c r="F295" s="37"/>
      <c r="G295" s="37"/>
    </row>
    <row r="296" spans="1:7" ht="13" x14ac:dyDescent="0.3">
      <c r="A296" s="3"/>
      <c r="B296" s="3" t="s">
        <v>7</v>
      </c>
      <c r="C296" s="7" t="s">
        <v>8</v>
      </c>
      <c r="D296" s="7"/>
      <c r="E296" s="38">
        <v>13000</v>
      </c>
      <c r="F296" s="37"/>
      <c r="G296" s="37">
        <f t="shared" si="8"/>
        <v>0</v>
      </c>
    </row>
    <row r="297" spans="1:7" ht="13" x14ac:dyDescent="0.3">
      <c r="A297" s="3"/>
      <c r="B297" s="3"/>
      <c r="C297" s="7"/>
      <c r="D297" s="7"/>
      <c r="E297" s="38"/>
      <c r="F297" s="37"/>
      <c r="G297" s="37"/>
    </row>
    <row r="298" spans="1:7" ht="13" x14ac:dyDescent="0.3">
      <c r="A298" s="3"/>
      <c r="B298" s="4" t="s">
        <v>212</v>
      </c>
      <c r="C298" s="7"/>
      <c r="D298" s="7"/>
      <c r="E298" s="38"/>
      <c r="F298" s="37"/>
      <c r="G298" s="37"/>
    </row>
    <row r="299" spans="1:7" ht="13" x14ac:dyDescent="0.3">
      <c r="A299" s="3"/>
      <c r="B299" s="4" t="s">
        <v>211</v>
      </c>
      <c r="C299" s="7"/>
      <c r="D299" s="7"/>
      <c r="E299" s="38"/>
      <c r="F299" s="37"/>
      <c r="G299" s="37"/>
    </row>
    <row r="300" spans="1:7" ht="13" x14ac:dyDescent="0.3">
      <c r="A300" s="3"/>
      <c r="B300" s="3" t="s">
        <v>210</v>
      </c>
      <c r="C300" s="7" t="s">
        <v>8</v>
      </c>
      <c r="D300" s="7"/>
      <c r="E300" s="38">
        <v>13000</v>
      </c>
      <c r="F300" s="37"/>
      <c r="G300" s="37">
        <f t="shared" si="8"/>
        <v>0</v>
      </c>
    </row>
    <row r="301" spans="1:7" ht="13" x14ac:dyDescent="0.3">
      <c r="A301" s="3"/>
      <c r="B301" s="3"/>
      <c r="C301" s="7"/>
      <c r="D301" s="7"/>
      <c r="E301" s="38"/>
      <c r="F301" s="37"/>
      <c r="G301" s="37"/>
    </row>
    <row r="302" spans="1:7" ht="13" x14ac:dyDescent="0.3">
      <c r="A302" s="3"/>
      <c r="B302" s="4" t="s">
        <v>209</v>
      </c>
      <c r="C302" s="7"/>
      <c r="D302" s="7"/>
      <c r="E302" s="38"/>
      <c r="F302" s="37"/>
      <c r="G302" s="37"/>
    </row>
    <row r="303" spans="1:7" ht="13" x14ac:dyDescent="0.3">
      <c r="A303" s="3"/>
      <c r="B303" s="3"/>
      <c r="C303" s="7"/>
      <c r="D303" s="7"/>
      <c r="E303" s="38"/>
      <c r="F303" s="37"/>
      <c r="G303" s="37"/>
    </row>
    <row r="304" spans="1:7" ht="13" x14ac:dyDescent="0.3">
      <c r="A304" s="3"/>
      <c r="B304" s="3" t="s">
        <v>208</v>
      </c>
      <c r="C304" s="7" t="s">
        <v>0</v>
      </c>
      <c r="D304" s="7">
        <v>12</v>
      </c>
      <c r="E304" s="38">
        <v>145</v>
      </c>
      <c r="F304" s="37"/>
      <c r="G304" s="37">
        <f t="shared" si="8"/>
        <v>1740</v>
      </c>
    </row>
    <row r="305" spans="1:7" ht="13" x14ac:dyDescent="0.3">
      <c r="A305" s="3"/>
      <c r="B305" s="3" t="s">
        <v>207</v>
      </c>
      <c r="C305" s="7"/>
      <c r="D305" s="7"/>
      <c r="E305" s="38"/>
      <c r="F305" s="37"/>
      <c r="G305" s="37"/>
    </row>
    <row r="306" spans="1:7" ht="13" x14ac:dyDescent="0.3">
      <c r="A306" s="3"/>
      <c r="B306" s="5" t="s">
        <v>283</v>
      </c>
      <c r="C306" s="7"/>
      <c r="D306" s="7"/>
      <c r="E306" s="38"/>
      <c r="F306" s="39"/>
      <c r="G306" s="39">
        <f>SUM(G243:G305)</f>
        <v>9505</v>
      </c>
    </row>
    <row r="307" spans="1:7" ht="13" x14ac:dyDescent="0.3">
      <c r="A307" s="3"/>
      <c r="B307" s="3"/>
      <c r="C307" s="7"/>
      <c r="D307" s="7"/>
      <c r="E307" s="38"/>
      <c r="F307" s="37"/>
      <c r="G307" s="37"/>
    </row>
    <row r="308" spans="1:7" ht="13" x14ac:dyDescent="0.3">
      <c r="A308" s="3"/>
      <c r="B308" s="3"/>
      <c r="C308" s="7"/>
      <c r="D308" s="7"/>
      <c r="E308" s="38"/>
      <c r="F308" s="37"/>
      <c r="G308" s="37"/>
    </row>
    <row r="309" spans="1:7" ht="13" x14ac:dyDescent="0.3">
      <c r="A309" s="3"/>
      <c r="B309" s="3"/>
      <c r="C309" s="7"/>
      <c r="D309" s="7"/>
      <c r="E309" s="38"/>
      <c r="F309" s="37"/>
      <c r="G309" s="37"/>
    </row>
    <row r="310" spans="1:7" ht="13" x14ac:dyDescent="0.3">
      <c r="A310" s="3"/>
      <c r="B310" s="17" t="s">
        <v>206</v>
      </c>
      <c r="C310" s="7"/>
      <c r="D310" s="7"/>
      <c r="E310" s="38"/>
      <c r="F310" s="37"/>
      <c r="G310" s="37"/>
    </row>
    <row r="311" spans="1:7" ht="13" x14ac:dyDescent="0.3">
      <c r="A311" s="3"/>
      <c r="B311" s="3"/>
      <c r="C311" s="7"/>
      <c r="D311" s="7"/>
      <c r="E311" s="38"/>
      <c r="F311" s="37"/>
      <c r="G311" s="37"/>
    </row>
    <row r="312" spans="1:7" ht="13" x14ac:dyDescent="0.3">
      <c r="A312" s="3"/>
      <c r="B312" s="3" t="s">
        <v>205</v>
      </c>
      <c r="C312" s="7" t="s">
        <v>2</v>
      </c>
      <c r="D312" s="7">
        <v>0</v>
      </c>
      <c r="E312" s="38"/>
      <c r="F312" s="37"/>
      <c r="G312" s="37">
        <f t="shared" ref="G312:G367" si="9">E312*D312</f>
        <v>0</v>
      </c>
    </row>
    <row r="313" spans="1:7" ht="13" x14ac:dyDescent="0.3">
      <c r="A313" s="3"/>
      <c r="B313" s="3"/>
      <c r="C313" s="7"/>
      <c r="D313" s="7"/>
      <c r="E313" s="38"/>
      <c r="F313" s="37"/>
      <c r="G313" s="37"/>
    </row>
    <row r="314" spans="1:7" ht="13" x14ac:dyDescent="0.3">
      <c r="A314" s="3"/>
      <c r="B314" s="4" t="s">
        <v>204</v>
      </c>
      <c r="C314" s="7"/>
      <c r="D314" s="7"/>
      <c r="E314" s="38"/>
      <c r="F314" s="37"/>
      <c r="G314" s="37"/>
    </row>
    <row r="315" spans="1:7" ht="13" x14ac:dyDescent="0.3">
      <c r="A315" s="3"/>
      <c r="B315" s="3"/>
      <c r="C315" s="7"/>
      <c r="D315" s="7"/>
      <c r="E315" s="38"/>
      <c r="F315" s="37"/>
      <c r="G315" s="37"/>
    </row>
    <row r="316" spans="1:7" ht="13" x14ac:dyDescent="0.3">
      <c r="A316" s="3"/>
      <c r="B316" s="4" t="s">
        <v>203</v>
      </c>
      <c r="C316" s="7"/>
      <c r="D316" s="7"/>
      <c r="E316" s="38"/>
      <c r="F316" s="37"/>
      <c r="G316" s="37"/>
    </row>
    <row r="317" spans="1:7" ht="13" x14ac:dyDescent="0.3">
      <c r="A317" s="3"/>
      <c r="B317" s="4" t="s">
        <v>202</v>
      </c>
      <c r="C317" s="7"/>
      <c r="D317" s="7"/>
      <c r="E317" s="38"/>
      <c r="F317" s="37"/>
      <c r="G317" s="37"/>
    </row>
    <row r="318" spans="1:7" ht="13" x14ac:dyDescent="0.3">
      <c r="A318" s="3"/>
      <c r="B318" s="3"/>
      <c r="C318" s="7"/>
      <c r="D318" s="7"/>
      <c r="E318" s="38"/>
      <c r="F318" s="37"/>
      <c r="G318" s="37"/>
    </row>
    <row r="319" spans="1:7" ht="13" x14ac:dyDescent="0.3">
      <c r="A319" s="3"/>
      <c r="B319" s="3" t="s">
        <v>201</v>
      </c>
      <c r="C319" s="7" t="s">
        <v>2</v>
      </c>
      <c r="D319" s="7"/>
      <c r="E319" s="38">
        <v>250</v>
      </c>
      <c r="F319" s="37"/>
      <c r="G319" s="37">
        <f t="shared" si="9"/>
        <v>0</v>
      </c>
    </row>
    <row r="320" spans="1:7" ht="13" x14ac:dyDescent="0.3">
      <c r="A320" s="3"/>
      <c r="B320" s="3"/>
      <c r="C320" s="7"/>
      <c r="D320" s="7"/>
      <c r="E320" s="38"/>
      <c r="F320" s="37"/>
      <c r="G320" s="37"/>
    </row>
    <row r="321" spans="1:7" ht="13" x14ac:dyDescent="0.3">
      <c r="A321" s="3"/>
      <c r="B321" s="5" t="s">
        <v>283</v>
      </c>
      <c r="C321" s="7"/>
      <c r="D321" s="7"/>
      <c r="E321" s="38"/>
      <c r="F321" s="39"/>
      <c r="G321" s="39">
        <f>SUM(G311:G320)</f>
        <v>0</v>
      </c>
    </row>
    <row r="322" spans="1:7" ht="13" x14ac:dyDescent="0.3">
      <c r="A322" s="3"/>
      <c r="B322" s="3"/>
      <c r="C322" s="7"/>
      <c r="D322" s="7"/>
      <c r="E322" s="38"/>
      <c r="F322" s="37"/>
      <c r="G322" s="37"/>
    </row>
    <row r="323" spans="1:7" ht="13" x14ac:dyDescent="0.3">
      <c r="A323" s="3"/>
      <c r="B323" s="3"/>
      <c r="C323" s="7"/>
      <c r="D323" s="7"/>
      <c r="E323" s="38"/>
      <c r="F323" s="37"/>
      <c r="G323" s="37"/>
    </row>
    <row r="324" spans="1:7" ht="13" x14ac:dyDescent="0.3">
      <c r="A324" s="3"/>
      <c r="B324" s="17" t="s">
        <v>200</v>
      </c>
      <c r="C324" s="7"/>
      <c r="D324" s="7"/>
      <c r="E324" s="38"/>
      <c r="F324" s="37"/>
      <c r="G324" s="37"/>
    </row>
    <row r="325" spans="1:7" ht="13" x14ac:dyDescent="0.3">
      <c r="A325" s="3"/>
      <c r="B325" s="3"/>
      <c r="C325" s="7"/>
      <c r="D325" s="7"/>
      <c r="E325" s="38"/>
      <c r="F325" s="37"/>
      <c r="G325" s="37"/>
    </row>
    <row r="326" spans="1:7" ht="13" x14ac:dyDescent="0.3">
      <c r="A326" s="3"/>
      <c r="B326" s="4" t="s">
        <v>199</v>
      </c>
      <c r="C326" s="7"/>
      <c r="D326" s="7"/>
      <c r="E326" s="38"/>
      <c r="F326" s="37"/>
      <c r="G326" s="37"/>
    </row>
    <row r="327" spans="1:7" ht="13" x14ac:dyDescent="0.3">
      <c r="A327" s="3"/>
      <c r="B327" s="3"/>
      <c r="C327" s="7"/>
      <c r="D327" s="7"/>
      <c r="E327" s="38"/>
      <c r="F327" s="37"/>
      <c r="G327" s="37"/>
    </row>
    <row r="328" spans="1:7" ht="13" x14ac:dyDescent="0.3">
      <c r="A328" s="3"/>
      <c r="B328" s="4" t="s">
        <v>198</v>
      </c>
      <c r="C328" s="7"/>
      <c r="D328" s="7"/>
      <c r="E328" s="38"/>
      <c r="F328" s="37"/>
      <c r="G328" s="37"/>
    </row>
    <row r="329" spans="1:7" ht="13" x14ac:dyDescent="0.3">
      <c r="A329" s="3"/>
      <c r="B329" s="4" t="s">
        <v>197</v>
      </c>
      <c r="C329" s="7"/>
      <c r="D329" s="7"/>
      <c r="E329" s="38"/>
      <c r="F329" s="37"/>
      <c r="G329" s="37"/>
    </row>
    <row r="330" spans="1:7" ht="13" x14ac:dyDescent="0.3">
      <c r="A330" s="3"/>
      <c r="B330" s="4" t="s">
        <v>196</v>
      </c>
      <c r="C330" s="7"/>
      <c r="D330" s="7"/>
      <c r="E330" s="38"/>
      <c r="F330" s="37"/>
      <c r="G330" s="37"/>
    </row>
    <row r="331" spans="1:7" ht="13" x14ac:dyDescent="0.3">
      <c r="A331" s="3"/>
      <c r="B331" s="3"/>
      <c r="C331" s="7"/>
      <c r="D331" s="7"/>
      <c r="E331" s="38"/>
      <c r="F331" s="37"/>
      <c r="G331" s="37"/>
    </row>
    <row r="332" spans="1:7" ht="13" x14ac:dyDescent="0.3">
      <c r="A332" s="3"/>
      <c r="B332" s="3" t="s">
        <v>10</v>
      </c>
      <c r="C332" s="7" t="s">
        <v>0</v>
      </c>
      <c r="D332" s="7"/>
      <c r="E332" s="38">
        <v>380</v>
      </c>
      <c r="F332" s="37"/>
      <c r="G332" s="37">
        <f t="shared" si="9"/>
        <v>0</v>
      </c>
    </row>
    <row r="333" spans="1:7" ht="13" x14ac:dyDescent="0.3">
      <c r="A333" s="3"/>
      <c r="B333" s="3"/>
      <c r="C333" s="7"/>
      <c r="D333" s="7"/>
      <c r="E333" s="38"/>
      <c r="F333" s="37"/>
      <c r="G333" s="37"/>
    </row>
    <row r="334" spans="1:7" ht="13" x14ac:dyDescent="0.3">
      <c r="A334" s="3"/>
      <c r="B334" s="3" t="s">
        <v>191</v>
      </c>
      <c r="C334" s="7" t="s">
        <v>0</v>
      </c>
      <c r="D334" s="7"/>
      <c r="E334" s="38">
        <v>480</v>
      </c>
      <c r="F334" s="37"/>
      <c r="G334" s="37">
        <f t="shared" si="9"/>
        <v>0</v>
      </c>
    </row>
    <row r="335" spans="1:7" ht="13" x14ac:dyDescent="0.3">
      <c r="A335" s="3"/>
      <c r="B335" s="3"/>
      <c r="C335" s="7"/>
      <c r="D335" s="7"/>
      <c r="E335" s="38"/>
      <c r="F335" s="37"/>
      <c r="G335" s="37"/>
    </row>
    <row r="336" spans="1:7" ht="13" x14ac:dyDescent="0.3">
      <c r="A336" s="3"/>
      <c r="B336" s="4" t="s">
        <v>195</v>
      </c>
      <c r="C336" s="7"/>
      <c r="D336" s="7"/>
      <c r="E336" s="38"/>
      <c r="F336" s="37"/>
      <c r="G336" s="37"/>
    </row>
    <row r="337" spans="1:7" ht="13" x14ac:dyDescent="0.3">
      <c r="A337" s="3"/>
      <c r="B337" s="3"/>
      <c r="C337" s="7"/>
      <c r="D337" s="7"/>
      <c r="E337" s="38"/>
      <c r="F337" s="37"/>
      <c r="G337" s="37"/>
    </row>
    <row r="338" spans="1:7" ht="13" x14ac:dyDescent="0.3">
      <c r="A338" s="3"/>
      <c r="B338" s="4" t="s">
        <v>194</v>
      </c>
      <c r="C338" s="7"/>
      <c r="D338" s="7"/>
      <c r="E338" s="38"/>
      <c r="F338" s="37"/>
      <c r="G338" s="37"/>
    </row>
    <row r="339" spans="1:7" ht="13" x14ac:dyDescent="0.3">
      <c r="A339" s="3"/>
      <c r="B339" s="4" t="s">
        <v>193</v>
      </c>
      <c r="C339" s="7"/>
      <c r="D339" s="7"/>
      <c r="E339" s="38"/>
      <c r="F339" s="37"/>
      <c r="G339" s="37"/>
    </row>
    <row r="340" spans="1:7" ht="13" x14ac:dyDescent="0.3">
      <c r="A340" s="3"/>
      <c r="B340" s="3"/>
      <c r="C340" s="7"/>
      <c r="D340" s="7"/>
      <c r="E340" s="38"/>
      <c r="F340" s="37"/>
      <c r="G340" s="37"/>
    </row>
    <row r="341" spans="1:7" ht="13" x14ac:dyDescent="0.3">
      <c r="A341" s="3"/>
      <c r="B341" s="3" t="s">
        <v>10</v>
      </c>
      <c r="C341" s="7" t="s">
        <v>0</v>
      </c>
      <c r="D341" s="7"/>
      <c r="E341" s="38">
        <v>380</v>
      </c>
      <c r="F341" s="37"/>
      <c r="G341" s="37">
        <f t="shared" si="9"/>
        <v>0</v>
      </c>
    </row>
    <row r="342" spans="1:7" ht="13" x14ac:dyDescent="0.3">
      <c r="A342" s="3"/>
      <c r="B342" s="3" t="s">
        <v>192</v>
      </c>
      <c r="C342" s="7" t="s">
        <v>0</v>
      </c>
      <c r="D342" s="7"/>
      <c r="E342" s="38">
        <v>380</v>
      </c>
      <c r="F342" s="37"/>
      <c r="G342" s="37">
        <f t="shared" si="9"/>
        <v>0</v>
      </c>
    </row>
    <row r="343" spans="1:7" ht="13" x14ac:dyDescent="0.3">
      <c r="A343" s="3"/>
      <c r="B343" s="3" t="s">
        <v>191</v>
      </c>
      <c r="C343" s="7" t="s">
        <v>0</v>
      </c>
      <c r="D343" s="7"/>
      <c r="E343" s="38">
        <v>480</v>
      </c>
      <c r="F343" s="37"/>
      <c r="G343" s="37">
        <f t="shared" si="9"/>
        <v>0</v>
      </c>
    </row>
    <row r="344" spans="1:7" ht="13" x14ac:dyDescent="0.3">
      <c r="A344" s="3"/>
      <c r="B344" s="3"/>
      <c r="C344" s="7"/>
      <c r="D344" s="7"/>
      <c r="E344" s="38"/>
      <c r="F344" s="37"/>
      <c r="G344" s="37"/>
    </row>
    <row r="345" spans="1:7" ht="13" x14ac:dyDescent="0.3">
      <c r="A345" s="3"/>
      <c r="B345" s="4" t="s">
        <v>190</v>
      </c>
      <c r="C345" s="7"/>
      <c r="D345" s="7"/>
      <c r="E345" s="38"/>
      <c r="F345" s="37"/>
      <c r="G345" s="37"/>
    </row>
    <row r="346" spans="1:7" ht="13" x14ac:dyDescent="0.3">
      <c r="A346" s="3"/>
      <c r="B346" s="3"/>
      <c r="C346" s="7"/>
      <c r="D346" s="7"/>
      <c r="E346" s="38"/>
      <c r="F346" s="37"/>
      <c r="G346" s="37"/>
    </row>
    <row r="347" spans="1:7" ht="13" x14ac:dyDescent="0.3">
      <c r="A347" s="3"/>
      <c r="B347" s="4" t="s">
        <v>189</v>
      </c>
      <c r="C347" s="7"/>
      <c r="D347" s="7"/>
      <c r="E347" s="38"/>
      <c r="F347" s="37"/>
      <c r="G347" s="37"/>
    </row>
    <row r="348" spans="1:7" ht="13" x14ac:dyDescent="0.3">
      <c r="A348" s="3"/>
      <c r="B348" s="3"/>
      <c r="C348" s="7"/>
      <c r="D348" s="7"/>
      <c r="E348" s="38"/>
      <c r="F348" s="37"/>
      <c r="G348" s="37"/>
    </row>
    <row r="349" spans="1:7" ht="13" x14ac:dyDescent="0.3">
      <c r="A349" s="3"/>
      <c r="B349" s="3" t="s">
        <v>188</v>
      </c>
      <c r="C349" s="7" t="s">
        <v>0</v>
      </c>
      <c r="D349" s="7"/>
      <c r="E349" s="38">
        <v>65</v>
      </c>
      <c r="F349" s="37"/>
      <c r="G349" s="37">
        <f t="shared" si="9"/>
        <v>0</v>
      </c>
    </row>
    <row r="350" spans="1:7" ht="13" x14ac:dyDescent="0.3">
      <c r="A350" s="3"/>
      <c r="B350" s="3" t="s">
        <v>187</v>
      </c>
      <c r="C350" s="7" t="s">
        <v>11</v>
      </c>
      <c r="D350" s="7"/>
      <c r="E350" s="38">
        <v>45</v>
      </c>
      <c r="F350" s="37"/>
      <c r="G350" s="37">
        <f t="shared" si="9"/>
        <v>0</v>
      </c>
    </row>
    <row r="351" spans="1:7" ht="13" x14ac:dyDescent="0.3">
      <c r="A351" s="3"/>
      <c r="B351" s="3" t="s">
        <v>13</v>
      </c>
      <c r="C351" s="7" t="s">
        <v>11</v>
      </c>
      <c r="D351" s="7"/>
      <c r="E351" s="38">
        <v>45</v>
      </c>
      <c r="F351" s="37"/>
      <c r="G351" s="37">
        <f t="shared" si="9"/>
        <v>0</v>
      </c>
    </row>
    <row r="352" spans="1:7" ht="13" x14ac:dyDescent="0.3">
      <c r="A352" s="3"/>
      <c r="B352" s="3"/>
      <c r="C352" s="7"/>
      <c r="D352" s="7"/>
      <c r="E352" s="38"/>
      <c r="F352" s="37"/>
      <c r="G352" s="37"/>
    </row>
    <row r="353" spans="1:7" ht="13" x14ac:dyDescent="0.3">
      <c r="A353" s="3"/>
      <c r="B353" s="4" t="s">
        <v>186</v>
      </c>
      <c r="C353" s="7"/>
      <c r="D353" s="7"/>
      <c r="E353" s="38"/>
      <c r="F353" s="37"/>
      <c r="G353" s="37"/>
    </row>
    <row r="354" spans="1:7" ht="13" x14ac:dyDescent="0.3">
      <c r="A354" s="3"/>
      <c r="B354" s="3" t="s">
        <v>185</v>
      </c>
      <c r="C354" s="7" t="s">
        <v>11</v>
      </c>
      <c r="D354" s="7"/>
      <c r="E354" s="38">
        <v>150</v>
      </c>
      <c r="F354" s="37"/>
      <c r="G354" s="37">
        <f t="shared" si="9"/>
        <v>0</v>
      </c>
    </row>
    <row r="355" spans="1:7" ht="13" x14ac:dyDescent="0.3">
      <c r="A355" s="3"/>
      <c r="B355" s="3"/>
      <c r="C355" s="7"/>
      <c r="D355" s="7"/>
      <c r="E355" s="38"/>
      <c r="F355" s="37"/>
      <c r="G355" s="37"/>
    </row>
    <row r="356" spans="1:7" ht="13" x14ac:dyDescent="0.3">
      <c r="A356" s="3"/>
      <c r="B356" s="4" t="s">
        <v>184</v>
      </c>
      <c r="C356" s="7"/>
      <c r="D356" s="7"/>
      <c r="E356" s="38"/>
      <c r="F356" s="37"/>
      <c r="G356" s="37"/>
    </row>
    <row r="357" spans="1:7" ht="13" x14ac:dyDescent="0.3">
      <c r="A357" s="3"/>
      <c r="B357" s="3" t="s">
        <v>183</v>
      </c>
      <c r="C357" s="7"/>
      <c r="D357" s="7"/>
      <c r="E357" s="38"/>
      <c r="F357" s="37"/>
      <c r="G357" s="37"/>
    </row>
    <row r="358" spans="1:7" ht="13" x14ac:dyDescent="0.3">
      <c r="A358" s="3"/>
      <c r="B358" s="3" t="s">
        <v>182</v>
      </c>
      <c r="C358" s="7" t="s">
        <v>2</v>
      </c>
      <c r="D358" s="7"/>
      <c r="E358" s="38">
        <v>150</v>
      </c>
      <c r="F358" s="37"/>
      <c r="G358" s="37">
        <f t="shared" si="9"/>
        <v>0</v>
      </c>
    </row>
    <row r="359" spans="1:7" ht="13" x14ac:dyDescent="0.3">
      <c r="A359" s="3"/>
      <c r="B359" s="3"/>
      <c r="C359" s="7"/>
      <c r="D359" s="7"/>
      <c r="E359" s="38"/>
      <c r="F359" s="37"/>
      <c r="G359" s="37"/>
    </row>
    <row r="360" spans="1:7" ht="13" x14ac:dyDescent="0.3">
      <c r="A360" s="3"/>
      <c r="B360" s="4" t="s">
        <v>181</v>
      </c>
      <c r="C360" s="7"/>
      <c r="D360" s="7"/>
      <c r="E360" s="38"/>
      <c r="F360" s="37"/>
      <c r="G360" s="37"/>
    </row>
    <row r="361" spans="1:7" ht="13" x14ac:dyDescent="0.3">
      <c r="A361" s="3"/>
      <c r="B361" s="3" t="s">
        <v>180</v>
      </c>
      <c r="C361" s="7" t="s">
        <v>2</v>
      </c>
      <c r="D361" s="7"/>
      <c r="E361" s="38">
        <v>150</v>
      </c>
      <c r="F361" s="37"/>
      <c r="G361" s="37">
        <f t="shared" si="9"/>
        <v>0</v>
      </c>
    </row>
    <row r="362" spans="1:7" ht="13" x14ac:dyDescent="0.3">
      <c r="A362" s="3"/>
      <c r="B362" s="3"/>
      <c r="C362" s="7"/>
      <c r="D362" s="7"/>
      <c r="E362" s="38"/>
      <c r="F362" s="37"/>
      <c r="G362" s="37"/>
    </row>
    <row r="363" spans="1:7" ht="13" x14ac:dyDescent="0.3">
      <c r="A363" s="3"/>
      <c r="B363" s="4" t="s">
        <v>179</v>
      </c>
      <c r="C363" s="7"/>
      <c r="D363" s="7"/>
      <c r="E363" s="38"/>
      <c r="F363" s="37"/>
      <c r="G363" s="37"/>
    </row>
    <row r="364" spans="1:7" ht="13" x14ac:dyDescent="0.3">
      <c r="A364" s="3"/>
      <c r="B364" s="4" t="s">
        <v>178</v>
      </c>
      <c r="C364" s="7"/>
      <c r="D364" s="7"/>
      <c r="E364" s="38"/>
      <c r="F364" s="37"/>
      <c r="G364" s="37"/>
    </row>
    <row r="365" spans="1:7" ht="13" x14ac:dyDescent="0.3">
      <c r="A365" s="3"/>
      <c r="B365" s="4" t="s">
        <v>177</v>
      </c>
      <c r="C365" s="7"/>
      <c r="D365" s="7"/>
      <c r="E365" s="38"/>
      <c r="F365" s="37"/>
      <c r="G365" s="37"/>
    </row>
    <row r="366" spans="1:7" ht="13" x14ac:dyDescent="0.3">
      <c r="A366" s="3"/>
      <c r="B366" s="3" t="s">
        <v>12</v>
      </c>
      <c r="C366" s="7" t="s">
        <v>0</v>
      </c>
      <c r="D366" s="7"/>
      <c r="E366" s="38">
        <v>480</v>
      </c>
      <c r="F366" s="37"/>
      <c r="G366" s="37">
        <f t="shared" si="9"/>
        <v>0</v>
      </c>
    </row>
    <row r="367" spans="1:7" ht="13" x14ac:dyDescent="0.3">
      <c r="A367" s="3"/>
      <c r="B367" s="3" t="s">
        <v>176</v>
      </c>
      <c r="C367" s="7" t="s">
        <v>11</v>
      </c>
      <c r="D367" s="7"/>
      <c r="E367" s="38">
        <v>150</v>
      </c>
      <c r="F367" s="37"/>
      <c r="G367" s="37">
        <f t="shared" si="9"/>
        <v>0</v>
      </c>
    </row>
    <row r="368" spans="1:7" ht="13" x14ac:dyDescent="0.3">
      <c r="A368" s="3"/>
      <c r="B368" s="3"/>
      <c r="C368" s="7"/>
      <c r="D368" s="7"/>
      <c r="E368" s="38"/>
      <c r="F368" s="37"/>
      <c r="G368" s="37"/>
    </row>
    <row r="369" spans="1:7" ht="13" x14ac:dyDescent="0.3">
      <c r="A369" s="3"/>
      <c r="B369" s="4" t="s">
        <v>175</v>
      </c>
      <c r="C369" s="7"/>
      <c r="D369" s="7"/>
      <c r="E369" s="38"/>
      <c r="F369" s="37"/>
      <c r="G369" s="37"/>
    </row>
    <row r="370" spans="1:7" ht="13" x14ac:dyDescent="0.3">
      <c r="A370" s="3"/>
      <c r="B370" s="4" t="s">
        <v>174</v>
      </c>
      <c r="C370" s="7"/>
      <c r="D370" s="7"/>
      <c r="E370" s="38"/>
      <c r="F370" s="37"/>
      <c r="G370" s="37"/>
    </row>
    <row r="371" spans="1:7" ht="13" x14ac:dyDescent="0.3">
      <c r="A371" s="3"/>
      <c r="B371" s="4" t="s">
        <v>173</v>
      </c>
      <c r="C371" s="7"/>
      <c r="D371" s="7"/>
      <c r="E371" s="38"/>
      <c r="F371" s="37"/>
      <c r="G371" s="37"/>
    </row>
    <row r="372" spans="1:7" ht="13" x14ac:dyDescent="0.3">
      <c r="A372" s="3"/>
      <c r="B372" s="3"/>
      <c r="C372" s="7"/>
      <c r="D372" s="7"/>
      <c r="E372" s="38"/>
      <c r="F372" s="37"/>
      <c r="G372" s="37"/>
    </row>
    <row r="373" spans="1:7" ht="13" x14ac:dyDescent="0.3">
      <c r="A373" s="3"/>
      <c r="B373" s="3" t="s">
        <v>172</v>
      </c>
      <c r="C373" s="7"/>
      <c r="D373" s="7"/>
      <c r="E373" s="38"/>
      <c r="F373" s="37"/>
      <c r="G373" s="37"/>
    </row>
    <row r="374" spans="1:7" ht="13" x14ac:dyDescent="0.3">
      <c r="A374" s="3"/>
      <c r="B374" s="3" t="s">
        <v>171</v>
      </c>
      <c r="C374" s="7" t="s">
        <v>11</v>
      </c>
      <c r="D374" s="7"/>
      <c r="E374" s="38">
        <v>85</v>
      </c>
      <c r="F374" s="37"/>
      <c r="G374" s="37">
        <f t="shared" ref="G374:G428" si="10">E374*D374</f>
        <v>0</v>
      </c>
    </row>
    <row r="375" spans="1:7" ht="13" x14ac:dyDescent="0.3">
      <c r="A375" s="3"/>
      <c r="B375" s="3"/>
      <c r="C375" s="7"/>
      <c r="D375" s="7"/>
      <c r="E375" s="38"/>
      <c r="F375" s="37"/>
      <c r="G375" s="37"/>
    </row>
    <row r="376" spans="1:7" ht="13" x14ac:dyDescent="0.3">
      <c r="A376" s="3"/>
      <c r="B376" s="5" t="s">
        <v>283</v>
      </c>
      <c r="C376" s="7"/>
      <c r="D376" s="7"/>
      <c r="E376" s="38"/>
      <c r="F376" s="39"/>
      <c r="G376" s="39"/>
    </row>
    <row r="377" spans="1:7" ht="13" x14ac:dyDescent="0.3">
      <c r="A377" s="3"/>
      <c r="B377" s="3"/>
      <c r="C377" s="7"/>
      <c r="D377" s="7"/>
      <c r="E377" s="38"/>
      <c r="F377" s="37"/>
      <c r="G377" s="37"/>
    </row>
    <row r="378" spans="1:7" ht="13" x14ac:dyDescent="0.3">
      <c r="A378" s="3"/>
      <c r="B378" s="3"/>
      <c r="C378" s="7"/>
      <c r="D378" s="7"/>
      <c r="E378" s="38"/>
      <c r="F378" s="37"/>
      <c r="G378" s="37"/>
    </row>
    <row r="379" spans="1:7" ht="13" x14ac:dyDescent="0.3">
      <c r="A379" s="3"/>
      <c r="B379" s="17" t="s">
        <v>170</v>
      </c>
      <c r="C379" s="7"/>
      <c r="D379" s="7"/>
      <c r="E379" s="38"/>
      <c r="F379" s="37"/>
      <c r="G379" s="37"/>
    </row>
    <row r="380" spans="1:7" ht="13" x14ac:dyDescent="0.3">
      <c r="A380" s="3"/>
      <c r="B380" s="3"/>
      <c r="C380" s="7"/>
      <c r="D380" s="7"/>
      <c r="E380" s="38"/>
      <c r="F380" s="37"/>
      <c r="G380" s="37"/>
    </row>
    <row r="381" spans="1:7" ht="13" x14ac:dyDescent="0.3">
      <c r="A381" s="3"/>
      <c r="B381" s="4" t="s">
        <v>169</v>
      </c>
      <c r="C381" s="7"/>
      <c r="D381" s="7"/>
      <c r="E381" s="38"/>
      <c r="F381" s="37"/>
      <c r="G381" s="37"/>
    </row>
    <row r="382" spans="1:7" ht="13" x14ac:dyDescent="0.3">
      <c r="A382" s="3"/>
      <c r="B382" s="4" t="s">
        <v>168</v>
      </c>
      <c r="C382" s="7"/>
      <c r="D382" s="7"/>
      <c r="E382" s="38"/>
      <c r="F382" s="37"/>
      <c r="G382" s="37"/>
    </row>
    <row r="383" spans="1:7" ht="13" x14ac:dyDescent="0.3">
      <c r="A383" s="3"/>
      <c r="B383" s="3" t="s">
        <v>167</v>
      </c>
      <c r="C383" s="7" t="s">
        <v>0</v>
      </c>
      <c r="D383" s="7"/>
      <c r="E383" s="38">
        <v>25</v>
      </c>
      <c r="F383" s="37"/>
      <c r="G383" s="37">
        <f t="shared" si="10"/>
        <v>0</v>
      </c>
    </row>
    <row r="384" spans="1:7" ht="13" x14ac:dyDescent="0.3">
      <c r="A384" s="3"/>
      <c r="B384" s="3"/>
      <c r="C384" s="7"/>
      <c r="D384" s="7"/>
      <c r="E384" s="38"/>
      <c r="F384" s="37"/>
      <c r="G384" s="37"/>
    </row>
    <row r="385" spans="1:8" ht="13" x14ac:dyDescent="0.3">
      <c r="A385" s="3"/>
      <c r="B385" s="4" t="s">
        <v>166</v>
      </c>
      <c r="C385" s="7"/>
      <c r="D385" s="7"/>
      <c r="E385" s="38"/>
      <c r="F385" s="37"/>
      <c r="G385" s="37"/>
    </row>
    <row r="386" spans="1:8" ht="13" x14ac:dyDescent="0.3">
      <c r="A386" s="3"/>
      <c r="B386" s="4" t="s">
        <v>165</v>
      </c>
      <c r="C386" s="7"/>
      <c r="D386" s="7"/>
      <c r="E386" s="38"/>
      <c r="F386" s="37"/>
      <c r="G386" s="37"/>
    </row>
    <row r="387" spans="1:8" ht="13" x14ac:dyDescent="0.3">
      <c r="A387" s="3"/>
      <c r="B387" s="4" t="s">
        <v>164</v>
      </c>
      <c r="C387" s="7"/>
      <c r="D387" s="7"/>
      <c r="E387" s="38"/>
      <c r="F387" s="37"/>
      <c r="G387" s="37"/>
    </row>
    <row r="388" spans="1:8" ht="13" x14ac:dyDescent="0.3">
      <c r="A388" s="3"/>
      <c r="B388" s="3"/>
      <c r="C388" s="7"/>
      <c r="D388" s="7"/>
      <c r="E388" s="38"/>
      <c r="F388" s="37"/>
      <c r="G388" s="37"/>
    </row>
    <row r="389" spans="1:8" ht="13" x14ac:dyDescent="0.3">
      <c r="A389" s="3"/>
      <c r="B389" s="3" t="s">
        <v>163</v>
      </c>
      <c r="C389" s="7" t="s">
        <v>0</v>
      </c>
      <c r="D389" s="7">
        <v>12</v>
      </c>
      <c r="E389" s="38">
        <v>25</v>
      </c>
      <c r="F389" s="37"/>
      <c r="G389" s="37">
        <f t="shared" si="10"/>
        <v>300</v>
      </c>
    </row>
    <row r="390" spans="1:8" ht="13" x14ac:dyDescent="0.3">
      <c r="A390" s="3"/>
      <c r="B390" s="3"/>
      <c r="C390" s="7"/>
      <c r="D390" s="7"/>
      <c r="E390" s="38"/>
      <c r="F390" s="37"/>
      <c r="G390" s="37"/>
    </row>
    <row r="391" spans="1:8" ht="13" x14ac:dyDescent="0.3">
      <c r="A391" s="3"/>
      <c r="B391" s="3" t="s">
        <v>162</v>
      </c>
      <c r="C391" s="7"/>
      <c r="D391" s="7"/>
      <c r="E391" s="38"/>
      <c r="F391" s="37"/>
      <c r="G391" s="37"/>
    </row>
    <row r="392" spans="1:8" ht="13" x14ac:dyDescent="0.3">
      <c r="A392" s="3"/>
      <c r="B392" s="3" t="s">
        <v>161</v>
      </c>
      <c r="C392" s="7"/>
      <c r="D392" s="7"/>
      <c r="E392" s="38"/>
      <c r="F392" s="37"/>
      <c r="G392" s="37"/>
    </row>
    <row r="393" spans="1:8" ht="13" x14ac:dyDescent="0.3">
      <c r="A393" s="3"/>
      <c r="B393" s="3" t="s">
        <v>14</v>
      </c>
      <c r="C393" s="7" t="s">
        <v>0</v>
      </c>
      <c r="D393" s="7"/>
      <c r="E393" s="38">
        <v>25</v>
      </c>
      <c r="F393" s="37"/>
      <c r="G393" s="37">
        <f t="shared" si="10"/>
        <v>0</v>
      </c>
    </row>
    <row r="394" spans="1:8" ht="13" x14ac:dyDescent="0.3">
      <c r="A394" s="3"/>
      <c r="B394" s="3"/>
      <c r="C394" s="7"/>
      <c r="D394" s="7"/>
      <c r="E394" s="38"/>
      <c r="F394" s="37"/>
      <c r="G394" s="37"/>
    </row>
    <row r="395" spans="1:8" ht="13" x14ac:dyDescent="0.3">
      <c r="A395" s="3"/>
      <c r="B395" s="4" t="s">
        <v>160</v>
      </c>
      <c r="C395" s="7"/>
      <c r="D395" s="7"/>
      <c r="E395" s="38"/>
      <c r="F395" s="37"/>
      <c r="G395" s="37"/>
    </row>
    <row r="396" spans="1:8" ht="13" x14ac:dyDescent="0.3">
      <c r="A396" s="3"/>
      <c r="B396" s="3"/>
      <c r="C396" s="7"/>
      <c r="D396" s="7"/>
      <c r="E396" s="38"/>
      <c r="F396" s="37"/>
      <c r="G396" s="37"/>
    </row>
    <row r="397" spans="1:8" ht="13" x14ac:dyDescent="0.3">
      <c r="A397" s="3"/>
      <c r="B397" s="4" t="s">
        <v>159</v>
      </c>
      <c r="C397" s="7"/>
      <c r="D397" s="7"/>
      <c r="E397" s="38"/>
      <c r="F397" s="37"/>
      <c r="G397" s="37"/>
    </row>
    <row r="398" spans="1:8" ht="13" x14ac:dyDescent="0.3">
      <c r="A398" s="3"/>
      <c r="B398" s="3" t="s">
        <v>158</v>
      </c>
      <c r="C398" s="7" t="s">
        <v>11</v>
      </c>
      <c r="D398" s="7"/>
      <c r="E398" s="38">
        <v>35</v>
      </c>
      <c r="F398" s="37"/>
      <c r="G398" s="37">
        <f t="shared" si="10"/>
        <v>0</v>
      </c>
    </row>
    <row r="399" spans="1:8" ht="13" x14ac:dyDescent="0.3">
      <c r="A399" s="3"/>
      <c r="B399" s="3"/>
      <c r="C399" s="7"/>
      <c r="D399" s="7"/>
      <c r="E399" s="38"/>
      <c r="F399" s="37"/>
      <c r="G399" s="37"/>
    </row>
    <row r="400" spans="1:8" ht="13" x14ac:dyDescent="0.3">
      <c r="A400" s="3"/>
      <c r="B400" s="4" t="s">
        <v>157</v>
      </c>
      <c r="C400" s="7"/>
      <c r="D400" s="7"/>
      <c r="E400" s="38"/>
      <c r="F400" s="37"/>
      <c r="G400" s="37"/>
      <c r="H400" s="28"/>
    </row>
    <row r="401" spans="1:8" ht="13" x14ac:dyDescent="0.3">
      <c r="A401" s="3"/>
      <c r="B401" s="4" t="s">
        <v>156</v>
      </c>
      <c r="C401" s="7"/>
      <c r="D401" s="7"/>
      <c r="E401" s="38"/>
      <c r="F401" s="37"/>
      <c r="G401" s="37"/>
      <c r="H401" s="28"/>
    </row>
    <row r="402" spans="1:8" ht="13" x14ac:dyDescent="0.3">
      <c r="A402" s="3"/>
      <c r="B402" s="3"/>
      <c r="C402" s="7"/>
      <c r="D402" s="7"/>
      <c r="E402" s="38"/>
      <c r="F402" s="37"/>
      <c r="G402" s="37"/>
      <c r="H402" s="28"/>
    </row>
    <row r="403" spans="1:8" ht="13" x14ac:dyDescent="0.3">
      <c r="A403" s="3"/>
      <c r="B403" s="3" t="s">
        <v>155</v>
      </c>
      <c r="C403" s="7" t="s">
        <v>11</v>
      </c>
      <c r="D403" s="7"/>
      <c r="E403" s="38">
        <v>15</v>
      </c>
      <c r="F403" s="37"/>
      <c r="G403" s="37">
        <f t="shared" si="10"/>
        <v>0</v>
      </c>
      <c r="H403" s="28"/>
    </row>
    <row r="404" spans="1:8" ht="13" x14ac:dyDescent="0.3">
      <c r="A404" s="3"/>
      <c r="B404" s="3" t="s">
        <v>154</v>
      </c>
      <c r="C404" s="7" t="s">
        <v>11</v>
      </c>
      <c r="D404" s="7"/>
      <c r="E404" s="38">
        <v>15</v>
      </c>
      <c r="F404" s="37"/>
      <c r="G404" s="37">
        <f t="shared" si="10"/>
        <v>0</v>
      </c>
      <c r="H404" s="28"/>
    </row>
    <row r="405" spans="1:8" ht="13" x14ac:dyDescent="0.3">
      <c r="A405" s="3"/>
      <c r="B405" s="3"/>
      <c r="C405" s="7"/>
      <c r="D405" s="7"/>
      <c r="E405" s="38"/>
      <c r="F405" s="37"/>
      <c r="G405" s="37"/>
      <c r="H405" s="28"/>
    </row>
    <row r="406" spans="1:8" ht="13" x14ac:dyDescent="0.3">
      <c r="A406" s="3"/>
      <c r="B406" s="5" t="s">
        <v>283</v>
      </c>
      <c r="C406" s="7"/>
      <c r="D406" s="7"/>
      <c r="E406" s="38"/>
      <c r="F406" s="39"/>
      <c r="G406" s="39">
        <f>SUM(G381:G405)</f>
        <v>300</v>
      </c>
      <c r="H406" s="28"/>
    </row>
    <row r="407" spans="1:8" ht="13" x14ac:dyDescent="0.3">
      <c r="A407" s="3"/>
      <c r="B407" s="3"/>
      <c r="C407" s="7"/>
      <c r="D407" s="7"/>
      <c r="E407" s="38"/>
      <c r="F407" s="37"/>
      <c r="G407" s="37"/>
    </row>
    <row r="408" spans="1:8" ht="13" x14ac:dyDescent="0.3">
      <c r="A408" s="3"/>
      <c r="B408" s="3"/>
      <c r="C408" s="7"/>
      <c r="D408" s="7"/>
      <c r="E408" s="38"/>
      <c r="F408" s="37"/>
      <c r="G408" s="37"/>
    </row>
    <row r="409" spans="1:8" ht="13" x14ac:dyDescent="0.3">
      <c r="A409" s="3"/>
      <c r="B409" s="17" t="s">
        <v>153</v>
      </c>
      <c r="C409" s="7"/>
      <c r="D409" s="7"/>
      <c r="E409" s="38"/>
      <c r="F409" s="37"/>
      <c r="G409" s="37"/>
    </row>
    <row r="410" spans="1:8" ht="13" x14ac:dyDescent="0.3">
      <c r="A410" s="3"/>
      <c r="B410" s="3"/>
      <c r="C410" s="7"/>
      <c r="D410" s="7"/>
      <c r="E410" s="38"/>
      <c r="F410" s="37"/>
      <c r="G410" s="37"/>
    </row>
    <row r="411" spans="1:8" ht="13" x14ac:dyDescent="0.3">
      <c r="A411" s="3"/>
      <c r="B411" s="4" t="s">
        <v>152</v>
      </c>
      <c r="C411" s="7"/>
      <c r="D411" s="7"/>
      <c r="E411" s="38"/>
      <c r="F411" s="37"/>
      <c r="G411" s="37"/>
    </row>
    <row r="412" spans="1:8" ht="13" x14ac:dyDescent="0.3">
      <c r="A412" s="3"/>
      <c r="B412" s="3"/>
      <c r="C412" s="7"/>
      <c r="D412" s="7"/>
      <c r="E412" s="38"/>
      <c r="F412" s="37"/>
      <c r="G412" s="37"/>
    </row>
    <row r="413" spans="1:8" ht="13" x14ac:dyDescent="0.3">
      <c r="A413" s="3"/>
      <c r="B413" s="4" t="s">
        <v>151</v>
      </c>
      <c r="C413" s="7"/>
      <c r="D413" s="7"/>
      <c r="E413" s="38"/>
      <c r="F413" s="37"/>
      <c r="G413" s="37"/>
    </row>
    <row r="414" spans="1:8" ht="13" x14ac:dyDescent="0.3">
      <c r="A414" s="3"/>
      <c r="B414" s="4" t="s">
        <v>150</v>
      </c>
      <c r="C414" s="7"/>
      <c r="D414" s="7"/>
      <c r="E414" s="38"/>
      <c r="F414" s="37"/>
      <c r="G414" s="37"/>
    </row>
    <row r="415" spans="1:8" ht="13" x14ac:dyDescent="0.3">
      <c r="A415" s="3"/>
      <c r="B415" s="4" t="s">
        <v>149</v>
      </c>
      <c r="C415" s="7"/>
      <c r="D415" s="7"/>
      <c r="E415" s="38"/>
      <c r="F415" s="37"/>
      <c r="G415" s="37"/>
    </row>
    <row r="416" spans="1:8" ht="13" x14ac:dyDescent="0.3">
      <c r="A416" s="3"/>
      <c r="B416" s="4" t="s">
        <v>148</v>
      </c>
      <c r="C416" s="7"/>
      <c r="D416" s="7"/>
      <c r="E416" s="38"/>
      <c r="F416" s="37"/>
      <c r="G416" s="37"/>
    </row>
    <row r="417" spans="1:7" ht="13" x14ac:dyDescent="0.3">
      <c r="A417" s="3"/>
      <c r="B417" s="4" t="s">
        <v>147</v>
      </c>
      <c r="C417" s="7"/>
      <c r="D417" s="7"/>
      <c r="E417" s="38"/>
      <c r="F417" s="37"/>
      <c r="G417" s="37"/>
    </row>
    <row r="418" spans="1:7" ht="13" x14ac:dyDescent="0.3">
      <c r="A418" s="3"/>
      <c r="B418" s="4" t="s">
        <v>146</v>
      </c>
      <c r="C418" s="7"/>
      <c r="D418" s="7"/>
      <c r="E418" s="38"/>
      <c r="F418" s="37"/>
      <c r="G418" s="37"/>
    </row>
    <row r="419" spans="1:7" ht="13" x14ac:dyDescent="0.3">
      <c r="A419" s="3"/>
      <c r="B419" s="3"/>
      <c r="C419" s="7"/>
      <c r="D419" s="7"/>
      <c r="E419" s="38"/>
      <c r="F419" s="37"/>
      <c r="G419" s="37"/>
    </row>
    <row r="420" spans="1:7" ht="13" x14ac:dyDescent="0.3">
      <c r="A420" s="3"/>
      <c r="B420" s="3" t="s">
        <v>145</v>
      </c>
      <c r="C420" s="7"/>
      <c r="D420" s="7"/>
      <c r="E420" s="38"/>
      <c r="F420" s="37"/>
      <c r="G420" s="37"/>
    </row>
    <row r="421" spans="1:7" ht="13" x14ac:dyDescent="0.3">
      <c r="A421" s="3"/>
      <c r="B421" s="3" t="s">
        <v>144</v>
      </c>
      <c r="C421" s="7" t="s">
        <v>0</v>
      </c>
      <c r="D421" s="7">
        <v>25</v>
      </c>
      <c r="E421" s="38">
        <v>350</v>
      </c>
      <c r="F421" s="37"/>
      <c r="G421" s="37">
        <f t="shared" si="10"/>
        <v>8750</v>
      </c>
    </row>
    <row r="422" spans="1:7" ht="13" x14ac:dyDescent="0.3">
      <c r="A422" s="3"/>
      <c r="B422" s="3"/>
      <c r="C422" s="7"/>
      <c r="D422" s="7"/>
      <c r="E422" s="38"/>
      <c r="F422" s="37"/>
      <c r="G422" s="37"/>
    </row>
    <row r="423" spans="1:7" ht="13" x14ac:dyDescent="0.3">
      <c r="A423" s="3"/>
      <c r="B423" s="3" t="s">
        <v>143</v>
      </c>
      <c r="C423" s="7"/>
      <c r="D423" s="7"/>
      <c r="E423" s="38"/>
      <c r="F423" s="37"/>
      <c r="G423" s="37"/>
    </row>
    <row r="424" spans="1:7" ht="13" x14ac:dyDescent="0.3">
      <c r="A424" s="3"/>
      <c r="B424" s="3" t="s">
        <v>142</v>
      </c>
      <c r="C424" s="7" t="s">
        <v>11</v>
      </c>
      <c r="D424" s="7"/>
      <c r="E424" s="38">
        <v>65</v>
      </c>
      <c r="F424" s="37"/>
      <c r="G424" s="37">
        <f t="shared" si="10"/>
        <v>0</v>
      </c>
    </row>
    <row r="425" spans="1:7" ht="13" x14ac:dyDescent="0.3">
      <c r="A425" s="3"/>
      <c r="B425" s="3"/>
      <c r="C425" s="7"/>
      <c r="D425" s="7"/>
      <c r="E425" s="38"/>
      <c r="F425" s="37"/>
      <c r="G425" s="37"/>
    </row>
    <row r="426" spans="1:7" ht="13" x14ac:dyDescent="0.3">
      <c r="A426" s="3"/>
      <c r="B426" s="3" t="s">
        <v>141</v>
      </c>
      <c r="C426" s="7" t="s">
        <v>11</v>
      </c>
      <c r="D426" s="7"/>
      <c r="E426" s="38">
        <v>65</v>
      </c>
      <c r="F426" s="37"/>
      <c r="G426" s="37">
        <f t="shared" si="10"/>
        <v>0</v>
      </c>
    </row>
    <row r="427" spans="1:7" ht="13" x14ac:dyDescent="0.3">
      <c r="A427" s="3"/>
      <c r="B427" s="3"/>
      <c r="C427" s="7"/>
      <c r="D427" s="7"/>
      <c r="E427" s="38"/>
      <c r="F427" s="37"/>
      <c r="G427" s="37"/>
    </row>
    <row r="428" spans="1:7" ht="13" x14ac:dyDescent="0.3">
      <c r="A428" s="3"/>
      <c r="B428" s="3" t="s">
        <v>140</v>
      </c>
      <c r="C428" s="7" t="s">
        <v>11</v>
      </c>
      <c r="D428" s="7"/>
      <c r="E428" s="38">
        <v>65</v>
      </c>
      <c r="F428" s="37"/>
      <c r="G428" s="37">
        <f t="shared" si="10"/>
        <v>0</v>
      </c>
    </row>
    <row r="429" spans="1:7" ht="13" x14ac:dyDescent="0.3">
      <c r="A429" s="3"/>
      <c r="B429" s="3"/>
      <c r="C429" s="7"/>
      <c r="D429" s="7"/>
      <c r="E429" s="38"/>
      <c r="F429" s="37"/>
      <c r="G429" s="37"/>
    </row>
    <row r="430" spans="1:7" ht="13" x14ac:dyDescent="0.3">
      <c r="A430" s="3"/>
      <c r="B430" s="4" t="s">
        <v>139</v>
      </c>
      <c r="C430" s="7"/>
      <c r="D430" s="7"/>
      <c r="E430" s="38"/>
      <c r="F430" s="37"/>
      <c r="G430" s="37"/>
    </row>
    <row r="431" spans="1:7" ht="13" x14ac:dyDescent="0.3">
      <c r="A431" s="3"/>
      <c r="B431" s="3"/>
      <c r="C431" s="7"/>
      <c r="D431" s="7"/>
      <c r="E431" s="38"/>
      <c r="F431" s="37"/>
      <c r="G431" s="37"/>
    </row>
    <row r="432" spans="1:7" ht="13" x14ac:dyDescent="0.3">
      <c r="A432" s="3"/>
      <c r="B432" s="4" t="s">
        <v>138</v>
      </c>
      <c r="C432" s="7"/>
      <c r="D432" s="7"/>
      <c r="E432" s="38"/>
      <c r="F432" s="37"/>
      <c r="G432" s="37"/>
    </row>
    <row r="433" spans="1:7" ht="13" x14ac:dyDescent="0.3">
      <c r="A433" s="3"/>
      <c r="B433" s="4" t="s">
        <v>137</v>
      </c>
      <c r="C433" s="7"/>
      <c r="D433" s="7"/>
      <c r="E433" s="38"/>
      <c r="F433" s="37"/>
      <c r="G433" s="37"/>
    </row>
    <row r="434" spans="1:7" ht="13" x14ac:dyDescent="0.3">
      <c r="A434" s="3"/>
      <c r="B434" s="3"/>
      <c r="C434" s="7"/>
      <c r="D434" s="7"/>
      <c r="E434" s="38"/>
      <c r="F434" s="37"/>
      <c r="G434" s="37"/>
    </row>
    <row r="435" spans="1:7" ht="13" x14ac:dyDescent="0.3">
      <c r="A435" s="3"/>
      <c r="B435" s="3" t="s">
        <v>136</v>
      </c>
      <c r="C435" s="7"/>
      <c r="D435" s="7"/>
      <c r="E435" s="38"/>
      <c r="F435" s="37"/>
      <c r="G435" s="37"/>
    </row>
    <row r="436" spans="1:7" ht="13" x14ac:dyDescent="0.3">
      <c r="A436" s="3"/>
      <c r="B436" s="3" t="s">
        <v>135</v>
      </c>
      <c r="C436" s="7"/>
      <c r="D436" s="7"/>
      <c r="E436" s="38"/>
      <c r="F436" s="37"/>
      <c r="G436" s="37"/>
    </row>
    <row r="437" spans="1:7" ht="13" x14ac:dyDescent="0.3">
      <c r="A437" s="3"/>
      <c r="B437" s="3" t="s">
        <v>134</v>
      </c>
      <c r="C437" s="7" t="s">
        <v>0</v>
      </c>
      <c r="D437" s="7">
        <v>20</v>
      </c>
      <c r="E437" s="38">
        <v>25</v>
      </c>
      <c r="F437" s="37"/>
      <c r="G437" s="37">
        <f t="shared" ref="G437:G501" si="11">E437*D437</f>
        <v>500</v>
      </c>
    </row>
    <row r="438" spans="1:7" ht="13" x14ac:dyDescent="0.3">
      <c r="A438" s="3"/>
      <c r="B438" s="3"/>
      <c r="C438" s="7"/>
      <c r="D438" s="7"/>
      <c r="E438" s="38"/>
      <c r="F438" s="37"/>
      <c r="G438" s="37"/>
    </row>
    <row r="439" spans="1:7" ht="13" x14ac:dyDescent="0.3">
      <c r="A439" s="3"/>
      <c r="B439" s="5" t="s">
        <v>283</v>
      </c>
      <c r="C439" s="7"/>
      <c r="D439" s="7"/>
      <c r="E439" s="38"/>
      <c r="F439" s="39"/>
      <c r="G439" s="39">
        <f>SUM(G412:G438)</f>
        <v>9250</v>
      </c>
    </row>
    <row r="440" spans="1:7" ht="13" x14ac:dyDescent="0.3">
      <c r="A440" s="3"/>
      <c r="B440" s="3"/>
      <c r="C440" s="7"/>
      <c r="D440" s="7"/>
      <c r="E440" s="38"/>
      <c r="F440" s="37"/>
      <c r="G440" s="37"/>
    </row>
    <row r="441" spans="1:7" ht="13" x14ac:dyDescent="0.3">
      <c r="A441" s="3"/>
      <c r="B441" s="17" t="s">
        <v>133</v>
      </c>
      <c r="C441" s="7"/>
      <c r="D441" s="7"/>
      <c r="E441" s="38"/>
      <c r="F441" s="37"/>
      <c r="G441" s="37"/>
    </row>
    <row r="442" spans="1:7" ht="13" x14ac:dyDescent="0.3">
      <c r="A442" s="3"/>
      <c r="B442" s="3"/>
      <c r="C442" s="7"/>
      <c r="D442" s="7"/>
      <c r="E442" s="38"/>
      <c r="F442" s="37"/>
      <c r="G442" s="37"/>
    </row>
    <row r="443" spans="1:7" ht="13" x14ac:dyDescent="0.3">
      <c r="A443" s="3"/>
      <c r="B443" s="4" t="s">
        <v>132</v>
      </c>
      <c r="C443" s="7"/>
      <c r="D443" s="7"/>
      <c r="E443" s="38"/>
      <c r="F443" s="37"/>
      <c r="G443" s="37"/>
    </row>
    <row r="444" spans="1:7" ht="13" x14ac:dyDescent="0.3">
      <c r="A444" s="3"/>
      <c r="B444" s="3" t="s">
        <v>131</v>
      </c>
      <c r="C444" s="7" t="s">
        <v>11</v>
      </c>
      <c r="D444" s="7">
        <v>24</v>
      </c>
      <c r="E444" s="38">
        <v>65</v>
      </c>
      <c r="F444" s="37"/>
      <c r="G444" s="37">
        <f t="shared" si="11"/>
        <v>1560</v>
      </c>
    </row>
    <row r="445" spans="1:7" ht="13" x14ac:dyDescent="0.3">
      <c r="A445" s="3"/>
      <c r="B445" s="3"/>
      <c r="C445" s="7"/>
      <c r="D445" s="7"/>
      <c r="E445" s="38"/>
      <c r="F445" s="37"/>
      <c r="G445" s="37"/>
    </row>
    <row r="446" spans="1:7" ht="13" x14ac:dyDescent="0.3">
      <c r="A446" s="3"/>
      <c r="B446" s="3" t="s">
        <v>130</v>
      </c>
      <c r="C446" s="7"/>
      <c r="D446" s="7"/>
      <c r="E446" s="38"/>
      <c r="F446" s="37"/>
      <c r="G446" s="37"/>
    </row>
    <row r="447" spans="1:7" ht="13" x14ac:dyDescent="0.3">
      <c r="A447" s="3"/>
      <c r="B447" s="3" t="s">
        <v>129</v>
      </c>
      <c r="C447" s="7" t="s">
        <v>11</v>
      </c>
      <c r="D447" s="7">
        <v>40</v>
      </c>
      <c r="E447" s="38">
        <v>85</v>
      </c>
      <c r="F447" s="37"/>
      <c r="G447" s="37">
        <f t="shared" si="11"/>
        <v>3400</v>
      </c>
    </row>
    <row r="448" spans="1:7" ht="13" x14ac:dyDescent="0.3">
      <c r="A448" s="3"/>
      <c r="B448" s="3"/>
      <c r="C448" s="7"/>
      <c r="D448" s="7"/>
      <c r="E448" s="38"/>
      <c r="F448" s="37"/>
      <c r="G448" s="37"/>
    </row>
    <row r="449" spans="1:7" ht="13" x14ac:dyDescent="0.3">
      <c r="A449" s="3"/>
      <c r="B449" s="4" t="s">
        <v>128</v>
      </c>
      <c r="C449" s="7"/>
      <c r="D449" s="7"/>
      <c r="E449" s="38"/>
      <c r="F449" s="37"/>
      <c r="G449" s="37"/>
    </row>
    <row r="450" spans="1:7" ht="13" x14ac:dyDescent="0.3">
      <c r="A450" s="3"/>
      <c r="B450" s="3" t="s">
        <v>127</v>
      </c>
      <c r="C450" s="7" t="s">
        <v>0</v>
      </c>
      <c r="D450" s="7"/>
      <c r="E450" s="38">
        <v>150</v>
      </c>
      <c r="F450" s="37"/>
      <c r="G450" s="37">
        <f t="shared" si="11"/>
        <v>0</v>
      </c>
    </row>
    <row r="451" spans="1:7" ht="13" x14ac:dyDescent="0.3">
      <c r="A451" s="3"/>
      <c r="B451" s="3"/>
      <c r="C451" s="7"/>
      <c r="D451" s="7"/>
      <c r="E451" s="38"/>
      <c r="F451" s="37"/>
      <c r="G451" s="37"/>
    </row>
    <row r="452" spans="1:7" ht="13" x14ac:dyDescent="0.3">
      <c r="A452" s="3"/>
      <c r="B452" s="3" t="s">
        <v>126</v>
      </c>
      <c r="C452" s="7"/>
      <c r="D452" s="7"/>
      <c r="E452" s="38"/>
      <c r="F452" s="37"/>
      <c r="G452" s="37"/>
    </row>
    <row r="453" spans="1:7" ht="13" x14ac:dyDescent="0.3">
      <c r="A453" s="3"/>
      <c r="B453" s="3" t="s">
        <v>125</v>
      </c>
      <c r="C453" s="7"/>
      <c r="D453" s="7"/>
      <c r="E453" s="38"/>
      <c r="F453" s="37"/>
      <c r="G453" s="37"/>
    </row>
    <row r="454" spans="1:7" ht="13" x14ac:dyDescent="0.3">
      <c r="A454" s="3"/>
      <c r="B454" s="3" t="s">
        <v>124</v>
      </c>
      <c r="C454" s="7" t="s">
        <v>2</v>
      </c>
      <c r="D454" s="7">
        <v>25</v>
      </c>
      <c r="E454" s="38">
        <v>25</v>
      </c>
      <c r="F454" s="37"/>
      <c r="G454" s="37">
        <f t="shared" si="11"/>
        <v>625</v>
      </c>
    </row>
    <row r="455" spans="1:7" ht="13" x14ac:dyDescent="0.3">
      <c r="A455" s="3"/>
      <c r="B455" s="3"/>
      <c r="C455" s="7"/>
      <c r="D455" s="7"/>
      <c r="E455" s="38"/>
      <c r="F455" s="37"/>
      <c r="G455" s="37"/>
    </row>
    <row r="456" spans="1:7" ht="13" x14ac:dyDescent="0.3">
      <c r="A456" s="3"/>
      <c r="B456" s="4" t="s">
        <v>123</v>
      </c>
      <c r="C456" s="7"/>
      <c r="D456" s="7"/>
      <c r="E456" s="38"/>
      <c r="F456" s="37"/>
      <c r="G456" s="37"/>
    </row>
    <row r="457" spans="1:7" ht="13" x14ac:dyDescent="0.3">
      <c r="A457" s="3"/>
      <c r="B457" s="3"/>
      <c r="C457" s="7"/>
      <c r="D457" s="7"/>
      <c r="E457" s="38"/>
      <c r="F457" s="37"/>
      <c r="G457" s="37"/>
    </row>
    <row r="458" spans="1:7" ht="13" x14ac:dyDescent="0.3">
      <c r="A458" s="3"/>
      <c r="B458" s="3" t="s">
        <v>463</v>
      </c>
      <c r="C458" s="7"/>
      <c r="D458" s="7"/>
      <c r="E458" s="38"/>
      <c r="F458" s="37"/>
      <c r="G458" s="37"/>
    </row>
    <row r="459" spans="1:7" ht="13" x14ac:dyDescent="0.3">
      <c r="A459" s="3"/>
      <c r="B459" s="3" t="s">
        <v>122</v>
      </c>
      <c r="C459" s="7"/>
      <c r="D459" s="7"/>
      <c r="E459" s="38"/>
      <c r="F459" s="37"/>
      <c r="G459" s="37"/>
    </row>
    <row r="460" spans="1:7" ht="13" x14ac:dyDescent="0.3">
      <c r="A460" s="3"/>
      <c r="B460" s="3" t="s">
        <v>121</v>
      </c>
      <c r="C460" s="7"/>
      <c r="D460" s="7"/>
      <c r="E460" s="38"/>
      <c r="F460" s="37"/>
      <c r="G460" s="37"/>
    </row>
    <row r="461" spans="1:7" ht="13" x14ac:dyDescent="0.3">
      <c r="A461" s="3"/>
      <c r="B461" s="3" t="s">
        <v>120</v>
      </c>
      <c r="C461" s="7" t="s">
        <v>2</v>
      </c>
      <c r="D461" s="7"/>
      <c r="E461" s="38">
        <v>2500</v>
      </c>
      <c r="F461" s="37"/>
      <c r="G461" s="37">
        <f t="shared" si="11"/>
        <v>0</v>
      </c>
    </row>
    <row r="462" spans="1:7" ht="13" x14ac:dyDescent="0.3">
      <c r="A462" s="3"/>
      <c r="B462" s="3" t="s">
        <v>119</v>
      </c>
      <c r="C462" s="7"/>
      <c r="D462" s="7"/>
      <c r="E462" s="38"/>
      <c r="F462" s="37"/>
      <c r="G462" s="37"/>
    </row>
    <row r="463" spans="1:7" ht="13" x14ac:dyDescent="0.3">
      <c r="A463" s="3"/>
      <c r="B463" s="3"/>
      <c r="C463" s="7"/>
      <c r="D463" s="7"/>
      <c r="E463" s="38"/>
      <c r="F463" s="37"/>
      <c r="G463" s="37"/>
    </row>
    <row r="464" spans="1:7" ht="13" x14ac:dyDescent="0.3">
      <c r="A464" s="3"/>
      <c r="B464" s="3" t="s">
        <v>474</v>
      </c>
      <c r="C464" s="7"/>
      <c r="D464" s="7"/>
      <c r="E464" s="38"/>
      <c r="F464" s="37"/>
      <c r="G464" s="37"/>
    </row>
    <row r="465" spans="1:7" ht="13" x14ac:dyDescent="0.3">
      <c r="A465" s="3"/>
      <c r="B465" s="3" t="s">
        <v>480</v>
      </c>
      <c r="C465" s="7"/>
      <c r="D465" s="7"/>
      <c r="E465" s="38"/>
      <c r="F465" s="37"/>
      <c r="G465" s="37"/>
    </row>
    <row r="466" spans="1:7" ht="13" x14ac:dyDescent="0.3">
      <c r="A466" s="3"/>
      <c r="B466" s="3" t="s">
        <v>121</v>
      </c>
      <c r="C466" s="7"/>
      <c r="D466" s="7"/>
      <c r="E466" s="38"/>
      <c r="F466" s="37"/>
      <c r="G466" s="37"/>
    </row>
    <row r="467" spans="1:7" ht="13" x14ac:dyDescent="0.3">
      <c r="A467" s="3"/>
      <c r="B467" s="3" t="s">
        <v>120</v>
      </c>
      <c r="C467" s="7" t="s">
        <v>2</v>
      </c>
      <c r="D467" s="7">
        <v>4</v>
      </c>
      <c r="E467" s="38">
        <v>1200</v>
      </c>
      <c r="F467" s="37"/>
      <c r="G467" s="37">
        <f t="shared" si="11"/>
        <v>4800</v>
      </c>
    </row>
    <row r="468" spans="1:7" ht="13" x14ac:dyDescent="0.3">
      <c r="A468" s="3"/>
      <c r="B468" s="3"/>
      <c r="C468" s="7"/>
      <c r="D468" s="7"/>
      <c r="E468" s="38"/>
      <c r="F468" s="37"/>
      <c r="G468" s="37"/>
    </row>
    <row r="469" spans="1:7" ht="13" x14ac:dyDescent="0.3">
      <c r="A469" s="3"/>
      <c r="B469" s="3" t="s">
        <v>118</v>
      </c>
      <c r="C469" s="7"/>
      <c r="D469" s="7"/>
      <c r="E469" s="38"/>
      <c r="F469" s="37"/>
      <c r="G469" s="37"/>
    </row>
    <row r="470" spans="1:7" ht="13" x14ac:dyDescent="0.3">
      <c r="A470" s="3"/>
      <c r="B470" s="3" t="s">
        <v>117</v>
      </c>
      <c r="C470" s="7"/>
      <c r="D470" s="7"/>
      <c r="E470" s="38"/>
      <c r="F470" s="37"/>
      <c r="G470" s="37"/>
    </row>
    <row r="471" spans="1:7" ht="13" x14ac:dyDescent="0.3">
      <c r="A471" s="3"/>
      <c r="B471" s="3" t="s">
        <v>116</v>
      </c>
      <c r="C471" s="7" t="s">
        <v>2</v>
      </c>
      <c r="D471" s="7"/>
      <c r="E471" s="38">
        <v>3000</v>
      </c>
      <c r="F471" s="37"/>
      <c r="G471" s="37">
        <f t="shared" si="11"/>
        <v>0</v>
      </c>
    </row>
    <row r="472" spans="1:7" ht="13" x14ac:dyDescent="0.3">
      <c r="A472" s="3"/>
      <c r="B472" s="3" t="s">
        <v>115</v>
      </c>
      <c r="C472" s="7"/>
      <c r="D472" s="7"/>
      <c r="E472" s="38"/>
      <c r="F472" s="37"/>
      <c r="G472" s="37"/>
    </row>
    <row r="473" spans="1:7" ht="13" x14ac:dyDescent="0.3">
      <c r="A473" s="3"/>
      <c r="B473" s="3"/>
      <c r="C473" s="7"/>
      <c r="D473" s="7"/>
      <c r="E473" s="38"/>
      <c r="F473" s="37"/>
      <c r="G473" s="37"/>
    </row>
    <row r="474" spans="1:7" ht="13" x14ac:dyDescent="0.3">
      <c r="A474" s="3"/>
      <c r="B474" s="4" t="s">
        <v>114</v>
      </c>
      <c r="C474" s="7"/>
      <c r="D474" s="7"/>
      <c r="E474" s="38"/>
      <c r="F474" s="37"/>
      <c r="G474" s="37"/>
    </row>
    <row r="475" spans="1:7" ht="13" x14ac:dyDescent="0.3">
      <c r="A475" s="3"/>
      <c r="B475" s="3"/>
      <c r="C475" s="7"/>
      <c r="D475" s="7"/>
      <c r="E475" s="38"/>
      <c r="F475" s="37"/>
      <c r="G475" s="37"/>
    </row>
    <row r="476" spans="1:7" ht="13" x14ac:dyDescent="0.3">
      <c r="A476" s="3"/>
      <c r="B476" s="4" t="s">
        <v>113</v>
      </c>
      <c r="C476" s="7"/>
      <c r="D476" s="7"/>
      <c r="E476" s="38"/>
      <c r="F476" s="37"/>
      <c r="G476" s="37"/>
    </row>
    <row r="477" spans="1:7" ht="13" x14ac:dyDescent="0.3">
      <c r="A477" s="3"/>
      <c r="B477" s="3"/>
      <c r="C477" s="7"/>
      <c r="D477" s="7"/>
      <c r="E477" s="38"/>
      <c r="F477" s="37"/>
      <c r="G477" s="37"/>
    </row>
    <row r="478" spans="1:7" ht="13" x14ac:dyDescent="0.3">
      <c r="A478" s="3"/>
      <c r="B478" s="3" t="s">
        <v>112</v>
      </c>
      <c r="C478" s="7"/>
      <c r="D478" s="7"/>
      <c r="E478" s="38"/>
      <c r="F478" s="37"/>
      <c r="G478" s="37"/>
    </row>
    <row r="479" spans="1:7" ht="13" x14ac:dyDescent="0.3">
      <c r="A479" s="3"/>
      <c r="B479" s="3" t="s">
        <v>111</v>
      </c>
      <c r="C479" s="7"/>
      <c r="D479" s="7"/>
      <c r="E479" s="38"/>
      <c r="F479" s="37"/>
      <c r="G479" s="37"/>
    </row>
    <row r="480" spans="1:7" ht="13" x14ac:dyDescent="0.3">
      <c r="A480" s="3"/>
      <c r="B480" s="3" t="s">
        <v>110</v>
      </c>
      <c r="C480" s="7" t="s">
        <v>11</v>
      </c>
      <c r="D480" s="7">
        <v>10</v>
      </c>
      <c r="E480" s="38">
        <v>110</v>
      </c>
      <c r="F480" s="37"/>
      <c r="G480" s="37">
        <f t="shared" si="11"/>
        <v>1100</v>
      </c>
    </row>
    <row r="481" spans="1:7" ht="13" x14ac:dyDescent="0.3">
      <c r="A481" s="3"/>
      <c r="B481" s="3" t="s">
        <v>109</v>
      </c>
      <c r="C481" s="7"/>
      <c r="D481" s="7"/>
      <c r="E481" s="38"/>
      <c r="F481" s="37"/>
      <c r="G481" s="37"/>
    </row>
    <row r="482" spans="1:7" ht="13" x14ac:dyDescent="0.3">
      <c r="A482" s="3"/>
      <c r="B482" s="3"/>
      <c r="C482" s="7"/>
      <c r="D482" s="7"/>
      <c r="E482" s="38"/>
      <c r="F482" s="37"/>
      <c r="G482" s="37"/>
    </row>
    <row r="483" spans="1:7" ht="13" x14ac:dyDescent="0.3">
      <c r="A483" s="3"/>
      <c r="B483" s="3" t="s">
        <v>108</v>
      </c>
      <c r="C483" s="7"/>
      <c r="D483" s="7"/>
      <c r="E483" s="38"/>
      <c r="F483" s="37"/>
      <c r="G483" s="37"/>
    </row>
    <row r="484" spans="1:7" ht="13" x14ac:dyDescent="0.3">
      <c r="A484" s="3"/>
      <c r="B484" s="3" t="s">
        <v>107</v>
      </c>
      <c r="C484" s="7"/>
      <c r="D484" s="7"/>
      <c r="E484" s="38"/>
      <c r="F484" s="37"/>
      <c r="G484" s="37"/>
    </row>
    <row r="485" spans="1:7" ht="13" x14ac:dyDescent="0.3">
      <c r="A485" s="3"/>
      <c r="B485" s="3" t="s">
        <v>106</v>
      </c>
      <c r="C485" s="7"/>
      <c r="D485" s="7"/>
      <c r="E485" s="38"/>
      <c r="F485" s="37"/>
      <c r="G485" s="37"/>
    </row>
    <row r="486" spans="1:7" ht="13" x14ac:dyDescent="0.3">
      <c r="A486" s="3"/>
      <c r="B486" s="3" t="s">
        <v>105</v>
      </c>
      <c r="C486" s="7" t="s">
        <v>11</v>
      </c>
      <c r="D486" s="7">
        <v>9</v>
      </c>
      <c r="E486" s="38">
        <v>100</v>
      </c>
      <c r="F486" s="37"/>
      <c r="G486" s="37">
        <f t="shared" si="11"/>
        <v>900</v>
      </c>
    </row>
    <row r="487" spans="1:7" ht="13" x14ac:dyDescent="0.3">
      <c r="A487" s="3"/>
      <c r="B487" s="3"/>
      <c r="C487" s="7"/>
      <c r="D487" s="7"/>
      <c r="E487" s="38"/>
      <c r="F487" s="37"/>
      <c r="G487" s="37">
        <f t="shared" si="11"/>
        <v>0</v>
      </c>
    </row>
    <row r="488" spans="1:7" ht="13" x14ac:dyDescent="0.3">
      <c r="A488" s="3"/>
      <c r="B488" s="4" t="s">
        <v>104</v>
      </c>
      <c r="C488" s="7"/>
      <c r="D488" s="7"/>
      <c r="E488" s="38"/>
      <c r="F488" s="37"/>
      <c r="G488" s="37">
        <f t="shared" si="11"/>
        <v>0</v>
      </c>
    </row>
    <row r="489" spans="1:7" ht="13" x14ac:dyDescent="0.3">
      <c r="A489" s="3"/>
      <c r="B489" s="4" t="s">
        <v>103</v>
      </c>
      <c r="C489" s="7"/>
      <c r="D489" s="7"/>
      <c r="E489" s="38"/>
      <c r="F489" s="37"/>
      <c r="G489" s="37">
        <f t="shared" si="11"/>
        <v>0</v>
      </c>
    </row>
    <row r="490" spans="1:7" ht="13" x14ac:dyDescent="0.3">
      <c r="A490" s="3"/>
      <c r="B490" s="3" t="s">
        <v>102</v>
      </c>
      <c r="C490" s="7" t="s">
        <v>11</v>
      </c>
      <c r="D490" s="7"/>
      <c r="E490" s="38">
        <v>45</v>
      </c>
      <c r="F490" s="37"/>
      <c r="G490" s="37">
        <f t="shared" si="11"/>
        <v>0</v>
      </c>
    </row>
    <row r="491" spans="1:7" ht="13" x14ac:dyDescent="0.3">
      <c r="A491" s="3"/>
      <c r="B491" s="3"/>
      <c r="C491" s="7"/>
      <c r="D491" s="7"/>
      <c r="E491" s="38"/>
      <c r="F491" s="37"/>
      <c r="G491" s="37"/>
    </row>
    <row r="492" spans="1:7" ht="13" x14ac:dyDescent="0.3">
      <c r="A492" s="3"/>
      <c r="B492" s="4" t="s">
        <v>101</v>
      </c>
      <c r="C492" s="7"/>
      <c r="D492" s="7"/>
      <c r="E492" s="38"/>
      <c r="F492" s="37"/>
      <c r="G492" s="37"/>
    </row>
    <row r="493" spans="1:7" ht="13" x14ac:dyDescent="0.3">
      <c r="A493" s="3"/>
      <c r="B493" s="4" t="s">
        <v>100</v>
      </c>
      <c r="C493" s="7"/>
      <c r="D493" s="7"/>
      <c r="E493" s="38"/>
      <c r="F493" s="37"/>
      <c r="G493" s="37"/>
    </row>
    <row r="494" spans="1:7" ht="13" x14ac:dyDescent="0.3">
      <c r="A494" s="3"/>
      <c r="B494" s="3"/>
      <c r="C494" s="7"/>
      <c r="D494" s="7"/>
      <c r="E494" s="38"/>
      <c r="F494" s="37"/>
      <c r="G494" s="37"/>
    </row>
    <row r="495" spans="1:7" ht="13" x14ac:dyDescent="0.3">
      <c r="A495" s="3"/>
      <c r="B495" s="3" t="s">
        <v>99</v>
      </c>
      <c r="C495" s="7"/>
      <c r="D495" s="7"/>
      <c r="E495" s="38"/>
      <c r="F495" s="37"/>
      <c r="G495" s="37"/>
    </row>
    <row r="496" spans="1:7" ht="13" x14ac:dyDescent="0.3">
      <c r="A496" s="3"/>
      <c r="B496" s="3" t="s">
        <v>98</v>
      </c>
      <c r="C496" s="7" t="s">
        <v>2</v>
      </c>
      <c r="D496" s="7"/>
      <c r="E496" s="38">
        <v>2000</v>
      </c>
      <c r="F496" s="37"/>
      <c r="G496" s="37">
        <f t="shared" si="11"/>
        <v>0</v>
      </c>
    </row>
    <row r="497" spans="1:7" ht="13" x14ac:dyDescent="0.3">
      <c r="A497" s="3"/>
      <c r="B497" s="3"/>
      <c r="C497" s="7"/>
      <c r="D497" s="7"/>
      <c r="E497" s="38"/>
      <c r="F497" s="37"/>
      <c r="G497" s="37"/>
    </row>
    <row r="498" spans="1:7" ht="13" x14ac:dyDescent="0.3">
      <c r="A498" s="3"/>
      <c r="B498" s="4" t="s">
        <v>97</v>
      </c>
      <c r="C498" s="7"/>
      <c r="D498" s="7"/>
      <c r="E498" s="38"/>
      <c r="F498" s="37"/>
      <c r="G498" s="37"/>
    </row>
    <row r="499" spans="1:7" ht="13" x14ac:dyDescent="0.3">
      <c r="A499" s="3"/>
      <c r="B499" s="3" t="s">
        <v>96</v>
      </c>
      <c r="C499" s="7"/>
      <c r="D499" s="7"/>
      <c r="E499" s="38"/>
      <c r="F499" s="37"/>
      <c r="G499" s="37"/>
    </row>
    <row r="500" spans="1:7" ht="13" x14ac:dyDescent="0.3">
      <c r="A500" s="3"/>
      <c r="B500" s="3" t="s">
        <v>95</v>
      </c>
      <c r="C500" s="7"/>
      <c r="D500" s="7"/>
      <c r="E500" s="38"/>
      <c r="F500" s="37"/>
      <c r="G500" s="37"/>
    </row>
    <row r="501" spans="1:7" ht="13" x14ac:dyDescent="0.3">
      <c r="A501" s="3"/>
      <c r="B501" s="3" t="s">
        <v>94</v>
      </c>
      <c r="C501" s="7" t="s">
        <v>2</v>
      </c>
      <c r="D501" s="7">
        <v>2</v>
      </c>
      <c r="E501" s="38">
        <v>1200</v>
      </c>
      <c r="F501" s="37"/>
      <c r="G501" s="37">
        <f t="shared" si="11"/>
        <v>2400</v>
      </c>
    </row>
    <row r="502" spans="1:7" ht="13" x14ac:dyDescent="0.3">
      <c r="A502" s="3"/>
      <c r="B502" s="3" t="s">
        <v>93</v>
      </c>
      <c r="C502" s="7"/>
      <c r="D502" s="7"/>
      <c r="E502" s="38"/>
      <c r="F502" s="37"/>
      <c r="G502" s="37"/>
    </row>
    <row r="503" spans="1:7" ht="13" x14ac:dyDescent="0.3">
      <c r="A503" s="3"/>
      <c r="B503" s="3"/>
      <c r="C503" s="7"/>
      <c r="D503" s="7"/>
      <c r="E503" s="38"/>
      <c r="F503" s="37"/>
      <c r="G503" s="37"/>
    </row>
    <row r="504" spans="1:7" ht="13" x14ac:dyDescent="0.3">
      <c r="A504" s="3"/>
      <c r="B504" s="4" t="s">
        <v>92</v>
      </c>
      <c r="C504" s="7"/>
      <c r="D504" s="7"/>
      <c r="E504" s="38"/>
      <c r="F504" s="37"/>
      <c r="G504" s="37"/>
    </row>
    <row r="505" spans="1:7" ht="13" x14ac:dyDescent="0.3">
      <c r="A505" s="3"/>
      <c r="B505" s="4" t="s">
        <v>91</v>
      </c>
      <c r="C505" s="7"/>
      <c r="D505" s="7"/>
      <c r="E505" s="38"/>
      <c r="F505" s="37"/>
      <c r="G505" s="37"/>
    </row>
    <row r="506" spans="1:7" ht="13" x14ac:dyDescent="0.3">
      <c r="A506" s="3"/>
      <c r="B506" s="3"/>
      <c r="C506" s="7"/>
      <c r="D506" s="7"/>
      <c r="E506" s="38"/>
      <c r="F506" s="37"/>
      <c r="G506" s="37"/>
    </row>
    <row r="507" spans="1:7" ht="13" x14ac:dyDescent="0.3">
      <c r="A507" s="3"/>
      <c r="B507" s="3" t="s">
        <v>91</v>
      </c>
      <c r="C507" s="7" t="s">
        <v>2</v>
      </c>
      <c r="D507" s="7"/>
      <c r="E507" s="38">
        <v>4500</v>
      </c>
      <c r="F507" s="37"/>
      <c r="G507" s="37">
        <f t="shared" ref="G507:G568" si="12">E507*D507</f>
        <v>0</v>
      </c>
    </row>
    <row r="508" spans="1:7" ht="13" x14ac:dyDescent="0.3">
      <c r="A508" s="3"/>
      <c r="B508" s="3"/>
      <c r="C508" s="7"/>
      <c r="D508" s="7"/>
      <c r="E508" s="38"/>
      <c r="F508" s="37"/>
      <c r="G508" s="37"/>
    </row>
    <row r="509" spans="1:7" ht="13" x14ac:dyDescent="0.3">
      <c r="A509" s="3"/>
      <c r="B509" s="3" t="s">
        <v>471</v>
      </c>
      <c r="C509" s="7" t="s">
        <v>2</v>
      </c>
      <c r="D509" s="7"/>
      <c r="E509" s="38">
        <v>4500</v>
      </c>
      <c r="F509" s="37"/>
      <c r="G509" s="37">
        <f t="shared" si="12"/>
        <v>0</v>
      </c>
    </row>
    <row r="510" spans="1:7" ht="13" x14ac:dyDescent="0.3">
      <c r="A510" s="3"/>
      <c r="B510" s="3"/>
      <c r="C510" s="7"/>
      <c r="D510" s="7"/>
      <c r="E510" s="38"/>
      <c r="F510" s="37"/>
      <c r="G510" s="37"/>
    </row>
    <row r="511" spans="1:7" ht="13" x14ac:dyDescent="0.3">
      <c r="A511" s="3"/>
      <c r="B511" s="4" t="s">
        <v>90</v>
      </c>
      <c r="C511" s="7"/>
      <c r="D511" s="7"/>
      <c r="E511" s="38"/>
      <c r="F511" s="37"/>
      <c r="G511" s="37"/>
    </row>
    <row r="512" spans="1:7" ht="13" x14ac:dyDescent="0.3">
      <c r="A512" s="3"/>
      <c r="B512" s="4" t="s">
        <v>89</v>
      </c>
      <c r="C512" s="7"/>
      <c r="D512" s="7"/>
      <c r="E512" s="38"/>
      <c r="F512" s="37"/>
      <c r="G512" s="37"/>
    </row>
    <row r="513" spans="1:7" ht="13" x14ac:dyDescent="0.3">
      <c r="A513" s="3"/>
      <c r="B513" s="4" t="s">
        <v>88</v>
      </c>
      <c r="C513" s="7"/>
      <c r="D513" s="7"/>
      <c r="E513" s="38"/>
      <c r="F513" s="37"/>
      <c r="G513" s="37"/>
    </row>
    <row r="514" spans="1:7" ht="13" x14ac:dyDescent="0.3">
      <c r="A514" s="3"/>
      <c r="B514" s="4" t="s">
        <v>87</v>
      </c>
      <c r="C514" s="7"/>
      <c r="D514" s="7"/>
      <c r="E514" s="38"/>
      <c r="F514" s="37"/>
      <c r="G514" s="37"/>
    </row>
    <row r="515" spans="1:7" ht="13" x14ac:dyDescent="0.3">
      <c r="A515" s="3"/>
      <c r="B515" s="3"/>
      <c r="C515" s="7"/>
      <c r="D515" s="7"/>
      <c r="E515" s="38"/>
      <c r="F515" s="37"/>
      <c r="G515" s="37"/>
    </row>
    <row r="516" spans="1:7" ht="13" x14ac:dyDescent="0.3">
      <c r="A516" s="3"/>
      <c r="B516" s="3" t="s">
        <v>86</v>
      </c>
      <c r="C516" s="7" t="s">
        <v>2</v>
      </c>
      <c r="D516" s="7"/>
      <c r="E516" s="38">
        <v>0</v>
      </c>
      <c r="F516" s="37"/>
      <c r="G516" s="37">
        <f t="shared" si="12"/>
        <v>0</v>
      </c>
    </row>
    <row r="517" spans="1:7" ht="13" x14ac:dyDescent="0.3">
      <c r="A517" s="3"/>
      <c r="B517" s="3"/>
      <c r="C517" s="7"/>
      <c r="D517" s="7"/>
      <c r="E517" s="38"/>
      <c r="F517" s="37"/>
      <c r="G517" s="37"/>
    </row>
    <row r="518" spans="1:7" ht="13" x14ac:dyDescent="0.3">
      <c r="A518" s="3"/>
      <c r="B518" s="4" t="s">
        <v>85</v>
      </c>
      <c r="C518" s="7"/>
      <c r="D518" s="7"/>
      <c r="E518" s="38"/>
      <c r="F518" s="37"/>
      <c r="G518" s="37"/>
    </row>
    <row r="519" spans="1:7" ht="13" x14ac:dyDescent="0.3">
      <c r="A519" s="3"/>
      <c r="B519" s="3"/>
      <c r="C519" s="7"/>
      <c r="D519" s="7"/>
      <c r="E519" s="38"/>
      <c r="F519" s="37"/>
      <c r="G519" s="37"/>
    </row>
    <row r="520" spans="1:7" ht="13" x14ac:dyDescent="0.3">
      <c r="A520" s="3"/>
      <c r="B520" s="3"/>
      <c r="C520" s="7"/>
      <c r="D520" s="7"/>
      <c r="E520" s="38"/>
      <c r="F520" s="37"/>
      <c r="G520" s="37"/>
    </row>
    <row r="521" spans="1:7" ht="13" x14ac:dyDescent="0.3">
      <c r="A521" s="3"/>
      <c r="B521" s="5" t="s">
        <v>283</v>
      </c>
      <c r="C521" s="7"/>
      <c r="D521" s="7"/>
      <c r="E521" s="38"/>
      <c r="F521" s="39"/>
      <c r="G521" s="39">
        <f>SUM(G443:G520)</f>
        <v>14785</v>
      </c>
    </row>
    <row r="522" spans="1:7" ht="13" x14ac:dyDescent="0.3">
      <c r="A522" s="3"/>
      <c r="B522" s="3"/>
      <c r="C522" s="7"/>
      <c r="D522" s="7"/>
      <c r="E522" s="38"/>
      <c r="F522" s="37"/>
      <c r="G522" s="37"/>
    </row>
    <row r="523" spans="1:7" ht="13" x14ac:dyDescent="0.3">
      <c r="A523" s="3"/>
      <c r="B523" s="3"/>
      <c r="C523" s="7"/>
      <c r="D523" s="7"/>
      <c r="E523" s="38"/>
      <c r="F523" s="37"/>
      <c r="G523" s="37"/>
    </row>
    <row r="524" spans="1:7" ht="13" x14ac:dyDescent="0.3">
      <c r="A524" s="3"/>
      <c r="B524" s="17" t="s">
        <v>84</v>
      </c>
      <c r="C524" s="7"/>
      <c r="D524" s="7"/>
      <c r="E524" s="38"/>
      <c r="F524" s="37"/>
      <c r="G524" s="37"/>
    </row>
    <row r="525" spans="1:7" ht="13" x14ac:dyDescent="0.3">
      <c r="A525" s="3"/>
      <c r="B525" s="17" t="s">
        <v>83</v>
      </c>
      <c r="C525" s="7"/>
      <c r="D525" s="7"/>
      <c r="E525" s="38"/>
      <c r="F525" s="37"/>
      <c r="G525" s="37"/>
    </row>
    <row r="526" spans="1:7" ht="13" x14ac:dyDescent="0.3">
      <c r="A526" s="3"/>
      <c r="B526" s="3"/>
      <c r="C526" s="7"/>
      <c r="D526" s="7"/>
      <c r="E526" s="38"/>
      <c r="F526" s="37"/>
      <c r="G526" s="37"/>
    </row>
    <row r="527" spans="1:7" ht="13" x14ac:dyDescent="0.3">
      <c r="A527" s="3"/>
      <c r="B527" s="4" t="s">
        <v>82</v>
      </c>
      <c r="C527" s="7"/>
      <c r="D527" s="7"/>
      <c r="E527" s="38"/>
      <c r="F527" s="37"/>
      <c r="G527" s="37"/>
    </row>
    <row r="528" spans="1:7" ht="13" x14ac:dyDescent="0.3">
      <c r="A528" s="3"/>
      <c r="B528" s="3"/>
      <c r="C528" s="7"/>
      <c r="D528" s="7"/>
      <c r="E528" s="38"/>
      <c r="F528" s="37"/>
      <c r="G528" s="37"/>
    </row>
    <row r="529" spans="1:7" ht="13" x14ac:dyDescent="0.3">
      <c r="A529" s="3"/>
      <c r="B529" s="3" t="s">
        <v>81</v>
      </c>
      <c r="C529" s="7"/>
      <c r="D529" s="7"/>
      <c r="E529" s="38"/>
      <c r="F529" s="37"/>
      <c r="G529" s="37"/>
    </row>
    <row r="530" spans="1:7" ht="13" x14ac:dyDescent="0.3">
      <c r="A530" s="3"/>
      <c r="B530" s="3" t="s">
        <v>80</v>
      </c>
      <c r="C530" s="7" t="s">
        <v>0</v>
      </c>
      <c r="D530" s="7"/>
      <c r="E530" s="38">
        <v>35</v>
      </c>
      <c r="F530" s="37"/>
      <c r="G530" s="37">
        <f t="shared" si="12"/>
        <v>0</v>
      </c>
    </row>
    <row r="531" spans="1:7" ht="13" x14ac:dyDescent="0.3">
      <c r="A531" s="3"/>
      <c r="B531" s="3"/>
      <c r="C531" s="7"/>
      <c r="D531" s="7"/>
      <c r="E531" s="38"/>
      <c r="F531" s="37"/>
      <c r="G531" s="37"/>
    </row>
    <row r="532" spans="1:7" ht="13" x14ac:dyDescent="0.3">
      <c r="A532" s="3"/>
      <c r="B532" s="4" t="s">
        <v>79</v>
      </c>
      <c r="C532" s="7"/>
      <c r="D532" s="7"/>
      <c r="E532" s="38"/>
      <c r="F532" s="37"/>
      <c r="G532" s="37"/>
    </row>
    <row r="533" spans="1:7" ht="13" x14ac:dyDescent="0.3">
      <c r="A533" s="3"/>
      <c r="B533" s="3"/>
      <c r="C533" s="7"/>
      <c r="D533" s="7"/>
      <c r="E533" s="38"/>
      <c r="F533" s="37"/>
      <c r="G533" s="37"/>
    </row>
    <row r="534" spans="1:7" ht="13" x14ac:dyDescent="0.3">
      <c r="A534" s="3"/>
      <c r="B534" s="4" t="s">
        <v>78</v>
      </c>
      <c r="C534" s="7"/>
      <c r="D534" s="7"/>
      <c r="E534" s="38"/>
      <c r="F534" s="37"/>
      <c r="G534" s="37"/>
    </row>
    <row r="535" spans="1:7" ht="13" x14ac:dyDescent="0.3">
      <c r="A535" s="3"/>
      <c r="B535" s="4" t="s">
        <v>77</v>
      </c>
      <c r="C535" s="7"/>
      <c r="D535" s="7"/>
      <c r="E535" s="38"/>
      <c r="F535" s="37"/>
      <c r="G535" s="37"/>
    </row>
    <row r="536" spans="1:7" ht="13" x14ac:dyDescent="0.3">
      <c r="A536" s="3"/>
      <c r="B536" s="3" t="s">
        <v>76</v>
      </c>
      <c r="C536" s="7"/>
      <c r="D536" s="7"/>
      <c r="E536" s="38"/>
      <c r="F536" s="37"/>
      <c r="G536" s="37"/>
    </row>
    <row r="537" spans="1:7" ht="13" x14ac:dyDescent="0.3">
      <c r="A537" s="3"/>
      <c r="B537" s="3" t="s">
        <v>75</v>
      </c>
      <c r="C537" s="7"/>
      <c r="D537" s="7"/>
      <c r="E537" s="38"/>
      <c r="F537" s="37"/>
      <c r="G537" s="37"/>
    </row>
    <row r="538" spans="1:7" ht="13" x14ac:dyDescent="0.3">
      <c r="A538" s="3"/>
      <c r="B538" s="3" t="s">
        <v>74</v>
      </c>
      <c r="C538" s="7" t="s">
        <v>0</v>
      </c>
      <c r="D538" s="7"/>
      <c r="E538" s="38">
        <v>250</v>
      </c>
      <c r="F538" s="37"/>
      <c r="G538" s="37">
        <f t="shared" si="12"/>
        <v>0</v>
      </c>
    </row>
    <row r="539" spans="1:7" ht="13" x14ac:dyDescent="0.3">
      <c r="A539" s="3"/>
      <c r="B539" s="3"/>
      <c r="C539" s="7"/>
      <c r="D539" s="7"/>
      <c r="E539" s="38"/>
      <c r="F539" s="37"/>
      <c r="G539" s="37"/>
    </row>
    <row r="540" spans="1:7" ht="13" x14ac:dyDescent="0.3">
      <c r="A540" s="3"/>
      <c r="B540" s="3" t="s">
        <v>73</v>
      </c>
      <c r="C540" s="7"/>
      <c r="D540" s="7"/>
      <c r="E540" s="38"/>
      <c r="F540" s="37"/>
      <c r="G540" s="37"/>
    </row>
    <row r="541" spans="1:7" ht="13" x14ac:dyDescent="0.3">
      <c r="A541" s="3"/>
      <c r="B541" s="3" t="s">
        <v>72</v>
      </c>
      <c r="C541" s="7"/>
      <c r="D541" s="7"/>
      <c r="E541" s="38"/>
      <c r="F541" s="37"/>
      <c r="G541" s="37"/>
    </row>
    <row r="542" spans="1:7" ht="13" x14ac:dyDescent="0.3">
      <c r="A542" s="3"/>
      <c r="B542" s="3" t="s">
        <v>71</v>
      </c>
      <c r="C542" s="7"/>
      <c r="D542" s="7"/>
      <c r="E542" s="38"/>
      <c r="F542" s="37"/>
      <c r="G542" s="37"/>
    </row>
    <row r="543" spans="1:7" ht="13" x14ac:dyDescent="0.3">
      <c r="A543" s="3"/>
      <c r="B543" s="3" t="s">
        <v>70</v>
      </c>
      <c r="C543" s="7" t="s">
        <v>2</v>
      </c>
      <c r="D543" s="7"/>
      <c r="E543" s="38">
        <v>650</v>
      </c>
      <c r="F543" s="37"/>
      <c r="G543" s="37">
        <f t="shared" si="12"/>
        <v>0</v>
      </c>
    </row>
    <row r="544" spans="1:7" ht="13" x14ac:dyDescent="0.3">
      <c r="A544" s="3"/>
      <c r="B544" s="3"/>
      <c r="C544" s="7"/>
      <c r="D544" s="7"/>
      <c r="E544" s="38"/>
      <c r="F544" s="37"/>
      <c r="G544" s="37"/>
    </row>
    <row r="545" spans="1:7" ht="13" x14ac:dyDescent="0.3">
      <c r="A545" s="3"/>
      <c r="B545" s="4" t="s">
        <v>69</v>
      </c>
      <c r="C545" s="7"/>
      <c r="D545" s="7"/>
      <c r="E545" s="38"/>
      <c r="F545" s="37"/>
      <c r="G545" s="37"/>
    </row>
    <row r="546" spans="1:7" ht="13" x14ac:dyDescent="0.3">
      <c r="A546" s="3"/>
      <c r="B546" s="3"/>
      <c r="C546" s="7"/>
      <c r="D546" s="7"/>
      <c r="E546" s="38"/>
      <c r="F546" s="37"/>
      <c r="G546" s="37"/>
    </row>
    <row r="547" spans="1:7" ht="13" x14ac:dyDescent="0.3">
      <c r="A547" s="3"/>
      <c r="B547" s="3" t="s">
        <v>68</v>
      </c>
      <c r="C547" s="7" t="s">
        <v>11</v>
      </c>
      <c r="D547" s="7"/>
      <c r="E547" s="38">
        <v>65</v>
      </c>
      <c r="F547" s="37"/>
      <c r="G547" s="37">
        <f t="shared" si="12"/>
        <v>0</v>
      </c>
    </row>
    <row r="548" spans="1:7" ht="13" x14ac:dyDescent="0.3">
      <c r="A548" s="3"/>
      <c r="B548" s="3"/>
      <c r="C548" s="7"/>
      <c r="D548" s="7"/>
      <c r="E548" s="38"/>
      <c r="F548" s="37"/>
      <c r="G548" s="37"/>
    </row>
    <row r="549" spans="1:7" ht="13" x14ac:dyDescent="0.3">
      <c r="A549" s="3"/>
      <c r="B549" s="5" t="s">
        <v>283</v>
      </c>
      <c r="C549" s="7"/>
      <c r="D549" s="7"/>
      <c r="E549" s="38"/>
      <c r="F549" s="39"/>
      <c r="G549" s="39">
        <f>SUM(G526:G548)</f>
        <v>0</v>
      </c>
    </row>
    <row r="550" spans="1:7" ht="13" x14ac:dyDescent="0.3">
      <c r="A550" s="3"/>
      <c r="B550" s="3"/>
      <c r="C550" s="7"/>
      <c r="D550" s="7"/>
      <c r="E550" s="38"/>
      <c r="F550" s="37"/>
      <c r="G550" s="37"/>
    </row>
    <row r="551" spans="1:7" ht="13" x14ac:dyDescent="0.3">
      <c r="A551" s="3"/>
      <c r="B551" s="17" t="s">
        <v>67</v>
      </c>
      <c r="C551" s="7"/>
      <c r="D551" s="7"/>
      <c r="E551" s="38"/>
      <c r="F551" s="37"/>
      <c r="G551" s="37"/>
    </row>
    <row r="552" spans="1:7" ht="13" x14ac:dyDescent="0.3">
      <c r="A552" s="3"/>
      <c r="B552" s="3"/>
      <c r="C552" s="7"/>
      <c r="D552" s="7"/>
      <c r="E552" s="38"/>
      <c r="F552" s="37"/>
      <c r="G552" s="37"/>
    </row>
    <row r="553" spans="1:7" ht="13" x14ac:dyDescent="0.3">
      <c r="A553" s="3"/>
      <c r="B553" s="4" t="s">
        <v>66</v>
      </c>
      <c r="C553" s="7"/>
      <c r="D553" s="7"/>
      <c r="E553" s="38"/>
      <c r="F553" s="37"/>
      <c r="G553" s="37"/>
    </row>
    <row r="554" spans="1:7" ht="13" x14ac:dyDescent="0.3">
      <c r="A554" s="3"/>
      <c r="B554" s="3"/>
      <c r="C554" s="7"/>
      <c r="D554" s="7"/>
      <c r="E554" s="38"/>
      <c r="F554" s="37"/>
      <c r="G554" s="37"/>
    </row>
    <row r="555" spans="1:7" ht="13" x14ac:dyDescent="0.3">
      <c r="A555" s="3"/>
      <c r="B555" s="4"/>
      <c r="C555" s="7"/>
      <c r="D555" s="7"/>
      <c r="E555" s="38"/>
      <c r="F555" s="37"/>
      <c r="G555" s="37"/>
    </row>
    <row r="556" spans="1:7" ht="13" x14ac:dyDescent="0.3">
      <c r="A556" s="3"/>
      <c r="B556" s="3"/>
      <c r="C556" s="7" t="s">
        <v>0</v>
      </c>
      <c r="D556" s="7"/>
      <c r="E556" s="38">
        <v>280</v>
      </c>
      <c r="F556" s="37"/>
      <c r="G556" s="37">
        <f t="shared" si="12"/>
        <v>0</v>
      </c>
    </row>
    <row r="557" spans="1:7" ht="13" x14ac:dyDescent="0.3">
      <c r="A557" s="3"/>
      <c r="B557" s="3"/>
      <c r="C557" s="7"/>
      <c r="D557" s="7"/>
      <c r="E557" s="38"/>
      <c r="F557" s="37"/>
      <c r="G557" s="37"/>
    </row>
    <row r="558" spans="1:7" ht="13" x14ac:dyDescent="0.3">
      <c r="A558" s="3"/>
      <c r="B558" s="5" t="s">
        <v>283</v>
      </c>
      <c r="C558" s="7"/>
      <c r="D558" s="7"/>
      <c r="E558" s="38"/>
      <c r="F558" s="39"/>
      <c r="G558" s="39">
        <f>SUM(G553:G557)</f>
        <v>0</v>
      </c>
    </row>
    <row r="559" spans="1:7" ht="13" x14ac:dyDescent="0.3">
      <c r="A559" s="3"/>
      <c r="B559" s="3"/>
      <c r="C559" s="7"/>
      <c r="D559" s="7"/>
      <c r="E559" s="38"/>
      <c r="F559" s="37"/>
      <c r="G559" s="37"/>
    </row>
    <row r="560" spans="1:7" ht="13" x14ac:dyDescent="0.3">
      <c r="A560" s="3"/>
      <c r="B560" s="17" t="s">
        <v>63</v>
      </c>
      <c r="C560" s="7"/>
      <c r="D560" s="7"/>
      <c r="E560" s="38"/>
      <c r="F560" s="37"/>
      <c r="G560" s="37"/>
    </row>
    <row r="561" spans="1:7" ht="13" x14ac:dyDescent="0.3">
      <c r="A561" s="3"/>
      <c r="B561" s="3"/>
      <c r="C561" s="7"/>
      <c r="D561" s="7"/>
      <c r="E561" s="38"/>
      <c r="F561" s="37"/>
      <c r="G561" s="37"/>
    </row>
    <row r="562" spans="1:7" ht="13" x14ac:dyDescent="0.3">
      <c r="A562" s="3"/>
      <c r="B562" s="4" t="s">
        <v>62</v>
      </c>
      <c r="C562" s="7"/>
      <c r="D562" s="7"/>
      <c r="E562" s="38"/>
      <c r="F562" s="37"/>
      <c r="G562" s="37"/>
    </row>
    <row r="563" spans="1:7" ht="13" x14ac:dyDescent="0.3">
      <c r="A563" s="3"/>
      <c r="B563" s="3"/>
      <c r="C563" s="7"/>
      <c r="D563" s="7"/>
      <c r="E563" s="38"/>
      <c r="F563" s="37"/>
      <c r="G563" s="37"/>
    </row>
    <row r="564" spans="1:7" ht="13" x14ac:dyDescent="0.3">
      <c r="A564" s="3"/>
      <c r="B564" s="3" t="s">
        <v>61</v>
      </c>
      <c r="C564" s="7"/>
      <c r="D564" s="7"/>
      <c r="E564" s="38"/>
      <c r="F564" s="37"/>
      <c r="G564" s="37"/>
    </row>
    <row r="565" spans="1:7" ht="13" x14ac:dyDescent="0.3">
      <c r="A565" s="3"/>
      <c r="B565" s="3" t="s">
        <v>60</v>
      </c>
      <c r="C565" s="7" t="s">
        <v>2</v>
      </c>
      <c r="D565" s="7">
        <v>4</v>
      </c>
      <c r="E565" s="38">
        <v>250</v>
      </c>
      <c r="F565" s="37"/>
      <c r="G565" s="37">
        <f t="shared" si="12"/>
        <v>1000</v>
      </c>
    </row>
    <row r="566" spans="1:7" ht="13" x14ac:dyDescent="0.3">
      <c r="A566" s="3"/>
      <c r="B566" s="3"/>
      <c r="C566" s="7"/>
      <c r="D566" s="7"/>
      <c r="E566" s="38"/>
      <c r="F566" s="37"/>
      <c r="G566" s="37"/>
    </row>
    <row r="567" spans="1:7" ht="13" x14ac:dyDescent="0.3">
      <c r="A567" s="3"/>
      <c r="B567" s="3" t="s">
        <v>59</v>
      </c>
      <c r="C567" s="7"/>
      <c r="D567" s="7"/>
      <c r="E567" s="38"/>
      <c r="F567" s="37"/>
      <c r="G567" s="40"/>
    </row>
    <row r="568" spans="1:7" ht="13" x14ac:dyDescent="0.3">
      <c r="A568" s="3"/>
      <c r="B568" s="3" t="s">
        <v>56</v>
      </c>
      <c r="C568" s="7" t="s">
        <v>2</v>
      </c>
      <c r="D568" s="7">
        <v>2</v>
      </c>
      <c r="E568" s="38">
        <v>450</v>
      </c>
      <c r="F568" s="37"/>
      <c r="G568" s="37">
        <f t="shared" si="12"/>
        <v>900</v>
      </c>
    </row>
    <row r="569" spans="1:7" ht="13" x14ac:dyDescent="0.3">
      <c r="A569" s="3"/>
      <c r="B569" s="3"/>
      <c r="C569" s="7"/>
      <c r="D569" s="7"/>
      <c r="E569" s="38"/>
      <c r="F569" s="37"/>
      <c r="G569" s="37"/>
    </row>
    <row r="570" spans="1:7" ht="13" x14ac:dyDescent="0.3">
      <c r="A570" s="3"/>
      <c r="B570" s="3" t="s">
        <v>58</v>
      </c>
      <c r="C570" s="7"/>
      <c r="D570" s="7"/>
      <c r="E570" s="38"/>
      <c r="F570" s="37"/>
      <c r="G570" s="37"/>
    </row>
    <row r="571" spans="1:7" ht="13" x14ac:dyDescent="0.3">
      <c r="A571" s="3"/>
      <c r="B571" s="3" t="s">
        <v>56</v>
      </c>
      <c r="C571" s="7" t="s">
        <v>2</v>
      </c>
      <c r="D571" s="7"/>
      <c r="E571" s="38">
        <v>550</v>
      </c>
      <c r="F571" s="37"/>
      <c r="G571" s="37">
        <f t="shared" ref="G571:G632" si="13">E571*D571</f>
        <v>0</v>
      </c>
    </row>
    <row r="572" spans="1:7" ht="13" x14ac:dyDescent="0.3">
      <c r="A572" s="3"/>
      <c r="B572" s="3"/>
      <c r="C572" s="7"/>
      <c r="D572" s="7"/>
      <c r="E572" s="38"/>
      <c r="F572" s="37"/>
      <c r="G572" s="37"/>
    </row>
    <row r="573" spans="1:7" ht="13" x14ac:dyDescent="0.3">
      <c r="A573" s="3"/>
      <c r="B573" s="3" t="s">
        <v>57</v>
      </c>
      <c r="C573" s="7"/>
      <c r="D573" s="7"/>
      <c r="E573" s="38"/>
      <c r="F573" s="37"/>
      <c r="G573" s="37"/>
    </row>
    <row r="574" spans="1:7" ht="13" x14ac:dyDescent="0.3">
      <c r="A574" s="3"/>
      <c r="B574" s="3" t="s">
        <v>56</v>
      </c>
      <c r="C574" s="7" t="s">
        <v>2</v>
      </c>
      <c r="D574" s="7"/>
      <c r="E574" s="38">
        <v>850</v>
      </c>
      <c r="F574" s="37"/>
      <c r="G574" s="37">
        <f t="shared" si="13"/>
        <v>0</v>
      </c>
    </row>
    <row r="575" spans="1:7" ht="13" x14ac:dyDescent="0.3">
      <c r="A575" s="3"/>
      <c r="B575" s="3"/>
      <c r="C575" s="7"/>
      <c r="D575" s="7"/>
      <c r="E575" s="38"/>
      <c r="F575" s="37"/>
      <c r="G575" s="37"/>
    </row>
    <row r="576" spans="1:7" ht="13" x14ac:dyDescent="0.3">
      <c r="A576" s="3"/>
      <c r="B576" s="4" t="s">
        <v>55</v>
      </c>
      <c r="C576" s="7"/>
      <c r="D576" s="7"/>
      <c r="E576" s="38"/>
      <c r="F576" s="37"/>
      <c r="G576" s="37"/>
    </row>
    <row r="577" spans="1:7" ht="13" x14ac:dyDescent="0.3">
      <c r="A577" s="3"/>
      <c r="B577" s="3"/>
      <c r="C577" s="7"/>
      <c r="D577" s="7"/>
      <c r="E577" s="38"/>
      <c r="F577" s="37"/>
      <c r="G577" s="37"/>
    </row>
    <row r="578" spans="1:7" ht="13" x14ac:dyDescent="0.3">
      <c r="A578" s="3"/>
      <c r="B578" s="4" t="s">
        <v>54</v>
      </c>
      <c r="C578" s="7"/>
      <c r="D578" s="7"/>
      <c r="E578" s="38"/>
      <c r="F578" s="37"/>
      <c r="G578" s="37"/>
    </row>
    <row r="579" spans="1:7" ht="13" x14ac:dyDescent="0.3">
      <c r="A579" s="3"/>
      <c r="B579" s="4" t="s">
        <v>53</v>
      </c>
      <c r="C579" s="7"/>
      <c r="D579" s="7"/>
      <c r="E579" s="38"/>
      <c r="F579" s="37"/>
      <c r="G579" s="37"/>
    </row>
    <row r="580" spans="1:7" ht="13" x14ac:dyDescent="0.3">
      <c r="A580" s="3"/>
      <c r="B580" s="3"/>
      <c r="C580" s="7"/>
      <c r="D580" s="7"/>
      <c r="E580" s="38"/>
      <c r="F580" s="37"/>
      <c r="G580" s="37"/>
    </row>
    <row r="581" spans="1:7" ht="13" x14ac:dyDescent="0.3">
      <c r="A581" s="3"/>
      <c r="B581" s="4" t="s">
        <v>52</v>
      </c>
      <c r="C581" s="7"/>
      <c r="D581" s="7"/>
      <c r="E581" s="38"/>
      <c r="F581" s="37"/>
      <c r="G581" s="37"/>
    </row>
    <row r="582" spans="1:7" ht="13" x14ac:dyDescent="0.3">
      <c r="A582" s="3"/>
      <c r="B582" s="4" t="s">
        <v>51</v>
      </c>
      <c r="C582" s="7"/>
      <c r="D582" s="7"/>
      <c r="E582" s="38"/>
      <c r="F582" s="37"/>
      <c r="G582" s="37"/>
    </row>
    <row r="583" spans="1:7" ht="13" x14ac:dyDescent="0.3">
      <c r="A583" s="3"/>
      <c r="B583" s="4" t="s">
        <v>50</v>
      </c>
      <c r="C583" s="7"/>
      <c r="D583" s="7"/>
      <c r="E583" s="38"/>
      <c r="F583" s="37"/>
      <c r="G583" s="37"/>
    </row>
    <row r="584" spans="1:7" ht="13" x14ac:dyDescent="0.3">
      <c r="A584" s="3"/>
      <c r="B584" s="3"/>
      <c r="C584" s="7"/>
      <c r="D584" s="7"/>
      <c r="E584" s="38"/>
      <c r="F584" s="37"/>
      <c r="G584" s="37"/>
    </row>
    <row r="585" spans="1:7" ht="13" x14ac:dyDescent="0.3">
      <c r="A585" s="3"/>
      <c r="B585" s="3" t="s">
        <v>49</v>
      </c>
      <c r="C585" s="7" t="s">
        <v>2</v>
      </c>
      <c r="D585" s="7">
        <v>1</v>
      </c>
      <c r="E585" s="38">
        <v>150</v>
      </c>
      <c r="F585" s="37"/>
      <c r="G585" s="37">
        <f t="shared" si="13"/>
        <v>150</v>
      </c>
    </row>
    <row r="586" spans="1:7" ht="13" x14ac:dyDescent="0.3">
      <c r="A586" s="3"/>
      <c r="B586" s="3"/>
      <c r="C586" s="7"/>
      <c r="D586" s="7"/>
      <c r="E586" s="38"/>
      <c r="F586" s="37"/>
      <c r="G586" s="37"/>
    </row>
    <row r="587" spans="1:7" ht="13" x14ac:dyDescent="0.3">
      <c r="A587" s="3"/>
      <c r="B587" s="3" t="s">
        <v>48</v>
      </c>
      <c r="C587" s="7"/>
      <c r="D587" s="7"/>
      <c r="E587" s="38"/>
      <c r="F587" s="37"/>
      <c r="G587" s="37"/>
    </row>
    <row r="588" spans="1:7" ht="13" x14ac:dyDescent="0.3">
      <c r="A588" s="3"/>
      <c r="B588" s="3" t="s">
        <v>47</v>
      </c>
      <c r="C588" s="7" t="s">
        <v>2</v>
      </c>
      <c r="D588" s="7"/>
      <c r="E588" s="38">
        <v>45</v>
      </c>
      <c r="F588" s="37"/>
      <c r="G588" s="37">
        <f t="shared" si="13"/>
        <v>0</v>
      </c>
    </row>
    <row r="589" spans="1:7" ht="13" x14ac:dyDescent="0.3">
      <c r="A589" s="3"/>
      <c r="B589" s="3"/>
      <c r="C589" s="7"/>
      <c r="D589" s="7"/>
      <c r="E589" s="38"/>
      <c r="F589" s="37"/>
      <c r="G589" s="37"/>
    </row>
    <row r="590" spans="1:7" ht="13" x14ac:dyDescent="0.3">
      <c r="A590" s="3"/>
      <c r="B590" s="5" t="s">
        <v>283</v>
      </c>
      <c r="C590" s="7"/>
      <c r="D590" s="7"/>
      <c r="E590" s="38"/>
      <c r="F590" s="39"/>
      <c r="G590" s="39">
        <f>SUM(G559:G589)</f>
        <v>2050</v>
      </c>
    </row>
    <row r="591" spans="1:7" ht="13" x14ac:dyDescent="0.3">
      <c r="A591" s="3"/>
      <c r="B591" s="3"/>
      <c r="C591" s="7"/>
      <c r="D591" s="7"/>
      <c r="E591" s="38"/>
      <c r="F591" s="37"/>
      <c r="G591" s="37"/>
    </row>
    <row r="592" spans="1:7" ht="13" x14ac:dyDescent="0.3">
      <c r="A592" s="3"/>
      <c r="B592" s="17" t="s">
        <v>46</v>
      </c>
      <c r="C592" s="7"/>
      <c r="D592" s="7"/>
      <c r="E592" s="38"/>
      <c r="F592" s="37"/>
      <c r="G592" s="37"/>
    </row>
    <row r="593" spans="1:7" ht="13" x14ac:dyDescent="0.3">
      <c r="A593" s="3"/>
      <c r="B593" s="3"/>
      <c r="C593" s="7"/>
      <c r="D593" s="7"/>
      <c r="E593" s="38"/>
      <c r="F593" s="37"/>
      <c r="G593" s="37"/>
    </row>
    <row r="594" spans="1:7" ht="13" x14ac:dyDescent="0.3">
      <c r="A594" s="3"/>
      <c r="B594" s="4" t="s">
        <v>45</v>
      </c>
      <c r="C594" s="7"/>
      <c r="D594" s="7"/>
      <c r="E594" s="38"/>
      <c r="F594" s="37"/>
      <c r="G594" s="37"/>
    </row>
    <row r="595" spans="1:7" ht="13" x14ac:dyDescent="0.3">
      <c r="A595" s="3"/>
      <c r="B595" s="3"/>
      <c r="C595" s="7"/>
      <c r="D595" s="7"/>
      <c r="E595" s="38"/>
      <c r="F595" s="37"/>
      <c r="G595" s="37"/>
    </row>
    <row r="596" spans="1:7" ht="13" x14ac:dyDescent="0.3">
      <c r="A596" s="3"/>
      <c r="B596" s="3" t="s">
        <v>44</v>
      </c>
      <c r="C596" s="7"/>
      <c r="D596" s="7"/>
      <c r="E596" s="38"/>
      <c r="F596" s="37"/>
      <c r="G596" s="37"/>
    </row>
    <row r="597" spans="1:7" ht="13" x14ac:dyDescent="0.3">
      <c r="A597" s="3"/>
      <c r="B597" s="3" t="s">
        <v>43</v>
      </c>
      <c r="C597" s="7"/>
      <c r="D597" s="7"/>
      <c r="E597" s="38"/>
      <c r="F597" s="37"/>
      <c r="G597" s="37"/>
    </row>
    <row r="598" spans="1:7" ht="13" x14ac:dyDescent="0.3">
      <c r="A598" s="3"/>
      <c r="B598" s="3" t="s">
        <v>42</v>
      </c>
      <c r="C598" s="7" t="s">
        <v>2</v>
      </c>
      <c r="D598" s="7"/>
      <c r="E598" s="38">
        <v>850</v>
      </c>
      <c r="F598" s="37"/>
      <c r="G598" s="37">
        <f t="shared" si="13"/>
        <v>0</v>
      </c>
    </row>
    <row r="599" spans="1:7" ht="13" x14ac:dyDescent="0.3">
      <c r="A599" s="3"/>
      <c r="B599" s="3"/>
      <c r="C599" s="7"/>
      <c r="D599" s="7"/>
      <c r="E599" s="38"/>
      <c r="F599" s="37"/>
      <c r="G599" s="37"/>
    </row>
    <row r="600" spans="1:7" ht="13" x14ac:dyDescent="0.3">
      <c r="A600" s="3"/>
      <c r="B600" s="4" t="s">
        <v>41</v>
      </c>
      <c r="C600" s="7"/>
      <c r="D600" s="7"/>
      <c r="E600" s="38"/>
      <c r="F600" s="37"/>
      <c r="G600" s="37"/>
    </row>
    <row r="601" spans="1:7" ht="13" x14ac:dyDescent="0.3">
      <c r="A601" s="3"/>
      <c r="B601" s="3"/>
      <c r="C601" s="7"/>
      <c r="D601" s="7"/>
      <c r="E601" s="38"/>
      <c r="F601" s="37"/>
      <c r="G601" s="37"/>
    </row>
    <row r="602" spans="1:7" ht="13" x14ac:dyDescent="0.3">
      <c r="A602" s="3"/>
      <c r="B602" s="4" t="s">
        <v>40</v>
      </c>
      <c r="C602" s="7"/>
      <c r="D602" s="7"/>
      <c r="E602" s="38"/>
      <c r="F602" s="37"/>
      <c r="G602" s="37"/>
    </row>
    <row r="603" spans="1:7" ht="13" x14ac:dyDescent="0.3">
      <c r="A603" s="3"/>
      <c r="B603" s="3"/>
      <c r="C603" s="7"/>
      <c r="D603" s="7"/>
      <c r="E603" s="38"/>
      <c r="F603" s="37"/>
      <c r="G603" s="37"/>
    </row>
    <row r="604" spans="1:7" ht="13" x14ac:dyDescent="0.3">
      <c r="A604" s="3"/>
      <c r="B604" s="3" t="s">
        <v>39</v>
      </c>
      <c r="C604" s="7" t="s">
        <v>2</v>
      </c>
      <c r="D604" s="7"/>
      <c r="E604" s="38">
        <v>3000</v>
      </c>
      <c r="F604" s="40"/>
      <c r="G604" s="37">
        <f t="shared" si="13"/>
        <v>0</v>
      </c>
    </row>
    <row r="605" spans="1:7" ht="13" x14ac:dyDescent="0.3">
      <c r="A605" s="3"/>
      <c r="B605" s="3"/>
      <c r="C605" s="7"/>
      <c r="D605" s="7"/>
      <c r="E605" s="38"/>
      <c r="F605" s="37"/>
      <c r="G605" s="37"/>
    </row>
    <row r="606" spans="1:7" ht="13" x14ac:dyDescent="0.3">
      <c r="A606" s="3"/>
      <c r="B606" s="4" t="s">
        <v>38</v>
      </c>
      <c r="C606" s="7"/>
      <c r="D606" s="7"/>
      <c r="E606" s="38"/>
      <c r="F606" s="37"/>
      <c r="G606" s="37"/>
    </row>
    <row r="607" spans="1:7" ht="13" x14ac:dyDescent="0.3">
      <c r="A607" s="3"/>
      <c r="B607" s="4" t="s">
        <v>37</v>
      </c>
      <c r="C607" s="7"/>
      <c r="D607" s="7"/>
      <c r="E607" s="38"/>
      <c r="F607" s="37"/>
      <c r="G607" s="37"/>
    </row>
    <row r="608" spans="1:7" ht="13" x14ac:dyDescent="0.3">
      <c r="A608" s="3"/>
      <c r="B608" s="3"/>
      <c r="C608" s="7"/>
      <c r="D608" s="7"/>
      <c r="E608" s="38"/>
      <c r="F608" s="37"/>
      <c r="G608" s="37"/>
    </row>
    <row r="609" spans="1:7" ht="13" x14ac:dyDescent="0.3">
      <c r="A609" s="3"/>
      <c r="B609" s="3" t="s">
        <v>36</v>
      </c>
      <c r="C609" s="7" t="s">
        <v>2</v>
      </c>
      <c r="D609" s="7"/>
      <c r="E609" s="38">
        <v>1800</v>
      </c>
      <c r="F609" s="37"/>
      <c r="G609" s="37">
        <f t="shared" si="13"/>
        <v>0</v>
      </c>
    </row>
    <row r="610" spans="1:7" ht="13" x14ac:dyDescent="0.3">
      <c r="A610" s="3"/>
      <c r="B610" s="3"/>
      <c r="C610" s="7"/>
      <c r="D610" s="7"/>
      <c r="E610" s="38"/>
      <c r="F610" s="37"/>
      <c r="G610" s="37"/>
    </row>
    <row r="611" spans="1:7" ht="13" x14ac:dyDescent="0.3">
      <c r="A611" s="3"/>
      <c r="B611" s="4" t="s">
        <v>35</v>
      </c>
      <c r="C611" s="7"/>
      <c r="D611" s="7"/>
      <c r="E611" s="38"/>
      <c r="F611" s="37"/>
      <c r="G611" s="37"/>
    </row>
    <row r="612" spans="1:7" ht="13" x14ac:dyDescent="0.3">
      <c r="A612" s="3"/>
      <c r="B612" s="4" t="s">
        <v>34</v>
      </c>
      <c r="C612" s="7"/>
      <c r="D612" s="7"/>
      <c r="E612" s="38"/>
      <c r="F612" s="37"/>
      <c r="G612" s="37"/>
    </row>
    <row r="613" spans="1:7" ht="13" x14ac:dyDescent="0.3">
      <c r="A613" s="3"/>
      <c r="B613" s="3"/>
      <c r="C613" s="7"/>
      <c r="D613" s="7"/>
      <c r="E613" s="38"/>
      <c r="F613" s="37"/>
      <c r="G613" s="37"/>
    </row>
    <row r="614" spans="1:7" ht="13" x14ac:dyDescent="0.3">
      <c r="A614" s="3"/>
      <c r="B614" s="3" t="s">
        <v>33</v>
      </c>
      <c r="C614" s="7"/>
      <c r="D614" s="7"/>
      <c r="E614" s="38"/>
      <c r="F614" s="37"/>
      <c r="G614" s="37"/>
    </row>
    <row r="615" spans="1:7" ht="13" x14ac:dyDescent="0.3">
      <c r="A615" s="3"/>
      <c r="B615" s="3" t="s">
        <v>464</v>
      </c>
      <c r="C615" s="7" t="s">
        <v>2</v>
      </c>
      <c r="D615" s="7"/>
      <c r="E615" s="38">
        <v>500</v>
      </c>
      <c r="F615" s="37"/>
      <c r="G615" s="37">
        <f t="shared" si="13"/>
        <v>0</v>
      </c>
    </row>
    <row r="616" spans="1:7" ht="13" x14ac:dyDescent="0.3">
      <c r="A616" s="3"/>
      <c r="B616" s="3"/>
      <c r="C616" s="7"/>
      <c r="D616" s="7"/>
      <c r="E616" s="38"/>
      <c r="F616" s="37"/>
      <c r="G616" s="37"/>
    </row>
    <row r="617" spans="1:7" ht="13" x14ac:dyDescent="0.3">
      <c r="A617" s="3"/>
      <c r="B617" s="4" t="s">
        <v>32</v>
      </c>
      <c r="C617" s="7"/>
      <c r="D617" s="7"/>
      <c r="E617" s="38"/>
      <c r="F617" s="37"/>
      <c r="G617" s="37"/>
    </row>
    <row r="618" spans="1:7" ht="13" x14ac:dyDescent="0.3">
      <c r="A618" s="3"/>
      <c r="B618" s="3"/>
      <c r="C618" s="7"/>
      <c r="D618" s="7"/>
      <c r="E618" s="38"/>
      <c r="F618" s="37"/>
      <c r="G618" s="37"/>
    </row>
    <row r="619" spans="1:7" ht="13" x14ac:dyDescent="0.3">
      <c r="A619" s="3"/>
      <c r="B619" s="4" t="s">
        <v>31</v>
      </c>
      <c r="C619" s="7"/>
      <c r="D619" s="7"/>
      <c r="E619" s="38"/>
      <c r="F619" s="37"/>
      <c r="G619" s="37"/>
    </row>
    <row r="620" spans="1:7" ht="13" x14ac:dyDescent="0.3">
      <c r="A620" s="3"/>
      <c r="B620" s="3"/>
      <c r="C620" s="7"/>
      <c r="D620" s="7"/>
      <c r="E620" s="38"/>
      <c r="F620" s="37"/>
      <c r="G620" s="37"/>
    </row>
    <row r="621" spans="1:7" ht="13" x14ac:dyDescent="0.3">
      <c r="A621" s="3"/>
      <c r="B621" s="3" t="s">
        <v>30</v>
      </c>
      <c r="C621" s="7"/>
      <c r="D621" s="7"/>
      <c r="E621" s="38"/>
      <c r="F621" s="37"/>
      <c r="G621" s="37"/>
    </row>
    <row r="622" spans="1:7" ht="13" x14ac:dyDescent="0.3">
      <c r="A622" s="3"/>
      <c r="B622" s="3" t="s">
        <v>29</v>
      </c>
      <c r="C622" s="7" t="s">
        <v>2</v>
      </c>
      <c r="D622" s="7"/>
      <c r="E622" s="38">
        <v>1500</v>
      </c>
      <c r="F622" s="37"/>
      <c r="G622" s="37">
        <f t="shared" si="13"/>
        <v>0</v>
      </c>
    </row>
    <row r="623" spans="1:7" ht="13" x14ac:dyDescent="0.3">
      <c r="A623" s="3"/>
      <c r="B623" s="3" t="s">
        <v>28</v>
      </c>
      <c r="C623" s="7"/>
      <c r="D623" s="7"/>
      <c r="E623" s="38"/>
      <c r="F623" s="37"/>
      <c r="G623" s="37"/>
    </row>
    <row r="624" spans="1:7" ht="13" x14ac:dyDescent="0.3">
      <c r="A624" s="3"/>
      <c r="B624" s="3"/>
      <c r="C624" s="7"/>
      <c r="D624" s="7"/>
      <c r="E624" s="38"/>
      <c r="F624" s="37"/>
      <c r="G624" s="37"/>
    </row>
    <row r="625" spans="1:8" ht="13" x14ac:dyDescent="0.3">
      <c r="A625" s="3"/>
      <c r="B625" s="4" t="s">
        <v>27</v>
      </c>
      <c r="C625" s="7"/>
      <c r="D625" s="7"/>
      <c r="E625" s="38"/>
      <c r="F625" s="37"/>
      <c r="G625" s="37"/>
    </row>
    <row r="626" spans="1:8" ht="13" x14ac:dyDescent="0.3">
      <c r="A626" s="3"/>
      <c r="B626" s="3"/>
      <c r="C626" s="7"/>
      <c r="D626" s="7"/>
      <c r="E626" s="38"/>
      <c r="F626" s="37"/>
      <c r="G626" s="37"/>
    </row>
    <row r="627" spans="1:8" ht="13" x14ac:dyDescent="0.3">
      <c r="A627" s="3"/>
      <c r="B627" s="4" t="s">
        <v>26</v>
      </c>
      <c r="C627" s="7"/>
      <c r="D627" s="7"/>
      <c r="E627" s="38"/>
      <c r="F627" s="37"/>
      <c r="G627" s="37"/>
      <c r="H627" s="28"/>
    </row>
    <row r="628" spans="1:8" ht="13" x14ac:dyDescent="0.3">
      <c r="A628" s="3"/>
      <c r="B628" s="4" t="s">
        <v>25</v>
      </c>
      <c r="C628" s="7"/>
      <c r="D628" s="7"/>
      <c r="E628" s="38"/>
      <c r="F628" s="37"/>
      <c r="G628" s="37"/>
      <c r="H628" s="28"/>
    </row>
    <row r="629" spans="1:8" ht="13" x14ac:dyDescent="0.3">
      <c r="A629" s="3"/>
      <c r="B629" s="4" t="s">
        <v>24</v>
      </c>
      <c r="C629" s="7"/>
      <c r="D629" s="7"/>
      <c r="E629" s="38"/>
      <c r="F629" s="37"/>
      <c r="G629" s="37"/>
      <c r="H629" s="28"/>
    </row>
    <row r="630" spans="1:8" ht="13" x14ac:dyDescent="0.3">
      <c r="A630" s="3"/>
      <c r="B630" s="3"/>
      <c r="C630" s="7"/>
      <c r="D630" s="7"/>
      <c r="E630" s="38"/>
      <c r="F630" s="37"/>
      <c r="G630" s="37"/>
      <c r="H630" s="28"/>
    </row>
    <row r="631" spans="1:8" ht="13" x14ac:dyDescent="0.3">
      <c r="A631" s="3"/>
      <c r="B631" s="3" t="s">
        <v>23</v>
      </c>
      <c r="C631" s="7"/>
      <c r="D631" s="7"/>
      <c r="E631" s="38"/>
      <c r="F631" s="37"/>
      <c r="G631" s="37"/>
      <c r="H631" s="28"/>
    </row>
    <row r="632" spans="1:8" ht="13" x14ac:dyDescent="0.3">
      <c r="A632" s="3"/>
      <c r="B632" s="3" t="s">
        <v>22</v>
      </c>
      <c r="C632" s="7" t="s">
        <v>2</v>
      </c>
      <c r="D632" s="7"/>
      <c r="E632" s="38">
        <v>35000</v>
      </c>
      <c r="F632" s="37"/>
      <c r="G632" s="37">
        <f t="shared" si="13"/>
        <v>0</v>
      </c>
      <c r="H632" s="28"/>
    </row>
    <row r="633" spans="1:8" ht="13" x14ac:dyDescent="0.3">
      <c r="A633" s="3"/>
      <c r="B633" s="3"/>
      <c r="C633" s="7"/>
      <c r="D633" s="7"/>
      <c r="E633" s="38"/>
      <c r="F633" s="37"/>
      <c r="G633" s="37"/>
      <c r="H633" s="28"/>
    </row>
    <row r="634" spans="1:8" ht="13" x14ac:dyDescent="0.3">
      <c r="A634" s="3"/>
      <c r="B634" s="3" t="s">
        <v>21</v>
      </c>
      <c r="C634" s="7" t="s">
        <v>2</v>
      </c>
      <c r="D634" s="7"/>
      <c r="E634" s="38">
        <v>1500</v>
      </c>
      <c r="F634" s="37"/>
      <c r="G634" s="37">
        <f t="shared" ref="G634:G707" si="14">E634*D634</f>
        <v>0</v>
      </c>
      <c r="H634" s="28"/>
    </row>
    <row r="635" spans="1:8" ht="13" x14ac:dyDescent="0.3">
      <c r="A635" s="3"/>
      <c r="B635" s="3"/>
      <c r="C635" s="7"/>
      <c r="D635" s="7"/>
      <c r="E635" s="38"/>
      <c r="F635" s="37"/>
      <c r="G635" s="37"/>
      <c r="H635" s="28"/>
    </row>
    <row r="636" spans="1:8" ht="13" x14ac:dyDescent="0.3">
      <c r="A636" s="3"/>
      <c r="B636" s="5" t="s">
        <v>283</v>
      </c>
      <c r="C636" s="7"/>
      <c r="D636" s="7"/>
      <c r="E636" s="38"/>
      <c r="F636" s="39"/>
      <c r="G636" s="39">
        <f>SUM(G593:G635)</f>
        <v>0</v>
      </c>
      <c r="H636" s="28"/>
    </row>
    <row r="637" spans="1:8" ht="13" x14ac:dyDescent="0.3">
      <c r="A637" s="3"/>
      <c r="B637" s="3"/>
      <c r="C637" s="7"/>
      <c r="D637" s="7"/>
      <c r="E637" s="38"/>
      <c r="F637" s="37"/>
      <c r="G637" s="37"/>
    </row>
    <row r="638" spans="1:8" ht="13" x14ac:dyDescent="0.3">
      <c r="A638" s="3"/>
      <c r="B638" s="17" t="s">
        <v>20</v>
      </c>
      <c r="C638" s="7"/>
      <c r="D638" s="7"/>
      <c r="E638" s="38"/>
      <c r="F638" s="37"/>
      <c r="G638" s="37"/>
    </row>
    <row r="639" spans="1:8" ht="13" x14ac:dyDescent="0.3">
      <c r="A639" s="3"/>
      <c r="B639" s="3"/>
      <c r="C639" s="7"/>
      <c r="D639" s="7"/>
      <c r="E639" s="38"/>
      <c r="F639" s="37"/>
      <c r="G639" s="37"/>
    </row>
    <row r="640" spans="1:8" ht="13" x14ac:dyDescent="0.3">
      <c r="A640" s="3"/>
      <c r="B640" s="4" t="s">
        <v>19</v>
      </c>
      <c r="C640" s="7"/>
      <c r="D640" s="7"/>
      <c r="E640" s="38"/>
      <c r="F640" s="37"/>
      <c r="G640" s="37"/>
    </row>
    <row r="641" spans="1:7" ht="13" x14ac:dyDescent="0.3">
      <c r="A641" s="3"/>
      <c r="B641" s="3"/>
      <c r="C641" s="7"/>
      <c r="D641" s="7"/>
      <c r="E641" s="38"/>
      <c r="F641" s="37"/>
      <c r="G641" s="37"/>
    </row>
    <row r="642" spans="1:7" ht="13" x14ac:dyDescent="0.3">
      <c r="A642" s="3"/>
      <c r="B642" s="4" t="s">
        <v>18</v>
      </c>
      <c r="C642" s="7"/>
      <c r="D642" s="7"/>
      <c r="E642" s="38"/>
      <c r="F642" s="37"/>
      <c r="G642" s="37"/>
    </row>
    <row r="643" spans="1:7" ht="13" x14ac:dyDescent="0.3">
      <c r="A643" s="3"/>
      <c r="B643" s="3"/>
      <c r="C643" s="7"/>
      <c r="D643" s="7"/>
      <c r="E643" s="38"/>
      <c r="F643" s="37"/>
      <c r="G643" s="37"/>
    </row>
    <row r="644" spans="1:7" ht="13" x14ac:dyDescent="0.3">
      <c r="A644" s="3"/>
      <c r="B644" s="3" t="s">
        <v>465</v>
      </c>
      <c r="C644" s="7" t="s">
        <v>0</v>
      </c>
      <c r="D644" s="7">
        <v>20</v>
      </c>
      <c r="E644" s="38">
        <v>75</v>
      </c>
      <c r="F644" s="37"/>
      <c r="G644" s="37">
        <f t="shared" si="14"/>
        <v>1500</v>
      </c>
    </row>
    <row r="645" spans="1:7" ht="13" x14ac:dyDescent="0.3">
      <c r="A645" s="3"/>
      <c r="B645" s="3"/>
      <c r="C645" s="7"/>
      <c r="D645" s="7"/>
      <c r="E645" s="38"/>
      <c r="F645" s="37"/>
      <c r="G645" s="37"/>
    </row>
    <row r="646" spans="1:7" ht="13" x14ac:dyDescent="0.3">
      <c r="A646" s="3"/>
      <c r="B646" s="3"/>
      <c r="C646" s="7"/>
      <c r="D646" s="7"/>
      <c r="E646" s="38"/>
      <c r="F646" s="37"/>
      <c r="G646" s="37"/>
    </row>
    <row r="647" spans="1:7" ht="13" x14ac:dyDescent="0.3">
      <c r="A647" s="3"/>
      <c r="B647" s="4" t="s">
        <v>17</v>
      </c>
      <c r="C647" s="7"/>
      <c r="D647" s="7"/>
      <c r="E647" s="38"/>
      <c r="F647" s="37"/>
      <c r="G647" s="37"/>
    </row>
    <row r="648" spans="1:7" ht="13" x14ac:dyDescent="0.3">
      <c r="A648" s="3"/>
      <c r="B648" s="3"/>
      <c r="C648" s="7"/>
      <c r="D648" s="7"/>
      <c r="E648" s="38"/>
      <c r="F648" s="37"/>
      <c r="G648" s="37"/>
    </row>
    <row r="649" spans="1:7" ht="13" x14ac:dyDescent="0.3">
      <c r="A649" s="3"/>
      <c r="B649" s="4" t="s">
        <v>16</v>
      </c>
      <c r="C649" s="7"/>
      <c r="D649" s="7"/>
      <c r="E649" s="38"/>
      <c r="F649" s="37"/>
      <c r="G649" s="37"/>
    </row>
    <row r="650" spans="1:7" ht="13" x14ac:dyDescent="0.3">
      <c r="A650" s="3"/>
      <c r="B650" s="3"/>
      <c r="C650" s="7"/>
      <c r="D650" s="7"/>
      <c r="E650" s="38"/>
      <c r="F650" s="37"/>
      <c r="G650" s="37"/>
    </row>
    <row r="651" spans="1:7" ht="13" x14ac:dyDescent="0.3">
      <c r="A651" s="3"/>
      <c r="B651" s="3" t="s">
        <v>14</v>
      </c>
      <c r="C651" s="7" t="s">
        <v>0</v>
      </c>
      <c r="D651" s="7">
        <v>118</v>
      </c>
      <c r="E651" s="38">
        <v>75</v>
      </c>
      <c r="F651" s="37"/>
      <c r="G651" s="37">
        <f t="shared" si="14"/>
        <v>8850</v>
      </c>
    </row>
    <row r="652" spans="1:7" ht="13" x14ac:dyDescent="0.3">
      <c r="A652" s="3"/>
      <c r="B652" s="3"/>
      <c r="C652" s="7"/>
      <c r="D652" s="7"/>
      <c r="E652" s="38"/>
      <c r="F652" s="37"/>
      <c r="G652" s="37"/>
    </row>
    <row r="653" spans="1:7" ht="13" x14ac:dyDescent="0.3">
      <c r="A653" s="3"/>
      <c r="B653" s="3" t="s">
        <v>295</v>
      </c>
      <c r="C653" s="7" t="s">
        <v>0</v>
      </c>
      <c r="D653" s="7">
        <v>3</v>
      </c>
      <c r="E653" s="38">
        <v>75</v>
      </c>
      <c r="F653" s="37"/>
      <c r="G653" s="37">
        <f t="shared" si="14"/>
        <v>225</v>
      </c>
    </row>
    <row r="654" spans="1:7" ht="13" x14ac:dyDescent="0.3">
      <c r="A654" s="3"/>
      <c r="B654" s="3"/>
      <c r="C654" s="7"/>
      <c r="D654" s="7"/>
      <c r="E654" s="38"/>
      <c r="F654" s="37"/>
      <c r="G654" s="37"/>
    </row>
    <row r="655" spans="1:7" ht="13" x14ac:dyDescent="0.3">
      <c r="A655" s="3"/>
      <c r="B655" s="5" t="s">
        <v>283</v>
      </c>
      <c r="C655" s="7"/>
      <c r="D655" s="7"/>
      <c r="E655" s="38"/>
      <c r="F655" s="39"/>
      <c r="G655" s="39">
        <f>SUM(G639:G654)</f>
        <v>10575</v>
      </c>
    </row>
    <row r="656" spans="1:7" ht="13" x14ac:dyDescent="0.3">
      <c r="A656" s="3"/>
      <c r="B656" s="3"/>
      <c r="C656" s="7"/>
      <c r="D656" s="7"/>
      <c r="E656" s="38"/>
      <c r="F656" s="37"/>
      <c r="G656" s="37"/>
    </row>
    <row r="657" spans="1:7" ht="13" x14ac:dyDescent="0.3">
      <c r="A657" s="3"/>
      <c r="B657" s="17" t="s">
        <v>15</v>
      </c>
      <c r="C657" s="7"/>
      <c r="D657" s="7"/>
      <c r="E657" s="38"/>
      <c r="F657" s="37"/>
      <c r="G657" s="37"/>
    </row>
    <row r="658" spans="1:7" ht="13" x14ac:dyDescent="0.3">
      <c r="A658" s="3"/>
      <c r="B658" s="3"/>
      <c r="C658" s="7"/>
      <c r="D658" s="7"/>
      <c r="E658" s="38"/>
      <c r="F658" s="37"/>
      <c r="G658" s="37"/>
    </row>
    <row r="659" spans="1:7" ht="13" x14ac:dyDescent="0.3">
      <c r="A659" s="3"/>
      <c r="B659" s="4" t="s">
        <v>473</v>
      </c>
      <c r="C659" s="7"/>
      <c r="D659" s="7"/>
      <c r="E659" s="38"/>
      <c r="F659" s="37"/>
      <c r="G659" s="37"/>
    </row>
    <row r="660" spans="1:7" ht="13" x14ac:dyDescent="0.3">
      <c r="A660" s="3"/>
      <c r="B660" s="3"/>
      <c r="C660" s="7"/>
      <c r="D660" s="7"/>
      <c r="E660" s="38"/>
      <c r="F660" s="37"/>
      <c r="G660" s="37"/>
    </row>
    <row r="661" spans="1:7" ht="13" x14ac:dyDescent="0.3">
      <c r="A661" s="3"/>
      <c r="B661" s="4" t="s">
        <v>65</v>
      </c>
      <c r="C661" s="7"/>
      <c r="D661" s="7"/>
      <c r="E661" s="38"/>
      <c r="F661" s="37"/>
      <c r="G661" s="37"/>
    </row>
    <row r="662" spans="1:7" ht="13" x14ac:dyDescent="0.3">
      <c r="A662" s="3"/>
      <c r="B662" s="3" t="s">
        <v>64</v>
      </c>
      <c r="C662" s="7" t="s">
        <v>0</v>
      </c>
      <c r="D662" s="7">
        <v>20</v>
      </c>
      <c r="E662" s="38">
        <v>280</v>
      </c>
      <c r="F662" s="37"/>
      <c r="G662" s="37">
        <f t="shared" si="14"/>
        <v>5600</v>
      </c>
    </row>
    <row r="663" spans="1:7" ht="13" x14ac:dyDescent="0.3">
      <c r="A663" s="3"/>
      <c r="B663" s="3"/>
      <c r="C663" s="7"/>
      <c r="D663" s="7"/>
      <c r="E663" s="38"/>
      <c r="F663" s="37"/>
      <c r="G663" s="37"/>
    </row>
    <row r="664" spans="1:7" ht="13" x14ac:dyDescent="0.3">
      <c r="A664" s="3"/>
      <c r="B664" s="3" t="s">
        <v>472</v>
      </c>
      <c r="C664" s="7" t="s">
        <v>11</v>
      </c>
      <c r="D664" s="7">
        <v>28</v>
      </c>
      <c r="E664" s="38">
        <v>150</v>
      </c>
      <c r="F664" s="37"/>
      <c r="G664" s="37">
        <f t="shared" si="14"/>
        <v>4200</v>
      </c>
    </row>
    <row r="665" spans="1:7" ht="13" x14ac:dyDescent="0.3">
      <c r="A665" s="3"/>
      <c r="B665" s="3"/>
      <c r="C665" s="7"/>
      <c r="D665" s="7"/>
      <c r="E665" s="38"/>
      <c r="F665" s="37"/>
      <c r="G665" s="37"/>
    </row>
    <row r="666" spans="1:7" ht="13" x14ac:dyDescent="0.3">
      <c r="A666" s="3"/>
      <c r="B666" s="5" t="s">
        <v>283</v>
      </c>
      <c r="C666" s="7"/>
      <c r="D666" s="7"/>
      <c r="E666" s="38"/>
      <c r="F666" s="39"/>
      <c r="G666" s="39">
        <f>SUM(G658:G665)</f>
        <v>9800</v>
      </c>
    </row>
    <row r="667" spans="1:7" ht="13" x14ac:dyDescent="0.3">
      <c r="A667" s="3"/>
      <c r="B667" s="3"/>
      <c r="C667" s="7"/>
      <c r="D667" s="7"/>
      <c r="E667" s="38"/>
      <c r="F667" s="37"/>
      <c r="G667" s="37"/>
    </row>
    <row r="668" spans="1:7" ht="13" x14ac:dyDescent="0.3">
      <c r="A668" s="3"/>
      <c r="B668" s="17" t="s">
        <v>296</v>
      </c>
      <c r="C668" s="7"/>
      <c r="D668" s="7"/>
      <c r="E668" s="38"/>
      <c r="F668" s="37"/>
      <c r="G668" s="37"/>
    </row>
    <row r="669" spans="1:7" ht="13" x14ac:dyDescent="0.3">
      <c r="A669" s="3"/>
      <c r="B669" s="3"/>
      <c r="C669" s="7"/>
      <c r="D669" s="7"/>
      <c r="E669" s="38"/>
      <c r="F669" s="37"/>
      <c r="G669" s="37"/>
    </row>
    <row r="670" spans="1:7" ht="13" x14ac:dyDescent="0.3">
      <c r="A670" s="3"/>
      <c r="B670" s="4" t="s">
        <v>297</v>
      </c>
      <c r="C670" s="7"/>
      <c r="D670" s="7"/>
      <c r="E670" s="38"/>
      <c r="F670" s="37"/>
      <c r="G670" s="37"/>
    </row>
    <row r="671" spans="1:7" ht="13" x14ac:dyDescent="0.3">
      <c r="A671" s="3"/>
      <c r="B671" s="3"/>
      <c r="C671" s="7"/>
      <c r="D671" s="7"/>
      <c r="E671" s="38"/>
      <c r="F671" s="37"/>
      <c r="G671" s="37"/>
    </row>
    <row r="672" spans="1:7" ht="13" x14ac:dyDescent="0.3">
      <c r="A672" s="3"/>
      <c r="B672" s="4" t="s">
        <v>298</v>
      </c>
      <c r="C672" s="7"/>
      <c r="D672" s="7"/>
      <c r="E672" s="38"/>
      <c r="F672" s="37"/>
      <c r="G672" s="37"/>
    </row>
    <row r="673" spans="1:7" ht="13" x14ac:dyDescent="0.3">
      <c r="A673" s="3"/>
      <c r="B673" s="3"/>
      <c r="C673" s="7"/>
      <c r="D673" s="7"/>
      <c r="E673" s="38"/>
      <c r="F673" s="37"/>
      <c r="G673" s="37"/>
    </row>
    <row r="674" spans="1:7" ht="13" x14ac:dyDescent="0.3">
      <c r="A674" s="3"/>
      <c r="B674" s="3" t="s">
        <v>299</v>
      </c>
      <c r="C674" s="7"/>
      <c r="D674" s="7"/>
      <c r="E674" s="38"/>
      <c r="F674" s="37"/>
      <c r="G674" s="37"/>
    </row>
    <row r="675" spans="1:7" ht="13" x14ac:dyDescent="0.3">
      <c r="A675" s="3"/>
      <c r="B675" s="3" t="s">
        <v>300</v>
      </c>
      <c r="C675" s="7" t="s">
        <v>11</v>
      </c>
      <c r="D675" s="7">
        <v>5</v>
      </c>
      <c r="E675" s="38">
        <v>110</v>
      </c>
      <c r="F675" s="37"/>
      <c r="G675" s="37">
        <f t="shared" si="14"/>
        <v>550</v>
      </c>
    </row>
    <row r="676" spans="1:7" ht="13" x14ac:dyDescent="0.3">
      <c r="A676" s="3"/>
      <c r="B676" s="3"/>
      <c r="C676" s="7"/>
      <c r="D676" s="7"/>
      <c r="E676" s="38"/>
      <c r="F676" s="37"/>
      <c r="G676" s="37"/>
    </row>
    <row r="677" spans="1:7" ht="13" x14ac:dyDescent="0.3">
      <c r="A677" s="3"/>
      <c r="B677" s="3" t="s">
        <v>301</v>
      </c>
      <c r="C677" s="7"/>
      <c r="D677" s="7"/>
      <c r="E677" s="38"/>
      <c r="F677" s="37"/>
      <c r="G677" s="37"/>
    </row>
    <row r="678" spans="1:7" ht="13" x14ac:dyDescent="0.3">
      <c r="A678" s="3"/>
      <c r="B678" s="3" t="s">
        <v>302</v>
      </c>
      <c r="C678" s="7" t="s">
        <v>11</v>
      </c>
      <c r="D678" s="7">
        <v>1</v>
      </c>
      <c r="E678" s="38">
        <v>100</v>
      </c>
      <c r="F678" s="37"/>
      <c r="G678" s="37">
        <f t="shared" si="14"/>
        <v>100</v>
      </c>
    </row>
    <row r="679" spans="1:7" ht="13" x14ac:dyDescent="0.3">
      <c r="A679" s="3"/>
      <c r="B679" s="3"/>
      <c r="C679" s="7"/>
      <c r="D679" s="7"/>
      <c r="E679" s="38"/>
      <c r="F679" s="37"/>
      <c r="G679" s="37"/>
    </row>
    <row r="680" spans="1:7" ht="13" x14ac:dyDescent="0.3">
      <c r="A680" s="3"/>
      <c r="B680" s="3" t="s">
        <v>303</v>
      </c>
      <c r="C680" s="7" t="s">
        <v>2</v>
      </c>
      <c r="D680" s="7">
        <v>1</v>
      </c>
      <c r="E680" s="38">
        <v>250</v>
      </c>
      <c r="F680" s="37"/>
      <c r="G680" s="37">
        <f t="shared" si="14"/>
        <v>250</v>
      </c>
    </row>
    <row r="681" spans="1:7" ht="13" x14ac:dyDescent="0.3">
      <c r="A681" s="3"/>
      <c r="B681" s="3" t="s">
        <v>304</v>
      </c>
      <c r="C681" s="7" t="s">
        <v>2</v>
      </c>
      <c r="D681" s="7">
        <v>1</v>
      </c>
      <c r="E681" s="38">
        <v>250</v>
      </c>
      <c r="F681" s="37"/>
      <c r="G681" s="37">
        <f t="shared" si="14"/>
        <v>250</v>
      </c>
    </row>
    <row r="682" spans="1:7" ht="13" x14ac:dyDescent="0.3">
      <c r="A682" s="3"/>
      <c r="B682" s="3" t="s">
        <v>305</v>
      </c>
      <c r="C682" s="7" t="s">
        <v>2</v>
      </c>
      <c r="D682" s="7">
        <v>1</v>
      </c>
      <c r="E682" s="38">
        <v>250</v>
      </c>
      <c r="F682" s="37"/>
      <c r="G682" s="37">
        <f t="shared" si="14"/>
        <v>250</v>
      </c>
    </row>
    <row r="683" spans="1:7" ht="13" x14ac:dyDescent="0.3">
      <c r="A683" s="3"/>
      <c r="B683" s="3" t="s">
        <v>306</v>
      </c>
      <c r="C683" s="7" t="s">
        <v>2</v>
      </c>
      <c r="D683" s="7">
        <v>1</v>
      </c>
      <c r="E683" s="38">
        <v>250</v>
      </c>
      <c r="F683" s="37"/>
      <c r="G683" s="37">
        <f t="shared" si="14"/>
        <v>250</v>
      </c>
    </row>
    <row r="684" spans="1:7" ht="13" x14ac:dyDescent="0.3">
      <c r="A684" s="3"/>
      <c r="B684" s="3"/>
      <c r="C684" s="7"/>
      <c r="D684" s="7"/>
      <c r="E684" s="38"/>
      <c r="F684" s="37"/>
      <c r="G684" s="37"/>
    </row>
    <row r="685" spans="1:7" ht="13" x14ac:dyDescent="0.3">
      <c r="A685" s="3"/>
      <c r="B685" s="4" t="s">
        <v>476</v>
      </c>
      <c r="C685" s="7"/>
      <c r="D685" s="7"/>
      <c r="E685" s="38"/>
      <c r="F685" s="37"/>
      <c r="G685" s="37"/>
    </row>
    <row r="686" spans="1:7" ht="13" x14ac:dyDescent="0.3">
      <c r="A686" s="3"/>
      <c r="B686" s="3"/>
      <c r="C686" s="7"/>
      <c r="D686" s="7"/>
      <c r="E686" s="38"/>
      <c r="F686" s="37"/>
      <c r="G686" s="37"/>
    </row>
    <row r="687" spans="1:7" ht="13" x14ac:dyDescent="0.3">
      <c r="A687" s="3"/>
      <c r="B687" s="4" t="s">
        <v>479</v>
      </c>
      <c r="C687" s="7"/>
      <c r="D687" s="7"/>
      <c r="E687" s="38"/>
      <c r="F687" s="37"/>
      <c r="G687" s="37"/>
    </row>
    <row r="688" spans="1:7" ht="13" x14ac:dyDescent="0.3">
      <c r="A688" s="3"/>
      <c r="B688" s="3" t="s">
        <v>477</v>
      </c>
      <c r="C688" s="7"/>
      <c r="D688" s="7"/>
      <c r="E688" s="38"/>
      <c r="F688" s="37"/>
      <c r="G688" s="37"/>
    </row>
    <row r="689" spans="1:7" ht="13" x14ac:dyDescent="0.3">
      <c r="A689" s="3"/>
      <c r="B689" s="3" t="s">
        <v>478</v>
      </c>
      <c r="C689" s="7" t="s">
        <v>2</v>
      </c>
      <c r="D689" s="7">
        <v>2</v>
      </c>
      <c r="E689" s="38">
        <v>2000</v>
      </c>
      <c r="F689" s="37"/>
      <c r="G689" s="37">
        <f t="shared" ref="G689" si="15">E689*D689</f>
        <v>4000</v>
      </c>
    </row>
    <row r="690" spans="1:7" ht="13" x14ac:dyDescent="0.3">
      <c r="A690" s="3"/>
      <c r="B690" s="3"/>
      <c r="C690" s="7"/>
      <c r="D690" s="7"/>
      <c r="E690" s="38"/>
      <c r="F690" s="37"/>
      <c r="G690" s="37"/>
    </row>
    <row r="691" spans="1:7" ht="13" x14ac:dyDescent="0.3">
      <c r="A691" s="3"/>
      <c r="B691" s="4" t="s">
        <v>307</v>
      </c>
      <c r="C691" s="7"/>
      <c r="D691" s="7"/>
      <c r="E691" s="38"/>
      <c r="F691" s="37"/>
      <c r="G691" s="37"/>
    </row>
    <row r="692" spans="1:7" ht="13" x14ac:dyDescent="0.3">
      <c r="A692" s="3"/>
      <c r="B692" s="4" t="s">
        <v>308</v>
      </c>
      <c r="C692" s="7"/>
      <c r="D692" s="7"/>
      <c r="E692" s="38"/>
      <c r="F692" s="37"/>
      <c r="G692" s="37"/>
    </row>
    <row r="693" spans="1:7" ht="13" x14ac:dyDescent="0.3">
      <c r="A693" s="3"/>
      <c r="B693" s="3"/>
      <c r="C693" s="7"/>
      <c r="D693" s="7"/>
      <c r="E693" s="38"/>
      <c r="F693" s="37"/>
      <c r="G693" s="37"/>
    </row>
    <row r="694" spans="1:7" ht="13" x14ac:dyDescent="0.3">
      <c r="A694" s="3"/>
      <c r="B694" s="3" t="s">
        <v>309</v>
      </c>
      <c r="C694" s="7"/>
      <c r="D694" s="7"/>
      <c r="E694" s="38"/>
      <c r="F694" s="37"/>
      <c r="G694" s="37"/>
    </row>
    <row r="695" spans="1:7" ht="13" x14ac:dyDescent="0.3">
      <c r="A695" s="3"/>
      <c r="B695" s="3" t="s">
        <v>310</v>
      </c>
      <c r="C695" s="7" t="s">
        <v>2</v>
      </c>
      <c r="D695" s="7"/>
      <c r="E695" s="38">
        <v>4500</v>
      </c>
      <c r="F695" s="37"/>
      <c r="G695" s="37">
        <f t="shared" si="14"/>
        <v>0</v>
      </c>
    </row>
    <row r="696" spans="1:7" ht="13" x14ac:dyDescent="0.3">
      <c r="A696" s="3"/>
      <c r="B696" s="3"/>
      <c r="C696" s="7"/>
      <c r="D696" s="7"/>
      <c r="E696" s="38"/>
      <c r="F696" s="37"/>
      <c r="G696" s="37"/>
    </row>
    <row r="697" spans="1:7" ht="13" x14ac:dyDescent="0.3">
      <c r="A697" s="3"/>
      <c r="B697" s="3" t="s">
        <v>311</v>
      </c>
      <c r="C697" s="7" t="s">
        <v>2</v>
      </c>
      <c r="D697" s="7"/>
      <c r="E697" s="38">
        <v>4500</v>
      </c>
      <c r="F697" s="37"/>
      <c r="G697" s="37">
        <f t="shared" si="14"/>
        <v>0</v>
      </c>
    </row>
    <row r="698" spans="1:7" ht="13" x14ac:dyDescent="0.3">
      <c r="A698" s="3"/>
      <c r="B698" s="3"/>
      <c r="C698" s="7"/>
      <c r="D698" s="7"/>
      <c r="E698" s="38"/>
      <c r="F698" s="37"/>
      <c r="G698" s="37"/>
    </row>
    <row r="699" spans="1:7" ht="13" x14ac:dyDescent="0.3">
      <c r="A699" s="3"/>
      <c r="B699" s="4" t="s">
        <v>312</v>
      </c>
      <c r="C699" s="7"/>
      <c r="D699" s="7"/>
      <c r="E699" s="38"/>
      <c r="F699" s="37"/>
      <c r="G699" s="37"/>
    </row>
    <row r="700" spans="1:7" ht="13" x14ac:dyDescent="0.3">
      <c r="A700" s="3"/>
      <c r="B700" s="4" t="s">
        <v>313</v>
      </c>
      <c r="C700" s="7"/>
      <c r="D700" s="7"/>
      <c r="E700" s="38"/>
      <c r="F700" s="37"/>
      <c r="G700" s="37"/>
    </row>
    <row r="701" spans="1:7" ht="13" x14ac:dyDescent="0.3">
      <c r="A701" s="3"/>
      <c r="B701" s="3" t="s">
        <v>314</v>
      </c>
      <c r="C701" s="7"/>
      <c r="D701" s="7"/>
      <c r="E701" s="38"/>
      <c r="F701" s="37"/>
      <c r="G701" s="37"/>
    </row>
    <row r="702" spans="1:7" ht="13" x14ac:dyDescent="0.3">
      <c r="A702" s="3"/>
      <c r="B702" s="3" t="s">
        <v>315</v>
      </c>
      <c r="C702" s="7"/>
      <c r="D702" s="7"/>
      <c r="E702" s="38"/>
      <c r="F702" s="37"/>
      <c r="G702" s="37"/>
    </row>
    <row r="703" spans="1:7" ht="13" x14ac:dyDescent="0.3">
      <c r="A703" s="3"/>
      <c r="B703" s="3" t="s">
        <v>316</v>
      </c>
      <c r="C703" s="7"/>
      <c r="D703" s="7"/>
      <c r="E703" s="38"/>
      <c r="F703" s="37"/>
      <c r="G703" s="37"/>
    </row>
    <row r="704" spans="1:7" ht="13" x14ac:dyDescent="0.3">
      <c r="A704" s="3"/>
      <c r="B704" s="3" t="s">
        <v>317</v>
      </c>
      <c r="C704" s="7"/>
      <c r="D704" s="7"/>
      <c r="E704" s="38"/>
      <c r="F704" s="37"/>
      <c r="G704" s="37"/>
    </row>
    <row r="705" spans="1:7" ht="13" x14ac:dyDescent="0.3">
      <c r="A705" s="3"/>
      <c r="B705" s="3" t="s">
        <v>318</v>
      </c>
      <c r="C705" s="7"/>
      <c r="D705" s="7"/>
      <c r="E705" s="38"/>
      <c r="F705" s="37"/>
      <c r="G705" s="37"/>
    </row>
    <row r="706" spans="1:7" ht="13" x14ac:dyDescent="0.3">
      <c r="A706" s="3"/>
      <c r="B706" s="3" t="s">
        <v>466</v>
      </c>
      <c r="C706" s="7"/>
      <c r="D706" s="7"/>
      <c r="E706" s="38"/>
      <c r="F706" s="37"/>
      <c r="G706" s="37"/>
    </row>
    <row r="707" spans="1:7" ht="13" x14ac:dyDescent="0.3">
      <c r="A707" s="3"/>
      <c r="B707" s="3" t="s">
        <v>319</v>
      </c>
      <c r="C707" s="7" t="s">
        <v>2</v>
      </c>
      <c r="D707" s="7"/>
      <c r="E707" s="38">
        <v>10000</v>
      </c>
      <c r="F707" s="37"/>
      <c r="G707" s="37">
        <f t="shared" si="14"/>
        <v>0</v>
      </c>
    </row>
    <row r="708" spans="1:7" ht="13" x14ac:dyDescent="0.3">
      <c r="A708" s="3"/>
      <c r="B708" s="3"/>
      <c r="C708" s="7"/>
      <c r="D708" s="7"/>
      <c r="E708" s="38"/>
      <c r="F708" s="37"/>
      <c r="G708" s="37"/>
    </row>
    <row r="709" spans="1:7" ht="13" x14ac:dyDescent="0.3">
      <c r="A709" s="3"/>
      <c r="B709" s="5" t="s">
        <v>283</v>
      </c>
      <c r="C709" s="7"/>
      <c r="D709" s="7"/>
      <c r="E709" s="38"/>
      <c r="F709" s="39"/>
      <c r="G709" s="39">
        <f>SUM(G670:G708)</f>
        <v>5650</v>
      </c>
    </row>
    <row r="710" spans="1:7" ht="13" x14ac:dyDescent="0.3">
      <c r="A710" s="3"/>
      <c r="B710" s="3"/>
      <c r="C710" s="7"/>
      <c r="D710" s="7"/>
      <c r="E710" s="38"/>
      <c r="F710" s="37"/>
      <c r="G710" s="37"/>
    </row>
    <row r="711" spans="1:7" ht="13" x14ac:dyDescent="0.3">
      <c r="A711" s="3"/>
      <c r="B711" s="17" t="s">
        <v>320</v>
      </c>
      <c r="C711" s="7"/>
      <c r="D711" s="7"/>
      <c r="E711" s="38"/>
      <c r="F711" s="37"/>
      <c r="G711" s="37"/>
    </row>
    <row r="712" spans="1:7" ht="13" x14ac:dyDescent="0.3">
      <c r="A712" s="3"/>
      <c r="B712" s="11"/>
      <c r="C712" s="10"/>
      <c r="D712" s="7"/>
      <c r="E712" s="38"/>
      <c r="F712" s="37"/>
      <c r="G712" s="37"/>
    </row>
    <row r="713" spans="1:7" ht="13" x14ac:dyDescent="0.3">
      <c r="A713" s="3"/>
      <c r="B713" s="4" t="s">
        <v>321</v>
      </c>
      <c r="C713" s="7"/>
      <c r="D713" s="7"/>
      <c r="E713" s="38"/>
      <c r="F713" s="37"/>
      <c r="G713" s="37"/>
    </row>
    <row r="714" spans="1:7" ht="13" x14ac:dyDescent="0.3">
      <c r="A714" s="3"/>
      <c r="B714" s="4" t="s">
        <v>322</v>
      </c>
      <c r="C714" s="7"/>
      <c r="D714" s="7"/>
      <c r="E714" s="38"/>
      <c r="F714" s="37"/>
      <c r="G714" s="37"/>
    </row>
    <row r="715" spans="1:7" ht="13" x14ac:dyDescent="0.3">
      <c r="A715" s="3"/>
      <c r="B715" s="3" t="s">
        <v>323</v>
      </c>
      <c r="C715" s="7" t="s">
        <v>0</v>
      </c>
      <c r="D715" s="7"/>
      <c r="E715" s="38">
        <v>200</v>
      </c>
      <c r="F715" s="37"/>
      <c r="G715" s="37">
        <f t="shared" ref="G715:G747" si="16">E715*D715</f>
        <v>0</v>
      </c>
    </row>
    <row r="716" spans="1:7" ht="13" x14ac:dyDescent="0.3">
      <c r="A716" s="3"/>
      <c r="B716" s="3"/>
      <c r="C716" s="7"/>
      <c r="D716" s="7"/>
      <c r="E716" s="38"/>
      <c r="F716" s="37"/>
      <c r="G716" s="37"/>
    </row>
    <row r="717" spans="1:7" ht="13" x14ac:dyDescent="0.3">
      <c r="A717" s="3"/>
      <c r="B717" s="5" t="s">
        <v>283</v>
      </c>
      <c r="C717" s="7"/>
      <c r="D717" s="7"/>
      <c r="E717" s="38"/>
      <c r="F717" s="39"/>
      <c r="G717" s="39">
        <f>SUM(G712:G716)</f>
        <v>0</v>
      </c>
    </row>
    <row r="718" spans="1:7" ht="13" x14ac:dyDescent="0.3">
      <c r="A718" s="3"/>
      <c r="B718" s="3"/>
      <c r="C718" s="7"/>
      <c r="D718" s="7"/>
      <c r="E718" s="38"/>
      <c r="F718" s="37"/>
      <c r="G718" s="37"/>
    </row>
    <row r="719" spans="1:7" ht="13" x14ac:dyDescent="0.3">
      <c r="A719" s="3"/>
      <c r="B719" s="17" t="s">
        <v>324</v>
      </c>
      <c r="C719" s="7"/>
      <c r="D719" s="7"/>
      <c r="E719" s="38"/>
      <c r="F719" s="37"/>
      <c r="G719" s="37"/>
    </row>
    <row r="720" spans="1:7" ht="13" x14ac:dyDescent="0.3">
      <c r="A720" s="3"/>
      <c r="B720" s="3"/>
      <c r="C720" s="7"/>
      <c r="D720" s="7"/>
      <c r="E720" s="38"/>
      <c r="F720" s="37"/>
      <c r="G720" s="37"/>
    </row>
    <row r="721" spans="1:7" ht="13" x14ac:dyDescent="0.3">
      <c r="A721" s="3"/>
      <c r="B721" s="4" t="s">
        <v>325</v>
      </c>
      <c r="C721" s="7"/>
      <c r="D721" s="7"/>
      <c r="E721" s="38"/>
      <c r="F721" s="37"/>
      <c r="G721" s="37"/>
    </row>
    <row r="722" spans="1:7" ht="13" x14ac:dyDescent="0.3">
      <c r="A722" s="3"/>
      <c r="B722" s="4" t="s">
        <v>326</v>
      </c>
      <c r="C722" s="7"/>
      <c r="D722" s="7"/>
      <c r="E722" s="38"/>
      <c r="F722" s="37"/>
      <c r="G722" s="37"/>
    </row>
    <row r="723" spans="1:7" ht="13" x14ac:dyDescent="0.3">
      <c r="A723" s="3"/>
      <c r="B723" s="4" t="s">
        <v>327</v>
      </c>
      <c r="C723" s="7"/>
      <c r="D723" s="7"/>
      <c r="E723" s="38"/>
      <c r="F723" s="37"/>
      <c r="G723" s="37"/>
    </row>
    <row r="724" spans="1:7" ht="13" x14ac:dyDescent="0.3">
      <c r="A724" s="3"/>
      <c r="B724" s="3"/>
      <c r="C724" s="7"/>
      <c r="D724" s="7"/>
      <c r="E724" s="38"/>
      <c r="F724" s="37"/>
      <c r="G724" s="37"/>
    </row>
    <row r="725" spans="1:7" ht="13" x14ac:dyDescent="0.3">
      <c r="A725" s="3"/>
      <c r="B725" s="3" t="s">
        <v>328</v>
      </c>
      <c r="C725" s="7" t="s">
        <v>0</v>
      </c>
      <c r="D725" s="7">
        <v>118</v>
      </c>
      <c r="E725" s="38">
        <v>90</v>
      </c>
      <c r="F725" s="37"/>
      <c r="G725" s="37">
        <f t="shared" si="16"/>
        <v>10620</v>
      </c>
    </row>
    <row r="726" spans="1:7" ht="13" x14ac:dyDescent="0.3">
      <c r="A726" s="3"/>
      <c r="B726" s="3"/>
      <c r="C726" s="7"/>
      <c r="D726" s="7"/>
      <c r="E726" s="38"/>
      <c r="F726" s="37"/>
      <c r="G726" s="37"/>
    </row>
    <row r="727" spans="1:7" ht="13" x14ac:dyDescent="0.3">
      <c r="A727" s="3"/>
      <c r="B727" s="3" t="s">
        <v>329</v>
      </c>
      <c r="C727" s="7"/>
      <c r="D727" s="7"/>
      <c r="E727" s="38"/>
      <c r="F727" s="37"/>
      <c r="G727" s="37"/>
    </row>
    <row r="728" spans="1:7" ht="13" x14ac:dyDescent="0.3">
      <c r="A728" s="3"/>
      <c r="B728" s="3" t="s">
        <v>330</v>
      </c>
      <c r="C728" s="7"/>
      <c r="D728" s="7"/>
      <c r="E728" s="38"/>
      <c r="F728" s="37"/>
      <c r="G728" s="37"/>
    </row>
    <row r="729" spans="1:7" ht="13" x14ac:dyDescent="0.3">
      <c r="A729" s="3"/>
      <c r="B729" s="3" t="s">
        <v>331</v>
      </c>
      <c r="C729" s="7"/>
      <c r="D729" s="7"/>
      <c r="E729" s="38"/>
      <c r="F729" s="37"/>
      <c r="G729" s="37"/>
    </row>
    <row r="730" spans="1:7" ht="13" x14ac:dyDescent="0.3">
      <c r="A730" s="3"/>
      <c r="B730" s="3" t="s">
        <v>332</v>
      </c>
      <c r="C730" s="7" t="s">
        <v>11</v>
      </c>
      <c r="D730" s="7">
        <v>19</v>
      </c>
      <c r="E730" s="38">
        <v>20</v>
      </c>
      <c r="F730" s="37"/>
      <c r="G730" s="37">
        <f t="shared" si="16"/>
        <v>380</v>
      </c>
    </row>
    <row r="731" spans="1:7" ht="13" x14ac:dyDescent="0.3">
      <c r="A731" s="3"/>
      <c r="B731" s="3"/>
      <c r="C731" s="7"/>
      <c r="D731" s="7"/>
      <c r="E731" s="38"/>
      <c r="F731" s="37"/>
      <c r="G731" s="37"/>
    </row>
    <row r="732" spans="1:7" ht="13" x14ac:dyDescent="0.3">
      <c r="A732" s="3"/>
      <c r="B732" s="4" t="s">
        <v>333</v>
      </c>
      <c r="C732" s="7"/>
      <c r="D732" s="7"/>
      <c r="E732" s="38"/>
      <c r="F732" s="37"/>
      <c r="G732" s="37"/>
    </row>
    <row r="733" spans="1:7" ht="13" x14ac:dyDescent="0.3">
      <c r="A733" s="3"/>
      <c r="B733" s="4" t="s">
        <v>334</v>
      </c>
      <c r="C733" s="7"/>
      <c r="D733" s="7"/>
      <c r="E733" s="38"/>
      <c r="F733" s="37"/>
      <c r="G733" s="37"/>
    </row>
    <row r="734" spans="1:7" ht="13" x14ac:dyDescent="0.3">
      <c r="A734" s="3"/>
      <c r="B734" s="4" t="s">
        <v>335</v>
      </c>
      <c r="C734" s="7"/>
      <c r="D734" s="7"/>
      <c r="E734" s="38"/>
      <c r="F734" s="37"/>
      <c r="G734" s="37"/>
    </row>
    <row r="735" spans="1:7" ht="13" x14ac:dyDescent="0.3">
      <c r="A735" s="3"/>
      <c r="B735" s="3"/>
      <c r="C735" s="7"/>
      <c r="D735" s="7"/>
      <c r="E735" s="38"/>
      <c r="F735" s="37"/>
      <c r="G735" s="37"/>
    </row>
    <row r="736" spans="1:7" ht="13" x14ac:dyDescent="0.3">
      <c r="A736" s="3"/>
      <c r="B736" s="3" t="s">
        <v>336</v>
      </c>
      <c r="C736" s="7" t="s">
        <v>0</v>
      </c>
      <c r="D736" s="7">
        <v>3</v>
      </c>
      <c r="E736" s="38">
        <v>90</v>
      </c>
      <c r="F736" s="37"/>
      <c r="G736" s="37">
        <f t="shared" si="16"/>
        <v>270</v>
      </c>
    </row>
    <row r="737" spans="1:7" ht="13" x14ac:dyDescent="0.3">
      <c r="A737" s="3"/>
      <c r="B737" s="3" t="s">
        <v>287</v>
      </c>
      <c r="C737" s="7" t="s">
        <v>0</v>
      </c>
      <c r="D737" s="7"/>
      <c r="E737" s="38">
        <v>90</v>
      </c>
      <c r="F737" s="37"/>
      <c r="G737" s="37">
        <f t="shared" si="16"/>
        <v>0</v>
      </c>
    </row>
    <row r="738" spans="1:7" ht="13" x14ac:dyDescent="0.3">
      <c r="A738" s="3"/>
      <c r="B738" s="3"/>
      <c r="C738" s="7"/>
      <c r="D738" s="7"/>
      <c r="E738" s="38"/>
      <c r="F738" s="37"/>
      <c r="G738" s="37"/>
    </row>
    <row r="739" spans="1:7" ht="13" x14ac:dyDescent="0.3">
      <c r="A739" s="3"/>
      <c r="B739" s="4" t="s">
        <v>337</v>
      </c>
      <c r="C739" s="7"/>
      <c r="D739" s="7"/>
      <c r="E739" s="38"/>
      <c r="F739" s="37"/>
      <c r="G739" s="37"/>
    </row>
    <row r="740" spans="1:7" ht="13" x14ac:dyDescent="0.3">
      <c r="A740" s="3"/>
      <c r="B740" s="4" t="s">
        <v>338</v>
      </c>
      <c r="C740" s="7"/>
      <c r="D740" s="7"/>
      <c r="E740" s="38"/>
      <c r="F740" s="37"/>
      <c r="G740" s="37"/>
    </row>
    <row r="741" spans="1:7" ht="13" x14ac:dyDescent="0.3">
      <c r="A741" s="3"/>
      <c r="B741" s="3"/>
      <c r="C741" s="7"/>
      <c r="D741" s="7"/>
      <c r="E741" s="38"/>
      <c r="F741" s="37"/>
      <c r="G741" s="37"/>
    </row>
    <row r="742" spans="1:7" ht="13" x14ac:dyDescent="0.3">
      <c r="A742" s="3"/>
      <c r="B742" s="3" t="s">
        <v>285</v>
      </c>
      <c r="C742" s="7" t="s">
        <v>0</v>
      </c>
      <c r="D742" s="7">
        <v>8</v>
      </c>
      <c r="E742" s="38">
        <v>90</v>
      </c>
      <c r="F742" s="37"/>
      <c r="G742" s="37">
        <f t="shared" si="16"/>
        <v>720</v>
      </c>
    </row>
    <row r="743" spans="1:7" ht="13" x14ac:dyDescent="0.3">
      <c r="A743" s="3"/>
      <c r="B743" s="4"/>
      <c r="C743" s="7"/>
      <c r="D743" s="7"/>
      <c r="E743" s="38"/>
      <c r="F743" s="37"/>
      <c r="G743" s="37"/>
    </row>
    <row r="744" spans="1:7" ht="13" x14ac:dyDescent="0.3">
      <c r="A744" s="3"/>
      <c r="B744" s="4" t="s">
        <v>339</v>
      </c>
      <c r="C744" s="7"/>
      <c r="D744" s="7"/>
      <c r="E744" s="38"/>
      <c r="F744" s="37"/>
      <c r="G744" s="37"/>
    </row>
    <row r="745" spans="1:7" ht="13" x14ac:dyDescent="0.3">
      <c r="A745" s="3"/>
      <c r="B745" s="4" t="s">
        <v>340</v>
      </c>
      <c r="C745" s="7"/>
      <c r="D745" s="7"/>
      <c r="E745" s="38"/>
      <c r="F745" s="37"/>
      <c r="G745" s="37"/>
    </row>
    <row r="746" spans="1:7" ht="13" x14ac:dyDescent="0.3">
      <c r="A746" s="3"/>
      <c r="B746" s="3"/>
      <c r="C746" s="7"/>
      <c r="D746" s="7"/>
      <c r="E746" s="38"/>
      <c r="F746" s="37"/>
      <c r="G746" s="37"/>
    </row>
    <row r="747" spans="1:7" ht="13" x14ac:dyDescent="0.3">
      <c r="A747" s="3"/>
      <c r="B747" s="3" t="s">
        <v>341</v>
      </c>
      <c r="C747" s="7" t="s">
        <v>11</v>
      </c>
      <c r="D747" s="7"/>
      <c r="E747" s="38">
        <v>20</v>
      </c>
      <c r="F747" s="37"/>
      <c r="G747" s="37">
        <f t="shared" si="16"/>
        <v>0</v>
      </c>
    </row>
    <row r="748" spans="1:7" ht="13" x14ac:dyDescent="0.3">
      <c r="A748" s="3"/>
      <c r="B748" s="3"/>
      <c r="C748" s="7"/>
      <c r="D748" s="7"/>
      <c r="E748" s="38"/>
      <c r="F748" s="37"/>
      <c r="G748" s="37"/>
    </row>
    <row r="749" spans="1:7" ht="13" x14ac:dyDescent="0.3">
      <c r="A749" s="3"/>
      <c r="B749" s="5" t="s">
        <v>283</v>
      </c>
      <c r="C749" s="7"/>
      <c r="D749" s="7"/>
      <c r="E749" s="38"/>
      <c r="F749" s="39"/>
      <c r="G749" s="39">
        <f>SUM(G724:G748)</f>
        <v>11990</v>
      </c>
    </row>
    <row r="750" spans="1:7" ht="13" x14ac:dyDescent="0.3">
      <c r="A750" s="3"/>
      <c r="B750" s="3"/>
      <c r="C750" s="7"/>
      <c r="D750" s="7"/>
      <c r="E750" s="38"/>
      <c r="F750" s="37"/>
      <c r="G750" s="37"/>
    </row>
    <row r="751" spans="1:7" ht="13" x14ac:dyDescent="0.3">
      <c r="A751" s="3"/>
      <c r="B751" s="3"/>
      <c r="C751" s="3"/>
      <c r="D751" s="3"/>
      <c r="E751" s="36"/>
      <c r="F751" s="37"/>
      <c r="G751" s="37"/>
    </row>
    <row r="752" spans="1:7" ht="13" x14ac:dyDescent="0.3">
      <c r="A752" s="3"/>
      <c r="B752" s="6" t="s">
        <v>357</v>
      </c>
      <c r="C752" s="3"/>
      <c r="D752" s="3"/>
      <c r="E752" s="36"/>
      <c r="F752" s="36"/>
      <c r="G752" s="36"/>
    </row>
    <row r="753" spans="1:7" ht="13" x14ac:dyDescent="0.3">
      <c r="A753" s="3"/>
      <c r="B753" s="3"/>
      <c r="C753" s="3"/>
      <c r="D753" s="3"/>
      <c r="E753" s="36"/>
      <c r="F753" s="36"/>
      <c r="G753" s="36"/>
    </row>
    <row r="754" spans="1:7" ht="13" x14ac:dyDescent="0.3">
      <c r="A754" s="3"/>
      <c r="B754" s="13" t="s">
        <v>467</v>
      </c>
      <c r="C754" s="3"/>
      <c r="D754" s="3"/>
      <c r="E754" s="36"/>
      <c r="F754" s="36"/>
      <c r="G754" s="41">
        <f>G171</f>
        <v>5410</v>
      </c>
    </row>
    <row r="755" spans="1:7" ht="13" x14ac:dyDescent="0.3">
      <c r="A755" s="3"/>
      <c r="B755" s="3"/>
      <c r="C755" s="3"/>
      <c r="D755" s="3"/>
      <c r="E755" s="36"/>
      <c r="F755" s="41"/>
      <c r="G755" s="36"/>
    </row>
    <row r="756" spans="1:7" ht="13" x14ac:dyDescent="0.3">
      <c r="A756" s="3"/>
      <c r="B756" s="13" t="s">
        <v>345</v>
      </c>
      <c r="C756" s="3"/>
      <c r="D756" s="3"/>
      <c r="E756" s="36"/>
      <c r="F756" s="41">
        <f>F235</f>
        <v>0</v>
      </c>
      <c r="G756" s="41">
        <f>G235</f>
        <v>5020</v>
      </c>
    </row>
    <row r="757" spans="1:7" ht="13" x14ac:dyDescent="0.3">
      <c r="A757" s="3"/>
      <c r="B757" s="13"/>
      <c r="C757" s="3"/>
      <c r="D757" s="3"/>
      <c r="E757" s="36"/>
      <c r="F757" s="41"/>
      <c r="G757" s="41"/>
    </row>
    <row r="758" spans="1:7" ht="13" x14ac:dyDescent="0.3">
      <c r="A758" s="3"/>
      <c r="B758" s="13" t="s">
        <v>346</v>
      </c>
      <c r="C758" s="3"/>
      <c r="D758" s="3"/>
      <c r="E758" s="36"/>
      <c r="F758" s="41">
        <f>F306</f>
        <v>0</v>
      </c>
      <c r="G758" s="41">
        <f>G306</f>
        <v>9505</v>
      </c>
    </row>
    <row r="759" spans="1:7" ht="13" x14ac:dyDescent="0.3">
      <c r="A759" s="3"/>
      <c r="B759" s="13"/>
      <c r="C759" s="3"/>
      <c r="D759" s="3"/>
      <c r="E759" s="36"/>
      <c r="F759" s="41"/>
      <c r="G759" s="41"/>
    </row>
    <row r="760" spans="1:7" ht="13" x14ac:dyDescent="0.3">
      <c r="A760" s="3"/>
      <c r="B760" s="13" t="s">
        <v>206</v>
      </c>
      <c r="C760" s="3"/>
      <c r="D760" s="3"/>
      <c r="E760" s="36"/>
      <c r="F760" s="41">
        <f>F321</f>
        <v>0</v>
      </c>
      <c r="G760" s="41">
        <f>G321</f>
        <v>0</v>
      </c>
    </row>
    <row r="761" spans="1:7" ht="13" x14ac:dyDescent="0.3">
      <c r="A761" s="3"/>
      <c r="B761" s="13"/>
      <c r="C761" s="3"/>
      <c r="D761" s="3"/>
      <c r="E761" s="36"/>
      <c r="F761" s="41"/>
      <c r="G761" s="41"/>
    </row>
    <row r="762" spans="1:7" ht="13" x14ac:dyDescent="0.3">
      <c r="A762" s="3"/>
      <c r="B762" s="13" t="s">
        <v>200</v>
      </c>
      <c r="C762" s="3"/>
      <c r="D762" s="3"/>
      <c r="E762" s="36"/>
      <c r="F762" s="41">
        <f>F376</f>
        <v>0</v>
      </c>
      <c r="G762" s="41">
        <f>G376</f>
        <v>0</v>
      </c>
    </row>
    <row r="763" spans="1:7" ht="13" x14ac:dyDescent="0.3">
      <c r="A763" s="3"/>
      <c r="B763" s="13"/>
      <c r="C763" s="3"/>
      <c r="D763" s="3"/>
      <c r="E763" s="36"/>
      <c r="F763" s="41"/>
      <c r="G763" s="41"/>
    </row>
    <row r="764" spans="1:7" ht="13" x14ac:dyDescent="0.3">
      <c r="A764" s="3"/>
      <c r="B764" s="13" t="s">
        <v>170</v>
      </c>
      <c r="C764" s="3"/>
      <c r="D764" s="3"/>
      <c r="E764" s="36"/>
      <c r="F764" s="41">
        <f>F406</f>
        <v>0</v>
      </c>
      <c r="G764" s="41">
        <f>G406</f>
        <v>300</v>
      </c>
    </row>
    <row r="765" spans="1:7" ht="13" x14ac:dyDescent="0.3">
      <c r="A765" s="3"/>
      <c r="B765" s="13"/>
      <c r="C765" s="3"/>
      <c r="D765" s="3"/>
      <c r="E765" s="36"/>
      <c r="F765" s="41"/>
      <c r="G765" s="41"/>
    </row>
    <row r="766" spans="1:7" ht="13" x14ac:dyDescent="0.3">
      <c r="A766" s="3"/>
      <c r="B766" s="13" t="s">
        <v>347</v>
      </c>
      <c r="C766" s="3"/>
      <c r="D766" s="3"/>
      <c r="E766" s="36"/>
      <c r="F766" s="41">
        <f>F439</f>
        <v>0</v>
      </c>
      <c r="G766" s="41">
        <f>G439</f>
        <v>9250</v>
      </c>
    </row>
    <row r="767" spans="1:7" ht="13" x14ac:dyDescent="0.3">
      <c r="A767" s="15"/>
      <c r="B767" s="13"/>
      <c r="C767" s="3"/>
      <c r="D767" s="3"/>
      <c r="E767" s="36"/>
      <c r="F767" s="41"/>
      <c r="G767" s="41"/>
    </row>
    <row r="768" spans="1:7" ht="13" x14ac:dyDescent="0.3">
      <c r="A768" s="15"/>
      <c r="B768" s="13" t="s">
        <v>133</v>
      </c>
      <c r="C768" s="3"/>
      <c r="D768" s="3"/>
      <c r="E768" s="36"/>
      <c r="F768" s="41">
        <f>F521</f>
        <v>0</v>
      </c>
      <c r="G768" s="41">
        <f>G521</f>
        <v>14785</v>
      </c>
    </row>
    <row r="769" spans="1:7" ht="13" x14ac:dyDescent="0.3">
      <c r="A769" s="15"/>
      <c r="B769" s="13"/>
      <c r="C769" s="3"/>
      <c r="D769" s="3"/>
      <c r="E769" s="36"/>
      <c r="F769" s="41"/>
      <c r="G769" s="41"/>
    </row>
    <row r="770" spans="1:7" ht="13" x14ac:dyDescent="0.3">
      <c r="A770" s="15"/>
      <c r="B770" s="13" t="s">
        <v>348</v>
      </c>
      <c r="C770" s="3"/>
      <c r="D770" s="3"/>
      <c r="E770" s="36"/>
      <c r="F770" s="41">
        <f>F549</f>
        <v>0</v>
      </c>
      <c r="G770" s="41">
        <f>G549</f>
        <v>0</v>
      </c>
    </row>
    <row r="771" spans="1:7" ht="13" x14ac:dyDescent="0.3">
      <c r="A771" s="15"/>
      <c r="B771" s="13"/>
      <c r="C771" s="3"/>
      <c r="D771" s="3"/>
      <c r="E771" s="36"/>
      <c r="F771" s="41"/>
      <c r="G771" s="41"/>
    </row>
    <row r="772" spans="1:7" ht="13" x14ac:dyDescent="0.3">
      <c r="A772" s="15"/>
      <c r="B772" s="13" t="s">
        <v>349</v>
      </c>
      <c r="C772" s="3"/>
      <c r="D772" s="3"/>
      <c r="E772" s="36"/>
      <c r="F772" s="41">
        <f>F558</f>
        <v>0</v>
      </c>
      <c r="G772" s="41">
        <f>G558</f>
        <v>0</v>
      </c>
    </row>
    <row r="773" spans="1:7" ht="13" x14ac:dyDescent="0.3">
      <c r="A773" s="15"/>
      <c r="B773" s="13"/>
      <c r="C773" s="3"/>
      <c r="D773" s="3"/>
      <c r="E773" s="36"/>
      <c r="F773" s="41"/>
      <c r="G773" s="41"/>
    </row>
    <row r="774" spans="1:7" ht="13" x14ac:dyDescent="0.3">
      <c r="A774" s="15"/>
      <c r="B774" s="13" t="s">
        <v>63</v>
      </c>
      <c r="C774" s="3"/>
      <c r="D774" s="3"/>
      <c r="E774" s="36"/>
      <c r="F774" s="41">
        <f>F590</f>
        <v>0</v>
      </c>
      <c r="G774" s="41">
        <f>G590</f>
        <v>2050</v>
      </c>
    </row>
    <row r="775" spans="1:7" ht="13" x14ac:dyDescent="0.3">
      <c r="A775" s="15"/>
      <c r="B775" s="13"/>
      <c r="C775" s="3"/>
      <c r="D775" s="3"/>
      <c r="E775" s="36"/>
      <c r="F775" s="41"/>
      <c r="G775" s="41"/>
    </row>
    <row r="776" spans="1:7" ht="13" x14ac:dyDescent="0.3">
      <c r="A776" s="15"/>
      <c r="B776" s="13" t="s">
        <v>350</v>
      </c>
      <c r="C776" s="3"/>
      <c r="D776" s="3"/>
      <c r="E776" s="36"/>
      <c r="F776" s="41">
        <f>F636</f>
        <v>0</v>
      </c>
      <c r="G776" s="41">
        <f>G636</f>
        <v>0</v>
      </c>
    </row>
    <row r="777" spans="1:7" ht="13" x14ac:dyDescent="0.3">
      <c r="A777" s="15"/>
      <c r="B777" s="13"/>
      <c r="C777" s="3"/>
      <c r="D777" s="3"/>
      <c r="E777" s="36"/>
      <c r="F777" s="41"/>
      <c r="G777" s="41"/>
    </row>
    <row r="778" spans="1:7" ht="13" x14ac:dyDescent="0.3">
      <c r="A778" s="15"/>
      <c r="B778" s="13" t="s">
        <v>20</v>
      </c>
      <c r="C778" s="3"/>
      <c r="D778" s="3"/>
      <c r="E778" s="36"/>
      <c r="F778" s="41">
        <f>F655</f>
        <v>0</v>
      </c>
      <c r="G778" s="41">
        <f>G655</f>
        <v>10575</v>
      </c>
    </row>
    <row r="779" spans="1:7" ht="13" x14ac:dyDescent="0.3">
      <c r="A779" s="15"/>
      <c r="B779" s="13"/>
      <c r="C779" s="3"/>
      <c r="D779" s="3"/>
      <c r="E779" s="36"/>
      <c r="F779" s="41"/>
      <c r="G779" s="41"/>
    </row>
    <row r="780" spans="1:7" ht="13" x14ac:dyDescent="0.3">
      <c r="A780" s="15"/>
      <c r="B780" s="13" t="s">
        <v>15</v>
      </c>
      <c r="C780" s="3"/>
      <c r="D780" s="3"/>
      <c r="E780" s="36"/>
      <c r="F780" s="41">
        <f>F666</f>
        <v>0</v>
      </c>
      <c r="G780" s="41">
        <f>G666</f>
        <v>9800</v>
      </c>
    </row>
    <row r="781" spans="1:7" ht="13" x14ac:dyDescent="0.3">
      <c r="A781" s="15"/>
      <c r="B781" s="13"/>
      <c r="C781" s="3"/>
      <c r="D781" s="3"/>
      <c r="E781" s="36"/>
      <c r="F781" s="41"/>
      <c r="G781" s="41"/>
    </row>
    <row r="782" spans="1:7" ht="13" x14ac:dyDescent="0.3">
      <c r="A782" s="15"/>
      <c r="B782" s="13" t="s">
        <v>296</v>
      </c>
      <c r="C782" s="3"/>
      <c r="D782" s="3"/>
      <c r="E782" s="36"/>
      <c r="F782" s="41">
        <f>F709</f>
        <v>0</v>
      </c>
      <c r="G782" s="41">
        <f>G709</f>
        <v>5650</v>
      </c>
    </row>
    <row r="783" spans="1:7" ht="13" x14ac:dyDescent="0.3">
      <c r="A783" s="15"/>
      <c r="B783" s="13"/>
      <c r="C783" s="3"/>
      <c r="D783" s="3"/>
      <c r="E783" s="36"/>
      <c r="F783" s="41"/>
      <c r="G783" s="41"/>
    </row>
    <row r="784" spans="1:7" ht="13" x14ac:dyDescent="0.3">
      <c r="A784" s="15"/>
      <c r="B784" s="13" t="s">
        <v>351</v>
      </c>
      <c r="C784" s="3"/>
      <c r="D784" s="3"/>
      <c r="E784" s="36"/>
      <c r="F784" s="41">
        <f>F717</f>
        <v>0</v>
      </c>
      <c r="G784" s="41">
        <f>G717</f>
        <v>0</v>
      </c>
    </row>
    <row r="785" spans="1:7" ht="13" x14ac:dyDescent="0.3">
      <c r="A785" s="15"/>
      <c r="B785" s="13"/>
      <c r="C785" s="3"/>
      <c r="D785" s="3"/>
      <c r="E785" s="36"/>
      <c r="F785" s="41"/>
      <c r="G785" s="41"/>
    </row>
    <row r="786" spans="1:7" ht="13" x14ac:dyDescent="0.3">
      <c r="A786" s="15"/>
      <c r="B786" s="13" t="s">
        <v>352</v>
      </c>
      <c r="C786" s="3"/>
      <c r="D786" s="3"/>
      <c r="E786" s="36"/>
      <c r="F786" s="41">
        <f>F749</f>
        <v>0</v>
      </c>
      <c r="G786" s="41">
        <f>G749</f>
        <v>11990</v>
      </c>
    </row>
    <row r="787" spans="1:7" ht="13" x14ac:dyDescent="0.3">
      <c r="A787" s="15"/>
      <c r="B787" s="13"/>
      <c r="C787" s="3"/>
      <c r="D787" s="3"/>
      <c r="E787" s="36"/>
      <c r="F787" s="36"/>
      <c r="G787" s="36"/>
    </row>
    <row r="788" spans="1:7" ht="13" x14ac:dyDescent="0.3">
      <c r="A788" s="15"/>
      <c r="B788" s="3"/>
      <c r="C788" s="3"/>
      <c r="D788" s="3"/>
      <c r="E788" s="36"/>
      <c r="F788" s="36"/>
      <c r="G788" s="36"/>
    </row>
    <row r="789" spans="1:7" ht="13" x14ac:dyDescent="0.3">
      <c r="A789" s="15"/>
      <c r="B789" s="23" t="s">
        <v>353</v>
      </c>
      <c r="C789" s="24"/>
      <c r="D789" s="24"/>
      <c r="E789" s="42"/>
      <c r="F789" s="43">
        <f>SUM(F756:F788)</f>
        <v>0</v>
      </c>
      <c r="G789" s="43">
        <f>SUM(G756:G788)</f>
        <v>78925</v>
      </c>
    </row>
    <row r="790" spans="1:7" ht="13" x14ac:dyDescent="0.3">
      <c r="A790" s="16"/>
      <c r="B790" s="2"/>
      <c r="C790" s="2"/>
      <c r="D790" s="2"/>
      <c r="E790" s="44"/>
      <c r="F790" s="44"/>
      <c r="G790" s="44"/>
    </row>
  </sheetData>
  <pageMargins left="0.24" right="0.16" top="1.1458333333333333" bottom="0.5759803921568627" header="0.17" footer="0.16"/>
  <pageSetup orientation="landscape" r:id="rId1"/>
  <headerFooter alignWithMargins="0">
    <oddHeader>&amp;R 
STORM DAMAGED REPAIR AND RENOVATIONS
IMPLEMENTING AGENT: DBSA
CLIENT: KZN DEPARTMENT OF EDUCATION
MALABELA PRIMARY SCHOOL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791"/>
  <sheetViews>
    <sheetView topLeftCell="A760" zoomScale="148" zoomScaleNormal="148" zoomScalePageLayoutView="85" workbookViewId="0">
      <selection activeCell="G748" sqref="G748"/>
    </sheetView>
  </sheetViews>
  <sheetFormatPr defaultColWidth="9.1796875" defaultRowHeight="12.5" x14ac:dyDescent="0.25"/>
  <cols>
    <col min="1" max="1" width="5.453125" style="1" customWidth="1"/>
    <col min="2" max="2" width="65.26953125" style="1" customWidth="1"/>
    <col min="3" max="3" width="5.81640625" style="1" customWidth="1"/>
    <col min="4" max="4" width="5.54296875" style="1" customWidth="1"/>
    <col min="5" max="5" width="11.453125" style="45" customWidth="1"/>
    <col min="6" max="6" width="13" style="45" customWidth="1"/>
    <col min="7" max="7" width="16.453125" style="45" customWidth="1"/>
    <col min="8" max="8" width="8" style="1" customWidth="1"/>
    <col min="9" max="16384" width="9.1796875" style="1"/>
  </cols>
  <sheetData>
    <row r="1" spans="1:7" ht="13" x14ac:dyDescent="0.3">
      <c r="A1" s="31" t="s">
        <v>4</v>
      </c>
      <c r="B1" s="31" t="s">
        <v>294</v>
      </c>
      <c r="C1" s="31" t="s">
        <v>293</v>
      </c>
      <c r="D1" s="31" t="s">
        <v>292</v>
      </c>
      <c r="E1" s="32" t="s">
        <v>291</v>
      </c>
      <c r="F1" s="33" t="s">
        <v>290</v>
      </c>
      <c r="G1" s="32" t="s">
        <v>289</v>
      </c>
    </row>
    <row r="2" spans="1:7" ht="13" x14ac:dyDescent="0.3">
      <c r="A2" s="14"/>
      <c r="B2" s="14"/>
      <c r="C2" s="14"/>
      <c r="D2" s="14"/>
      <c r="E2" s="34"/>
      <c r="F2" s="34"/>
      <c r="G2" s="35"/>
    </row>
    <row r="3" spans="1:7" ht="13" x14ac:dyDescent="0.3">
      <c r="A3" s="8" t="s">
        <v>288</v>
      </c>
      <c r="B3" s="12" t="s">
        <v>483</v>
      </c>
      <c r="C3" s="3"/>
      <c r="D3" s="3"/>
      <c r="E3" s="36"/>
      <c r="F3" s="36"/>
      <c r="G3" s="37"/>
    </row>
    <row r="4" spans="1:7" ht="13" x14ac:dyDescent="0.3">
      <c r="A4" s="8">
        <v>1</v>
      </c>
      <c r="B4" s="4" t="s">
        <v>284</v>
      </c>
      <c r="C4" s="7"/>
      <c r="D4" s="7"/>
      <c r="E4" s="37"/>
      <c r="F4" s="37"/>
      <c r="G4" s="37"/>
    </row>
    <row r="5" spans="1:7" ht="13" x14ac:dyDescent="0.3">
      <c r="A5" s="8"/>
      <c r="B5" s="18" t="s">
        <v>361</v>
      </c>
      <c r="C5" s="19"/>
      <c r="D5" s="7"/>
      <c r="E5" s="37"/>
      <c r="F5" s="37"/>
      <c r="G5" s="37"/>
    </row>
    <row r="6" spans="1:7" ht="13" x14ac:dyDescent="0.3">
      <c r="A6" s="8"/>
      <c r="B6" s="20"/>
      <c r="C6" s="19"/>
      <c r="D6" s="7"/>
      <c r="E6" s="37"/>
      <c r="F6" s="37"/>
      <c r="G6" s="37"/>
    </row>
    <row r="7" spans="1:7" ht="13" x14ac:dyDescent="0.3">
      <c r="A7" s="8"/>
      <c r="B7" s="20" t="s">
        <v>362</v>
      </c>
      <c r="C7" s="19" t="s">
        <v>11</v>
      </c>
      <c r="D7" s="7">
        <v>8</v>
      </c>
      <c r="E7" s="37">
        <v>80</v>
      </c>
      <c r="F7" s="37"/>
      <c r="G7" s="37">
        <f>E7*D7</f>
        <v>640</v>
      </c>
    </row>
    <row r="8" spans="1:7" ht="13" x14ac:dyDescent="0.3">
      <c r="A8" s="8"/>
      <c r="B8" s="20"/>
      <c r="C8" s="19"/>
      <c r="D8" s="7"/>
      <c r="E8" s="37"/>
      <c r="F8" s="37"/>
      <c r="G8" s="37"/>
    </row>
    <row r="9" spans="1:7" ht="13" x14ac:dyDescent="0.3">
      <c r="A9" s="8"/>
      <c r="B9" s="20" t="s">
        <v>363</v>
      </c>
      <c r="C9" s="19" t="s">
        <v>11</v>
      </c>
      <c r="D9" s="7"/>
      <c r="E9" s="37"/>
      <c r="F9" s="37"/>
      <c r="G9" s="37">
        <f t="shared" ref="G9:G68" si="0">E9*D9</f>
        <v>0</v>
      </c>
    </row>
    <row r="10" spans="1:7" ht="13" x14ac:dyDescent="0.3">
      <c r="A10" s="8"/>
      <c r="B10" s="20" t="s">
        <v>364</v>
      </c>
      <c r="C10" s="19"/>
      <c r="D10" s="7"/>
      <c r="E10" s="37"/>
      <c r="F10" s="37"/>
      <c r="G10" s="37"/>
    </row>
    <row r="11" spans="1:7" ht="13" x14ac:dyDescent="0.3">
      <c r="A11" s="8"/>
      <c r="B11" s="20" t="s">
        <v>365</v>
      </c>
      <c r="C11" s="19"/>
      <c r="D11" s="7"/>
      <c r="E11" s="37"/>
      <c r="F11" s="37"/>
      <c r="G11" s="37"/>
    </row>
    <row r="12" spans="1:7" ht="13" x14ac:dyDescent="0.3">
      <c r="A12" s="8"/>
      <c r="B12" s="20"/>
      <c r="C12" s="19"/>
      <c r="D12" s="7"/>
      <c r="E12" s="37"/>
      <c r="F12" s="37"/>
      <c r="G12" s="37"/>
    </row>
    <row r="13" spans="1:7" ht="13" x14ac:dyDescent="0.3">
      <c r="A13" s="8"/>
      <c r="B13" s="20" t="s">
        <v>366</v>
      </c>
      <c r="C13" s="19" t="s">
        <v>2</v>
      </c>
      <c r="D13" s="7"/>
      <c r="E13" s="37"/>
      <c r="F13" s="37"/>
      <c r="G13" s="37">
        <f t="shared" si="0"/>
        <v>0</v>
      </c>
    </row>
    <row r="14" spans="1:7" ht="13" x14ac:dyDescent="0.3">
      <c r="A14" s="8"/>
      <c r="B14" s="20" t="s">
        <v>367</v>
      </c>
      <c r="C14" s="19"/>
      <c r="D14" s="7"/>
      <c r="E14" s="37"/>
      <c r="F14" s="37"/>
      <c r="G14" s="37"/>
    </row>
    <row r="15" spans="1:7" ht="13" x14ac:dyDescent="0.3">
      <c r="A15" s="8"/>
      <c r="B15" s="20" t="s">
        <v>368</v>
      </c>
      <c r="C15" s="19"/>
      <c r="D15" s="7"/>
      <c r="E15" s="37"/>
      <c r="F15" s="37"/>
      <c r="G15" s="37"/>
    </row>
    <row r="16" spans="1:7" ht="13" x14ac:dyDescent="0.3">
      <c r="A16" s="8"/>
      <c r="B16" s="20" t="s">
        <v>369</v>
      </c>
      <c r="C16" s="19"/>
      <c r="D16" s="7"/>
      <c r="E16" s="37"/>
      <c r="F16" s="37"/>
      <c r="G16" s="37"/>
    </row>
    <row r="17" spans="1:7" ht="13" x14ac:dyDescent="0.3">
      <c r="A17" s="8"/>
      <c r="B17" s="20"/>
      <c r="C17" s="19"/>
      <c r="D17" s="7"/>
      <c r="E17" s="37"/>
      <c r="F17" s="37"/>
      <c r="G17" s="37"/>
    </row>
    <row r="18" spans="1:7" ht="13" x14ac:dyDescent="0.3">
      <c r="A18" s="8"/>
      <c r="B18" s="21" t="s">
        <v>370</v>
      </c>
      <c r="C18" s="19"/>
      <c r="D18" s="7"/>
      <c r="E18" s="37"/>
      <c r="F18" s="37"/>
      <c r="G18" s="37"/>
    </row>
    <row r="19" spans="1:7" ht="13" x14ac:dyDescent="0.3">
      <c r="A19" s="8"/>
      <c r="B19" s="20"/>
      <c r="C19" s="19"/>
      <c r="D19" s="7"/>
      <c r="E19" s="37"/>
      <c r="F19" s="37"/>
      <c r="G19" s="37"/>
    </row>
    <row r="20" spans="1:7" ht="13" x14ac:dyDescent="0.3">
      <c r="A20" s="8"/>
      <c r="B20" s="21" t="s">
        <v>371</v>
      </c>
      <c r="C20" s="19"/>
      <c r="D20" s="7"/>
      <c r="E20" s="37"/>
      <c r="F20" s="37"/>
      <c r="G20" s="37"/>
    </row>
    <row r="21" spans="1:7" ht="13" x14ac:dyDescent="0.3">
      <c r="A21" s="8"/>
      <c r="B21" s="20"/>
      <c r="C21" s="19"/>
      <c r="D21" s="7"/>
      <c r="E21" s="37"/>
      <c r="F21" s="37"/>
      <c r="G21" s="37"/>
    </row>
    <row r="22" spans="1:7" ht="13" x14ac:dyDescent="0.3">
      <c r="A22" s="8"/>
      <c r="B22" s="20" t="s">
        <v>372</v>
      </c>
      <c r="C22" s="19" t="s">
        <v>457</v>
      </c>
      <c r="D22" s="7"/>
      <c r="E22" s="37"/>
      <c r="F22" s="37"/>
      <c r="G22" s="37">
        <f t="shared" si="0"/>
        <v>0</v>
      </c>
    </row>
    <row r="23" spans="1:7" ht="13" x14ac:dyDescent="0.3">
      <c r="A23" s="8"/>
      <c r="B23" s="20"/>
      <c r="C23" s="19"/>
      <c r="D23" s="7"/>
      <c r="E23" s="37"/>
      <c r="F23" s="37"/>
      <c r="G23" s="37"/>
    </row>
    <row r="24" spans="1:7" ht="13" x14ac:dyDescent="0.3">
      <c r="A24" s="8"/>
      <c r="B24" s="20" t="s">
        <v>191</v>
      </c>
      <c r="C24" s="19" t="s">
        <v>457</v>
      </c>
      <c r="D24" s="7"/>
      <c r="E24" s="37"/>
      <c r="F24" s="37"/>
      <c r="G24" s="37">
        <f t="shared" si="0"/>
        <v>0</v>
      </c>
    </row>
    <row r="25" spans="1:7" ht="13" x14ac:dyDescent="0.3">
      <c r="A25" s="8"/>
      <c r="B25" s="20"/>
      <c r="C25" s="19"/>
      <c r="D25" s="7"/>
      <c r="E25" s="37"/>
      <c r="F25" s="37"/>
      <c r="G25" s="37"/>
    </row>
    <row r="26" spans="1:7" ht="13" x14ac:dyDescent="0.3">
      <c r="A26" s="8"/>
      <c r="B26" s="21" t="s">
        <v>373</v>
      </c>
      <c r="C26" s="19"/>
      <c r="D26" s="7"/>
      <c r="E26" s="37"/>
      <c r="F26" s="37"/>
      <c r="G26" s="37"/>
    </row>
    <row r="27" spans="1:7" ht="13" x14ac:dyDescent="0.3">
      <c r="A27" s="8"/>
      <c r="B27" s="21" t="s">
        <v>374</v>
      </c>
      <c r="C27" s="19"/>
      <c r="D27" s="7"/>
      <c r="E27" s="37"/>
      <c r="F27" s="37"/>
      <c r="G27" s="37"/>
    </row>
    <row r="28" spans="1:7" ht="13" x14ac:dyDescent="0.3">
      <c r="A28" s="8"/>
      <c r="B28" s="21" t="s">
        <v>375</v>
      </c>
      <c r="C28" s="19"/>
      <c r="D28" s="7"/>
      <c r="E28" s="37"/>
      <c r="F28" s="37"/>
      <c r="G28" s="37"/>
    </row>
    <row r="29" spans="1:7" ht="13" x14ac:dyDescent="0.3">
      <c r="A29" s="8"/>
      <c r="B29" s="21" t="s">
        <v>376</v>
      </c>
      <c r="C29" s="19"/>
      <c r="D29" s="7"/>
      <c r="E29" s="37"/>
      <c r="F29" s="37"/>
      <c r="G29" s="37"/>
    </row>
    <row r="30" spans="1:7" ht="13" x14ac:dyDescent="0.3">
      <c r="A30" s="8"/>
      <c r="B30" s="21" t="s">
        <v>377</v>
      </c>
      <c r="C30" s="19"/>
      <c r="D30" s="7"/>
      <c r="E30" s="37"/>
      <c r="F30" s="37"/>
      <c r="G30" s="37"/>
    </row>
    <row r="31" spans="1:7" ht="13" x14ac:dyDescent="0.3">
      <c r="A31" s="8"/>
      <c r="B31" s="21" t="s">
        <v>378</v>
      </c>
      <c r="C31" s="19"/>
      <c r="D31" s="7"/>
      <c r="E31" s="37"/>
      <c r="F31" s="37"/>
      <c r="G31" s="37"/>
    </row>
    <row r="32" spans="1:7" ht="13" x14ac:dyDescent="0.3">
      <c r="A32" s="8"/>
      <c r="B32" s="20"/>
      <c r="C32" s="19"/>
      <c r="D32" s="7"/>
      <c r="E32" s="37"/>
      <c r="F32" s="37"/>
      <c r="G32" s="37"/>
    </row>
    <row r="33" spans="1:7" ht="13" x14ac:dyDescent="0.3">
      <c r="A33" s="8"/>
      <c r="B33" s="20" t="s">
        <v>379</v>
      </c>
      <c r="C33" s="19" t="s">
        <v>2</v>
      </c>
      <c r="D33" s="7"/>
      <c r="E33" s="37"/>
      <c r="F33" s="37"/>
      <c r="G33" s="37">
        <f t="shared" si="0"/>
        <v>0</v>
      </c>
    </row>
    <row r="34" spans="1:7" ht="13" x14ac:dyDescent="0.3">
      <c r="A34" s="8"/>
      <c r="B34" s="20"/>
      <c r="C34" s="19"/>
      <c r="D34" s="7"/>
      <c r="E34" s="37"/>
      <c r="F34" s="37"/>
      <c r="G34" s="37"/>
    </row>
    <row r="35" spans="1:7" ht="13" x14ac:dyDescent="0.3">
      <c r="A35" s="8"/>
      <c r="B35" s="20" t="s">
        <v>380</v>
      </c>
      <c r="C35" s="19" t="s">
        <v>2</v>
      </c>
      <c r="D35" s="7"/>
      <c r="E35" s="37"/>
      <c r="F35" s="37"/>
      <c r="G35" s="37">
        <f t="shared" si="0"/>
        <v>0</v>
      </c>
    </row>
    <row r="36" spans="1:7" ht="13" x14ac:dyDescent="0.3">
      <c r="A36" s="8"/>
      <c r="B36" s="20"/>
      <c r="C36" s="19"/>
      <c r="D36" s="7"/>
      <c r="E36" s="37"/>
      <c r="F36" s="37"/>
      <c r="G36" s="37"/>
    </row>
    <row r="37" spans="1:7" ht="13" x14ac:dyDescent="0.3">
      <c r="A37" s="8"/>
      <c r="B37" s="20" t="s">
        <v>381</v>
      </c>
      <c r="C37" s="19" t="s">
        <v>2</v>
      </c>
      <c r="D37" s="7"/>
      <c r="E37" s="37"/>
      <c r="F37" s="37"/>
      <c r="G37" s="37">
        <f t="shared" si="0"/>
        <v>0</v>
      </c>
    </row>
    <row r="38" spans="1:7" ht="13" x14ac:dyDescent="0.3">
      <c r="A38" s="8"/>
      <c r="B38" s="20"/>
      <c r="C38" s="19"/>
      <c r="D38" s="7"/>
      <c r="E38" s="37"/>
      <c r="F38" s="37"/>
      <c r="G38" s="37"/>
    </row>
    <row r="39" spans="1:7" ht="13" x14ac:dyDescent="0.3">
      <c r="A39" s="8"/>
      <c r="B39" s="21" t="s">
        <v>382</v>
      </c>
      <c r="C39" s="19"/>
      <c r="D39" s="7"/>
      <c r="E39" s="37"/>
      <c r="F39" s="37"/>
      <c r="G39" s="37"/>
    </row>
    <row r="40" spans="1:7" ht="13" x14ac:dyDescent="0.3">
      <c r="A40" s="8"/>
      <c r="B40" s="20"/>
      <c r="C40" s="19"/>
      <c r="D40" s="7"/>
      <c r="E40" s="37"/>
      <c r="F40" s="37"/>
      <c r="G40" s="37"/>
    </row>
    <row r="41" spans="1:7" ht="13" x14ac:dyDescent="0.3">
      <c r="A41" s="8"/>
      <c r="B41" s="20" t="s">
        <v>383</v>
      </c>
      <c r="C41" s="19"/>
      <c r="D41" s="7"/>
      <c r="E41" s="37"/>
      <c r="F41" s="37"/>
      <c r="G41" s="37"/>
    </row>
    <row r="42" spans="1:7" ht="13" x14ac:dyDescent="0.3">
      <c r="A42" s="8"/>
      <c r="B42" s="20" t="s">
        <v>384</v>
      </c>
      <c r="C42" s="19"/>
      <c r="D42" s="7"/>
      <c r="E42" s="37"/>
      <c r="F42" s="37"/>
      <c r="G42" s="37"/>
    </row>
    <row r="43" spans="1:7" ht="13" x14ac:dyDescent="0.3">
      <c r="A43" s="8"/>
      <c r="B43" s="20" t="s">
        <v>385</v>
      </c>
      <c r="C43" s="19"/>
      <c r="D43" s="7"/>
      <c r="E43" s="37"/>
      <c r="F43" s="37"/>
      <c r="G43" s="37"/>
    </row>
    <row r="44" spans="1:7" ht="13" x14ac:dyDescent="0.3">
      <c r="A44" s="8"/>
      <c r="B44" s="20"/>
      <c r="C44" s="19"/>
      <c r="D44" s="7"/>
      <c r="E44" s="37"/>
      <c r="F44" s="37"/>
      <c r="G44" s="37"/>
    </row>
    <row r="45" spans="1:7" ht="13" x14ac:dyDescent="0.3">
      <c r="A45" s="8"/>
      <c r="B45" s="20" t="s">
        <v>386</v>
      </c>
      <c r="C45" s="19" t="s">
        <v>457</v>
      </c>
      <c r="D45" s="7"/>
      <c r="E45" s="37"/>
      <c r="F45" s="37"/>
      <c r="G45" s="37">
        <f t="shared" si="0"/>
        <v>0</v>
      </c>
    </row>
    <row r="46" spans="1:7" ht="13" x14ac:dyDescent="0.3">
      <c r="A46" s="8"/>
      <c r="B46" s="20"/>
      <c r="C46" s="19"/>
      <c r="D46" s="7"/>
      <c r="E46" s="37"/>
      <c r="F46" s="37"/>
      <c r="G46" s="37"/>
    </row>
    <row r="47" spans="1:7" ht="13" x14ac:dyDescent="0.3">
      <c r="A47" s="8"/>
      <c r="B47" s="20" t="s">
        <v>387</v>
      </c>
      <c r="C47" s="19"/>
      <c r="D47" s="7"/>
      <c r="E47" s="37"/>
      <c r="F47" s="37"/>
      <c r="G47" s="37"/>
    </row>
    <row r="48" spans="1:7" ht="13" x14ac:dyDescent="0.3">
      <c r="A48" s="8"/>
      <c r="B48" s="20" t="s">
        <v>388</v>
      </c>
      <c r="C48" s="19"/>
      <c r="D48" s="7"/>
      <c r="E48" s="37"/>
      <c r="F48" s="37"/>
      <c r="G48" s="37"/>
    </row>
    <row r="49" spans="1:7" ht="13" x14ac:dyDescent="0.3">
      <c r="A49" s="8"/>
      <c r="B49" s="20"/>
      <c r="C49" s="19"/>
      <c r="D49" s="7"/>
      <c r="E49" s="37"/>
      <c r="F49" s="37"/>
      <c r="G49" s="37"/>
    </row>
    <row r="50" spans="1:7" ht="13" x14ac:dyDescent="0.3">
      <c r="A50" s="8"/>
      <c r="B50" s="20" t="s">
        <v>389</v>
      </c>
      <c r="C50" s="19" t="s">
        <v>2</v>
      </c>
      <c r="D50" s="7"/>
      <c r="E50" s="37">
        <v>50</v>
      </c>
      <c r="F50" s="37"/>
      <c r="G50" s="37">
        <f t="shared" si="0"/>
        <v>0</v>
      </c>
    </row>
    <row r="51" spans="1:7" ht="13" x14ac:dyDescent="0.3">
      <c r="A51" s="8"/>
      <c r="B51" s="20"/>
      <c r="C51" s="19"/>
      <c r="D51" s="7"/>
      <c r="E51" s="37"/>
      <c r="F51" s="37"/>
      <c r="G51" s="37"/>
    </row>
    <row r="52" spans="1:7" ht="13" x14ac:dyDescent="0.3">
      <c r="A52" s="8"/>
      <c r="B52" s="27" t="s">
        <v>390</v>
      </c>
      <c r="C52" s="19"/>
      <c r="D52" s="7"/>
      <c r="E52" s="37"/>
      <c r="F52" s="37"/>
      <c r="G52" s="37"/>
    </row>
    <row r="53" spans="1:7" ht="13" x14ac:dyDescent="0.3">
      <c r="A53" s="8"/>
      <c r="B53" s="27" t="s">
        <v>391</v>
      </c>
      <c r="C53" s="19"/>
      <c r="D53" s="7"/>
      <c r="E53" s="37"/>
      <c r="F53" s="37"/>
      <c r="G53" s="37"/>
    </row>
    <row r="54" spans="1:7" ht="13" x14ac:dyDescent="0.3">
      <c r="A54" s="8"/>
      <c r="B54" s="20"/>
      <c r="C54" s="19"/>
      <c r="D54" s="7"/>
      <c r="E54" s="37"/>
      <c r="F54" s="37"/>
      <c r="G54" s="37"/>
    </row>
    <row r="55" spans="1:7" ht="13" x14ac:dyDescent="0.3">
      <c r="A55" s="8"/>
      <c r="B55" s="20" t="s">
        <v>460</v>
      </c>
      <c r="C55" s="9" t="s">
        <v>0</v>
      </c>
      <c r="D55" s="9">
        <v>9</v>
      </c>
      <c r="E55" s="37">
        <v>50</v>
      </c>
      <c r="F55" s="37"/>
      <c r="G55" s="37">
        <f t="shared" si="0"/>
        <v>450</v>
      </c>
    </row>
    <row r="56" spans="1:7" ht="13" x14ac:dyDescent="0.3">
      <c r="A56" s="8"/>
      <c r="B56" s="20" t="s">
        <v>392</v>
      </c>
      <c r="C56" s="19"/>
      <c r="D56" s="7"/>
      <c r="E56" s="37"/>
      <c r="F56" s="37"/>
      <c r="G56" s="37"/>
    </row>
    <row r="57" spans="1:7" ht="13" x14ac:dyDescent="0.3">
      <c r="A57" s="8"/>
      <c r="B57" s="20" t="s">
        <v>393</v>
      </c>
      <c r="C57" s="19"/>
      <c r="D57" s="7"/>
      <c r="E57" s="37"/>
      <c r="F57" s="37"/>
      <c r="G57" s="37"/>
    </row>
    <row r="58" spans="1:7" ht="13" x14ac:dyDescent="0.3">
      <c r="A58" s="8"/>
      <c r="B58" s="20"/>
      <c r="C58" s="19"/>
      <c r="D58" s="7"/>
      <c r="E58" s="37"/>
      <c r="F58" s="37"/>
      <c r="G58" s="37"/>
    </row>
    <row r="59" spans="1:7" ht="13" x14ac:dyDescent="0.3">
      <c r="A59" s="8"/>
      <c r="B59" s="20" t="s">
        <v>394</v>
      </c>
      <c r="C59" s="19" t="s">
        <v>457</v>
      </c>
      <c r="D59" s="7"/>
      <c r="E59" s="37"/>
      <c r="F59" s="37"/>
      <c r="G59" s="37">
        <f t="shared" si="0"/>
        <v>0</v>
      </c>
    </row>
    <row r="60" spans="1:7" ht="13" x14ac:dyDescent="0.3">
      <c r="A60" s="8"/>
      <c r="B60" s="20"/>
      <c r="C60" s="19"/>
      <c r="D60" s="7"/>
      <c r="E60" s="37"/>
      <c r="F60" s="37"/>
      <c r="G60" s="37"/>
    </row>
    <row r="61" spans="1:7" ht="13" x14ac:dyDescent="0.3">
      <c r="A61" s="8"/>
      <c r="B61" s="20" t="s">
        <v>395</v>
      </c>
      <c r="C61" s="19" t="s">
        <v>457</v>
      </c>
      <c r="D61" s="7"/>
      <c r="E61" s="37"/>
      <c r="F61" s="37"/>
      <c r="G61" s="37">
        <f t="shared" si="0"/>
        <v>0</v>
      </c>
    </row>
    <row r="62" spans="1:7" ht="13" x14ac:dyDescent="0.3">
      <c r="A62" s="8"/>
      <c r="B62" s="20" t="s">
        <v>396</v>
      </c>
      <c r="C62" s="19"/>
      <c r="D62" s="7"/>
      <c r="E62" s="37"/>
      <c r="F62" s="37"/>
      <c r="G62" s="37"/>
    </row>
    <row r="63" spans="1:7" ht="13" x14ac:dyDescent="0.3">
      <c r="A63" s="8"/>
      <c r="B63" s="20"/>
      <c r="C63" s="19"/>
      <c r="D63" s="7"/>
      <c r="E63" s="37"/>
      <c r="F63" s="37"/>
      <c r="G63" s="37"/>
    </row>
    <row r="64" spans="1:7" ht="13" x14ac:dyDescent="0.3">
      <c r="A64" s="8"/>
      <c r="B64" s="27" t="s">
        <v>397</v>
      </c>
      <c r="C64" s="19"/>
      <c r="D64" s="7"/>
      <c r="E64" s="37"/>
      <c r="F64" s="37"/>
      <c r="G64" s="37"/>
    </row>
    <row r="65" spans="1:7" ht="13" x14ac:dyDescent="0.3">
      <c r="A65" s="8"/>
      <c r="B65" s="20"/>
      <c r="C65" s="19"/>
      <c r="D65" s="7"/>
      <c r="E65" s="37"/>
      <c r="F65" s="37"/>
      <c r="G65" s="37"/>
    </row>
    <row r="66" spans="1:7" ht="13" x14ac:dyDescent="0.3">
      <c r="A66" s="8"/>
      <c r="B66" s="20" t="s">
        <v>398</v>
      </c>
      <c r="C66" s="19" t="s">
        <v>2</v>
      </c>
      <c r="D66" s="7"/>
      <c r="E66" s="37"/>
      <c r="F66" s="37"/>
      <c r="G66" s="37">
        <f t="shared" si="0"/>
        <v>0</v>
      </c>
    </row>
    <row r="67" spans="1:7" ht="13" x14ac:dyDescent="0.3">
      <c r="A67" s="8"/>
      <c r="B67" s="20"/>
      <c r="C67" s="19"/>
      <c r="D67" s="7"/>
      <c r="E67" s="37"/>
      <c r="F67" s="37"/>
      <c r="G67" s="37"/>
    </row>
    <row r="68" spans="1:7" ht="13" x14ac:dyDescent="0.3">
      <c r="A68" s="8"/>
      <c r="B68" s="20" t="s">
        <v>399</v>
      </c>
      <c r="C68" s="19" t="s">
        <v>2</v>
      </c>
      <c r="D68" s="7">
        <v>1</v>
      </c>
      <c r="E68" s="37">
        <v>150</v>
      </c>
      <c r="F68" s="37"/>
      <c r="G68" s="37">
        <f t="shared" si="0"/>
        <v>150</v>
      </c>
    </row>
    <row r="69" spans="1:7" ht="13" x14ac:dyDescent="0.3">
      <c r="A69" s="8"/>
      <c r="B69" s="20"/>
      <c r="C69" s="19"/>
      <c r="D69" s="7"/>
      <c r="E69" s="37"/>
      <c r="F69" s="37"/>
      <c r="G69" s="37"/>
    </row>
    <row r="70" spans="1:7" ht="13" x14ac:dyDescent="0.3">
      <c r="A70" s="8"/>
      <c r="B70" s="20" t="s">
        <v>400</v>
      </c>
      <c r="C70" s="19"/>
      <c r="D70" s="7"/>
      <c r="E70" s="37"/>
      <c r="F70" s="37"/>
      <c r="G70" s="37"/>
    </row>
    <row r="71" spans="1:7" ht="13" x14ac:dyDescent="0.3">
      <c r="A71" s="8"/>
      <c r="B71" s="20" t="s">
        <v>401</v>
      </c>
      <c r="C71" s="19"/>
      <c r="D71" s="7"/>
      <c r="E71" s="37"/>
      <c r="F71" s="37"/>
      <c r="G71" s="37"/>
    </row>
    <row r="72" spans="1:7" ht="13" x14ac:dyDescent="0.3">
      <c r="A72" s="8"/>
      <c r="B72" s="20"/>
      <c r="C72" s="19"/>
      <c r="D72" s="7"/>
      <c r="E72" s="37"/>
      <c r="F72" s="37"/>
      <c r="G72" s="37"/>
    </row>
    <row r="73" spans="1:7" ht="13" x14ac:dyDescent="0.3">
      <c r="A73" s="8"/>
      <c r="B73" s="20" t="s">
        <v>402</v>
      </c>
      <c r="C73" s="19" t="s">
        <v>457</v>
      </c>
      <c r="D73" s="7"/>
      <c r="E73" s="37"/>
      <c r="F73" s="37"/>
      <c r="G73" s="37">
        <f t="shared" ref="G73:G141" si="1">E73*D73</f>
        <v>0</v>
      </c>
    </row>
    <row r="74" spans="1:7" ht="13" x14ac:dyDescent="0.3">
      <c r="A74" s="8"/>
      <c r="B74" s="20" t="s">
        <v>403</v>
      </c>
      <c r="C74" s="19"/>
      <c r="D74" s="7"/>
      <c r="E74" s="37"/>
      <c r="F74" s="37"/>
      <c r="G74" s="37"/>
    </row>
    <row r="75" spans="1:7" ht="13" x14ac:dyDescent="0.3">
      <c r="A75" s="8"/>
      <c r="B75" s="20"/>
      <c r="C75" s="19"/>
      <c r="D75" s="7"/>
      <c r="E75" s="37"/>
      <c r="F75" s="37"/>
      <c r="G75" s="37"/>
    </row>
    <row r="76" spans="1:7" ht="13" x14ac:dyDescent="0.3">
      <c r="A76" s="8"/>
      <c r="B76" s="22" t="s">
        <v>404</v>
      </c>
      <c r="C76" s="19"/>
      <c r="D76" s="7"/>
      <c r="E76" s="37"/>
      <c r="F76" s="37"/>
      <c r="G76" s="37"/>
    </row>
    <row r="77" spans="1:7" ht="13" x14ac:dyDescent="0.3">
      <c r="A77" s="8"/>
      <c r="B77" s="20"/>
      <c r="C77" s="19"/>
      <c r="D77" s="7"/>
      <c r="E77" s="37"/>
      <c r="F77" s="37"/>
      <c r="G77" s="37"/>
    </row>
    <row r="78" spans="1:7" ht="13" x14ac:dyDescent="0.3">
      <c r="A78" s="8"/>
      <c r="B78" s="20" t="s">
        <v>405</v>
      </c>
      <c r="C78" s="19" t="s">
        <v>2</v>
      </c>
      <c r="D78" s="7"/>
      <c r="E78" s="37">
        <v>50</v>
      </c>
      <c r="F78" s="37"/>
      <c r="G78" s="37">
        <f t="shared" si="1"/>
        <v>0</v>
      </c>
    </row>
    <row r="79" spans="1:7" ht="13" x14ac:dyDescent="0.3">
      <c r="A79" s="8"/>
      <c r="B79" s="20"/>
      <c r="C79" s="19"/>
      <c r="D79" s="7"/>
      <c r="E79" s="37"/>
      <c r="F79" s="37"/>
      <c r="G79" s="37"/>
    </row>
    <row r="80" spans="1:7" ht="13" x14ac:dyDescent="0.3">
      <c r="A80" s="8"/>
      <c r="B80" s="20" t="s">
        <v>406</v>
      </c>
      <c r="C80" s="19" t="s">
        <v>2</v>
      </c>
      <c r="D80" s="7"/>
      <c r="E80" s="37"/>
      <c r="F80" s="37"/>
      <c r="G80" s="37">
        <f t="shared" si="1"/>
        <v>0</v>
      </c>
    </row>
    <row r="81" spans="1:7" ht="13" x14ac:dyDescent="0.3">
      <c r="A81" s="8"/>
      <c r="B81" s="20"/>
      <c r="C81" s="19"/>
      <c r="D81" s="7"/>
      <c r="E81" s="37"/>
      <c r="F81" s="37"/>
      <c r="G81" s="37"/>
    </row>
    <row r="82" spans="1:7" ht="13" x14ac:dyDescent="0.3">
      <c r="A82" s="8"/>
      <c r="B82" s="20" t="s">
        <v>468</v>
      </c>
      <c r="C82" s="19" t="s">
        <v>2</v>
      </c>
      <c r="D82" s="7"/>
      <c r="E82" s="37">
        <v>50</v>
      </c>
      <c r="F82" s="37"/>
      <c r="G82" s="37">
        <f t="shared" ref="G82" si="2">E82*D82</f>
        <v>0</v>
      </c>
    </row>
    <row r="83" spans="1:7" ht="13" x14ac:dyDescent="0.3">
      <c r="A83" s="8"/>
      <c r="B83" s="20"/>
      <c r="C83" s="19"/>
      <c r="D83" s="7"/>
      <c r="E83" s="37"/>
      <c r="F83" s="37"/>
      <c r="G83" s="37"/>
    </row>
    <row r="84" spans="1:7" ht="13" x14ac:dyDescent="0.3">
      <c r="A84" s="8"/>
      <c r="B84" s="20" t="s">
        <v>286</v>
      </c>
      <c r="C84" s="19" t="s">
        <v>11</v>
      </c>
      <c r="D84" s="7"/>
      <c r="E84" s="37">
        <v>10</v>
      </c>
      <c r="F84" s="37"/>
      <c r="G84" s="37">
        <f t="shared" ref="G84" si="3">E84*D84</f>
        <v>0</v>
      </c>
    </row>
    <row r="85" spans="1:7" ht="13" x14ac:dyDescent="0.3">
      <c r="A85" s="8"/>
      <c r="B85" s="20"/>
      <c r="C85" s="19"/>
      <c r="D85" s="7"/>
      <c r="E85" s="37"/>
      <c r="F85" s="37"/>
      <c r="G85" s="37"/>
    </row>
    <row r="86" spans="1:7" ht="13" x14ac:dyDescent="0.3">
      <c r="A86" s="8"/>
      <c r="B86" s="20" t="s">
        <v>469</v>
      </c>
      <c r="C86" s="19" t="s">
        <v>11</v>
      </c>
      <c r="D86" s="7"/>
      <c r="E86" s="37">
        <v>10</v>
      </c>
      <c r="F86" s="37"/>
      <c r="G86" s="37">
        <f t="shared" ref="G86" si="4">E86*D86</f>
        <v>0</v>
      </c>
    </row>
    <row r="87" spans="1:7" ht="13" x14ac:dyDescent="0.3">
      <c r="A87" s="8"/>
      <c r="B87" s="20"/>
      <c r="C87" s="19"/>
      <c r="D87" s="7"/>
      <c r="E87" s="37"/>
      <c r="F87" s="37"/>
      <c r="G87" s="37"/>
    </row>
    <row r="88" spans="1:7" ht="13" x14ac:dyDescent="0.3">
      <c r="A88" s="8"/>
      <c r="B88" s="20" t="s">
        <v>470</v>
      </c>
      <c r="C88" s="19" t="s">
        <v>11</v>
      </c>
      <c r="D88" s="7"/>
      <c r="E88" s="37">
        <v>10</v>
      </c>
      <c r="F88" s="37"/>
      <c r="G88" s="37">
        <f t="shared" ref="G88" si="5">E88*D88</f>
        <v>0</v>
      </c>
    </row>
    <row r="89" spans="1:7" ht="13" x14ac:dyDescent="0.3">
      <c r="A89" s="8"/>
      <c r="B89" s="20"/>
      <c r="C89" s="19"/>
      <c r="D89" s="7"/>
      <c r="E89" s="37"/>
      <c r="F89" s="37"/>
      <c r="G89" s="37"/>
    </row>
    <row r="90" spans="1:7" ht="13" x14ac:dyDescent="0.3">
      <c r="A90" s="8"/>
      <c r="B90" s="21" t="s">
        <v>407</v>
      </c>
      <c r="C90" s="19"/>
      <c r="D90" s="7"/>
      <c r="E90" s="37"/>
      <c r="F90" s="37"/>
      <c r="G90" s="37"/>
    </row>
    <row r="91" spans="1:7" ht="13" x14ac:dyDescent="0.3">
      <c r="A91" s="8"/>
      <c r="B91" s="21" t="s">
        <v>408</v>
      </c>
      <c r="C91" s="19"/>
      <c r="D91" s="7"/>
      <c r="E91" s="37"/>
      <c r="F91" s="37"/>
      <c r="G91" s="37"/>
    </row>
    <row r="92" spans="1:7" ht="13" x14ac:dyDescent="0.3">
      <c r="A92" s="8"/>
      <c r="B92" s="21" t="s">
        <v>409</v>
      </c>
      <c r="C92" s="19"/>
      <c r="D92" s="7"/>
      <c r="E92" s="37"/>
      <c r="F92" s="37"/>
      <c r="G92" s="37"/>
    </row>
    <row r="93" spans="1:7" ht="13" x14ac:dyDescent="0.3">
      <c r="A93" s="8"/>
      <c r="B93" s="21" t="s">
        <v>410</v>
      </c>
      <c r="C93" s="19"/>
      <c r="D93" s="7"/>
      <c r="E93" s="37"/>
      <c r="F93" s="37"/>
      <c r="G93" s="37"/>
    </row>
    <row r="94" spans="1:7" ht="13" x14ac:dyDescent="0.3">
      <c r="A94" s="8"/>
      <c r="B94" s="20"/>
      <c r="C94" s="19"/>
      <c r="D94" s="7"/>
      <c r="E94" s="37"/>
      <c r="F94" s="37"/>
      <c r="G94" s="37"/>
    </row>
    <row r="95" spans="1:7" ht="13" x14ac:dyDescent="0.3">
      <c r="A95" s="8"/>
      <c r="B95" s="20" t="s">
        <v>411</v>
      </c>
      <c r="C95" s="19" t="s">
        <v>11</v>
      </c>
      <c r="D95" s="7"/>
      <c r="E95" s="37"/>
      <c r="F95" s="37"/>
      <c r="G95" s="37">
        <f t="shared" si="1"/>
        <v>0</v>
      </c>
    </row>
    <row r="96" spans="1:7" ht="13" x14ac:dyDescent="0.3">
      <c r="A96" s="8"/>
      <c r="B96" s="20"/>
      <c r="C96" s="19"/>
      <c r="D96" s="7"/>
      <c r="E96" s="37"/>
      <c r="F96" s="37"/>
      <c r="G96" s="37"/>
    </row>
    <row r="97" spans="1:7" ht="13" x14ac:dyDescent="0.3">
      <c r="A97" s="8"/>
      <c r="B97" s="20" t="s">
        <v>412</v>
      </c>
      <c r="C97" s="19" t="s">
        <v>11</v>
      </c>
      <c r="D97" s="7"/>
      <c r="E97" s="37"/>
      <c r="F97" s="37"/>
      <c r="G97" s="37">
        <f t="shared" si="1"/>
        <v>0</v>
      </c>
    </row>
    <row r="98" spans="1:7" ht="13" x14ac:dyDescent="0.3">
      <c r="A98" s="8"/>
      <c r="B98" s="20" t="s">
        <v>413</v>
      </c>
      <c r="C98" s="19"/>
      <c r="D98" s="7"/>
      <c r="E98" s="37"/>
      <c r="F98" s="37"/>
      <c r="G98" s="37"/>
    </row>
    <row r="99" spans="1:7" ht="13" x14ac:dyDescent="0.3">
      <c r="A99" s="8"/>
      <c r="B99" s="20"/>
      <c r="C99" s="19"/>
      <c r="D99" s="7"/>
      <c r="E99" s="37"/>
      <c r="F99" s="37"/>
      <c r="G99" s="37"/>
    </row>
    <row r="100" spans="1:7" ht="13" x14ac:dyDescent="0.3">
      <c r="A100" s="8"/>
      <c r="B100" s="20" t="s">
        <v>414</v>
      </c>
      <c r="C100" s="19" t="s">
        <v>11</v>
      </c>
      <c r="D100" s="7"/>
      <c r="E100" s="37"/>
      <c r="F100" s="37"/>
      <c r="G100" s="37">
        <f t="shared" si="1"/>
        <v>0</v>
      </c>
    </row>
    <row r="101" spans="1:7" ht="13" x14ac:dyDescent="0.3">
      <c r="A101" s="8"/>
      <c r="B101" s="20"/>
      <c r="C101" s="19"/>
      <c r="D101" s="7"/>
      <c r="E101" s="37"/>
      <c r="F101" s="37"/>
      <c r="G101" s="37"/>
    </row>
    <row r="102" spans="1:7" ht="13" x14ac:dyDescent="0.3">
      <c r="A102" s="8"/>
      <c r="B102" s="20" t="s">
        <v>415</v>
      </c>
      <c r="C102" s="19" t="s">
        <v>11</v>
      </c>
      <c r="D102" s="7"/>
      <c r="E102" s="37"/>
      <c r="F102" s="37"/>
      <c r="G102" s="37">
        <f t="shared" si="1"/>
        <v>0</v>
      </c>
    </row>
    <row r="103" spans="1:7" ht="13" x14ac:dyDescent="0.3">
      <c r="A103" s="8"/>
      <c r="B103" s="20"/>
      <c r="C103" s="19"/>
      <c r="D103" s="7"/>
      <c r="E103" s="37"/>
      <c r="F103" s="37"/>
      <c r="G103" s="37"/>
    </row>
    <row r="104" spans="1:7" ht="13" x14ac:dyDescent="0.3">
      <c r="A104" s="8"/>
      <c r="B104" s="20" t="s">
        <v>416</v>
      </c>
      <c r="C104" s="19" t="s">
        <v>2</v>
      </c>
      <c r="D104" s="7"/>
      <c r="E104" s="37"/>
      <c r="F104" s="37"/>
      <c r="G104" s="37">
        <f t="shared" si="1"/>
        <v>0</v>
      </c>
    </row>
    <row r="105" spans="1:7" ht="13" x14ac:dyDescent="0.3">
      <c r="A105" s="8"/>
      <c r="B105" s="20"/>
      <c r="C105" s="19"/>
      <c r="D105" s="7"/>
      <c r="E105" s="37"/>
      <c r="F105" s="37"/>
      <c r="G105" s="37"/>
    </row>
    <row r="106" spans="1:7" ht="13" x14ac:dyDescent="0.3">
      <c r="A106" s="8"/>
      <c r="B106" s="20" t="s">
        <v>417</v>
      </c>
      <c r="C106" s="19" t="s">
        <v>2</v>
      </c>
      <c r="D106" s="7"/>
      <c r="E106" s="37"/>
      <c r="F106" s="37"/>
      <c r="G106" s="37">
        <f t="shared" si="1"/>
        <v>0</v>
      </c>
    </row>
    <row r="107" spans="1:7" ht="13" x14ac:dyDescent="0.3">
      <c r="A107" s="8"/>
      <c r="B107" s="20"/>
      <c r="C107" s="19"/>
      <c r="D107" s="7"/>
      <c r="E107" s="37"/>
      <c r="F107" s="37"/>
      <c r="G107" s="37"/>
    </row>
    <row r="108" spans="1:7" ht="13" x14ac:dyDescent="0.3">
      <c r="A108" s="8"/>
      <c r="B108" s="20" t="s">
        <v>418</v>
      </c>
      <c r="C108" s="19" t="s">
        <v>2</v>
      </c>
      <c r="D108" s="7"/>
      <c r="E108" s="37"/>
      <c r="F108" s="37"/>
      <c r="G108" s="37">
        <f t="shared" si="1"/>
        <v>0</v>
      </c>
    </row>
    <row r="109" spans="1:7" ht="13" x14ac:dyDescent="0.3">
      <c r="A109" s="8"/>
      <c r="B109" s="20" t="s">
        <v>419</v>
      </c>
      <c r="C109" s="19"/>
      <c r="D109" s="7"/>
      <c r="E109" s="37"/>
      <c r="F109" s="37"/>
      <c r="G109" s="37"/>
    </row>
    <row r="110" spans="1:7" ht="13" x14ac:dyDescent="0.3">
      <c r="A110" s="8"/>
      <c r="B110" s="20"/>
      <c r="C110" s="19"/>
      <c r="D110" s="7"/>
      <c r="E110" s="37"/>
      <c r="F110" s="37"/>
      <c r="G110" s="37"/>
    </row>
    <row r="111" spans="1:7" ht="13" x14ac:dyDescent="0.3">
      <c r="A111" s="8"/>
      <c r="B111" s="21" t="s">
        <v>420</v>
      </c>
      <c r="C111" s="19"/>
      <c r="D111" s="7"/>
      <c r="E111" s="37"/>
      <c r="F111" s="37"/>
      <c r="G111" s="37"/>
    </row>
    <row r="112" spans="1:7" ht="13" x14ac:dyDescent="0.3">
      <c r="A112" s="8"/>
      <c r="B112" s="20"/>
      <c r="C112" s="19"/>
      <c r="D112" s="7"/>
      <c r="E112" s="37"/>
      <c r="F112" s="37"/>
      <c r="G112" s="37"/>
    </row>
    <row r="113" spans="1:14" ht="13" x14ac:dyDescent="0.3">
      <c r="A113" s="8"/>
      <c r="B113" s="20" t="s">
        <v>461</v>
      </c>
      <c r="C113" s="19" t="s">
        <v>457</v>
      </c>
      <c r="D113" s="9"/>
      <c r="E113" s="37"/>
      <c r="F113" s="37"/>
      <c r="G113" s="37">
        <f t="shared" si="1"/>
        <v>0</v>
      </c>
    </row>
    <row r="114" spans="1:14" ht="13" x14ac:dyDescent="0.3">
      <c r="A114" s="8"/>
      <c r="B114" s="20" t="s">
        <v>421</v>
      </c>
      <c r="C114" s="19"/>
      <c r="D114" s="7"/>
      <c r="E114" s="37"/>
      <c r="F114" s="37"/>
      <c r="G114" s="37"/>
    </row>
    <row r="115" spans="1:14" ht="13" x14ac:dyDescent="0.3">
      <c r="A115" s="8"/>
      <c r="B115" s="20"/>
      <c r="C115" s="19"/>
      <c r="D115" s="7"/>
      <c r="E115" s="37"/>
      <c r="F115" s="37"/>
      <c r="G115" s="37"/>
      <c r="K115" s="1">
        <v>17</v>
      </c>
      <c r="L115" s="1">
        <v>17</v>
      </c>
      <c r="N115" s="1">
        <f>L115+K115</f>
        <v>34</v>
      </c>
    </row>
    <row r="116" spans="1:14" ht="13" x14ac:dyDescent="0.3">
      <c r="A116" s="8"/>
      <c r="B116" s="20" t="s">
        <v>422</v>
      </c>
      <c r="C116" s="19" t="s">
        <v>457</v>
      </c>
      <c r="D116" s="9">
        <v>7</v>
      </c>
      <c r="E116" s="37">
        <v>50</v>
      </c>
      <c r="F116" s="37"/>
      <c r="G116" s="37">
        <f t="shared" si="1"/>
        <v>350</v>
      </c>
      <c r="K116" s="1">
        <v>8</v>
      </c>
      <c r="L116" s="1">
        <v>8</v>
      </c>
      <c r="M116" s="1">
        <v>8</v>
      </c>
      <c r="N116" s="1">
        <f>M116+L116+K116</f>
        <v>24</v>
      </c>
    </row>
    <row r="117" spans="1:14" ht="13" x14ac:dyDescent="0.3">
      <c r="A117" s="8"/>
      <c r="B117" s="20"/>
      <c r="C117" s="19"/>
      <c r="D117" s="7"/>
      <c r="E117" s="37"/>
      <c r="F117" s="37"/>
      <c r="G117" s="37"/>
      <c r="N117" s="1">
        <f>N115+N116</f>
        <v>58</v>
      </c>
    </row>
    <row r="118" spans="1:14" ht="13" x14ac:dyDescent="0.3">
      <c r="A118" s="8"/>
      <c r="B118" s="20" t="s">
        <v>423</v>
      </c>
      <c r="C118" s="19" t="s">
        <v>457</v>
      </c>
      <c r="D118" s="9">
        <v>51</v>
      </c>
      <c r="E118" s="37">
        <v>20</v>
      </c>
      <c r="F118" s="37"/>
      <c r="G118" s="37">
        <f t="shared" si="1"/>
        <v>1020</v>
      </c>
      <c r="N118" s="1">
        <f>N117*2</f>
        <v>116</v>
      </c>
    </row>
    <row r="119" spans="1:14" ht="13" x14ac:dyDescent="0.3">
      <c r="A119" s="8"/>
      <c r="B119" s="20"/>
      <c r="C119" s="19"/>
      <c r="D119" s="7"/>
      <c r="E119" s="37"/>
      <c r="F119" s="37"/>
      <c r="G119" s="37"/>
      <c r="N119" s="1">
        <f>N118*3</f>
        <v>348</v>
      </c>
    </row>
    <row r="120" spans="1:14" ht="13" x14ac:dyDescent="0.3">
      <c r="A120" s="8"/>
      <c r="B120" s="20" t="s">
        <v>424</v>
      </c>
      <c r="C120" s="19" t="s">
        <v>457</v>
      </c>
      <c r="D120" s="7"/>
      <c r="E120" s="37">
        <v>20</v>
      </c>
      <c r="F120" s="37"/>
      <c r="G120" s="37">
        <f t="shared" si="1"/>
        <v>0</v>
      </c>
    </row>
    <row r="121" spans="1:14" ht="13" x14ac:dyDescent="0.3">
      <c r="A121" s="8"/>
      <c r="B121" s="20"/>
      <c r="C121" s="19"/>
      <c r="D121" s="7"/>
      <c r="E121" s="37"/>
      <c r="F121" s="37"/>
      <c r="G121" s="37"/>
    </row>
    <row r="122" spans="1:14" ht="13" x14ac:dyDescent="0.3">
      <c r="A122" s="8"/>
      <c r="B122" s="21" t="s">
        <v>425</v>
      </c>
      <c r="C122" s="19"/>
      <c r="D122" s="7"/>
      <c r="E122" s="37"/>
      <c r="F122" s="37"/>
      <c r="G122" s="37"/>
    </row>
    <row r="123" spans="1:14" ht="13" x14ac:dyDescent="0.3">
      <c r="A123" s="8"/>
      <c r="B123" s="20"/>
      <c r="C123" s="19"/>
      <c r="D123" s="7"/>
      <c r="E123" s="37"/>
      <c r="F123" s="37"/>
      <c r="G123" s="37"/>
    </row>
    <row r="124" spans="1:14" ht="13" x14ac:dyDescent="0.3">
      <c r="A124" s="8"/>
      <c r="B124" s="21" t="s">
        <v>426</v>
      </c>
      <c r="C124" s="19"/>
      <c r="D124" s="7"/>
      <c r="E124" s="37"/>
      <c r="F124" s="37"/>
      <c r="G124" s="37"/>
    </row>
    <row r="125" spans="1:14" ht="13" x14ac:dyDescent="0.3">
      <c r="A125" s="8"/>
      <c r="B125" s="21" t="s">
        <v>427</v>
      </c>
      <c r="C125" s="19"/>
      <c r="D125" s="7"/>
      <c r="E125" s="37"/>
      <c r="F125" s="37"/>
      <c r="G125" s="37"/>
    </row>
    <row r="126" spans="1:14" ht="13" x14ac:dyDescent="0.3">
      <c r="A126" s="8"/>
      <c r="B126" s="21" t="s">
        <v>428</v>
      </c>
      <c r="C126" s="19"/>
      <c r="D126" s="7"/>
      <c r="E126" s="37"/>
      <c r="F126" s="37"/>
      <c r="G126" s="37"/>
    </row>
    <row r="127" spans="1:14" ht="13" x14ac:dyDescent="0.3">
      <c r="A127" s="8"/>
      <c r="B127" s="21" t="s">
        <v>429</v>
      </c>
      <c r="C127" s="19"/>
      <c r="D127" s="7"/>
      <c r="E127" s="37"/>
      <c r="F127" s="37"/>
      <c r="G127" s="37"/>
    </row>
    <row r="128" spans="1:14" ht="13" x14ac:dyDescent="0.3">
      <c r="A128" s="8"/>
      <c r="B128" s="21" t="s">
        <v>410</v>
      </c>
      <c r="C128" s="19"/>
      <c r="D128" s="7"/>
      <c r="E128" s="37"/>
      <c r="F128" s="37"/>
      <c r="G128" s="37"/>
    </row>
    <row r="129" spans="1:7" ht="13" x14ac:dyDescent="0.3">
      <c r="A129" s="8"/>
      <c r="B129" s="20"/>
      <c r="C129" s="19"/>
      <c r="D129" s="7"/>
      <c r="E129" s="37"/>
      <c r="F129" s="37"/>
      <c r="G129" s="37"/>
    </row>
    <row r="130" spans="1:7" ht="13" x14ac:dyDescent="0.3">
      <c r="A130" s="8"/>
      <c r="B130" s="20" t="s">
        <v>430</v>
      </c>
      <c r="C130" s="19" t="s">
        <v>2</v>
      </c>
      <c r="D130" s="7"/>
      <c r="E130" s="37"/>
      <c r="F130" s="37"/>
      <c r="G130" s="37">
        <f t="shared" si="1"/>
        <v>0</v>
      </c>
    </row>
    <row r="131" spans="1:7" ht="13" x14ac:dyDescent="0.3">
      <c r="A131" s="8"/>
      <c r="B131" s="20" t="s">
        <v>431</v>
      </c>
      <c r="C131" s="19"/>
      <c r="D131" s="7"/>
      <c r="E131" s="37"/>
      <c r="F131" s="37"/>
      <c r="G131" s="37"/>
    </row>
    <row r="132" spans="1:7" ht="13" x14ac:dyDescent="0.3">
      <c r="A132" s="8"/>
      <c r="B132" s="20"/>
      <c r="C132" s="19"/>
      <c r="D132" s="7"/>
      <c r="E132" s="37"/>
      <c r="F132" s="37"/>
      <c r="G132" s="37"/>
    </row>
    <row r="133" spans="1:7" ht="13" x14ac:dyDescent="0.3">
      <c r="A133" s="8"/>
      <c r="B133" s="21" t="s">
        <v>426</v>
      </c>
      <c r="C133" s="19"/>
      <c r="D133" s="7"/>
      <c r="E133" s="37"/>
      <c r="F133" s="37"/>
      <c r="G133" s="37"/>
    </row>
    <row r="134" spans="1:7" ht="13" x14ac:dyDescent="0.3">
      <c r="A134" s="8"/>
      <c r="B134" s="21" t="s">
        <v>432</v>
      </c>
      <c r="C134" s="19"/>
      <c r="D134" s="7"/>
      <c r="E134" s="37"/>
      <c r="F134" s="37"/>
      <c r="G134" s="37"/>
    </row>
    <row r="135" spans="1:7" ht="13" x14ac:dyDescent="0.3">
      <c r="A135" s="8"/>
      <c r="B135" s="21" t="s">
        <v>433</v>
      </c>
      <c r="C135" s="19"/>
      <c r="D135" s="7"/>
      <c r="E135" s="37"/>
      <c r="F135" s="37"/>
      <c r="G135" s="37"/>
    </row>
    <row r="136" spans="1:7" ht="13" x14ac:dyDescent="0.3">
      <c r="A136" s="8"/>
      <c r="B136" s="21" t="s">
        <v>434</v>
      </c>
      <c r="C136" s="19"/>
      <c r="D136" s="7"/>
      <c r="E136" s="37"/>
      <c r="F136" s="37"/>
      <c r="G136" s="37"/>
    </row>
    <row r="137" spans="1:7" ht="13" x14ac:dyDescent="0.3">
      <c r="A137" s="8"/>
      <c r="B137" s="21" t="s">
        <v>435</v>
      </c>
      <c r="C137" s="19"/>
      <c r="D137" s="7"/>
      <c r="E137" s="37"/>
      <c r="F137" s="37"/>
      <c r="G137" s="37"/>
    </row>
    <row r="138" spans="1:7" ht="13" x14ac:dyDescent="0.3">
      <c r="A138" s="8"/>
      <c r="B138" s="21" t="s">
        <v>436</v>
      </c>
      <c r="C138" s="19"/>
      <c r="D138" s="7"/>
      <c r="E138" s="37"/>
      <c r="F138" s="37"/>
      <c r="G138" s="37"/>
    </row>
    <row r="139" spans="1:7" ht="13" x14ac:dyDescent="0.3">
      <c r="A139" s="8"/>
      <c r="B139" s="21" t="s">
        <v>437</v>
      </c>
      <c r="C139" s="19"/>
      <c r="D139" s="7"/>
      <c r="E139" s="37"/>
      <c r="F139" s="37"/>
      <c r="G139" s="37"/>
    </row>
    <row r="140" spans="1:7" ht="13" x14ac:dyDescent="0.3">
      <c r="A140" s="8"/>
      <c r="B140" s="20"/>
      <c r="C140" s="19"/>
      <c r="D140" s="7"/>
      <c r="E140" s="37"/>
      <c r="F140" s="37"/>
      <c r="G140" s="37"/>
    </row>
    <row r="141" spans="1:7" ht="13" x14ac:dyDescent="0.3">
      <c r="A141" s="8"/>
      <c r="B141" s="20" t="s">
        <v>438</v>
      </c>
      <c r="C141" s="19" t="s">
        <v>2</v>
      </c>
      <c r="D141" s="7"/>
      <c r="E141" s="37"/>
      <c r="F141" s="37"/>
      <c r="G141" s="37">
        <f t="shared" si="1"/>
        <v>0</v>
      </c>
    </row>
    <row r="142" spans="1:7" ht="13" x14ac:dyDescent="0.3">
      <c r="A142" s="8"/>
      <c r="B142" s="20"/>
      <c r="C142" s="19"/>
      <c r="D142" s="7"/>
      <c r="E142" s="37"/>
      <c r="F142" s="37"/>
      <c r="G142" s="37"/>
    </row>
    <row r="143" spans="1:7" ht="13" x14ac:dyDescent="0.3">
      <c r="A143" s="8"/>
      <c r="B143" s="21" t="s">
        <v>439</v>
      </c>
      <c r="C143" s="19"/>
      <c r="D143" s="7"/>
      <c r="E143" s="37"/>
      <c r="F143" s="37"/>
      <c r="G143" s="37"/>
    </row>
    <row r="144" spans="1:7" ht="13" x14ac:dyDescent="0.3">
      <c r="A144" s="8"/>
      <c r="B144" s="20"/>
      <c r="C144" s="19"/>
      <c r="D144" s="7"/>
      <c r="E144" s="37"/>
      <c r="F144" s="37"/>
      <c r="G144" s="37"/>
    </row>
    <row r="145" spans="1:7" ht="13" x14ac:dyDescent="0.3">
      <c r="A145" s="8"/>
      <c r="B145" s="20" t="s">
        <v>440</v>
      </c>
      <c r="C145" s="19" t="s">
        <v>11</v>
      </c>
      <c r="D145" s="7"/>
      <c r="E145" s="37"/>
      <c r="F145" s="37"/>
      <c r="G145" s="37">
        <f t="shared" ref="G145:G169" si="6">E145*D145</f>
        <v>0</v>
      </c>
    </row>
    <row r="146" spans="1:7" ht="13" x14ac:dyDescent="0.3">
      <c r="A146" s="8"/>
      <c r="B146" s="20" t="s">
        <v>441</v>
      </c>
      <c r="C146" s="19"/>
      <c r="D146" s="7"/>
      <c r="E146" s="37"/>
      <c r="F146" s="37"/>
      <c r="G146" s="37"/>
    </row>
    <row r="147" spans="1:7" ht="13" x14ac:dyDescent="0.3">
      <c r="A147" s="8"/>
      <c r="B147" s="20"/>
      <c r="C147" s="19"/>
      <c r="D147" s="7"/>
      <c r="E147" s="37"/>
      <c r="F147" s="37"/>
      <c r="G147" s="37"/>
    </row>
    <row r="148" spans="1:7" ht="13" x14ac:dyDescent="0.3">
      <c r="A148" s="8"/>
      <c r="B148" s="20" t="s">
        <v>442</v>
      </c>
      <c r="C148" s="19" t="s">
        <v>11</v>
      </c>
      <c r="D148" s="7"/>
      <c r="E148" s="37"/>
      <c r="F148" s="37"/>
      <c r="G148" s="37">
        <f t="shared" si="6"/>
        <v>0</v>
      </c>
    </row>
    <row r="149" spans="1:7" ht="13" x14ac:dyDescent="0.3">
      <c r="A149" s="8"/>
      <c r="B149" s="20" t="s">
        <v>443</v>
      </c>
      <c r="C149" s="19"/>
      <c r="D149" s="7"/>
      <c r="E149" s="37"/>
      <c r="F149" s="37"/>
      <c r="G149" s="37"/>
    </row>
    <row r="150" spans="1:7" ht="13" x14ac:dyDescent="0.3">
      <c r="A150" s="8"/>
      <c r="B150" s="20"/>
      <c r="C150" s="19"/>
      <c r="D150" s="7"/>
      <c r="E150" s="37"/>
      <c r="F150" s="37"/>
      <c r="G150" s="37"/>
    </row>
    <row r="151" spans="1:7" ht="13" x14ac:dyDescent="0.3">
      <c r="A151" s="8"/>
      <c r="B151" s="21" t="s">
        <v>444</v>
      </c>
      <c r="C151" s="19"/>
      <c r="D151" s="7"/>
      <c r="E151" s="37"/>
      <c r="F151" s="37"/>
      <c r="G151" s="37"/>
    </row>
    <row r="152" spans="1:7" ht="13" x14ac:dyDescent="0.3">
      <c r="A152" s="8"/>
      <c r="B152" s="21" t="s">
        <v>445</v>
      </c>
      <c r="C152" s="19"/>
      <c r="D152" s="7"/>
      <c r="E152" s="37"/>
      <c r="F152" s="37"/>
      <c r="G152" s="37"/>
    </row>
    <row r="153" spans="1:7" ht="13" x14ac:dyDescent="0.3">
      <c r="A153" s="8"/>
      <c r="B153" s="21" t="s">
        <v>446</v>
      </c>
      <c r="C153" s="19"/>
      <c r="D153" s="7"/>
      <c r="E153" s="37"/>
      <c r="F153" s="37"/>
      <c r="G153" s="37"/>
    </row>
    <row r="154" spans="1:7" ht="13" x14ac:dyDescent="0.3">
      <c r="A154" s="8"/>
      <c r="B154" s="21" t="s">
        <v>447</v>
      </c>
      <c r="C154" s="19"/>
      <c r="D154" s="7"/>
      <c r="E154" s="37"/>
      <c r="F154" s="37"/>
      <c r="G154" s="37"/>
    </row>
    <row r="155" spans="1:7" ht="13" x14ac:dyDescent="0.3">
      <c r="A155" s="8"/>
      <c r="B155" s="20"/>
      <c r="C155" s="19"/>
      <c r="D155" s="7"/>
      <c r="E155" s="37"/>
      <c r="F155" s="37"/>
      <c r="G155" s="37"/>
    </row>
    <row r="156" spans="1:7" ht="13" x14ac:dyDescent="0.3">
      <c r="A156" s="8"/>
      <c r="B156" s="20" t="s">
        <v>448</v>
      </c>
      <c r="C156" s="19" t="s">
        <v>4</v>
      </c>
      <c r="D156" s="7">
        <v>1</v>
      </c>
      <c r="E156" s="37"/>
      <c r="F156" s="37"/>
      <c r="G156" s="37">
        <f t="shared" si="6"/>
        <v>0</v>
      </c>
    </row>
    <row r="157" spans="1:7" ht="13" x14ac:dyDescent="0.3">
      <c r="A157" s="8"/>
      <c r="B157" s="20" t="s">
        <v>449</v>
      </c>
      <c r="C157" s="19"/>
      <c r="D157" s="7"/>
      <c r="E157" s="37"/>
      <c r="F157" s="37"/>
      <c r="G157" s="37"/>
    </row>
    <row r="158" spans="1:7" ht="13" x14ac:dyDescent="0.3">
      <c r="A158" s="8"/>
      <c r="B158" s="20" t="s">
        <v>450</v>
      </c>
      <c r="C158" s="19"/>
      <c r="D158" s="7"/>
      <c r="E158" s="37"/>
      <c r="F158" s="37"/>
      <c r="G158" s="37"/>
    </row>
    <row r="159" spans="1:7" ht="13" x14ac:dyDescent="0.3">
      <c r="A159" s="8"/>
      <c r="B159" s="20"/>
      <c r="C159" s="19"/>
      <c r="D159" s="7"/>
      <c r="E159" s="37"/>
      <c r="F159" s="37"/>
      <c r="G159" s="37"/>
    </row>
    <row r="160" spans="1:7" ht="13" x14ac:dyDescent="0.3">
      <c r="A160" s="8"/>
      <c r="B160" s="21" t="s">
        <v>451</v>
      </c>
      <c r="C160" s="19"/>
      <c r="D160" s="7"/>
      <c r="E160" s="37"/>
      <c r="F160" s="37"/>
      <c r="G160" s="37"/>
    </row>
    <row r="161" spans="1:7" ht="13" x14ac:dyDescent="0.3">
      <c r="A161" s="8"/>
      <c r="B161" s="21" t="s">
        <v>452</v>
      </c>
      <c r="C161" s="19"/>
      <c r="D161" s="7"/>
      <c r="E161" s="37"/>
      <c r="F161" s="37"/>
      <c r="G161" s="37"/>
    </row>
    <row r="162" spans="1:7" ht="13" x14ac:dyDescent="0.3">
      <c r="A162" s="8"/>
      <c r="B162" s="20"/>
      <c r="C162" s="19"/>
      <c r="D162" s="7"/>
      <c r="E162" s="37"/>
      <c r="F162" s="37"/>
      <c r="G162" s="37"/>
    </row>
    <row r="163" spans="1:7" ht="13" x14ac:dyDescent="0.3">
      <c r="A163" s="8"/>
      <c r="B163" s="20" t="s">
        <v>453</v>
      </c>
      <c r="C163" s="19" t="s">
        <v>457</v>
      </c>
      <c r="D163" s="7"/>
      <c r="E163" s="37"/>
      <c r="F163" s="37"/>
      <c r="G163" s="37">
        <f t="shared" si="6"/>
        <v>0</v>
      </c>
    </row>
    <row r="164" spans="1:7" ht="13" x14ac:dyDescent="0.3">
      <c r="A164" s="8"/>
      <c r="B164" s="20" t="s">
        <v>454</v>
      </c>
      <c r="C164" s="19"/>
      <c r="D164" s="7"/>
      <c r="E164" s="37"/>
      <c r="F164" s="37"/>
      <c r="G164" s="37"/>
    </row>
    <row r="165" spans="1:7" ht="13" x14ac:dyDescent="0.3">
      <c r="A165" s="8"/>
      <c r="B165" s="20"/>
      <c r="C165" s="19"/>
      <c r="D165" s="7"/>
      <c r="E165" s="37"/>
      <c r="F165" s="37"/>
      <c r="G165" s="37"/>
    </row>
    <row r="166" spans="1:7" ht="13" x14ac:dyDescent="0.3">
      <c r="A166" s="8"/>
      <c r="B166" s="20" t="s">
        <v>455</v>
      </c>
      <c r="C166" s="19"/>
      <c r="D166" s="7"/>
      <c r="E166" s="37"/>
      <c r="F166" s="37"/>
      <c r="G166" s="37"/>
    </row>
    <row r="167" spans="1:7" ht="13" x14ac:dyDescent="0.3">
      <c r="A167" s="8"/>
      <c r="B167" s="20" t="s">
        <v>456</v>
      </c>
      <c r="C167" s="19"/>
      <c r="D167" s="7"/>
      <c r="E167" s="37"/>
      <c r="F167" s="37"/>
      <c r="G167" s="37"/>
    </row>
    <row r="168" spans="1:7" ht="13" x14ac:dyDescent="0.3">
      <c r="A168" s="8"/>
      <c r="B168" s="20"/>
      <c r="C168" s="19"/>
      <c r="D168" s="7"/>
      <c r="E168" s="37"/>
      <c r="F168" s="37"/>
      <c r="G168" s="37"/>
    </row>
    <row r="169" spans="1:7" ht="13" x14ac:dyDescent="0.3">
      <c r="A169" s="8"/>
      <c r="B169" s="20" t="s">
        <v>458</v>
      </c>
      <c r="C169" s="19" t="s">
        <v>457</v>
      </c>
      <c r="D169" s="7"/>
      <c r="E169" s="37"/>
      <c r="F169" s="37"/>
      <c r="G169" s="37">
        <f t="shared" si="6"/>
        <v>0</v>
      </c>
    </row>
    <row r="170" spans="1:7" ht="13" x14ac:dyDescent="0.3">
      <c r="A170" s="8"/>
      <c r="B170" s="20"/>
      <c r="C170" s="19"/>
      <c r="D170" s="7"/>
      <c r="E170" s="37"/>
      <c r="F170" s="37"/>
      <c r="G170" s="37"/>
    </row>
    <row r="171" spans="1:7" ht="13" x14ac:dyDescent="0.3">
      <c r="A171" s="8"/>
      <c r="B171" s="5" t="s">
        <v>283</v>
      </c>
      <c r="C171" s="7"/>
      <c r="D171" s="7"/>
      <c r="E171" s="38"/>
      <c r="F171" s="39"/>
      <c r="G171" s="39">
        <f>SUM(G5:G170)</f>
        <v>2610</v>
      </c>
    </row>
    <row r="172" spans="1:7" ht="13" x14ac:dyDescent="0.3">
      <c r="A172" s="8"/>
      <c r="B172" s="3"/>
      <c r="C172" s="7"/>
      <c r="D172" s="7"/>
      <c r="E172" s="37"/>
      <c r="F172" s="37"/>
      <c r="G172" s="37"/>
    </row>
    <row r="173" spans="1:7" ht="13" x14ac:dyDescent="0.3">
      <c r="A173" s="8"/>
      <c r="B173" s="25" t="s">
        <v>459</v>
      </c>
      <c r="C173" s="26"/>
      <c r="D173" s="26"/>
      <c r="E173" s="46"/>
      <c r="F173" s="46"/>
      <c r="G173" s="46"/>
    </row>
    <row r="174" spans="1:7" ht="13" x14ac:dyDescent="0.3">
      <c r="A174" s="3"/>
      <c r="B174" s="3"/>
      <c r="C174" s="3"/>
      <c r="D174" s="3"/>
      <c r="E174" s="37"/>
      <c r="F174" s="36"/>
      <c r="G174" s="36"/>
    </row>
    <row r="175" spans="1:7" ht="13" x14ac:dyDescent="0.3">
      <c r="A175" s="3"/>
      <c r="B175" s="17" t="s">
        <v>358</v>
      </c>
      <c r="C175" s="3"/>
      <c r="D175" s="3"/>
      <c r="E175" s="37"/>
      <c r="F175" s="36"/>
      <c r="G175" s="36"/>
    </row>
    <row r="176" spans="1:7" ht="13" x14ac:dyDescent="0.3">
      <c r="A176" s="3"/>
      <c r="B176" s="3"/>
      <c r="C176" s="3"/>
      <c r="D176" s="3"/>
      <c r="E176" s="37"/>
      <c r="F176" s="36"/>
      <c r="G176" s="36"/>
    </row>
    <row r="177" spans="1:15" ht="13" x14ac:dyDescent="0.3">
      <c r="A177" s="3"/>
      <c r="B177" s="4" t="s">
        <v>281</v>
      </c>
      <c r="C177" s="3"/>
      <c r="D177" s="3"/>
      <c r="E177" s="37"/>
      <c r="F177" s="36"/>
      <c r="G177" s="36"/>
    </row>
    <row r="178" spans="1:15" ht="13" x14ac:dyDescent="0.3">
      <c r="A178" s="3"/>
      <c r="B178" s="3" t="s">
        <v>280</v>
      </c>
      <c r="C178" s="3"/>
      <c r="D178" s="3"/>
      <c r="E178" s="37"/>
      <c r="F178" s="36"/>
      <c r="G178" s="36"/>
    </row>
    <row r="179" spans="1:15" ht="13" x14ac:dyDescent="0.3">
      <c r="A179" s="3"/>
      <c r="B179" s="3" t="s">
        <v>279</v>
      </c>
      <c r="C179" s="7" t="s">
        <v>0</v>
      </c>
      <c r="D179" s="7"/>
      <c r="E179" s="38">
        <v>15</v>
      </c>
      <c r="F179" s="37"/>
      <c r="G179" s="37">
        <f>E179*D179</f>
        <v>0</v>
      </c>
    </row>
    <row r="180" spans="1:15" ht="13" x14ac:dyDescent="0.3">
      <c r="A180" s="3"/>
      <c r="B180" s="3"/>
      <c r="C180" s="7"/>
      <c r="D180" s="7"/>
      <c r="E180" s="38"/>
      <c r="F180" s="37"/>
      <c r="G180" s="37"/>
    </row>
    <row r="181" spans="1:15" ht="13" x14ac:dyDescent="0.3">
      <c r="A181" s="3"/>
      <c r="B181" s="3" t="s">
        <v>278</v>
      </c>
      <c r="C181" s="7"/>
      <c r="D181" s="7"/>
      <c r="E181" s="38"/>
      <c r="F181" s="37"/>
      <c r="G181" s="37"/>
    </row>
    <row r="182" spans="1:15" ht="13" x14ac:dyDescent="0.3">
      <c r="A182" s="3"/>
      <c r="B182" s="3" t="s">
        <v>277</v>
      </c>
      <c r="C182" s="7" t="s">
        <v>0</v>
      </c>
      <c r="D182" s="7">
        <v>10</v>
      </c>
      <c r="E182" s="38">
        <v>25</v>
      </c>
      <c r="F182" s="37"/>
      <c r="G182" s="37">
        <f t="shared" ref="G182:G233" si="7">E182*D182</f>
        <v>250</v>
      </c>
    </row>
    <row r="183" spans="1:15" ht="13" x14ac:dyDescent="0.3">
      <c r="A183" s="3"/>
      <c r="B183" s="3"/>
      <c r="C183" s="7"/>
      <c r="D183" s="7"/>
      <c r="E183" s="38"/>
      <c r="F183" s="37"/>
      <c r="G183" s="37"/>
    </row>
    <row r="184" spans="1:15" ht="13" x14ac:dyDescent="0.3">
      <c r="A184" s="3"/>
      <c r="B184" s="4" t="s">
        <v>276</v>
      </c>
      <c r="C184" s="7"/>
      <c r="D184" s="7"/>
      <c r="E184" s="38"/>
      <c r="F184" s="37"/>
      <c r="G184" s="37"/>
    </row>
    <row r="185" spans="1:15" ht="13" x14ac:dyDescent="0.3">
      <c r="A185" s="3"/>
      <c r="B185" s="4"/>
      <c r="C185" s="7"/>
      <c r="D185" s="7"/>
      <c r="E185" s="38"/>
      <c r="F185" s="37"/>
      <c r="G185" s="37"/>
    </row>
    <row r="186" spans="1:15" ht="13" x14ac:dyDescent="0.3">
      <c r="A186" s="3"/>
      <c r="B186" s="3" t="s">
        <v>275</v>
      </c>
      <c r="C186" s="7" t="s">
        <v>1</v>
      </c>
      <c r="D186" s="7">
        <v>3</v>
      </c>
      <c r="E186" s="38">
        <v>50</v>
      </c>
      <c r="F186" s="37"/>
      <c r="G186" s="37">
        <f t="shared" si="7"/>
        <v>150</v>
      </c>
    </row>
    <row r="187" spans="1:15" ht="13" x14ac:dyDescent="0.3">
      <c r="A187" s="3"/>
      <c r="B187" s="3"/>
      <c r="C187" s="7"/>
      <c r="D187" s="7"/>
      <c r="E187" s="38"/>
      <c r="F187" s="37"/>
      <c r="G187" s="37"/>
    </row>
    <row r="188" spans="1:15" ht="13" x14ac:dyDescent="0.3">
      <c r="A188" s="3"/>
      <c r="B188" s="4" t="s">
        <v>274</v>
      </c>
      <c r="C188" s="7"/>
      <c r="D188" s="7"/>
      <c r="E188" s="38"/>
      <c r="F188" s="37"/>
      <c r="G188" s="37"/>
    </row>
    <row r="189" spans="1:15" ht="13" x14ac:dyDescent="0.3">
      <c r="A189" s="3"/>
      <c r="B189" s="3" t="s">
        <v>462</v>
      </c>
      <c r="C189" s="7" t="s">
        <v>1</v>
      </c>
      <c r="D189" s="7">
        <v>4</v>
      </c>
      <c r="E189" s="38">
        <v>50</v>
      </c>
      <c r="F189" s="37"/>
      <c r="G189" s="37">
        <f t="shared" si="7"/>
        <v>200</v>
      </c>
      <c r="J189" s="1">
        <v>34</v>
      </c>
      <c r="K189" s="1">
        <v>20</v>
      </c>
      <c r="L189" s="1">
        <f>K189+J189</f>
        <v>54</v>
      </c>
      <c r="M189" s="1">
        <v>0.6</v>
      </c>
      <c r="N189" s="1">
        <v>0.7</v>
      </c>
      <c r="O189" s="1">
        <f>N189*M189*L189</f>
        <v>22.68</v>
      </c>
    </row>
    <row r="190" spans="1:15" ht="13" x14ac:dyDescent="0.3">
      <c r="A190" s="3"/>
      <c r="B190" s="3"/>
      <c r="C190" s="7"/>
      <c r="D190" s="7"/>
      <c r="E190" s="38"/>
      <c r="F190" s="37"/>
      <c r="G190" s="37"/>
      <c r="O190" s="1">
        <f>O189*2</f>
        <v>45.36</v>
      </c>
    </row>
    <row r="191" spans="1:15" ht="13" x14ac:dyDescent="0.3">
      <c r="A191" s="3"/>
      <c r="B191" s="4" t="s">
        <v>273</v>
      </c>
      <c r="C191" s="7"/>
      <c r="D191" s="7"/>
      <c r="E191" s="38"/>
      <c r="F191" s="37"/>
      <c r="G191" s="37"/>
    </row>
    <row r="192" spans="1:15" ht="13" x14ac:dyDescent="0.3">
      <c r="A192" s="3"/>
      <c r="B192" s="4" t="s">
        <v>272</v>
      </c>
      <c r="C192" s="7"/>
      <c r="D192" s="7"/>
      <c r="E192" s="38"/>
      <c r="F192" s="37"/>
      <c r="G192" s="37"/>
      <c r="L192" s="1">
        <v>54</v>
      </c>
      <c r="M192" s="1">
        <v>0.6</v>
      </c>
      <c r="N192" s="1">
        <f>M192*L192</f>
        <v>32.4</v>
      </c>
    </row>
    <row r="193" spans="1:7" ht="13" x14ac:dyDescent="0.3">
      <c r="A193" s="3"/>
      <c r="B193" s="3" t="s">
        <v>271</v>
      </c>
      <c r="C193" s="7" t="s">
        <v>1</v>
      </c>
      <c r="D193" s="7">
        <v>1</v>
      </c>
      <c r="E193" s="38">
        <v>150</v>
      </c>
      <c r="F193" s="37"/>
      <c r="G193" s="37">
        <f t="shared" si="7"/>
        <v>150</v>
      </c>
    </row>
    <row r="194" spans="1:7" ht="13" x14ac:dyDescent="0.3">
      <c r="A194" s="3"/>
      <c r="B194" s="3"/>
      <c r="C194" s="7"/>
      <c r="D194" s="7"/>
      <c r="E194" s="38"/>
      <c r="F194" s="37"/>
      <c r="G194" s="37"/>
    </row>
    <row r="195" spans="1:7" ht="13" x14ac:dyDescent="0.3">
      <c r="A195" s="3"/>
      <c r="B195" s="3" t="s">
        <v>270</v>
      </c>
      <c r="C195" s="7" t="s">
        <v>1</v>
      </c>
      <c r="D195" s="7">
        <v>1</v>
      </c>
      <c r="E195" s="38">
        <v>250</v>
      </c>
      <c r="F195" s="37"/>
      <c r="G195" s="37">
        <f t="shared" si="7"/>
        <v>250</v>
      </c>
    </row>
    <row r="196" spans="1:7" ht="13" x14ac:dyDescent="0.3">
      <c r="A196" s="3"/>
      <c r="B196" s="3"/>
      <c r="C196" s="7"/>
      <c r="D196" s="7"/>
      <c r="E196" s="38"/>
      <c r="F196" s="37"/>
      <c r="G196" s="37"/>
    </row>
    <row r="197" spans="1:7" ht="13" x14ac:dyDescent="0.3">
      <c r="A197" s="3"/>
      <c r="B197" s="4" t="s">
        <v>269</v>
      </c>
      <c r="C197" s="7"/>
      <c r="D197" s="7"/>
      <c r="E197" s="38"/>
      <c r="F197" s="37"/>
      <c r="G197" s="37"/>
    </row>
    <row r="198" spans="1:7" ht="13" x14ac:dyDescent="0.3">
      <c r="A198" s="3"/>
      <c r="B198" s="3" t="s">
        <v>268</v>
      </c>
      <c r="C198" s="7"/>
      <c r="D198" s="7"/>
      <c r="E198" s="38"/>
      <c r="F198" s="37"/>
      <c r="G198" s="37"/>
    </row>
    <row r="199" spans="1:7" ht="13" x14ac:dyDescent="0.3">
      <c r="A199" s="3"/>
      <c r="B199" s="3" t="s">
        <v>267</v>
      </c>
      <c r="C199" s="7" t="s">
        <v>1</v>
      </c>
      <c r="D199" s="7"/>
      <c r="E199" s="38">
        <v>50</v>
      </c>
      <c r="F199" s="37"/>
      <c r="G199" s="37"/>
    </row>
    <row r="200" spans="1:7" ht="13" x14ac:dyDescent="0.3">
      <c r="A200" s="3"/>
      <c r="B200" s="3"/>
      <c r="C200" s="7"/>
      <c r="D200" s="7"/>
      <c r="E200" s="38"/>
      <c r="F200" s="37"/>
      <c r="G200" s="37"/>
    </row>
    <row r="201" spans="1:7" ht="13" x14ac:dyDescent="0.3">
      <c r="A201" s="3"/>
      <c r="B201" s="4" t="s">
        <v>266</v>
      </c>
      <c r="C201" s="7"/>
      <c r="D201" s="7"/>
      <c r="E201" s="38"/>
      <c r="F201" s="37"/>
      <c r="G201" s="37"/>
    </row>
    <row r="202" spans="1:7" ht="13" x14ac:dyDescent="0.3">
      <c r="A202" s="3"/>
      <c r="B202" s="3" t="s">
        <v>5</v>
      </c>
      <c r="C202" s="7" t="s">
        <v>0</v>
      </c>
      <c r="D202" s="7">
        <v>10</v>
      </c>
      <c r="E202" s="38">
        <v>45</v>
      </c>
      <c r="F202" s="37"/>
      <c r="G202" s="37">
        <f t="shared" si="7"/>
        <v>450</v>
      </c>
    </row>
    <row r="203" spans="1:7" ht="13" x14ac:dyDescent="0.3">
      <c r="A203" s="3"/>
      <c r="B203" s="3"/>
      <c r="C203" s="7"/>
      <c r="D203" s="7"/>
      <c r="E203" s="38"/>
      <c r="F203" s="37"/>
      <c r="G203" s="37"/>
    </row>
    <row r="204" spans="1:7" ht="13" x14ac:dyDescent="0.3">
      <c r="A204" s="3"/>
      <c r="B204" s="3" t="s">
        <v>265</v>
      </c>
      <c r="C204" s="7"/>
      <c r="D204" s="7"/>
      <c r="E204" s="38"/>
      <c r="F204" s="37"/>
      <c r="G204" s="37"/>
    </row>
    <row r="205" spans="1:7" ht="13" x14ac:dyDescent="0.3">
      <c r="A205" s="3"/>
      <c r="B205" s="3" t="s">
        <v>264</v>
      </c>
      <c r="C205" s="7" t="s">
        <v>4</v>
      </c>
      <c r="D205" s="7">
        <v>1</v>
      </c>
      <c r="E205" s="38">
        <v>200</v>
      </c>
      <c r="F205" s="37"/>
      <c r="G205" s="37">
        <f t="shared" si="7"/>
        <v>200</v>
      </c>
    </row>
    <row r="206" spans="1:7" ht="13" x14ac:dyDescent="0.3">
      <c r="A206" s="3"/>
      <c r="B206" s="3"/>
      <c r="C206" s="7"/>
      <c r="D206" s="7"/>
      <c r="E206" s="38"/>
      <c r="F206" s="37"/>
      <c r="G206" s="37"/>
    </row>
    <row r="207" spans="1:7" ht="13" x14ac:dyDescent="0.3">
      <c r="A207" s="3"/>
      <c r="B207" s="4" t="s">
        <v>359</v>
      </c>
      <c r="C207" s="7"/>
      <c r="D207" s="7"/>
      <c r="E207" s="38"/>
      <c r="F207" s="37"/>
      <c r="G207" s="37"/>
    </row>
    <row r="208" spans="1:7" ht="13" x14ac:dyDescent="0.3">
      <c r="A208" s="3"/>
      <c r="B208" s="4"/>
      <c r="C208" s="7"/>
      <c r="D208" s="7"/>
      <c r="E208" s="38"/>
      <c r="F208" s="37"/>
      <c r="G208" s="37"/>
    </row>
    <row r="209" spans="1:7" ht="13" x14ac:dyDescent="0.3">
      <c r="A209" s="3"/>
      <c r="B209" s="4" t="s">
        <v>263</v>
      </c>
      <c r="C209" s="7"/>
      <c r="D209" s="7"/>
      <c r="E209" s="38"/>
      <c r="F209" s="37"/>
      <c r="G209" s="37"/>
    </row>
    <row r="210" spans="1:7" ht="13" x14ac:dyDescent="0.3">
      <c r="A210" s="3"/>
      <c r="B210" s="4" t="s">
        <v>262</v>
      </c>
      <c r="C210" s="7"/>
      <c r="D210" s="7"/>
      <c r="E210" s="38"/>
      <c r="F210" s="37"/>
      <c r="G210" s="37"/>
    </row>
    <row r="211" spans="1:7" ht="13" x14ac:dyDescent="0.3">
      <c r="A211" s="3"/>
      <c r="B211" s="3"/>
      <c r="C211" s="7"/>
      <c r="D211" s="7"/>
      <c r="E211" s="38"/>
      <c r="F211" s="37"/>
      <c r="G211" s="37"/>
    </row>
    <row r="212" spans="1:7" ht="13" x14ac:dyDescent="0.3">
      <c r="A212" s="3"/>
      <c r="B212" s="3" t="s">
        <v>261</v>
      </c>
      <c r="C212" s="7" t="s">
        <v>1</v>
      </c>
      <c r="D212" s="7"/>
      <c r="E212" s="38">
        <v>350</v>
      </c>
      <c r="F212" s="37"/>
      <c r="G212" s="37">
        <f t="shared" si="7"/>
        <v>0</v>
      </c>
    </row>
    <row r="213" spans="1:7" ht="13" x14ac:dyDescent="0.3">
      <c r="A213" s="3"/>
      <c r="B213" s="3"/>
      <c r="C213" s="7"/>
      <c r="D213" s="7"/>
      <c r="E213" s="38"/>
      <c r="F213" s="37"/>
      <c r="G213" s="37"/>
    </row>
    <row r="214" spans="1:7" ht="13" x14ac:dyDescent="0.3">
      <c r="A214" s="3"/>
      <c r="B214" s="3" t="s">
        <v>6</v>
      </c>
      <c r="C214" s="7" t="s">
        <v>1</v>
      </c>
      <c r="D214" s="7"/>
      <c r="E214" s="38">
        <v>350</v>
      </c>
      <c r="F214" s="37"/>
      <c r="G214" s="37">
        <f t="shared" si="7"/>
        <v>0</v>
      </c>
    </row>
    <row r="215" spans="1:7" ht="13" x14ac:dyDescent="0.3">
      <c r="A215" s="3"/>
      <c r="B215" s="3"/>
      <c r="C215" s="7"/>
      <c r="D215" s="7"/>
      <c r="E215" s="38"/>
      <c r="F215" s="37"/>
      <c r="G215" s="37"/>
    </row>
    <row r="216" spans="1:7" ht="13" x14ac:dyDescent="0.3">
      <c r="A216" s="3"/>
      <c r="B216" s="4" t="s">
        <v>260</v>
      </c>
      <c r="C216" s="7"/>
      <c r="D216" s="7"/>
      <c r="E216" s="38"/>
      <c r="F216" s="37"/>
      <c r="G216" s="37"/>
    </row>
    <row r="217" spans="1:7" ht="13" x14ac:dyDescent="0.3">
      <c r="A217" s="3"/>
      <c r="B217" s="4" t="s">
        <v>259</v>
      </c>
      <c r="C217" s="7"/>
      <c r="D217" s="7"/>
      <c r="E217" s="38"/>
      <c r="F217" s="37"/>
      <c r="G217" s="37"/>
    </row>
    <row r="218" spans="1:7" ht="13" x14ac:dyDescent="0.3">
      <c r="A218" s="3"/>
      <c r="B218" s="3" t="s">
        <v>258</v>
      </c>
      <c r="C218" s="7" t="s">
        <v>1</v>
      </c>
      <c r="D218" s="7"/>
      <c r="E218" s="38">
        <v>350</v>
      </c>
      <c r="F218" s="37"/>
      <c r="G218" s="37">
        <f t="shared" si="7"/>
        <v>0</v>
      </c>
    </row>
    <row r="219" spans="1:7" ht="13" x14ac:dyDescent="0.3">
      <c r="A219" s="3"/>
      <c r="B219" s="3"/>
      <c r="C219" s="7"/>
      <c r="D219" s="7"/>
      <c r="E219" s="38"/>
      <c r="F219" s="37"/>
      <c r="G219" s="37"/>
    </row>
    <row r="220" spans="1:7" ht="13" x14ac:dyDescent="0.3">
      <c r="A220" s="3"/>
      <c r="B220" s="4" t="s">
        <v>257</v>
      </c>
      <c r="C220" s="7"/>
      <c r="D220" s="7"/>
      <c r="E220" s="38"/>
      <c r="F220" s="37"/>
      <c r="G220" s="37"/>
    </row>
    <row r="221" spans="1:7" ht="13" x14ac:dyDescent="0.3">
      <c r="A221" s="3"/>
      <c r="B221" s="3" t="s">
        <v>256</v>
      </c>
      <c r="C221" s="7"/>
      <c r="D221" s="7"/>
      <c r="E221" s="38"/>
      <c r="F221" s="37"/>
      <c r="G221" s="37"/>
    </row>
    <row r="222" spans="1:7" ht="13" x14ac:dyDescent="0.3">
      <c r="A222" s="3"/>
      <c r="B222" s="3" t="s">
        <v>255</v>
      </c>
      <c r="C222" s="7"/>
      <c r="D222" s="7"/>
      <c r="E222" s="38"/>
      <c r="F222" s="37"/>
      <c r="G222" s="37"/>
    </row>
    <row r="223" spans="1:7" ht="13" x14ac:dyDescent="0.3">
      <c r="A223" s="3"/>
      <c r="B223" s="3" t="s">
        <v>254</v>
      </c>
      <c r="C223" s="7"/>
      <c r="D223" s="7"/>
      <c r="E223" s="38"/>
      <c r="F223" s="37"/>
      <c r="G223" s="37"/>
    </row>
    <row r="224" spans="1:7" ht="13" x14ac:dyDescent="0.3">
      <c r="A224" s="3"/>
      <c r="B224" s="3" t="s">
        <v>253</v>
      </c>
      <c r="C224" s="7" t="s">
        <v>0</v>
      </c>
      <c r="D224" s="7">
        <v>6</v>
      </c>
      <c r="E224" s="38">
        <v>45</v>
      </c>
      <c r="F224" s="37"/>
      <c r="G224" s="37">
        <f t="shared" si="7"/>
        <v>270</v>
      </c>
    </row>
    <row r="225" spans="1:7" ht="13" x14ac:dyDescent="0.3">
      <c r="A225" s="3"/>
      <c r="B225" s="3"/>
      <c r="C225" s="7"/>
      <c r="D225" s="7"/>
      <c r="E225" s="38"/>
      <c r="F225" s="37"/>
      <c r="G225" s="37"/>
    </row>
    <row r="226" spans="1:7" ht="13" x14ac:dyDescent="0.3">
      <c r="A226" s="3"/>
      <c r="B226" s="4" t="s">
        <v>252</v>
      </c>
      <c r="C226" s="7"/>
      <c r="D226" s="7"/>
      <c r="E226" s="38"/>
      <c r="F226" s="37"/>
      <c r="G226" s="37"/>
    </row>
    <row r="227" spans="1:7" ht="13" x14ac:dyDescent="0.3">
      <c r="A227" s="3"/>
      <c r="B227" s="4" t="s">
        <v>251</v>
      </c>
      <c r="C227" s="7"/>
      <c r="D227" s="7"/>
      <c r="E227" s="38"/>
      <c r="F227" s="37"/>
      <c r="G227" s="37"/>
    </row>
    <row r="228" spans="1:7" ht="13" x14ac:dyDescent="0.3">
      <c r="A228" s="3"/>
      <c r="B228" s="3"/>
      <c r="C228" s="7"/>
      <c r="D228" s="7"/>
      <c r="E228" s="38"/>
      <c r="F228" s="37"/>
      <c r="G228" s="37"/>
    </row>
    <row r="229" spans="1:7" ht="13" x14ac:dyDescent="0.3">
      <c r="A229" s="3"/>
      <c r="B229" s="3" t="s">
        <v>250</v>
      </c>
      <c r="C229" s="7"/>
      <c r="D229" s="7"/>
      <c r="E229" s="38"/>
      <c r="F229" s="37"/>
      <c r="G229" s="37"/>
    </row>
    <row r="230" spans="1:7" ht="13" x14ac:dyDescent="0.3">
      <c r="A230" s="3"/>
      <c r="B230" s="3" t="s">
        <v>249</v>
      </c>
      <c r="C230" s="7"/>
      <c r="D230" s="7"/>
      <c r="E230" s="38"/>
      <c r="F230" s="37"/>
      <c r="G230" s="37"/>
    </row>
    <row r="231" spans="1:7" ht="13" x14ac:dyDescent="0.3">
      <c r="A231" s="3"/>
      <c r="B231" s="3" t="s">
        <v>248</v>
      </c>
      <c r="C231" s="7" t="s">
        <v>0</v>
      </c>
      <c r="D231" s="7">
        <v>10</v>
      </c>
      <c r="E231" s="38">
        <v>20</v>
      </c>
      <c r="F231" s="37"/>
      <c r="G231" s="37">
        <f t="shared" si="7"/>
        <v>200</v>
      </c>
    </row>
    <row r="232" spans="1:7" ht="13" x14ac:dyDescent="0.3">
      <c r="A232" s="3"/>
      <c r="B232" s="3"/>
      <c r="C232" s="7"/>
      <c r="D232" s="7"/>
      <c r="E232" s="38"/>
      <c r="F232" s="37"/>
      <c r="G232" s="37"/>
    </row>
    <row r="233" spans="1:7" ht="13" x14ac:dyDescent="0.3">
      <c r="A233" s="3"/>
      <c r="B233" s="3" t="s">
        <v>247</v>
      </c>
      <c r="C233" s="7" t="s">
        <v>0</v>
      </c>
      <c r="D233" s="7">
        <v>10</v>
      </c>
      <c r="E233" s="38">
        <v>20</v>
      </c>
      <c r="F233" s="37"/>
      <c r="G233" s="37">
        <f t="shared" si="7"/>
        <v>200</v>
      </c>
    </row>
    <row r="234" spans="1:7" ht="13" x14ac:dyDescent="0.3">
      <c r="A234" s="3"/>
      <c r="B234" s="3"/>
      <c r="C234" s="7"/>
      <c r="D234" s="7"/>
      <c r="E234" s="38"/>
      <c r="F234" s="37"/>
      <c r="G234" s="37"/>
    </row>
    <row r="235" spans="1:7" ht="13" x14ac:dyDescent="0.3">
      <c r="A235" s="3"/>
      <c r="B235" s="5" t="s">
        <v>283</v>
      </c>
      <c r="C235" s="7"/>
      <c r="D235" s="7"/>
      <c r="E235" s="38"/>
      <c r="F235" s="39"/>
      <c r="G235" s="39">
        <f>SUM(G179:G234)</f>
        <v>2320</v>
      </c>
    </row>
    <row r="236" spans="1:7" ht="13" x14ac:dyDescent="0.3">
      <c r="A236" s="3"/>
      <c r="B236" s="3"/>
      <c r="C236" s="7"/>
      <c r="D236" s="7"/>
      <c r="E236" s="38"/>
      <c r="F236" s="37"/>
      <c r="G236" s="37"/>
    </row>
    <row r="237" spans="1:7" ht="13" x14ac:dyDescent="0.3">
      <c r="A237" s="3"/>
      <c r="B237" s="3"/>
      <c r="C237" s="7"/>
      <c r="D237" s="7"/>
      <c r="E237" s="38"/>
      <c r="F237" s="37"/>
      <c r="G237" s="37"/>
    </row>
    <row r="238" spans="1:7" ht="13" x14ac:dyDescent="0.3">
      <c r="A238" s="3"/>
      <c r="B238" s="17" t="s">
        <v>246</v>
      </c>
      <c r="C238" s="7"/>
      <c r="D238" s="7"/>
      <c r="E238" s="38"/>
      <c r="F238" s="37"/>
      <c r="G238" s="37"/>
    </row>
    <row r="239" spans="1:7" ht="13" x14ac:dyDescent="0.3">
      <c r="A239" s="3"/>
      <c r="B239" s="17" t="s">
        <v>245</v>
      </c>
      <c r="C239" s="7"/>
      <c r="D239" s="7"/>
      <c r="E239" s="38"/>
      <c r="F239" s="37"/>
      <c r="G239" s="37"/>
    </row>
    <row r="240" spans="1:7" ht="13" x14ac:dyDescent="0.3">
      <c r="A240" s="3"/>
      <c r="B240" s="3"/>
      <c r="C240" s="7"/>
      <c r="D240" s="7"/>
      <c r="E240" s="38"/>
      <c r="F240" s="37"/>
      <c r="G240" s="37"/>
    </row>
    <row r="241" spans="1:14" ht="13" x14ac:dyDescent="0.3">
      <c r="A241" s="3"/>
      <c r="B241" s="4" t="s">
        <v>244</v>
      </c>
      <c r="C241" s="7"/>
      <c r="D241" s="7"/>
      <c r="E241" s="38"/>
      <c r="F241" s="37"/>
      <c r="G241" s="37"/>
    </row>
    <row r="242" spans="1:14" ht="13" x14ac:dyDescent="0.3">
      <c r="A242" s="3"/>
      <c r="B242" s="3"/>
      <c r="C242" s="7"/>
      <c r="D242" s="7"/>
      <c r="E242" s="38"/>
      <c r="F242" s="37"/>
      <c r="G242" s="37"/>
    </row>
    <row r="243" spans="1:14" ht="13" x14ac:dyDescent="0.3">
      <c r="A243" s="3"/>
      <c r="B243" s="3" t="s">
        <v>243</v>
      </c>
      <c r="C243" s="7"/>
      <c r="D243" s="7"/>
      <c r="E243" s="38"/>
      <c r="F243" s="37"/>
      <c r="G243" s="37"/>
    </row>
    <row r="244" spans="1:14" ht="13" x14ac:dyDescent="0.3">
      <c r="A244" s="3"/>
      <c r="B244" s="3" t="s">
        <v>242</v>
      </c>
      <c r="C244" s="7" t="s">
        <v>1</v>
      </c>
      <c r="D244" s="7"/>
      <c r="E244" s="38">
        <v>1800</v>
      </c>
      <c r="F244" s="37"/>
      <c r="G244" s="37">
        <f t="shared" ref="G244:G304" si="8">E244*D244</f>
        <v>0</v>
      </c>
    </row>
    <row r="245" spans="1:14" ht="13" x14ac:dyDescent="0.3">
      <c r="A245" s="3"/>
      <c r="B245" s="3"/>
      <c r="C245" s="7"/>
      <c r="D245" s="7"/>
      <c r="E245" s="38"/>
      <c r="F245" s="37"/>
      <c r="G245" s="37"/>
      <c r="K245" s="1">
        <v>54</v>
      </c>
      <c r="L245" s="1">
        <v>0.6</v>
      </c>
      <c r="M245" s="1">
        <v>0.25</v>
      </c>
      <c r="N245" s="1">
        <f>M245*L245*K245</f>
        <v>8.1</v>
      </c>
    </row>
    <row r="246" spans="1:14" ht="13" x14ac:dyDescent="0.3">
      <c r="A246" s="3"/>
      <c r="B246" s="3" t="s">
        <v>241</v>
      </c>
      <c r="C246" s="7"/>
      <c r="D246" s="7"/>
      <c r="E246" s="38"/>
      <c r="F246" s="37"/>
      <c r="G246" s="37"/>
    </row>
    <row r="247" spans="1:14" ht="13" x14ac:dyDescent="0.3">
      <c r="A247" s="3"/>
      <c r="B247" s="3" t="s">
        <v>240</v>
      </c>
      <c r="C247" s="7" t="s">
        <v>1</v>
      </c>
      <c r="D247" s="7">
        <v>2</v>
      </c>
      <c r="E247" s="38">
        <v>1800</v>
      </c>
      <c r="F247" s="37"/>
      <c r="G247" s="37">
        <f t="shared" si="8"/>
        <v>3600</v>
      </c>
    </row>
    <row r="248" spans="1:14" ht="13" x14ac:dyDescent="0.3">
      <c r="A248" s="3"/>
      <c r="B248" s="3"/>
      <c r="C248" s="7"/>
      <c r="D248" s="7"/>
      <c r="E248" s="38"/>
      <c r="F248" s="37"/>
      <c r="G248" s="37"/>
    </row>
    <row r="249" spans="1:14" ht="13" x14ac:dyDescent="0.3">
      <c r="A249" s="3"/>
      <c r="B249" s="4" t="s">
        <v>239</v>
      </c>
      <c r="C249" s="7"/>
      <c r="D249" s="7"/>
      <c r="E249" s="38"/>
      <c r="F249" s="37"/>
      <c r="G249" s="37"/>
    </row>
    <row r="250" spans="1:14" ht="13" x14ac:dyDescent="0.3">
      <c r="A250" s="3"/>
      <c r="B250" s="4" t="s">
        <v>238</v>
      </c>
      <c r="C250" s="7"/>
      <c r="D250" s="7"/>
      <c r="E250" s="38"/>
      <c r="F250" s="37"/>
      <c r="G250" s="37"/>
    </row>
    <row r="251" spans="1:14" ht="13" x14ac:dyDescent="0.3">
      <c r="A251" s="3"/>
      <c r="B251" s="3"/>
      <c r="C251" s="7"/>
      <c r="D251" s="7"/>
      <c r="E251" s="38"/>
      <c r="F251" s="37"/>
      <c r="G251" s="37"/>
    </row>
    <row r="252" spans="1:14" ht="13" x14ac:dyDescent="0.3">
      <c r="A252" s="3"/>
      <c r="B252" s="4" t="s">
        <v>237</v>
      </c>
      <c r="C252" s="7"/>
      <c r="D252" s="7"/>
      <c r="E252" s="38"/>
      <c r="F252" s="37"/>
      <c r="G252" s="37"/>
    </row>
    <row r="253" spans="1:14" ht="13" x14ac:dyDescent="0.3">
      <c r="A253" s="3"/>
      <c r="B253" s="3"/>
      <c r="C253" s="7"/>
      <c r="D253" s="7"/>
      <c r="E253" s="38"/>
      <c r="F253" s="37"/>
      <c r="G253" s="37"/>
    </row>
    <row r="254" spans="1:14" ht="13" x14ac:dyDescent="0.3">
      <c r="A254" s="3"/>
      <c r="B254" s="3" t="s">
        <v>236</v>
      </c>
      <c r="C254" s="7" t="s">
        <v>1</v>
      </c>
      <c r="D254" s="7"/>
      <c r="E254" s="38">
        <v>1800</v>
      </c>
      <c r="F254" s="37"/>
      <c r="G254" s="37">
        <f t="shared" si="8"/>
        <v>0</v>
      </c>
    </row>
    <row r="255" spans="1:14" ht="13" x14ac:dyDescent="0.3">
      <c r="A255" s="3"/>
      <c r="B255" s="3"/>
      <c r="C255" s="7"/>
      <c r="D255" s="7"/>
      <c r="E255" s="38"/>
      <c r="F255" s="37"/>
      <c r="G255" s="37"/>
    </row>
    <row r="256" spans="1:14" ht="13" x14ac:dyDescent="0.3">
      <c r="A256" s="3"/>
      <c r="B256" s="3" t="s">
        <v>235</v>
      </c>
      <c r="C256" s="7" t="s">
        <v>1</v>
      </c>
      <c r="D256" s="7"/>
      <c r="E256" s="38">
        <v>1800</v>
      </c>
      <c r="F256" s="37"/>
      <c r="G256" s="37">
        <f t="shared" si="8"/>
        <v>0</v>
      </c>
    </row>
    <row r="257" spans="1:13" ht="13" x14ac:dyDescent="0.3">
      <c r="A257" s="3"/>
      <c r="B257" s="3"/>
      <c r="C257" s="7"/>
      <c r="D257" s="7"/>
      <c r="E257" s="38"/>
      <c r="F257" s="37"/>
      <c r="G257" s="37"/>
    </row>
    <row r="258" spans="1:13" ht="13" x14ac:dyDescent="0.3">
      <c r="A258" s="3"/>
      <c r="B258" s="4" t="s">
        <v>234</v>
      </c>
      <c r="C258" s="7"/>
      <c r="D258" s="7"/>
      <c r="E258" s="38"/>
      <c r="F258" s="37"/>
      <c r="G258" s="37"/>
      <c r="K258" s="1">
        <v>54</v>
      </c>
      <c r="L258" s="1">
        <f>K258/2.4</f>
        <v>22.5</v>
      </c>
      <c r="M258" s="1">
        <f>L258*0.6</f>
        <v>13.5</v>
      </c>
    </row>
    <row r="259" spans="1:13" ht="13" x14ac:dyDescent="0.3">
      <c r="A259" s="3"/>
      <c r="B259" s="3" t="s">
        <v>233</v>
      </c>
      <c r="C259" s="7"/>
      <c r="D259" s="7"/>
      <c r="E259" s="38"/>
      <c r="F259" s="37"/>
      <c r="G259" s="37"/>
    </row>
    <row r="260" spans="1:13" ht="13" x14ac:dyDescent="0.3">
      <c r="A260" s="3"/>
      <c r="B260" s="3" t="s">
        <v>232</v>
      </c>
      <c r="C260" s="7" t="s">
        <v>2</v>
      </c>
      <c r="D260" s="7">
        <v>1</v>
      </c>
      <c r="E260" s="38">
        <v>150</v>
      </c>
      <c r="F260" s="37"/>
      <c r="G260" s="37">
        <f t="shared" si="8"/>
        <v>150</v>
      </c>
    </row>
    <row r="261" spans="1:13" ht="13" x14ac:dyDescent="0.3">
      <c r="A261" s="3"/>
      <c r="B261" s="3"/>
      <c r="C261" s="7"/>
      <c r="D261" s="7"/>
      <c r="E261" s="38"/>
      <c r="F261" s="37"/>
      <c r="G261" s="37"/>
      <c r="K261" s="1">
        <v>54</v>
      </c>
      <c r="L261" s="1">
        <v>0.6</v>
      </c>
      <c r="M261" s="1">
        <f>L261*K261</f>
        <v>32.4</v>
      </c>
    </row>
    <row r="262" spans="1:13" ht="13" x14ac:dyDescent="0.3">
      <c r="A262" s="3"/>
      <c r="B262" s="4" t="s">
        <v>231</v>
      </c>
      <c r="C262" s="7"/>
      <c r="D262" s="7"/>
      <c r="E262" s="38"/>
      <c r="F262" s="37"/>
      <c r="G262" s="37"/>
    </row>
    <row r="263" spans="1:13" ht="13" x14ac:dyDescent="0.3">
      <c r="A263" s="3"/>
      <c r="B263" s="3"/>
      <c r="C263" s="7"/>
      <c r="D263" s="7"/>
      <c r="E263" s="38"/>
      <c r="F263" s="37"/>
      <c r="G263" s="37"/>
    </row>
    <row r="264" spans="1:13" ht="13" x14ac:dyDescent="0.3">
      <c r="A264" s="3"/>
      <c r="B264" s="3" t="s">
        <v>230</v>
      </c>
      <c r="C264" s="7"/>
      <c r="D264" s="7"/>
      <c r="E264" s="38"/>
      <c r="F264" s="37"/>
      <c r="G264" s="37"/>
    </row>
    <row r="265" spans="1:13" ht="13" x14ac:dyDescent="0.3">
      <c r="A265" s="3"/>
      <c r="B265" s="3" t="s">
        <v>229</v>
      </c>
      <c r="C265" s="7"/>
      <c r="D265" s="7"/>
      <c r="E265" s="38"/>
      <c r="F265" s="37"/>
      <c r="G265" s="37"/>
    </row>
    <row r="266" spans="1:13" ht="13" x14ac:dyDescent="0.3">
      <c r="A266" s="3"/>
      <c r="B266" s="3"/>
      <c r="C266" s="7"/>
      <c r="D266" s="7"/>
      <c r="E266" s="38"/>
      <c r="F266" s="37"/>
      <c r="G266" s="37"/>
    </row>
    <row r="267" spans="1:13" ht="13" x14ac:dyDescent="0.3">
      <c r="A267" s="3"/>
      <c r="B267" s="3" t="s">
        <v>228</v>
      </c>
      <c r="C267" s="7" t="s">
        <v>0</v>
      </c>
      <c r="D267" s="7">
        <v>6</v>
      </c>
      <c r="E267" s="38">
        <v>45</v>
      </c>
      <c r="F267" s="37"/>
      <c r="G267" s="37">
        <f t="shared" si="8"/>
        <v>270</v>
      </c>
    </row>
    <row r="268" spans="1:13" ht="13" x14ac:dyDescent="0.3">
      <c r="A268" s="3"/>
      <c r="B268" s="3"/>
      <c r="C268" s="7"/>
      <c r="D268" s="7"/>
      <c r="E268" s="38"/>
      <c r="F268" s="37"/>
      <c r="G268" s="37"/>
    </row>
    <row r="269" spans="1:13" ht="13" x14ac:dyDescent="0.3">
      <c r="A269" s="3"/>
      <c r="B269" s="4" t="s">
        <v>227</v>
      </c>
      <c r="C269" s="7"/>
      <c r="D269" s="7"/>
      <c r="E269" s="38"/>
      <c r="F269" s="37"/>
      <c r="G269" s="37"/>
    </row>
    <row r="270" spans="1:13" ht="13" x14ac:dyDescent="0.3">
      <c r="A270" s="3"/>
      <c r="B270" s="3"/>
      <c r="C270" s="7"/>
      <c r="D270" s="7"/>
      <c r="E270" s="38"/>
      <c r="F270" s="37"/>
      <c r="G270" s="37"/>
    </row>
    <row r="271" spans="1:13" ht="13" x14ac:dyDescent="0.3">
      <c r="A271" s="3"/>
      <c r="B271" s="3" t="s">
        <v>226</v>
      </c>
      <c r="C271" s="7"/>
      <c r="D271" s="7"/>
      <c r="E271" s="38"/>
      <c r="F271" s="37"/>
      <c r="G271" s="37"/>
    </row>
    <row r="272" spans="1:13" ht="13" x14ac:dyDescent="0.3">
      <c r="A272" s="3"/>
      <c r="B272" s="3" t="s">
        <v>225</v>
      </c>
      <c r="C272" s="7" t="s">
        <v>0</v>
      </c>
      <c r="D272" s="7">
        <v>6</v>
      </c>
      <c r="E272" s="38">
        <v>65</v>
      </c>
      <c r="F272" s="37"/>
      <c r="G272" s="37">
        <f t="shared" si="8"/>
        <v>390</v>
      </c>
    </row>
    <row r="273" spans="1:7" ht="13" x14ac:dyDescent="0.3">
      <c r="A273" s="3"/>
      <c r="B273" s="3"/>
      <c r="C273" s="7"/>
      <c r="D273" s="7"/>
      <c r="E273" s="38"/>
      <c r="F273" s="37"/>
      <c r="G273" s="37"/>
    </row>
    <row r="274" spans="1:7" ht="13" x14ac:dyDescent="0.3">
      <c r="A274" s="3"/>
      <c r="B274" s="4" t="s">
        <v>224</v>
      </c>
      <c r="C274" s="7"/>
      <c r="D274" s="7"/>
      <c r="E274" s="38"/>
      <c r="F274" s="37"/>
      <c r="G274" s="37"/>
    </row>
    <row r="275" spans="1:7" ht="13" x14ac:dyDescent="0.3">
      <c r="A275" s="3"/>
      <c r="B275" s="3"/>
      <c r="C275" s="7"/>
      <c r="D275" s="7"/>
      <c r="E275" s="38"/>
      <c r="F275" s="37"/>
      <c r="G275" s="37"/>
    </row>
    <row r="276" spans="1:7" ht="13" x14ac:dyDescent="0.3">
      <c r="A276" s="3"/>
      <c r="B276" s="4" t="s">
        <v>223</v>
      </c>
      <c r="C276" s="7"/>
      <c r="D276" s="7"/>
      <c r="E276" s="38"/>
      <c r="F276" s="37"/>
      <c r="G276" s="37"/>
    </row>
    <row r="277" spans="1:7" ht="13" x14ac:dyDescent="0.3">
      <c r="A277" s="3"/>
      <c r="B277" s="4" t="s">
        <v>222</v>
      </c>
      <c r="C277" s="7"/>
      <c r="D277" s="7"/>
      <c r="E277" s="38"/>
      <c r="F277" s="37"/>
      <c r="G277" s="37"/>
    </row>
    <row r="278" spans="1:7" ht="13" x14ac:dyDescent="0.3">
      <c r="A278" s="3"/>
      <c r="B278" s="3"/>
      <c r="C278" s="7"/>
      <c r="D278" s="7"/>
      <c r="E278" s="38"/>
      <c r="F278" s="37"/>
      <c r="G278" s="37"/>
    </row>
    <row r="279" spans="1:7" ht="13" x14ac:dyDescent="0.3">
      <c r="A279" s="3"/>
      <c r="B279" s="3" t="s">
        <v>221</v>
      </c>
      <c r="C279" s="7" t="s">
        <v>11</v>
      </c>
      <c r="D279" s="7">
        <v>5</v>
      </c>
      <c r="E279" s="38">
        <v>15</v>
      </c>
      <c r="F279" s="37"/>
      <c r="G279" s="37">
        <f t="shared" si="8"/>
        <v>75</v>
      </c>
    </row>
    <row r="280" spans="1:7" ht="13" x14ac:dyDescent="0.3">
      <c r="A280" s="3"/>
      <c r="B280" s="3"/>
      <c r="C280" s="7"/>
      <c r="D280" s="7"/>
      <c r="E280" s="38"/>
      <c r="F280" s="37"/>
      <c r="G280" s="37"/>
    </row>
    <row r="281" spans="1:7" ht="13" x14ac:dyDescent="0.3">
      <c r="A281" s="3"/>
      <c r="B281" s="4" t="s">
        <v>220</v>
      </c>
      <c r="C281" s="7"/>
      <c r="D281" s="7"/>
      <c r="E281" s="38"/>
      <c r="F281" s="37"/>
      <c r="G281" s="37"/>
    </row>
    <row r="282" spans="1:7" ht="13" x14ac:dyDescent="0.3">
      <c r="A282" s="3"/>
      <c r="B282" s="4" t="s">
        <v>219</v>
      </c>
      <c r="C282" s="7"/>
      <c r="D282" s="7"/>
      <c r="E282" s="38"/>
      <c r="F282" s="37"/>
      <c r="G282" s="37"/>
    </row>
    <row r="283" spans="1:7" ht="13" x14ac:dyDescent="0.3">
      <c r="A283" s="3"/>
      <c r="B283" s="3"/>
      <c r="C283" s="7"/>
      <c r="D283" s="7"/>
      <c r="E283" s="38"/>
      <c r="F283" s="37"/>
      <c r="G283" s="37"/>
    </row>
    <row r="284" spans="1:7" ht="13" x14ac:dyDescent="0.3">
      <c r="A284" s="3"/>
      <c r="B284" s="3" t="s">
        <v>218</v>
      </c>
      <c r="C284" s="7" t="s">
        <v>11</v>
      </c>
      <c r="D284" s="7">
        <v>5</v>
      </c>
      <c r="E284" s="38">
        <v>15</v>
      </c>
      <c r="F284" s="37"/>
      <c r="G284" s="37">
        <f t="shared" si="8"/>
        <v>75</v>
      </c>
    </row>
    <row r="285" spans="1:7" ht="13" x14ac:dyDescent="0.3">
      <c r="A285" s="3"/>
      <c r="B285" s="3"/>
      <c r="C285" s="7"/>
      <c r="D285" s="7"/>
      <c r="E285" s="38"/>
      <c r="F285" s="37"/>
      <c r="G285" s="37"/>
    </row>
    <row r="286" spans="1:7" ht="13" x14ac:dyDescent="0.3">
      <c r="A286" s="3"/>
      <c r="B286" s="4" t="s">
        <v>217</v>
      </c>
      <c r="C286" s="7"/>
      <c r="D286" s="7"/>
      <c r="E286" s="38"/>
      <c r="F286" s="37"/>
      <c r="G286" s="37"/>
    </row>
    <row r="287" spans="1:7" ht="13" x14ac:dyDescent="0.3">
      <c r="A287" s="3"/>
      <c r="B287" s="3" t="s">
        <v>216</v>
      </c>
      <c r="C287" s="7" t="s">
        <v>11</v>
      </c>
      <c r="D287" s="7">
        <v>5</v>
      </c>
      <c r="E287" s="38">
        <v>15</v>
      </c>
      <c r="F287" s="37"/>
      <c r="G287" s="37">
        <f t="shared" si="8"/>
        <v>75</v>
      </c>
    </row>
    <row r="288" spans="1:7" ht="13" x14ac:dyDescent="0.3">
      <c r="A288" s="3"/>
      <c r="B288" s="3"/>
      <c r="C288" s="7"/>
      <c r="D288" s="7"/>
      <c r="E288" s="38"/>
      <c r="F288" s="37"/>
      <c r="G288" s="37"/>
    </row>
    <row r="289" spans="1:7" ht="13" x14ac:dyDescent="0.3">
      <c r="A289" s="3"/>
      <c r="B289" s="4" t="s">
        <v>215</v>
      </c>
      <c r="C289" s="7"/>
      <c r="D289" s="7"/>
      <c r="E289" s="38"/>
      <c r="F289" s="37"/>
      <c r="G289" s="37"/>
    </row>
    <row r="290" spans="1:7" ht="13" x14ac:dyDescent="0.3">
      <c r="A290" s="3"/>
      <c r="B290" s="4" t="s">
        <v>214</v>
      </c>
      <c r="C290" s="7"/>
      <c r="D290" s="7"/>
      <c r="E290" s="38"/>
      <c r="F290" s="37"/>
      <c r="G290" s="37"/>
    </row>
    <row r="291" spans="1:7" ht="13" x14ac:dyDescent="0.3">
      <c r="A291" s="3"/>
      <c r="B291" s="3"/>
      <c r="C291" s="7"/>
      <c r="D291" s="7"/>
      <c r="E291" s="38"/>
      <c r="F291" s="37"/>
      <c r="G291" s="37"/>
    </row>
    <row r="292" spans="1:7" ht="13" x14ac:dyDescent="0.3">
      <c r="A292" s="3"/>
      <c r="B292" s="4" t="s">
        <v>213</v>
      </c>
      <c r="C292" s="7"/>
      <c r="D292" s="7"/>
      <c r="E292" s="38"/>
      <c r="F292" s="37"/>
      <c r="G292" s="37"/>
    </row>
    <row r="293" spans="1:7" ht="13" x14ac:dyDescent="0.3">
      <c r="A293" s="3"/>
      <c r="B293" s="3"/>
      <c r="C293" s="7"/>
      <c r="D293" s="7"/>
      <c r="E293" s="38"/>
      <c r="F293" s="37"/>
      <c r="G293" s="37"/>
    </row>
    <row r="294" spans="1:7" ht="13" x14ac:dyDescent="0.3">
      <c r="A294" s="3"/>
      <c r="B294" s="3" t="s">
        <v>9</v>
      </c>
      <c r="C294" s="7" t="s">
        <v>8</v>
      </c>
      <c r="D294" s="7"/>
      <c r="E294" s="38">
        <v>13000</v>
      </c>
      <c r="F294" s="37"/>
      <c r="G294" s="37">
        <f t="shared" si="8"/>
        <v>0</v>
      </c>
    </row>
    <row r="295" spans="1:7" ht="13" x14ac:dyDescent="0.3">
      <c r="A295" s="3"/>
      <c r="B295" s="3"/>
      <c r="C295" s="7"/>
      <c r="D295" s="7"/>
      <c r="E295" s="38"/>
      <c r="F295" s="37"/>
      <c r="G295" s="37"/>
    </row>
    <row r="296" spans="1:7" ht="13" x14ac:dyDescent="0.3">
      <c r="A296" s="3"/>
      <c r="B296" s="3" t="s">
        <v>7</v>
      </c>
      <c r="C296" s="7" t="s">
        <v>8</v>
      </c>
      <c r="D296" s="7"/>
      <c r="E296" s="38">
        <v>13000</v>
      </c>
      <c r="F296" s="37"/>
      <c r="G296" s="37">
        <f t="shared" si="8"/>
        <v>0</v>
      </c>
    </row>
    <row r="297" spans="1:7" ht="13" x14ac:dyDescent="0.3">
      <c r="A297" s="3"/>
      <c r="B297" s="3"/>
      <c r="C297" s="7"/>
      <c r="D297" s="7"/>
      <c r="E297" s="38"/>
      <c r="F297" s="37"/>
      <c r="G297" s="37"/>
    </row>
    <row r="298" spans="1:7" ht="13" x14ac:dyDescent="0.3">
      <c r="A298" s="3"/>
      <c r="B298" s="4" t="s">
        <v>212</v>
      </c>
      <c r="C298" s="7"/>
      <c r="D298" s="7"/>
      <c r="E298" s="38"/>
      <c r="F298" s="37"/>
      <c r="G298" s="37"/>
    </row>
    <row r="299" spans="1:7" ht="13" x14ac:dyDescent="0.3">
      <c r="A299" s="3"/>
      <c r="B299" s="4" t="s">
        <v>211</v>
      </c>
      <c r="C299" s="7"/>
      <c r="D299" s="7"/>
      <c r="E299" s="38"/>
      <c r="F299" s="37"/>
      <c r="G299" s="37"/>
    </row>
    <row r="300" spans="1:7" ht="13" x14ac:dyDescent="0.3">
      <c r="A300" s="3"/>
      <c r="B300" s="3" t="s">
        <v>210</v>
      </c>
      <c r="C300" s="7" t="s">
        <v>8</v>
      </c>
      <c r="D300" s="7"/>
      <c r="E300" s="38">
        <v>13000</v>
      </c>
      <c r="F300" s="37"/>
      <c r="G300" s="37">
        <f t="shared" si="8"/>
        <v>0</v>
      </c>
    </row>
    <row r="301" spans="1:7" ht="13" x14ac:dyDescent="0.3">
      <c r="A301" s="3"/>
      <c r="B301" s="3"/>
      <c r="C301" s="7"/>
      <c r="D301" s="7"/>
      <c r="E301" s="38"/>
      <c r="F301" s="37"/>
      <c r="G301" s="37"/>
    </row>
    <row r="302" spans="1:7" ht="13" x14ac:dyDescent="0.3">
      <c r="A302" s="3"/>
      <c r="B302" s="4" t="s">
        <v>209</v>
      </c>
      <c r="C302" s="7"/>
      <c r="D302" s="7"/>
      <c r="E302" s="38"/>
      <c r="F302" s="37"/>
      <c r="G302" s="37"/>
    </row>
    <row r="303" spans="1:7" ht="13" x14ac:dyDescent="0.3">
      <c r="A303" s="3"/>
      <c r="B303" s="3"/>
      <c r="C303" s="7"/>
      <c r="D303" s="7"/>
      <c r="E303" s="38"/>
      <c r="F303" s="37"/>
      <c r="G303" s="37"/>
    </row>
    <row r="304" spans="1:7" ht="13" x14ac:dyDescent="0.3">
      <c r="A304" s="3"/>
      <c r="B304" s="3" t="s">
        <v>208</v>
      </c>
      <c r="C304" s="7" t="s">
        <v>0</v>
      </c>
      <c r="D304" s="7">
        <v>6</v>
      </c>
      <c r="E304" s="38">
        <v>145</v>
      </c>
      <c r="F304" s="37"/>
      <c r="G304" s="37">
        <f t="shared" si="8"/>
        <v>870</v>
      </c>
    </row>
    <row r="305" spans="1:7" ht="13" x14ac:dyDescent="0.3">
      <c r="A305" s="3"/>
      <c r="B305" s="3" t="s">
        <v>207</v>
      </c>
      <c r="C305" s="7"/>
      <c r="D305" s="7"/>
      <c r="E305" s="38"/>
      <c r="F305" s="37"/>
      <c r="G305" s="37"/>
    </row>
    <row r="306" spans="1:7" ht="13" x14ac:dyDescent="0.3">
      <c r="A306" s="3"/>
      <c r="B306" s="5" t="s">
        <v>283</v>
      </c>
      <c r="C306" s="7"/>
      <c r="D306" s="7"/>
      <c r="E306" s="38"/>
      <c r="F306" s="39"/>
      <c r="G306" s="39">
        <f>SUM(G243:G305)</f>
        <v>5505</v>
      </c>
    </row>
    <row r="307" spans="1:7" ht="13" x14ac:dyDescent="0.3">
      <c r="A307" s="3"/>
      <c r="B307" s="3"/>
      <c r="C307" s="7"/>
      <c r="D307" s="7"/>
      <c r="E307" s="38"/>
      <c r="F307" s="37"/>
      <c r="G307" s="37"/>
    </row>
    <row r="308" spans="1:7" ht="13" x14ac:dyDescent="0.3">
      <c r="A308" s="3"/>
      <c r="B308" s="3"/>
      <c r="C308" s="7"/>
      <c r="D308" s="7"/>
      <c r="E308" s="38"/>
      <c r="F308" s="37"/>
      <c r="G308" s="37"/>
    </row>
    <row r="309" spans="1:7" ht="13" x14ac:dyDescent="0.3">
      <c r="A309" s="3"/>
      <c r="B309" s="3"/>
      <c r="C309" s="7"/>
      <c r="D309" s="7"/>
      <c r="E309" s="38"/>
      <c r="F309" s="37"/>
      <c r="G309" s="37"/>
    </row>
    <row r="310" spans="1:7" ht="13" x14ac:dyDescent="0.3">
      <c r="A310" s="3"/>
      <c r="B310" s="17" t="s">
        <v>206</v>
      </c>
      <c r="C310" s="7"/>
      <c r="D310" s="7"/>
      <c r="E310" s="38"/>
      <c r="F310" s="37"/>
      <c r="G310" s="37"/>
    </row>
    <row r="311" spans="1:7" ht="13" x14ac:dyDescent="0.3">
      <c r="A311" s="3"/>
      <c r="B311" s="3"/>
      <c r="C311" s="7"/>
      <c r="D311" s="7"/>
      <c r="E311" s="38"/>
      <c r="F311" s="37"/>
      <c r="G311" s="37"/>
    </row>
    <row r="312" spans="1:7" ht="13" x14ac:dyDescent="0.3">
      <c r="A312" s="3"/>
      <c r="B312" s="3" t="s">
        <v>205</v>
      </c>
      <c r="C312" s="7" t="s">
        <v>2</v>
      </c>
      <c r="D312" s="7"/>
      <c r="E312" s="38"/>
      <c r="F312" s="37"/>
      <c r="G312" s="37">
        <f t="shared" ref="G312:G367" si="9">E312*D312</f>
        <v>0</v>
      </c>
    </row>
    <row r="313" spans="1:7" ht="13" x14ac:dyDescent="0.3">
      <c r="A313" s="3"/>
      <c r="B313" s="3"/>
      <c r="C313" s="7"/>
      <c r="D313" s="7"/>
      <c r="E313" s="38"/>
      <c r="F313" s="37"/>
      <c r="G313" s="37"/>
    </row>
    <row r="314" spans="1:7" ht="13" x14ac:dyDescent="0.3">
      <c r="A314" s="3"/>
      <c r="B314" s="4" t="s">
        <v>204</v>
      </c>
      <c r="C314" s="7"/>
      <c r="D314" s="7"/>
      <c r="E314" s="38"/>
      <c r="F314" s="37"/>
      <c r="G314" s="37"/>
    </row>
    <row r="315" spans="1:7" ht="13" x14ac:dyDescent="0.3">
      <c r="A315" s="3"/>
      <c r="B315" s="3"/>
      <c r="C315" s="7"/>
      <c r="D315" s="7"/>
      <c r="E315" s="38"/>
      <c r="F315" s="37"/>
      <c r="G315" s="37"/>
    </row>
    <row r="316" spans="1:7" ht="13" x14ac:dyDescent="0.3">
      <c r="A316" s="3"/>
      <c r="B316" s="4" t="s">
        <v>203</v>
      </c>
      <c r="C316" s="7"/>
      <c r="D316" s="7"/>
      <c r="E316" s="38"/>
      <c r="F316" s="37"/>
      <c r="G316" s="37"/>
    </row>
    <row r="317" spans="1:7" ht="13" x14ac:dyDescent="0.3">
      <c r="A317" s="3"/>
      <c r="B317" s="4" t="s">
        <v>202</v>
      </c>
      <c r="C317" s="7"/>
      <c r="D317" s="7"/>
      <c r="E317" s="38"/>
      <c r="F317" s="37"/>
      <c r="G317" s="37"/>
    </row>
    <row r="318" spans="1:7" ht="13" x14ac:dyDescent="0.3">
      <c r="A318" s="3"/>
      <c r="B318" s="3"/>
      <c r="C318" s="7"/>
      <c r="D318" s="7"/>
      <c r="E318" s="38"/>
      <c r="F318" s="37"/>
      <c r="G318" s="37"/>
    </row>
    <row r="319" spans="1:7" ht="13" x14ac:dyDescent="0.3">
      <c r="A319" s="3"/>
      <c r="B319" s="3" t="s">
        <v>201</v>
      </c>
      <c r="C319" s="7" t="s">
        <v>2</v>
      </c>
      <c r="D319" s="7"/>
      <c r="E319" s="38">
        <v>250</v>
      </c>
      <c r="F319" s="37"/>
      <c r="G319" s="37">
        <f t="shared" si="9"/>
        <v>0</v>
      </c>
    </row>
    <row r="320" spans="1:7" ht="13" x14ac:dyDescent="0.3">
      <c r="A320" s="3"/>
      <c r="B320" s="3"/>
      <c r="C320" s="7"/>
      <c r="D320" s="7"/>
      <c r="E320" s="38"/>
      <c r="F320" s="37"/>
      <c r="G320" s="37"/>
    </row>
    <row r="321" spans="1:7" ht="13" x14ac:dyDescent="0.3">
      <c r="A321" s="3"/>
      <c r="B321" s="5" t="s">
        <v>283</v>
      </c>
      <c r="C321" s="7"/>
      <c r="D321" s="7"/>
      <c r="E321" s="38"/>
      <c r="F321" s="39"/>
      <c r="G321" s="39">
        <f>SUM(G311:G320)</f>
        <v>0</v>
      </c>
    </row>
    <row r="322" spans="1:7" ht="13" x14ac:dyDescent="0.3">
      <c r="A322" s="3"/>
      <c r="B322" s="3"/>
      <c r="C322" s="7"/>
      <c r="D322" s="7"/>
      <c r="E322" s="38"/>
      <c r="F322" s="37"/>
      <c r="G322" s="37"/>
    </row>
    <row r="323" spans="1:7" ht="13" x14ac:dyDescent="0.3">
      <c r="A323" s="3"/>
      <c r="B323" s="3"/>
      <c r="C323" s="7"/>
      <c r="D323" s="7"/>
      <c r="E323" s="38"/>
      <c r="F323" s="37"/>
      <c r="G323" s="37"/>
    </row>
    <row r="324" spans="1:7" ht="13" x14ac:dyDescent="0.3">
      <c r="A324" s="3"/>
      <c r="B324" s="17" t="s">
        <v>200</v>
      </c>
      <c r="C324" s="7"/>
      <c r="D324" s="7"/>
      <c r="E324" s="38"/>
      <c r="F324" s="37"/>
      <c r="G324" s="37"/>
    </row>
    <row r="325" spans="1:7" ht="13" x14ac:dyDescent="0.3">
      <c r="A325" s="3"/>
      <c r="B325" s="3"/>
      <c r="C325" s="7"/>
      <c r="D325" s="7"/>
      <c r="E325" s="38"/>
      <c r="F325" s="37"/>
      <c r="G325" s="37"/>
    </row>
    <row r="326" spans="1:7" ht="13" x14ac:dyDescent="0.3">
      <c r="A326" s="3"/>
      <c r="B326" s="4" t="s">
        <v>199</v>
      </c>
      <c r="C326" s="7"/>
      <c r="D326" s="7"/>
      <c r="E326" s="38"/>
      <c r="F326" s="37"/>
      <c r="G326" s="37"/>
    </row>
    <row r="327" spans="1:7" ht="13" x14ac:dyDescent="0.3">
      <c r="A327" s="3"/>
      <c r="B327" s="3"/>
      <c r="C327" s="7"/>
      <c r="D327" s="7"/>
      <c r="E327" s="38"/>
      <c r="F327" s="37"/>
      <c r="G327" s="37"/>
    </row>
    <row r="328" spans="1:7" ht="13" x14ac:dyDescent="0.3">
      <c r="A328" s="3"/>
      <c r="B328" s="4" t="s">
        <v>198</v>
      </c>
      <c r="C328" s="7"/>
      <c r="D328" s="7"/>
      <c r="E328" s="38"/>
      <c r="F328" s="37"/>
      <c r="G328" s="37"/>
    </row>
    <row r="329" spans="1:7" ht="13" x14ac:dyDescent="0.3">
      <c r="A329" s="3"/>
      <c r="B329" s="4" t="s">
        <v>197</v>
      </c>
      <c r="C329" s="7"/>
      <c r="D329" s="7"/>
      <c r="E329" s="38"/>
      <c r="F329" s="37"/>
      <c r="G329" s="37"/>
    </row>
    <row r="330" spans="1:7" ht="13" x14ac:dyDescent="0.3">
      <c r="A330" s="3"/>
      <c r="B330" s="4" t="s">
        <v>196</v>
      </c>
      <c r="C330" s="7"/>
      <c r="D330" s="7"/>
      <c r="E330" s="38"/>
      <c r="F330" s="37"/>
      <c r="G330" s="37"/>
    </row>
    <row r="331" spans="1:7" ht="13" x14ac:dyDescent="0.3">
      <c r="A331" s="3"/>
      <c r="B331" s="3"/>
      <c r="C331" s="7"/>
      <c r="D331" s="7"/>
      <c r="E331" s="38"/>
      <c r="F331" s="37"/>
      <c r="G331" s="37"/>
    </row>
    <row r="332" spans="1:7" ht="13" x14ac:dyDescent="0.3">
      <c r="A332" s="3"/>
      <c r="B332" s="3" t="s">
        <v>10</v>
      </c>
      <c r="C332" s="7" t="s">
        <v>0</v>
      </c>
      <c r="D332" s="7"/>
      <c r="E332" s="38">
        <v>380</v>
      </c>
      <c r="F332" s="37"/>
      <c r="G332" s="37">
        <f t="shared" si="9"/>
        <v>0</v>
      </c>
    </row>
    <row r="333" spans="1:7" ht="13" x14ac:dyDescent="0.3">
      <c r="A333" s="3"/>
      <c r="B333" s="3"/>
      <c r="C333" s="7"/>
      <c r="D333" s="7"/>
      <c r="E333" s="38"/>
      <c r="F333" s="37"/>
      <c r="G333" s="37"/>
    </row>
    <row r="334" spans="1:7" ht="13" x14ac:dyDescent="0.3">
      <c r="A334" s="3"/>
      <c r="B334" s="3" t="s">
        <v>191</v>
      </c>
      <c r="C334" s="7" t="s">
        <v>0</v>
      </c>
      <c r="D334" s="7"/>
      <c r="E334" s="38">
        <v>480</v>
      </c>
      <c r="F334" s="37"/>
      <c r="G334" s="37">
        <f t="shared" si="9"/>
        <v>0</v>
      </c>
    </row>
    <row r="335" spans="1:7" ht="13" x14ac:dyDescent="0.3">
      <c r="A335" s="3"/>
      <c r="B335" s="3"/>
      <c r="C335" s="7"/>
      <c r="D335" s="7"/>
      <c r="E335" s="38"/>
      <c r="F335" s="37"/>
      <c r="G335" s="37"/>
    </row>
    <row r="336" spans="1:7" ht="13" x14ac:dyDescent="0.3">
      <c r="A336" s="3"/>
      <c r="B336" s="4" t="s">
        <v>195</v>
      </c>
      <c r="C336" s="7"/>
      <c r="D336" s="7"/>
      <c r="E336" s="38"/>
      <c r="F336" s="37"/>
      <c r="G336" s="37"/>
    </row>
    <row r="337" spans="1:7" ht="13" x14ac:dyDescent="0.3">
      <c r="A337" s="3"/>
      <c r="B337" s="3"/>
      <c r="C337" s="7"/>
      <c r="D337" s="7"/>
      <c r="E337" s="38"/>
      <c r="F337" s="37"/>
      <c r="G337" s="37"/>
    </row>
    <row r="338" spans="1:7" ht="13" x14ac:dyDescent="0.3">
      <c r="A338" s="3"/>
      <c r="B338" s="4" t="s">
        <v>194</v>
      </c>
      <c r="C338" s="7"/>
      <c r="D338" s="7"/>
      <c r="E338" s="38"/>
      <c r="F338" s="37"/>
      <c r="G338" s="37"/>
    </row>
    <row r="339" spans="1:7" ht="13" x14ac:dyDescent="0.3">
      <c r="A339" s="3"/>
      <c r="B339" s="4" t="s">
        <v>193</v>
      </c>
      <c r="C339" s="7"/>
      <c r="D339" s="7"/>
      <c r="E339" s="38"/>
      <c r="F339" s="37"/>
      <c r="G339" s="37"/>
    </row>
    <row r="340" spans="1:7" ht="13" x14ac:dyDescent="0.3">
      <c r="A340" s="3"/>
      <c r="B340" s="3"/>
      <c r="C340" s="7"/>
      <c r="D340" s="7"/>
      <c r="E340" s="38"/>
      <c r="F340" s="37"/>
      <c r="G340" s="37"/>
    </row>
    <row r="341" spans="1:7" ht="13" x14ac:dyDescent="0.3">
      <c r="A341" s="3"/>
      <c r="B341" s="3" t="s">
        <v>10</v>
      </c>
      <c r="C341" s="7" t="s">
        <v>0</v>
      </c>
      <c r="D341" s="7"/>
      <c r="E341" s="38">
        <v>380</v>
      </c>
      <c r="F341" s="37"/>
      <c r="G341" s="37">
        <f t="shared" si="9"/>
        <v>0</v>
      </c>
    </row>
    <row r="342" spans="1:7" ht="13" x14ac:dyDescent="0.3">
      <c r="A342" s="3"/>
      <c r="B342" s="3" t="s">
        <v>192</v>
      </c>
      <c r="C342" s="7" t="s">
        <v>0</v>
      </c>
      <c r="D342" s="7"/>
      <c r="E342" s="38">
        <v>380</v>
      </c>
      <c r="F342" s="37"/>
      <c r="G342" s="37">
        <f t="shared" si="9"/>
        <v>0</v>
      </c>
    </row>
    <row r="343" spans="1:7" ht="13" x14ac:dyDescent="0.3">
      <c r="A343" s="3"/>
      <c r="B343" s="3" t="s">
        <v>191</v>
      </c>
      <c r="C343" s="7" t="s">
        <v>0</v>
      </c>
      <c r="D343" s="7"/>
      <c r="E343" s="38">
        <v>480</v>
      </c>
      <c r="F343" s="37"/>
      <c r="G343" s="37">
        <f t="shared" si="9"/>
        <v>0</v>
      </c>
    </row>
    <row r="344" spans="1:7" ht="13" x14ac:dyDescent="0.3">
      <c r="A344" s="3"/>
      <c r="B344" s="3"/>
      <c r="C344" s="7"/>
      <c r="D344" s="7"/>
      <c r="E344" s="38"/>
      <c r="F344" s="37"/>
      <c r="G344" s="37"/>
    </row>
    <row r="345" spans="1:7" ht="13" x14ac:dyDescent="0.3">
      <c r="A345" s="3"/>
      <c r="B345" s="4" t="s">
        <v>190</v>
      </c>
      <c r="C345" s="7"/>
      <c r="D345" s="7"/>
      <c r="E345" s="38"/>
      <c r="F345" s="37"/>
      <c r="G345" s="37"/>
    </row>
    <row r="346" spans="1:7" ht="13" x14ac:dyDescent="0.3">
      <c r="A346" s="3"/>
      <c r="B346" s="3"/>
      <c r="C346" s="7"/>
      <c r="D346" s="7"/>
      <c r="E346" s="38"/>
      <c r="F346" s="37"/>
      <c r="G346" s="37"/>
    </row>
    <row r="347" spans="1:7" ht="13" x14ac:dyDescent="0.3">
      <c r="A347" s="3"/>
      <c r="B347" s="4" t="s">
        <v>189</v>
      </c>
      <c r="C347" s="7"/>
      <c r="D347" s="7"/>
      <c r="E347" s="38"/>
      <c r="F347" s="37"/>
      <c r="G347" s="37"/>
    </row>
    <row r="348" spans="1:7" ht="13" x14ac:dyDescent="0.3">
      <c r="A348" s="3"/>
      <c r="B348" s="3"/>
      <c r="C348" s="7"/>
      <c r="D348" s="7"/>
      <c r="E348" s="38"/>
      <c r="F348" s="37"/>
      <c r="G348" s="37"/>
    </row>
    <row r="349" spans="1:7" ht="13" x14ac:dyDescent="0.3">
      <c r="A349" s="3"/>
      <c r="B349" s="3" t="s">
        <v>188</v>
      </c>
      <c r="C349" s="7" t="s">
        <v>0</v>
      </c>
      <c r="D349" s="7"/>
      <c r="E349" s="38">
        <v>65</v>
      </c>
      <c r="F349" s="37"/>
      <c r="G349" s="37">
        <f t="shared" si="9"/>
        <v>0</v>
      </c>
    </row>
    <row r="350" spans="1:7" ht="13" x14ac:dyDescent="0.3">
      <c r="A350" s="3"/>
      <c r="B350" s="3" t="s">
        <v>187</v>
      </c>
      <c r="C350" s="7" t="s">
        <v>11</v>
      </c>
      <c r="D350" s="7"/>
      <c r="E350" s="38">
        <v>45</v>
      </c>
      <c r="F350" s="37"/>
      <c r="G350" s="37">
        <f t="shared" si="9"/>
        <v>0</v>
      </c>
    </row>
    <row r="351" spans="1:7" ht="13" x14ac:dyDescent="0.3">
      <c r="A351" s="3"/>
      <c r="B351" s="3" t="s">
        <v>13</v>
      </c>
      <c r="C351" s="7" t="s">
        <v>11</v>
      </c>
      <c r="D351" s="7"/>
      <c r="E351" s="38">
        <v>45</v>
      </c>
      <c r="F351" s="37"/>
      <c r="G351" s="37">
        <f t="shared" si="9"/>
        <v>0</v>
      </c>
    </row>
    <row r="352" spans="1:7" ht="13" x14ac:dyDescent="0.3">
      <c r="A352" s="3"/>
      <c r="B352" s="3"/>
      <c r="C352" s="7"/>
      <c r="D352" s="7"/>
      <c r="E352" s="38"/>
      <c r="F352" s="37"/>
      <c r="G352" s="37"/>
    </row>
    <row r="353" spans="1:7" ht="13" x14ac:dyDescent="0.3">
      <c r="A353" s="3"/>
      <c r="B353" s="4" t="s">
        <v>186</v>
      </c>
      <c r="C353" s="7"/>
      <c r="D353" s="7"/>
      <c r="E353" s="38"/>
      <c r="F353" s="37"/>
      <c r="G353" s="37"/>
    </row>
    <row r="354" spans="1:7" ht="13" x14ac:dyDescent="0.3">
      <c r="A354" s="3"/>
      <c r="B354" s="3" t="s">
        <v>185</v>
      </c>
      <c r="C354" s="7" t="s">
        <v>11</v>
      </c>
      <c r="D354" s="7"/>
      <c r="E354" s="38">
        <v>150</v>
      </c>
      <c r="F354" s="37"/>
      <c r="G354" s="37">
        <f t="shared" si="9"/>
        <v>0</v>
      </c>
    </row>
    <row r="355" spans="1:7" ht="13" x14ac:dyDescent="0.3">
      <c r="A355" s="3"/>
      <c r="B355" s="3"/>
      <c r="C355" s="7"/>
      <c r="D355" s="7"/>
      <c r="E355" s="38"/>
      <c r="F355" s="37"/>
      <c r="G355" s="37"/>
    </row>
    <row r="356" spans="1:7" ht="13" x14ac:dyDescent="0.3">
      <c r="A356" s="3"/>
      <c r="B356" s="4" t="s">
        <v>184</v>
      </c>
      <c r="C356" s="7"/>
      <c r="D356" s="7"/>
      <c r="E356" s="38"/>
      <c r="F356" s="37"/>
      <c r="G356" s="37"/>
    </row>
    <row r="357" spans="1:7" ht="13" x14ac:dyDescent="0.3">
      <c r="A357" s="3"/>
      <c r="B357" s="3" t="s">
        <v>183</v>
      </c>
      <c r="C357" s="7"/>
      <c r="D357" s="7"/>
      <c r="E357" s="38"/>
      <c r="F357" s="37"/>
      <c r="G357" s="37"/>
    </row>
    <row r="358" spans="1:7" ht="13" x14ac:dyDescent="0.3">
      <c r="A358" s="3"/>
      <c r="B358" s="3" t="s">
        <v>182</v>
      </c>
      <c r="C358" s="7" t="s">
        <v>2</v>
      </c>
      <c r="D358" s="7"/>
      <c r="E358" s="38">
        <v>150</v>
      </c>
      <c r="F358" s="37"/>
      <c r="G358" s="37">
        <f t="shared" si="9"/>
        <v>0</v>
      </c>
    </row>
    <row r="359" spans="1:7" ht="13" x14ac:dyDescent="0.3">
      <c r="A359" s="3"/>
      <c r="B359" s="3"/>
      <c r="C359" s="7"/>
      <c r="D359" s="7"/>
      <c r="E359" s="38"/>
      <c r="F359" s="37"/>
      <c r="G359" s="37"/>
    </row>
    <row r="360" spans="1:7" ht="13" x14ac:dyDescent="0.3">
      <c r="A360" s="3"/>
      <c r="B360" s="4" t="s">
        <v>181</v>
      </c>
      <c r="C360" s="7"/>
      <c r="D360" s="7"/>
      <c r="E360" s="38"/>
      <c r="F360" s="37"/>
      <c r="G360" s="37"/>
    </row>
    <row r="361" spans="1:7" ht="13" x14ac:dyDescent="0.3">
      <c r="A361" s="3"/>
      <c r="B361" s="3" t="s">
        <v>180</v>
      </c>
      <c r="C361" s="7" t="s">
        <v>2</v>
      </c>
      <c r="D361" s="7"/>
      <c r="E361" s="38">
        <v>150</v>
      </c>
      <c r="F361" s="37"/>
      <c r="G361" s="37">
        <f t="shared" si="9"/>
        <v>0</v>
      </c>
    </row>
    <row r="362" spans="1:7" ht="13" x14ac:dyDescent="0.3">
      <c r="A362" s="3"/>
      <c r="B362" s="3"/>
      <c r="C362" s="7"/>
      <c r="D362" s="7"/>
      <c r="E362" s="38"/>
      <c r="F362" s="37"/>
      <c r="G362" s="37"/>
    </row>
    <row r="363" spans="1:7" ht="13" x14ac:dyDescent="0.3">
      <c r="A363" s="3"/>
      <c r="B363" s="4" t="s">
        <v>179</v>
      </c>
      <c r="C363" s="7"/>
      <c r="D363" s="7"/>
      <c r="E363" s="38"/>
      <c r="F363" s="37"/>
      <c r="G363" s="37"/>
    </row>
    <row r="364" spans="1:7" ht="13" x14ac:dyDescent="0.3">
      <c r="A364" s="3"/>
      <c r="B364" s="4" t="s">
        <v>178</v>
      </c>
      <c r="C364" s="7"/>
      <c r="D364" s="7"/>
      <c r="E364" s="38"/>
      <c r="F364" s="37"/>
      <c r="G364" s="37"/>
    </row>
    <row r="365" spans="1:7" ht="13" x14ac:dyDescent="0.3">
      <c r="A365" s="3"/>
      <c r="B365" s="4" t="s">
        <v>177</v>
      </c>
      <c r="C365" s="7"/>
      <c r="D365" s="7"/>
      <c r="E365" s="38"/>
      <c r="F365" s="37"/>
      <c r="G365" s="37"/>
    </row>
    <row r="366" spans="1:7" ht="13" x14ac:dyDescent="0.3">
      <c r="A366" s="3"/>
      <c r="B366" s="3" t="s">
        <v>12</v>
      </c>
      <c r="C366" s="7" t="s">
        <v>0</v>
      </c>
      <c r="D366" s="7"/>
      <c r="E366" s="38">
        <v>480</v>
      </c>
      <c r="F366" s="37"/>
      <c r="G366" s="37">
        <f t="shared" si="9"/>
        <v>0</v>
      </c>
    </row>
    <row r="367" spans="1:7" ht="13" x14ac:dyDescent="0.3">
      <c r="A367" s="3"/>
      <c r="B367" s="3" t="s">
        <v>176</v>
      </c>
      <c r="C367" s="7" t="s">
        <v>11</v>
      </c>
      <c r="D367" s="7"/>
      <c r="E367" s="38">
        <v>150</v>
      </c>
      <c r="F367" s="37"/>
      <c r="G367" s="37">
        <f t="shared" si="9"/>
        <v>0</v>
      </c>
    </row>
    <row r="368" spans="1:7" ht="13" x14ac:dyDescent="0.3">
      <c r="A368" s="3"/>
      <c r="B368" s="3"/>
      <c r="C368" s="7"/>
      <c r="D368" s="7"/>
      <c r="E368" s="38"/>
      <c r="F368" s="37"/>
      <c r="G368" s="37"/>
    </row>
    <row r="369" spans="1:7" ht="13" x14ac:dyDescent="0.3">
      <c r="A369" s="3"/>
      <c r="B369" s="4" t="s">
        <v>175</v>
      </c>
      <c r="C369" s="7"/>
      <c r="D369" s="7"/>
      <c r="E369" s="38"/>
      <c r="F369" s="37"/>
      <c r="G369" s="37"/>
    </row>
    <row r="370" spans="1:7" ht="13" x14ac:dyDescent="0.3">
      <c r="A370" s="3"/>
      <c r="B370" s="4" t="s">
        <v>174</v>
      </c>
      <c r="C370" s="7"/>
      <c r="D370" s="7"/>
      <c r="E370" s="38"/>
      <c r="F370" s="37"/>
      <c r="G370" s="37"/>
    </row>
    <row r="371" spans="1:7" ht="13" x14ac:dyDescent="0.3">
      <c r="A371" s="3"/>
      <c r="B371" s="4" t="s">
        <v>173</v>
      </c>
      <c r="C371" s="7"/>
      <c r="D371" s="7"/>
      <c r="E371" s="38"/>
      <c r="F371" s="37"/>
      <c r="G371" s="37"/>
    </row>
    <row r="372" spans="1:7" ht="13" x14ac:dyDescent="0.3">
      <c r="A372" s="3"/>
      <c r="B372" s="3"/>
      <c r="C372" s="7"/>
      <c r="D372" s="7"/>
      <c r="E372" s="38"/>
      <c r="F372" s="37"/>
      <c r="G372" s="37"/>
    </row>
    <row r="373" spans="1:7" ht="13" x14ac:dyDescent="0.3">
      <c r="A373" s="3"/>
      <c r="B373" s="3" t="s">
        <v>172</v>
      </c>
      <c r="C373" s="7"/>
      <c r="D373" s="7"/>
      <c r="E373" s="38"/>
      <c r="F373" s="37"/>
      <c r="G373" s="37"/>
    </row>
    <row r="374" spans="1:7" ht="13" x14ac:dyDescent="0.3">
      <c r="A374" s="3"/>
      <c r="B374" s="3" t="s">
        <v>171</v>
      </c>
      <c r="C374" s="7" t="s">
        <v>11</v>
      </c>
      <c r="D374" s="7"/>
      <c r="E374" s="38">
        <v>85</v>
      </c>
      <c r="F374" s="37"/>
      <c r="G374" s="37">
        <f t="shared" ref="G374:G428" si="10">E374*D374</f>
        <v>0</v>
      </c>
    </row>
    <row r="375" spans="1:7" ht="13" x14ac:dyDescent="0.3">
      <c r="A375" s="3"/>
      <c r="B375" s="3"/>
      <c r="C375" s="7"/>
      <c r="D375" s="7"/>
      <c r="E375" s="38"/>
      <c r="F375" s="37"/>
      <c r="G375" s="37"/>
    </row>
    <row r="376" spans="1:7" ht="13" x14ac:dyDescent="0.3">
      <c r="A376" s="3"/>
      <c r="B376" s="5" t="s">
        <v>283</v>
      </c>
      <c r="C376" s="7"/>
      <c r="D376" s="7"/>
      <c r="E376" s="38"/>
      <c r="F376" s="39"/>
      <c r="G376" s="39"/>
    </row>
    <row r="377" spans="1:7" ht="13" x14ac:dyDescent="0.3">
      <c r="A377" s="3"/>
      <c r="B377" s="3"/>
      <c r="C377" s="7"/>
      <c r="D377" s="7"/>
      <c r="E377" s="38"/>
      <c r="F377" s="37"/>
      <c r="G377" s="37"/>
    </row>
    <row r="378" spans="1:7" ht="13" x14ac:dyDescent="0.3">
      <c r="A378" s="3"/>
      <c r="B378" s="3"/>
      <c r="C378" s="7"/>
      <c r="D378" s="7"/>
      <c r="E378" s="38"/>
      <c r="F378" s="37"/>
      <c r="G378" s="37"/>
    </row>
    <row r="379" spans="1:7" ht="13" x14ac:dyDescent="0.3">
      <c r="A379" s="3"/>
      <c r="B379" s="17" t="s">
        <v>170</v>
      </c>
      <c r="C379" s="7"/>
      <c r="D379" s="7"/>
      <c r="E379" s="38"/>
      <c r="F379" s="37"/>
      <c r="G379" s="37"/>
    </row>
    <row r="380" spans="1:7" ht="13" x14ac:dyDescent="0.3">
      <c r="A380" s="3"/>
      <c r="B380" s="3"/>
      <c r="C380" s="7"/>
      <c r="D380" s="7"/>
      <c r="E380" s="38"/>
      <c r="F380" s="37"/>
      <c r="G380" s="37"/>
    </row>
    <row r="381" spans="1:7" ht="13" x14ac:dyDescent="0.3">
      <c r="A381" s="3"/>
      <c r="B381" s="4" t="s">
        <v>169</v>
      </c>
      <c r="C381" s="7"/>
      <c r="D381" s="7"/>
      <c r="E381" s="38"/>
      <c r="F381" s="37"/>
      <c r="G381" s="37"/>
    </row>
    <row r="382" spans="1:7" ht="13" x14ac:dyDescent="0.3">
      <c r="A382" s="3"/>
      <c r="B382" s="4" t="s">
        <v>168</v>
      </c>
      <c r="C382" s="7"/>
      <c r="D382" s="7"/>
      <c r="E382" s="38"/>
      <c r="F382" s="37"/>
      <c r="G382" s="37"/>
    </row>
    <row r="383" spans="1:7" ht="13" x14ac:dyDescent="0.3">
      <c r="A383" s="3"/>
      <c r="B383" s="3" t="s">
        <v>167</v>
      </c>
      <c r="C383" s="7" t="s">
        <v>0</v>
      </c>
      <c r="D383" s="7"/>
      <c r="E383" s="38">
        <v>25</v>
      </c>
      <c r="F383" s="37"/>
      <c r="G383" s="37">
        <f t="shared" si="10"/>
        <v>0</v>
      </c>
    </row>
    <row r="384" spans="1:7" ht="13" x14ac:dyDescent="0.3">
      <c r="A384" s="3"/>
      <c r="B384" s="3"/>
      <c r="C384" s="7"/>
      <c r="D384" s="7"/>
      <c r="E384" s="38"/>
      <c r="F384" s="37"/>
      <c r="G384" s="37"/>
    </row>
    <row r="385" spans="1:10" ht="13" x14ac:dyDescent="0.3">
      <c r="A385" s="3"/>
      <c r="B385" s="4" t="s">
        <v>166</v>
      </c>
      <c r="C385" s="7"/>
      <c r="D385" s="7"/>
      <c r="E385" s="38"/>
      <c r="F385" s="37"/>
      <c r="G385" s="37"/>
    </row>
    <row r="386" spans="1:10" ht="13" x14ac:dyDescent="0.3">
      <c r="A386" s="3"/>
      <c r="B386" s="4" t="s">
        <v>165</v>
      </c>
      <c r="C386" s="7"/>
      <c r="D386" s="7"/>
      <c r="E386" s="38"/>
      <c r="F386" s="37"/>
      <c r="G386" s="37"/>
    </row>
    <row r="387" spans="1:10" ht="13" x14ac:dyDescent="0.3">
      <c r="A387" s="3"/>
      <c r="B387" s="4" t="s">
        <v>164</v>
      </c>
      <c r="C387" s="7"/>
      <c r="D387" s="7"/>
      <c r="E387" s="38"/>
      <c r="F387" s="37"/>
      <c r="G387" s="37"/>
    </row>
    <row r="388" spans="1:10" ht="13" x14ac:dyDescent="0.3">
      <c r="A388" s="3"/>
      <c r="B388" s="3"/>
      <c r="C388" s="7"/>
      <c r="D388" s="7"/>
      <c r="E388" s="38"/>
      <c r="F388" s="37"/>
      <c r="G388" s="37"/>
    </row>
    <row r="389" spans="1:10" ht="13" x14ac:dyDescent="0.3">
      <c r="A389" s="3"/>
      <c r="B389" s="3" t="s">
        <v>163</v>
      </c>
      <c r="C389" s="7" t="s">
        <v>0</v>
      </c>
      <c r="D389" s="7">
        <v>6</v>
      </c>
      <c r="E389" s="38">
        <v>25</v>
      </c>
      <c r="F389" s="37"/>
      <c r="G389" s="37">
        <f t="shared" si="10"/>
        <v>150</v>
      </c>
    </row>
    <row r="390" spans="1:10" ht="13" x14ac:dyDescent="0.3">
      <c r="A390" s="3"/>
      <c r="B390" s="3"/>
      <c r="C390" s="7"/>
      <c r="D390" s="7"/>
      <c r="E390" s="38"/>
      <c r="F390" s="37"/>
      <c r="G390" s="37"/>
    </row>
    <row r="391" spans="1:10" ht="13" x14ac:dyDescent="0.3">
      <c r="A391" s="3"/>
      <c r="B391" s="3" t="s">
        <v>162</v>
      </c>
      <c r="C391" s="7"/>
      <c r="D391" s="7"/>
      <c r="E391" s="38"/>
      <c r="F391" s="37"/>
      <c r="G391" s="37"/>
    </row>
    <row r="392" spans="1:10" ht="13" x14ac:dyDescent="0.3">
      <c r="A392" s="3"/>
      <c r="B392" s="3" t="s">
        <v>161</v>
      </c>
      <c r="C392" s="7"/>
      <c r="D392" s="7"/>
      <c r="E392" s="38"/>
      <c r="F392" s="37"/>
      <c r="G392" s="37"/>
    </row>
    <row r="393" spans="1:10" ht="13" x14ac:dyDescent="0.3">
      <c r="A393" s="3"/>
      <c r="B393" s="3" t="s">
        <v>14</v>
      </c>
      <c r="C393" s="7" t="s">
        <v>0</v>
      </c>
      <c r="D393" s="7"/>
      <c r="E393" s="38">
        <v>25</v>
      </c>
      <c r="F393" s="37"/>
      <c r="G393" s="37">
        <f t="shared" si="10"/>
        <v>0</v>
      </c>
    </row>
    <row r="394" spans="1:10" ht="13" x14ac:dyDescent="0.3">
      <c r="A394" s="3"/>
      <c r="B394" s="3"/>
      <c r="C394" s="7"/>
      <c r="D394" s="7"/>
      <c r="E394" s="38"/>
      <c r="F394" s="37"/>
      <c r="G394" s="37"/>
    </row>
    <row r="395" spans="1:10" ht="13" x14ac:dyDescent="0.3">
      <c r="A395" s="3"/>
      <c r="B395" s="4" t="s">
        <v>160</v>
      </c>
      <c r="C395" s="7"/>
      <c r="D395" s="7"/>
      <c r="E395" s="38"/>
      <c r="F395" s="37"/>
      <c r="G395" s="37"/>
    </row>
    <row r="396" spans="1:10" ht="13" x14ac:dyDescent="0.3">
      <c r="A396" s="3"/>
      <c r="B396" s="3"/>
      <c r="C396" s="7"/>
      <c r="D396" s="7"/>
      <c r="E396" s="38"/>
      <c r="F396" s="37"/>
      <c r="G396" s="37"/>
    </row>
    <row r="397" spans="1:10" ht="13" x14ac:dyDescent="0.3">
      <c r="A397" s="3"/>
      <c r="B397" s="4" t="s">
        <v>159</v>
      </c>
      <c r="C397" s="7"/>
      <c r="D397" s="7"/>
      <c r="E397" s="38"/>
      <c r="F397" s="37"/>
      <c r="G397" s="37"/>
    </row>
    <row r="398" spans="1:10" ht="13" x14ac:dyDescent="0.3">
      <c r="A398" s="3"/>
      <c r="B398" s="3" t="s">
        <v>158</v>
      </c>
      <c r="C398" s="7" t="s">
        <v>11</v>
      </c>
      <c r="D398" s="7"/>
      <c r="E398" s="38">
        <v>35</v>
      </c>
      <c r="F398" s="37"/>
      <c r="G398" s="37">
        <f t="shared" si="10"/>
        <v>0</v>
      </c>
    </row>
    <row r="399" spans="1:10" ht="13" x14ac:dyDescent="0.3">
      <c r="A399" s="3"/>
      <c r="B399" s="3"/>
      <c r="C399" s="7"/>
      <c r="D399" s="7"/>
      <c r="E399" s="38"/>
      <c r="F399" s="37"/>
      <c r="G399" s="37"/>
    </row>
    <row r="400" spans="1:10" ht="13" x14ac:dyDescent="0.3">
      <c r="A400" s="3"/>
      <c r="B400" s="4" t="s">
        <v>157</v>
      </c>
      <c r="C400" s="7"/>
      <c r="D400" s="7"/>
      <c r="E400" s="38"/>
      <c r="F400" s="37"/>
      <c r="G400" s="37"/>
      <c r="J400" s="1">
        <v>2.4</v>
      </c>
    </row>
    <row r="401" spans="1:7" ht="13" x14ac:dyDescent="0.3">
      <c r="A401" s="3"/>
      <c r="B401" s="4" t="s">
        <v>156</v>
      </c>
      <c r="C401" s="7"/>
      <c r="D401" s="7"/>
      <c r="E401" s="38"/>
      <c r="F401" s="37"/>
      <c r="G401" s="37"/>
    </row>
    <row r="402" spans="1:7" ht="13" x14ac:dyDescent="0.3">
      <c r="A402" s="3"/>
      <c r="B402" s="3"/>
      <c r="C402" s="7"/>
      <c r="D402" s="7"/>
      <c r="E402" s="38"/>
      <c r="F402" s="37"/>
      <c r="G402" s="37"/>
    </row>
    <row r="403" spans="1:7" ht="13" x14ac:dyDescent="0.3">
      <c r="A403" s="3"/>
      <c r="B403" s="3" t="s">
        <v>155</v>
      </c>
      <c r="C403" s="7" t="s">
        <v>11</v>
      </c>
      <c r="D403" s="7"/>
      <c r="E403" s="38">
        <v>15</v>
      </c>
      <c r="F403" s="37"/>
      <c r="G403" s="37">
        <f t="shared" si="10"/>
        <v>0</v>
      </c>
    </row>
    <row r="404" spans="1:7" ht="13" x14ac:dyDescent="0.3">
      <c r="A404" s="3"/>
      <c r="B404" s="3" t="s">
        <v>154</v>
      </c>
      <c r="C404" s="7" t="s">
        <v>11</v>
      </c>
      <c r="D404" s="7"/>
      <c r="E404" s="38">
        <v>15</v>
      </c>
      <c r="F404" s="37"/>
      <c r="G404" s="37">
        <f t="shared" si="10"/>
        <v>0</v>
      </c>
    </row>
    <row r="405" spans="1:7" ht="13" x14ac:dyDescent="0.3">
      <c r="A405" s="3"/>
      <c r="B405" s="3"/>
      <c r="C405" s="7"/>
      <c r="D405" s="7"/>
      <c r="E405" s="38"/>
      <c r="F405" s="37"/>
      <c r="G405" s="37"/>
    </row>
    <row r="406" spans="1:7" ht="13" x14ac:dyDescent="0.3">
      <c r="A406" s="3"/>
      <c r="B406" s="5" t="s">
        <v>283</v>
      </c>
      <c r="C406" s="7"/>
      <c r="D406" s="7"/>
      <c r="E406" s="38"/>
      <c r="F406" s="39"/>
      <c r="G406" s="39">
        <f>SUM(G381:G405)</f>
        <v>150</v>
      </c>
    </row>
    <row r="407" spans="1:7" ht="13" x14ac:dyDescent="0.3">
      <c r="A407" s="3"/>
      <c r="B407" s="3"/>
      <c r="C407" s="7"/>
      <c r="D407" s="7"/>
      <c r="E407" s="38"/>
      <c r="F407" s="37"/>
      <c r="G407" s="37"/>
    </row>
    <row r="408" spans="1:7" ht="13" x14ac:dyDescent="0.3">
      <c r="A408" s="3"/>
      <c r="B408" s="3"/>
      <c r="C408" s="7"/>
      <c r="D408" s="7"/>
      <c r="E408" s="38"/>
      <c r="F408" s="37"/>
      <c r="G408" s="37"/>
    </row>
    <row r="409" spans="1:7" ht="13" x14ac:dyDescent="0.3">
      <c r="A409" s="3"/>
      <c r="B409" s="17" t="s">
        <v>153</v>
      </c>
      <c r="C409" s="7"/>
      <c r="D409" s="7"/>
      <c r="E409" s="38"/>
      <c r="F409" s="37"/>
      <c r="G409" s="37"/>
    </row>
    <row r="410" spans="1:7" ht="13" x14ac:dyDescent="0.3">
      <c r="A410" s="3"/>
      <c r="B410" s="3"/>
      <c r="C410" s="7"/>
      <c r="D410" s="7"/>
      <c r="E410" s="38"/>
      <c r="F410" s="37"/>
      <c r="G410" s="37"/>
    </row>
    <row r="411" spans="1:7" ht="13" x14ac:dyDescent="0.3">
      <c r="A411" s="3"/>
      <c r="B411" s="4" t="s">
        <v>152</v>
      </c>
      <c r="C411" s="7"/>
      <c r="D411" s="7"/>
      <c r="E411" s="38"/>
      <c r="F411" s="37"/>
      <c r="G411" s="37"/>
    </row>
    <row r="412" spans="1:7" ht="13" x14ac:dyDescent="0.3">
      <c r="A412" s="3"/>
      <c r="B412" s="3"/>
      <c r="C412" s="7"/>
      <c r="D412" s="7"/>
      <c r="E412" s="38"/>
      <c r="F412" s="37"/>
      <c r="G412" s="37"/>
    </row>
    <row r="413" spans="1:7" ht="13" x14ac:dyDescent="0.3">
      <c r="A413" s="3"/>
      <c r="B413" s="4" t="s">
        <v>151</v>
      </c>
      <c r="C413" s="7"/>
      <c r="D413" s="7"/>
      <c r="E413" s="38"/>
      <c r="F413" s="37"/>
      <c r="G413" s="37"/>
    </row>
    <row r="414" spans="1:7" ht="13" x14ac:dyDescent="0.3">
      <c r="A414" s="3"/>
      <c r="B414" s="4" t="s">
        <v>150</v>
      </c>
      <c r="C414" s="7"/>
      <c r="D414" s="7"/>
      <c r="E414" s="38"/>
      <c r="F414" s="37"/>
      <c r="G414" s="37"/>
    </row>
    <row r="415" spans="1:7" ht="13" x14ac:dyDescent="0.3">
      <c r="A415" s="3"/>
      <c r="B415" s="4" t="s">
        <v>149</v>
      </c>
      <c r="C415" s="7"/>
      <c r="D415" s="7"/>
      <c r="E415" s="38"/>
      <c r="F415" s="37"/>
      <c r="G415" s="37"/>
    </row>
    <row r="416" spans="1:7" ht="13" x14ac:dyDescent="0.3">
      <c r="A416" s="3"/>
      <c r="B416" s="4" t="s">
        <v>148</v>
      </c>
      <c r="C416" s="7"/>
      <c r="D416" s="7"/>
      <c r="E416" s="38"/>
      <c r="F416" s="37"/>
      <c r="G416" s="37"/>
    </row>
    <row r="417" spans="1:7" ht="13" x14ac:dyDescent="0.3">
      <c r="A417" s="3"/>
      <c r="B417" s="4" t="s">
        <v>147</v>
      </c>
      <c r="C417" s="7"/>
      <c r="D417" s="7"/>
      <c r="E417" s="38"/>
      <c r="F417" s="37"/>
      <c r="G417" s="37"/>
    </row>
    <row r="418" spans="1:7" ht="13" x14ac:dyDescent="0.3">
      <c r="A418" s="3"/>
      <c r="B418" s="4" t="s">
        <v>146</v>
      </c>
      <c r="C418" s="7"/>
      <c r="D418" s="7"/>
      <c r="E418" s="38"/>
      <c r="F418" s="37"/>
      <c r="G418" s="37"/>
    </row>
    <row r="419" spans="1:7" ht="13" x14ac:dyDescent="0.3">
      <c r="A419" s="3"/>
      <c r="B419" s="3"/>
      <c r="C419" s="7"/>
      <c r="D419" s="7"/>
      <c r="E419" s="38"/>
      <c r="F419" s="37"/>
      <c r="G419" s="37"/>
    </row>
    <row r="420" spans="1:7" ht="13" x14ac:dyDescent="0.3">
      <c r="A420" s="3"/>
      <c r="B420" s="3" t="s">
        <v>145</v>
      </c>
      <c r="C420" s="7"/>
      <c r="D420" s="7"/>
      <c r="E420" s="38"/>
      <c r="F420" s="37"/>
      <c r="G420" s="37"/>
    </row>
    <row r="421" spans="1:7" ht="13" x14ac:dyDescent="0.3">
      <c r="A421" s="3"/>
      <c r="B421" s="3" t="s">
        <v>144</v>
      </c>
      <c r="C421" s="7" t="s">
        <v>0</v>
      </c>
      <c r="D421" s="7">
        <v>9</v>
      </c>
      <c r="E421" s="38">
        <v>350</v>
      </c>
      <c r="F421" s="37"/>
      <c r="G421" s="37">
        <f t="shared" si="10"/>
        <v>3150</v>
      </c>
    </row>
    <row r="422" spans="1:7" ht="13" x14ac:dyDescent="0.3">
      <c r="A422" s="3"/>
      <c r="B422" s="3"/>
      <c r="C422" s="7"/>
      <c r="D422" s="7"/>
      <c r="E422" s="38"/>
      <c r="F422" s="37"/>
      <c r="G422" s="37"/>
    </row>
    <row r="423" spans="1:7" ht="13" x14ac:dyDescent="0.3">
      <c r="A423" s="3"/>
      <c r="B423" s="3" t="s">
        <v>143</v>
      </c>
      <c r="C423" s="7"/>
      <c r="D423" s="7"/>
      <c r="E423" s="38"/>
      <c r="F423" s="37"/>
      <c r="G423" s="37"/>
    </row>
    <row r="424" spans="1:7" ht="13" x14ac:dyDescent="0.3">
      <c r="A424" s="3"/>
      <c r="B424" s="3" t="s">
        <v>142</v>
      </c>
      <c r="C424" s="7" t="s">
        <v>11</v>
      </c>
      <c r="D424" s="7"/>
      <c r="E424" s="38">
        <v>65</v>
      </c>
      <c r="F424" s="37"/>
      <c r="G424" s="37">
        <f t="shared" si="10"/>
        <v>0</v>
      </c>
    </row>
    <row r="425" spans="1:7" ht="13" x14ac:dyDescent="0.3">
      <c r="A425" s="3"/>
      <c r="B425" s="3"/>
      <c r="C425" s="7"/>
      <c r="D425" s="7"/>
      <c r="E425" s="38"/>
      <c r="F425" s="37"/>
      <c r="G425" s="37"/>
    </row>
    <row r="426" spans="1:7" ht="13" x14ac:dyDescent="0.3">
      <c r="A426" s="3"/>
      <c r="B426" s="3" t="s">
        <v>141</v>
      </c>
      <c r="C426" s="7" t="s">
        <v>11</v>
      </c>
      <c r="D426" s="7"/>
      <c r="E426" s="38">
        <v>65</v>
      </c>
      <c r="F426" s="37"/>
      <c r="G426" s="37">
        <f t="shared" si="10"/>
        <v>0</v>
      </c>
    </row>
    <row r="427" spans="1:7" ht="13" x14ac:dyDescent="0.3">
      <c r="A427" s="3"/>
      <c r="B427" s="3"/>
      <c r="C427" s="7"/>
      <c r="D427" s="7"/>
      <c r="E427" s="38"/>
      <c r="F427" s="37"/>
      <c r="G427" s="37"/>
    </row>
    <row r="428" spans="1:7" ht="13" x14ac:dyDescent="0.3">
      <c r="A428" s="3"/>
      <c r="B428" s="3" t="s">
        <v>140</v>
      </c>
      <c r="C428" s="7" t="s">
        <v>11</v>
      </c>
      <c r="D428" s="7"/>
      <c r="E428" s="38">
        <v>65</v>
      </c>
      <c r="F428" s="37"/>
      <c r="G428" s="37">
        <f t="shared" si="10"/>
        <v>0</v>
      </c>
    </row>
    <row r="429" spans="1:7" ht="13" x14ac:dyDescent="0.3">
      <c r="A429" s="3"/>
      <c r="B429" s="3"/>
      <c r="C429" s="7"/>
      <c r="D429" s="7"/>
      <c r="E429" s="38"/>
      <c r="F429" s="37"/>
      <c r="G429" s="37"/>
    </row>
    <row r="430" spans="1:7" ht="13" x14ac:dyDescent="0.3">
      <c r="A430" s="3"/>
      <c r="B430" s="4" t="s">
        <v>139</v>
      </c>
      <c r="C430" s="7"/>
      <c r="D430" s="7"/>
      <c r="E430" s="38"/>
      <c r="F430" s="37"/>
      <c r="G430" s="37"/>
    </row>
    <row r="431" spans="1:7" ht="13" x14ac:dyDescent="0.3">
      <c r="A431" s="3"/>
      <c r="B431" s="3"/>
      <c r="C431" s="7"/>
      <c r="D431" s="7"/>
      <c r="E431" s="38"/>
      <c r="F431" s="37"/>
      <c r="G431" s="37"/>
    </row>
    <row r="432" spans="1:7" ht="13" x14ac:dyDescent="0.3">
      <c r="A432" s="3"/>
      <c r="B432" s="4" t="s">
        <v>138</v>
      </c>
      <c r="C432" s="7"/>
      <c r="D432" s="7"/>
      <c r="E432" s="38"/>
      <c r="F432" s="37"/>
      <c r="G432" s="37"/>
    </row>
    <row r="433" spans="1:7" ht="13" x14ac:dyDescent="0.3">
      <c r="A433" s="3"/>
      <c r="B433" s="4" t="s">
        <v>137</v>
      </c>
      <c r="C433" s="7"/>
      <c r="D433" s="7"/>
      <c r="E433" s="38"/>
      <c r="F433" s="37"/>
      <c r="G433" s="37"/>
    </row>
    <row r="434" spans="1:7" ht="13" x14ac:dyDescent="0.3">
      <c r="A434" s="3"/>
      <c r="B434" s="3"/>
      <c r="C434" s="7"/>
      <c r="D434" s="7"/>
      <c r="E434" s="38"/>
      <c r="F434" s="37"/>
      <c r="G434" s="37"/>
    </row>
    <row r="435" spans="1:7" ht="13" x14ac:dyDescent="0.3">
      <c r="A435" s="3"/>
      <c r="B435" s="3" t="s">
        <v>136</v>
      </c>
      <c r="C435" s="7"/>
      <c r="D435" s="7"/>
      <c r="E435" s="38"/>
      <c r="F435" s="37"/>
      <c r="G435" s="37"/>
    </row>
    <row r="436" spans="1:7" ht="13" x14ac:dyDescent="0.3">
      <c r="A436" s="3"/>
      <c r="B436" s="3" t="s">
        <v>135</v>
      </c>
      <c r="C436" s="7"/>
      <c r="D436" s="7"/>
      <c r="E436" s="38"/>
      <c r="F436" s="37"/>
      <c r="G436" s="37"/>
    </row>
    <row r="437" spans="1:7" ht="13" x14ac:dyDescent="0.3">
      <c r="A437" s="3"/>
      <c r="B437" s="3" t="s">
        <v>134</v>
      </c>
      <c r="C437" s="7" t="s">
        <v>0</v>
      </c>
      <c r="D437" s="7">
        <v>9</v>
      </c>
      <c r="E437" s="38">
        <v>25</v>
      </c>
      <c r="F437" s="37"/>
      <c r="G437" s="37">
        <f t="shared" ref="G437:G501" si="11">E437*D437</f>
        <v>225</v>
      </c>
    </row>
    <row r="438" spans="1:7" ht="13" x14ac:dyDescent="0.3">
      <c r="A438" s="3"/>
      <c r="B438" s="3"/>
      <c r="C438" s="7"/>
      <c r="D438" s="7"/>
      <c r="E438" s="38"/>
      <c r="F438" s="37"/>
      <c r="G438" s="37"/>
    </row>
    <row r="439" spans="1:7" ht="13" x14ac:dyDescent="0.3">
      <c r="A439" s="3"/>
      <c r="B439" s="5" t="s">
        <v>283</v>
      </c>
      <c r="C439" s="7"/>
      <c r="D439" s="7"/>
      <c r="E439" s="38"/>
      <c r="F439" s="39"/>
      <c r="G439" s="39">
        <f>SUM(G412:G438)</f>
        <v>3375</v>
      </c>
    </row>
    <row r="440" spans="1:7" ht="13" x14ac:dyDescent="0.3">
      <c r="A440" s="3"/>
      <c r="B440" s="3"/>
      <c r="C440" s="7"/>
      <c r="D440" s="7"/>
      <c r="E440" s="38"/>
      <c r="F440" s="37"/>
      <c r="G440" s="37"/>
    </row>
    <row r="441" spans="1:7" ht="13" x14ac:dyDescent="0.3">
      <c r="A441" s="3"/>
      <c r="B441" s="17" t="s">
        <v>133</v>
      </c>
      <c r="C441" s="7"/>
      <c r="D441" s="7"/>
      <c r="E441" s="38"/>
      <c r="F441" s="37"/>
      <c r="G441" s="37"/>
    </row>
    <row r="442" spans="1:7" ht="13" x14ac:dyDescent="0.3">
      <c r="A442" s="3"/>
      <c r="B442" s="3"/>
      <c r="C442" s="7"/>
      <c r="D442" s="7"/>
      <c r="E442" s="38"/>
      <c r="F442" s="37"/>
      <c r="G442" s="37"/>
    </row>
    <row r="443" spans="1:7" ht="13" x14ac:dyDescent="0.3">
      <c r="A443" s="3"/>
      <c r="B443" s="4" t="s">
        <v>132</v>
      </c>
      <c r="C443" s="7"/>
      <c r="D443" s="7"/>
      <c r="E443" s="38"/>
      <c r="F443" s="37"/>
      <c r="G443" s="37"/>
    </row>
    <row r="444" spans="1:7" ht="13" x14ac:dyDescent="0.3">
      <c r="A444" s="3"/>
      <c r="B444" s="3" t="s">
        <v>131</v>
      </c>
      <c r="C444" s="7" t="s">
        <v>11</v>
      </c>
      <c r="D444" s="7">
        <v>5</v>
      </c>
      <c r="E444" s="38">
        <v>65</v>
      </c>
      <c r="F444" s="37"/>
      <c r="G444" s="37">
        <f t="shared" si="11"/>
        <v>325</v>
      </c>
    </row>
    <row r="445" spans="1:7" ht="13" x14ac:dyDescent="0.3">
      <c r="A445" s="3"/>
      <c r="B445" s="3"/>
      <c r="C445" s="7"/>
      <c r="D445" s="7"/>
      <c r="E445" s="38"/>
      <c r="F445" s="37"/>
      <c r="G445" s="37"/>
    </row>
    <row r="446" spans="1:7" ht="13" x14ac:dyDescent="0.3">
      <c r="A446" s="3"/>
      <c r="B446" s="3" t="s">
        <v>130</v>
      </c>
      <c r="C446" s="7"/>
      <c r="D446" s="7"/>
      <c r="E446" s="38"/>
      <c r="F446" s="37"/>
      <c r="G446" s="37"/>
    </row>
    <row r="447" spans="1:7" ht="13" x14ac:dyDescent="0.3">
      <c r="A447" s="3"/>
      <c r="B447" s="3" t="s">
        <v>129</v>
      </c>
      <c r="C447" s="7" t="s">
        <v>11</v>
      </c>
      <c r="D447" s="7">
        <v>17</v>
      </c>
      <c r="E447" s="38">
        <v>85</v>
      </c>
      <c r="F447" s="37"/>
      <c r="G447" s="37">
        <f t="shared" si="11"/>
        <v>1445</v>
      </c>
    </row>
    <row r="448" spans="1:7" ht="13" x14ac:dyDescent="0.3">
      <c r="A448" s="3"/>
      <c r="B448" s="3"/>
      <c r="C448" s="7"/>
      <c r="D448" s="7"/>
      <c r="E448" s="38"/>
      <c r="F448" s="37"/>
      <c r="G448" s="37"/>
    </row>
    <row r="449" spans="1:7" ht="13" x14ac:dyDescent="0.3">
      <c r="A449" s="3"/>
      <c r="B449" s="4" t="s">
        <v>128</v>
      </c>
      <c r="C449" s="7"/>
      <c r="D449" s="7"/>
      <c r="E449" s="38"/>
      <c r="F449" s="37"/>
      <c r="G449" s="37"/>
    </row>
    <row r="450" spans="1:7" ht="13" x14ac:dyDescent="0.3">
      <c r="A450" s="3"/>
      <c r="B450" s="3" t="s">
        <v>127</v>
      </c>
      <c r="C450" s="7" t="s">
        <v>0</v>
      </c>
      <c r="D450" s="7"/>
      <c r="E450" s="38">
        <v>150</v>
      </c>
      <c r="F450" s="37"/>
      <c r="G450" s="37">
        <f t="shared" si="11"/>
        <v>0</v>
      </c>
    </row>
    <row r="451" spans="1:7" ht="13" x14ac:dyDescent="0.3">
      <c r="A451" s="3"/>
      <c r="B451" s="3"/>
      <c r="C451" s="7"/>
      <c r="D451" s="7"/>
      <c r="E451" s="38"/>
      <c r="F451" s="37"/>
      <c r="G451" s="37"/>
    </row>
    <row r="452" spans="1:7" ht="13" x14ac:dyDescent="0.3">
      <c r="A452" s="3"/>
      <c r="B452" s="3" t="s">
        <v>126</v>
      </c>
      <c r="C452" s="7"/>
      <c r="D452" s="7"/>
      <c r="E452" s="38"/>
      <c r="F452" s="37"/>
      <c r="G452" s="37"/>
    </row>
    <row r="453" spans="1:7" ht="13" x14ac:dyDescent="0.3">
      <c r="A453" s="3"/>
      <c r="B453" s="3" t="s">
        <v>125</v>
      </c>
      <c r="C453" s="7"/>
      <c r="D453" s="7"/>
      <c r="E453" s="38"/>
      <c r="F453" s="37"/>
      <c r="G453" s="37"/>
    </row>
    <row r="454" spans="1:7" ht="13" x14ac:dyDescent="0.3">
      <c r="A454" s="3"/>
      <c r="B454" s="3" t="s">
        <v>124</v>
      </c>
      <c r="C454" s="7" t="s">
        <v>2</v>
      </c>
      <c r="D454" s="7">
        <v>16</v>
      </c>
      <c r="E454" s="38">
        <v>25</v>
      </c>
      <c r="F454" s="37"/>
      <c r="G454" s="37">
        <f t="shared" si="11"/>
        <v>400</v>
      </c>
    </row>
    <row r="455" spans="1:7" ht="13" x14ac:dyDescent="0.3">
      <c r="A455" s="3"/>
      <c r="B455" s="3"/>
      <c r="C455" s="7"/>
      <c r="D455" s="7"/>
      <c r="E455" s="38"/>
      <c r="F455" s="37"/>
      <c r="G455" s="37"/>
    </row>
    <row r="456" spans="1:7" ht="13" x14ac:dyDescent="0.3">
      <c r="A456" s="3"/>
      <c r="B456" s="4" t="s">
        <v>123</v>
      </c>
      <c r="C456" s="7"/>
      <c r="D456" s="7"/>
      <c r="E456" s="38"/>
      <c r="F456" s="37"/>
      <c r="G456" s="37"/>
    </row>
    <row r="457" spans="1:7" ht="13" x14ac:dyDescent="0.3">
      <c r="A457" s="3"/>
      <c r="B457" s="3"/>
      <c r="C457" s="7"/>
      <c r="D457" s="7"/>
      <c r="E457" s="38"/>
      <c r="F457" s="37"/>
      <c r="G457" s="37"/>
    </row>
    <row r="458" spans="1:7" ht="13" x14ac:dyDescent="0.3">
      <c r="A458" s="3"/>
      <c r="B458" s="3" t="s">
        <v>463</v>
      </c>
      <c r="C458" s="7"/>
      <c r="D458" s="7"/>
      <c r="E458" s="38"/>
      <c r="F458" s="37"/>
      <c r="G458" s="37"/>
    </row>
    <row r="459" spans="1:7" ht="13" x14ac:dyDescent="0.3">
      <c r="A459" s="3"/>
      <c r="B459" s="3" t="s">
        <v>122</v>
      </c>
      <c r="C459" s="7"/>
      <c r="D459" s="7"/>
      <c r="E459" s="38"/>
      <c r="F459" s="37"/>
      <c r="G459" s="37"/>
    </row>
    <row r="460" spans="1:7" ht="13" x14ac:dyDescent="0.3">
      <c r="A460" s="3"/>
      <c r="B460" s="3" t="s">
        <v>121</v>
      </c>
      <c r="C460" s="7"/>
      <c r="D460" s="7"/>
      <c r="E460" s="38"/>
      <c r="F460" s="37"/>
      <c r="G460" s="37"/>
    </row>
    <row r="461" spans="1:7" ht="13" x14ac:dyDescent="0.3">
      <c r="A461" s="3"/>
      <c r="B461" s="3" t="s">
        <v>120</v>
      </c>
      <c r="C461" s="7" t="s">
        <v>2</v>
      </c>
      <c r="D461" s="7"/>
      <c r="E461" s="38">
        <v>2500</v>
      </c>
      <c r="F461" s="37"/>
      <c r="G461" s="37">
        <f t="shared" si="11"/>
        <v>0</v>
      </c>
    </row>
    <row r="462" spans="1:7" ht="13" x14ac:dyDescent="0.3">
      <c r="A462" s="3"/>
      <c r="B462" s="3" t="s">
        <v>119</v>
      </c>
      <c r="C462" s="7"/>
      <c r="D462" s="7"/>
      <c r="E462" s="38"/>
      <c r="F462" s="37"/>
      <c r="G462" s="37"/>
    </row>
    <row r="463" spans="1:7" ht="13" x14ac:dyDescent="0.3">
      <c r="A463" s="3"/>
      <c r="B463" s="3"/>
      <c r="C463" s="7"/>
      <c r="D463" s="7"/>
      <c r="E463" s="38"/>
      <c r="F463" s="37"/>
      <c r="G463" s="37"/>
    </row>
    <row r="464" spans="1:7" ht="13" x14ac:dyDescent="0.3">
      <c r="A464" s="3"/>
      <c r="B464" s="3" t="s">
        <v>474</v>
      </c>
      <c r="C464" s="7"/>
      <c r="D464" s="7"/>
      <c r="E464" s="38"/>
      <c r="F464" s="37"/>
      <c r="G464" s="37"/>
    </row>
    <row r="465" spans="1:7" ht="13" x14ac:dyDescent="0.3">
      <c r="A465" s="3"/>
      <c r="B465" s="3" t="s">
        <v>480</v>
      </c>
      <c r="C465" s="7"/>
      <c r="D465" s="7"/>
      <c r="E465" s="38"/>
      <c r="F465" s="37"/>
      <c r="G465" s="37"/>
    </row>
    <row r="466" spans="1:7" ht="13" x14ac:dyDescent="0.3">
      <c r="A466" s="3"/>
      <c r="B466" s="3" t="s">
        <v>121</v>
      </c>
      <c r="C466" s="7"/>
      <c r="D466" s="7"/>
      <c r="E466" s="38"/>
      <c r="F466" s="37"/>
      <c r="G466" s="37"/>
    </row>
    <row r="467" spans="1:7" ht="13" x14ac:dyDescent="0.3">
      <c r="A467" s="3"/>
      <c r="B467" s="3" t="s">
        <v>120</v>
      </c>
      <c r="C467" s="7" t="s">
        <v>2</v>
      </c>
      <c r="D467" s="7">
        <v>3</v>
      </c>
      <c r="E467" s="38">
        <v>1200</v>
      </c>
      <c r="F467" s="37"/>
      <c r="G467" s="37">
        <f t="shared" si="11"/>
        <v>3600</v>
      </c>
    </row>
    <row r="468" spans="1:7" ht="13" x14ac:dyDescent="0.3">
      <c r="A468" s="3"/>
      <c r="B468" s="3"/>
      <c r="C468" s="7"/>
      <c r="D468" s="7"/>
      <c r="E468" s="38"/>
      <c r="F468" s="37"/>
      <c r="G468" s="37"/>
    </row>
    <row r="469" spans="1:7" ht="13" x14ac:dyDescent="0.3">
      <c r="A469" s="3"/>
      <c r="B469" s="3" t="s">
        <v>118</v>
      </c>
      <c r="C469" s="7"/>
      <c r="D469" s="7"/>
      <c r="E469" s="38"/>
      <c r="F469" s="37"/>
      <c r="G469" s="37"/>
    </row>
    <row r="470" spans="1:7" ht="13" x14ac:dyDescent="0.3">
      <c r="A470" s="3"/>
      <c r="B470" s="3" t="s">
        <v>117</v>
      </c>
      <c r="C470" s="7"/>
      <c r="D470" s="7"/>
      <c r="E470" s="38"/>
      <c r="F470" s="37"/>
      <c r="G470" s="37"/>
    </row>
    <row r="471" spans="1:7" ht="13" x14ac:dyDescent="0.3">
      <c r="A471" s="3"/>
      <c r="B471" s="3" t="s">
        <v>116</v>
      </c>
      <c r="C471" s="7" t="s">
        <v>2</v>
      </c>
      <c r="D471" s="7"/>
      <c r="E471" s="38">
        <v>3000</v>
      </c>
      <c r="F471" s="37"/>
      <c r="G471" s="37">
        <f t="shared" si="11"/>
        <v>0</v>
      </c>
    </row>
    <row r="472" spans="1:7" ht="13" x14ac:dyDescent="0.3">
      <c r="A472" s="3"/>
      <c r="B472" s="3" t="s">
        <v>115</v>
      </c>
      <c r="C472" s="7"/>
      <c r="D472" s="7"/>
      <c r="E472" s="38"/>
      <c r="F472" s="37"/>
      <c r="G472" s="37"/>
    </row>
    <row r="473" spans="1:7" ht="13" x14ac:dyDescent="0.3">
      <c r="A473" s="3"/>
      <c r="B473" s="3"/>
      <c r="C473" s="7"/>
      <c r="D473" s="7"/>
      <c r="E473" s="38"/>
      <c r="F473" s="37"/>
      <c r="G473" s="37"/>
    </row>
    <row r="474" spans="1:7" ht="13" x14ac:dyDescent="0.3">
      <c r="A474" s="3"/>
      <c r="B474" s="4" t="s">
        <v>114</v>
      </c>
      <c r="C474" s="7"/>
      <c r="D474" s="7"/>
      <c r="E474" s="38"/>
      <c r="F474" s="37"/>
      <c r="G474" s="37"/>
    </row>
    <row r="475" spans="1:7" ht="13" x14ac:dyDescent="0.3">
      <c r="A475" s="3"/>
      <c r="B475" s="3"/>
      <c r="C475" s="7"/>
      <c r="D475" s="7"/>
      <c r="E475" s="38"/>
      <c r="F475" s="37"/>
      <c r="G475" s="37"/>
    </row>
    <row r="476" spans="1:7" ht="13" x14ac:dyDescent="0.3">
      <c r="A476" s="3"/>
      <c r="B476" s="4" t="s">
        <v>113</v>
      </c>
      <c r="C476" s="7"/>
      <c r="D476" s="7"/>
      <c r="E476" s="38"/>
      <c r="F476" s="37"/>
      <c r="G476" s="37"/>
    </row>
    <row r="477" spans="1:7" ht="13" x14ac:dyDescent="0.3">
      <c r="A477" s="3"/>
      <c r="B477" s="3"/>
      <c r="C477" s="7"/>
      <c r="D477" s="7"/>
      <c r="E477" s="38"/>
      <c r="F477" s="37"/>
      <c r="G477" s="37"/>
    </row>
    <row r="478" spans="1:7" ht="13" x14ac:dyDescent="0.3">
      <c r="A478" s="3"/>
      <c r="B478" s="3" t="s">
        <v>112</v>
      </c>
      <c r="C478" s="7"/>
      <c r="D478" s="7"/>
      <c r="E478" s="38"/>
      <c r="F478" s="37"/>
      <c r="G478" s="37"/>
    </row>
    <row r="479" spans="1:7" ht="13" x14ac:dyDescent="0.3">
      <c r="A479" s="3"/>
      <c r="B479" s="3" t="s">
        <v>111</v>
      </c>
      <c r="C479" s="7"/>
      <c r="D479" s="7"/>
      <c r="E479" s="38"/>
      <c r="F479" s="37"/>
      <c r="G479" s="37"/>
    </row>
    <row r="480" spans="1:7" ht="13" x14ac:dyDescent="0.3">
      <c r="A480" s="3"/>
      <c r="B480" s="3" t="s">
        <v>110</v>
      </c>
      <c r="C480" s="7" t="s">
        <v>11</v>
      </c>
      <c r="D480" s="7">
        <v>5</v>
      </c>
      <c r="E480" s="38">
        <v>110</v>
      </c>
      <c r="F480" s="37"/>
      <c r="G480" s="37">
        <f t="shared" si="11"/>
        <v>550</v>
      </c>
    </row>
    <row r="481" spans="1:7" ht="13" x14ac:dyDescent="0.3">
      <c r="A481" s="3"/>
      <c r="B481" s="3" t="s">
        <v>109</v>
      </c>
      <c r="C481" s="7"/>
      <c r="D481" s="7"/>
      <c r="E481" s="38"/>
      <c r="F481" s="37"/>
      <c r="G481" s="37"/>
    </row>
    <row r="482" spans="1:7" ht="13" x14ac:dyDescent="0.3">
      <c r="A482" s="3"/>
      <c r="B482" s="3"/>
      <c r="C482" s="7"/>
      <c r="D482" s="7"/>
      <c r="E482" s="38"/>
      <c r="F482" s="37"/>
      <c r="G482" s="37"/>
    </row>
    <row r="483" spans="1:7" ht="13" x14ac:dyDescent="0.3">
      <c r="A483" s="3"/>
      <c r="B483" s="3" t="s">
        <v>108</v>
      </c>
      <c r="C483" s="7"/>
      <c r="D483" s="7"/>
      <c r="E483" s="38"/>
      <c r="F483" s="37"/>
      <c r="G483" s="37"/>
    </row>
    <row r="484" spans="1:7" ht="13" x14ac:dyDescent="0.3">
      <c r="A484" s="3"/>
      <c r="B484" s="3" t="s">
        <v>107</v>
      </c>
      <c r="C484" s="7"/>
      <c r="D484" s="7"/>
      <c r="E484" s="38"/>
      <c r="F484" s="37"/>
      <c r="G484" s="37"/>
    </row>
    <row r="485" spans="1:7" ht="13" x14ac:dyDescent="0.3">
      <c r="A485" s="3"/>
      <c r="B485" s="3" t="s">
        <v>106</v>
      </c>
      <c r="C485" s="7"/>
      <c r="D485" s="7"/>
      <c r="E485" s="38"/>
      <c r="F485" s="37"/>
      <c r="G485" s="37"/>
    </row>
    <row r="486" spans="1:7" ht="13" x14ac:dyDescent="0.3">
      <c r="A486" s="3"/>
      <c r="B486" s="3" t="s">
        <v>105</v>
      </c>
      <c r="C486" s="7" t="s">
        <v>11</v>
      </c>
      <c r="D486" s="7">
        <v>5</v>
      </c>
      <c r="E486" s="38">
        <v>100</v>
      </c>
      <c r="F486" s="37"/>
      <c r="G486" s="37">
        <f t="shared" si="11"/>
        <v>500</v>
      </c>
    </row>
    <row r="487" spans="1:7" ht="13" x14ac:dyDescent="0.3">
      <c r="A487" s="3"/>
      <c r="B487" s="3"/>
      <c r="C487" s="7"/>
      <c r="D487" s="7"/>
      <c r="E487" s="38"/>
      <c r="F487" s="37"/>
      <c r="G487" s="37"/>
    </row>
    <row r="488" spans="1:7" ht="13" x14ac:dyDescent="0.3">
      <c r="A488" s="3"/>
      <c r="B488" s="4" t="s">
        <v>104</v>
      </c>
      <c r="C488" s="7"/>
      <c r="D488" s="7"/>
      <c r="E488" s="38"/>
      <c r="F488" s="37"/>
      <c r="G488" s="37"/>
    </row>
    <row r="489" spans="1:7" ht="13" x14ac:dyDescent="0.3">
      <c r="A489" s="3"/>
      <c r="B489" s="4" t="s">
        <v>103</v>
      </c>
      <c r="C489" s="7"/>
      <c r="D489" s="7"/>
      <c r="E489" s="38"/>
      <c r="F489" s="37"/>
      <c r="G489" s="37"/>
    </row>
    <row r="490" spans="1:7" ht="13" x14ac:dyDescent="0.3">
      <c r="A490" s="3"/>
      <c r="B490" s="3" t="s">
        <v>102</v>
      </c>
      <c r="C490" s="7" t="s">
        <v>11</v>
      </c>
      <c r="D490" s="7"/>
      <c r="E490" s="38">
        <v>45</v>
      </c>
      <c r="F490" s="37"/>
      <c r="G490" s="37">
        <f t="shared" si="11"/>
        <v>0</v>
      </c>
    </row>
    <row r="491" spans="1:7" ht="13" x14ac:dyDescent="0.3">
      <c r="A491" s="3"/>
      <c r="B491" s="3"/>
      <c r="C491" s="7"/>
      <c r="D491" s="7"/>
      <c r="E491" s="38"/>
      <c r="F491" s="37"/>
      <c r="G491" s="37"/>
    </row>
    <row r="492" spans="1:7" ht="13" x14ac:dyDescent="0.3">
      <c r="A492" s="3"/>
      <c r="B492" s="4" t="s">
        <v>101</v>
      </c>
      <c r="C492" s="7"/>
      <c r="D492" s="7"/>
      <c r="E492" s="38"/>
      <c r="F492" s="37"/>
      <c r="G492" s="37"/>
    </row>
    <row r="493" spans="1:7" ht="13" x14ac:dyDescent="0.3">
      <c r="A493" s="3"/>
      <c r="B493" s="4" t="s">
        <v>100</v>
      </c>
      <c r="C493" s="7"/>
      <c r="D493" s="7"/>
      <c r="E493" s="38"/>
      <c r="F493" s="37"/>
      <c r="G493" s="37"/>
    </row>
    <row r="494" spans="1:7" ht="13" x14ac:dyDescent="0.3">
      <c r="A494" s="3"/>
      <c r="B494" s="3"/>
      <c r="C494" s="7"/>
      <c r="D494" s="7"/>
      <c r="E494" s="38"/>
      <c r="F494" s="37"/>
      <c r="G494" s="37"/>
    </row>
    <row r="495" spans="1:7" ht="13" x14ac:dyDescent="0.3">
      <c r="A495" s="3"/>
      <c r="B495" s="3" t="s">
        <v>99</v>
      </c>
      <c r="C495" s="7"/>
      <c r="D495" s="7"/>
      <c r="E495" s="38"/>
      <c r="F495" s="37"/>
      <c r="G495" s="37"/>
    </row>
    <row r="496" spans="1:7" ht="13" x14ac:dyDescent="0.3">
      <c r="A496" s="3"/>
      <c r="B496" s="3" t="s">
        <v>98</v>
      </c>
      <c r="C496" s="7" t="s">
        <v>2</v>
      </c>
      <c r="D496" s="7"/>
      <c r="E496" s="38">
        <v>2000</v>
      </c>
      <c r="F496" s="37"/>
      <c r="G496" s="37">
        <f t="shared" si="11"/>
        <v>0</v>
      </c>
    </row>
    <row r="497" spans="1:7" ht="13" x14ac:dyDescent="0.3">
      <c r="A497" s="3"/>
      <c r="B497" s="3"/>
      <c r="C497" s="7"/>
      <c r="D497" s="7"/>
      <c r="E497" s="38"/>
      <c r="F497" s="37"/>
      <c r="G497" s="37"/>
    </row>
    <row r="498" spans="1:7" ht="13" x14ac:dyDescent="0.3">
      <c r="A498" s="3"/>
      <c r="B498" s="4" t="s">
        <v>97</v>
      </c>
      <c r="C498" s="7"/>
      <c r="D498" s="7"/>
      <c r="E498" s="38"/>
      <c r="F498" s="37"/>
      <c r="G498" s="37"/>
    </row>
    <row r="499" spans="1:7" ht="13" x14ac:dyDescent="0.3">
      <c r="A499" s="3"/>
      <c r="B499" s="3" t="s">
        <v>96</v>
      </c>
      <c r="C499" s="7"/>
      <c r="D499" s="7"/>
      <c r="E499" s="38"/>
      <c r="F499" s="37"/>
      <c r="G499" s="37"/>
    </row>
    <row r="500" spans="1:7" ht="13" x14ac:dyDescent="0.3">
      <c r="A500" s="3"/>
      <c r="B500" s="3" t="s">
        <v>95</v>
      </c>
      <c r="C500" s="7"/>
      <c r="D500" s="7"/>
      <c r="E500" s="38"/>
      <c r="F500" s="37"/>
      <c r="G500" s="37"/>
    </row>
    <row r="501" spans="1:7" ht="13" x14ac:dyDescent="0.3">
      <c r="A501" s="3"/>
      <c r="B501" s="3" t="s">
        <v>94</v>
      </c>
      <c r="C501" s="7" t="s">
        <v>2</v>
      </c>
      <c r="D501" s="7">
        <v>1</v>
      </c>
      <c r="E501" s="38">
        <v>1200</v>
      </c>
      <c r="F501" s="37"/>
      <c r="G501" s="37">
        <f t="shared" si="11"/>
        <v>1200</v>
      </c>
    </row>
    <row r="502" spans="1:7" ht="13" x14ac:dyDescent="0.3">
      <c r="A502" s="3"/>
      <c r="B502" s="3" t="s">
        <v>93</v>
      </c>
      <c r="C502" s="7"/>
      <c r="D502" s="7"/>
      <c r="E502" s="38"/>
      <c r="F502" s="37"/>
      <c r="G502" s="37"/>
    </row>
    <row r="503" spans="1:7" ht="13" x14ac:dyDescent="0.3">
      <c r="A503" s="3"/>
      <c r="B503" s="3"/>
      <c r="C503" s="7"/>
      <c r="D503" s="7"/>
      <c r="E503" s="38"/>
      <c r="F503" s="37"/>
      <c r="G503" s="37"/>
    </row>
    <row r="504" spans="1:7" ht="13" x14ac:dyDescent="0.3">
      <c r="A504" s="3"/>
      <c r="B504" s="4" t="s">
        <v>92</v>
      </c>
      <c r="C504" s="7"/>
      <c r="D504" s="7"/>
      <c r="E504" s="38"/>
      <c r="F504" s="37"/>
      <c r="G504" s="37"/>
    </row>
    <row r="505" spans="1:7" ht="13" x14ac:dyDescent="0.3">
      <c r="A505" s="3"/>
      <c r="B505" s="4" t="s">
        <v>91</v>
      </c>
      <c r="C505" s="7"/>
      <c r="D505" s="7"/>
      <c r="E505" s="38"/>
      <c r="F505" s="37"/>
      <c r="G505" s="37"/>
    </row>
    <row r="506" spans="1:7" ht="13" x14ac:dyDescent="0.3">
      <c r="A506" s="3"/>
      <c r="B506" s="3"/>
      <c r="C506" s="7"/>
      <c r="D506" s="7"/>
      <c r="E506" s="38"/>
      <c r="F506" s="37"/>
      <c r="G506" s="37"/>
    </row>
    <row r="507" spans="1:7" ht="13" x14ac:dyDescent="0.3">
      <c r="A507" s="3"/>
      <c r="B507" s="3" t="s">
        <v>91</v>
      </c>
      <c r="C507" s="7" t="s">
        <v>2</v>
      </c>
      <c r="D507" s="7"/>
      <c r="E507" s="38">
        <v>4500</v>
      </c>
      <c r="F507" s="37"/>
      <c r="G507" s="37">
        <f t="shared" ref="G507:G568" si="12">E507*D507</f>
        <v>0</v>
      </c>
    </row>
    <row r="508" spans="1:7" ht="13" x14ac:dyDescent="0.3">
      <c r="A508" s="3"/>
      <c r="B508" s="3"/>
      <c r="C508" s="7"/>
      <c r="D508" s="7"/>
      <c r="E508" s="38"/>
      <c r="F508" s="37"/>
      <c r="G508" s="37"/>
    </row>
    <row r="509" spans="1:7" ht="13" x14ac:dyDescent="0.3">
      <c r="A509" s="3"/>
      <c r="B509" s="3" t="s">
        <v>471</v>
      </c>
      <c r="C509" s="7" t="s">
        <v>2</v>
      </c>
      <c r="D509" s="7"/>
      <c r="E509" s="38">
        <v>4500</v>
      </c>
      <c r="F509" s="37"/>
      <c r="G509" s="37">
        <f t="shared" si="12"/>
        <v>0</v>
      </c>
    </row>
    <row r="510" spans="1:7" ht="13" x14ac:dyDescent="0.3">
      <c r="A510" s="3"/>
      <c r="B510" s="3"/>
      <c r="C510" s="7"/>
      <c r="D510" s="7"/>
      <c r="E510" s="38"/>
      <c r="F510" s="37"/>
      <c r="G510" s="37"/>
    </row>
    <row r="511" spans="1:7" ht="13" x14ac:dyDescent="0.3">
      <c r="A511" s="3"/>
      <c r="B511" s="4" t="s">
        <v>90</v>
      </c>
      <c r="C511" s="7"/>
      <c r="D511" s="7"/>
      <c r="E511" s="38"/>
      <c r="F511" s="37"/>
      <c r="G511" s="37"/>
    </row>
    <row r="512" spans="1:7" ht="13" x14ac:dyDescent="0.3">
      <c r="A512" s="3"/>
      <c r="B512" s="4" t="s">
        <v>89</v>
      </c>
      <c r="C512" s="7"/>
      <c r="D512" s="7"/>
      <c r="E512" s="38"/>
      <c r="F512" s="37"/>
      <c r="G512" s="37"/>
    </row>
    <row r="513" spans="1:7" ht="13" x14ac:dyDescent="0.3">
      <c r="A513" s="3"/>
      <c r="B513" s="4" t="s">
        <v>88</v>
      </c>
      <c r="C513" s="7"/>
      <c r="D513" s="7"/>
      <c r="E513" s="38"/>
      <c r="F513" s="37"/>
      <c r="G513" s="37"/>
    </row>
    <row r="514" spans="1:7" ht="13" x14ac:dyDescent="0.3">
      <c r="A514" s="3"/>
      <c r="B514" s="4" t="s">
        <v>87</v>
      </c>
      <c r="C514" s="7"/>
      <c r="D514" s="7"/>
      <c r="E514" s="38"/>
      <c r="F514" s="37"/>
      <c r="G514" s="37"/>
    </row>
    <row r="515" spans="1:7" ht="13" x14ac:dyDescent="0.3">
      <c r="A515" s="3"/>
      <c r="B515" s="3"/>
      <c r="C515" s="7"/>
      <c r="D515" s="7"/>
      <c r="E515" s="38"/>
      <c r="F515" s="37"/>
      <c r="G515" s="37"/>
    </row>
    <row r="516" spans="1:7" ht="13" x14ac:dyDescent="0.3">
      <c r="A516" s="3"/>
      <c r="B516" s="3" t="s">
        <v>86</v>
      </c>
      <c r="C516" s="7" t="s">
        <v>2</v>
      </c>
      <c r="D516" s="7"/>
      <c r="E516" s="38">
        <v>0</v>
      </c>
      <c r="F516" s="37"/>
      <c r="G516" s="37">
        <f t="shared" si="12"/>
        <v>0</v>
      </c>
    </row>
    <row r="517" spans="1:7" ht="13" x14ac:dyDescent="0.3">
      <c r="A517" s="3"/>
      <c r="B517" s="3"/>
      <c r="C517" s="7"/>
      <c r="D517" s="7"/>
      <c r="E517" s="38"/>
      <c r="F517" s="37"/>
      <c r="G517" s="37"/>
    </row>
    <row r="518" spans="1:7" ht="13" x14ac:dyDescent="0.3">
      <c r="A518" s="3"/>
      <c r="B518" s="4" t="s">
        <v>85</v>
      </c>
      <c r="C518" s="7"/>
      <c r="D518" s="7"/>
      <c r="E518" s="38"/>
      <c r="F518" s="37"/>
      <c r="G518" s="37"/>
    </row>
    <row r="519" spans="1:7" ht="13" x14ac:dyDescent="0.3">
      <c r="A519" s="3"/>
      <c r="B519" s="3"/>
      <c r="C519" s="7"/>
      <c r="D519" s="7"/>
      <c r="E519" s="38"/>
      <c r="F519" s="37"/>
      <c r="G519" s="37"/>
    </row>
    <row r="520" spans="1:7" ht="13" x14ac:dyDescent="0.3">
      <c r="A520" s="3"/>
      <c r="B520" s="3"/>
      <c r="C520" s="7"/>
      <c r="D520" s="7"/>
      <c r="E520" s="38"/>
      <c r="F520" s="37"/>
      <c r="G520" s="37"/>
    </row>
    <row r="521" spans="1:7" ht="13" x14ac:dyDescent="0.3">
      <c r="A521" s="3"/>
      <c r="B521" s="5" t="s">
        <v>283</v>
      </c>
      <c r="C521" s="7"/>
      <c r="D521" s="7"/>
      <c r="E521" s="38"/>
      <c r="F521" s="39"/>
      <c r="G521" s="39">
        <f>SUM(G443:G520)</f>
        <v>8020</v>
      </c>
    </row>
    <row r="522" spans="1:7" ht="13" x14ac:dyDescent="0.3">
      <c r="A522" s="3"/>
      <c r="B522" s="3"/>
      <c r="C522" s="7"/>
      <c r="D522" s="7"/>
      <c r="E522" s="38"/>
      <c r="F522" s="37"/>
      <c r="G522" s="37"/>
    </row>
    <row r="523" spans="1:7" ht="13" x14ac:dyDescent="0.3">
      <c r="A523" s="3"/>
      <c r="B523" s="3"/>
      <c r="C523" s="7"/>
      <c r="D523" s="7"/>
      <c r="E523" s="38"/>
      <c r="F523" s="37"/>
      <c r="G523" s="37"/>
    </row>
    <row r="524" spans="1:7" ht="13" x14ac:dyDescent="0.3">
      <c r="A524" s="3"/>
      <c r="B524" s="17" t="s">
        <v>84</v>
      </c>
      <c r="C524" s="7"/>
      <c r="D524" s="7"/>
      <c r="E524" s="38"/>
      <c r="F524" s="37"/>
      <c r="G524" s="37"/>
    </row>
    <row r="525" spans="1:7" ht="13" x14ac:dyDescent="0.3">
      <c r="A525" s="3"/>
      <c r="B525" s="17" t="s">
        <v>83</v>
      </c>
      <c r="C525" s="7"/>
      <c r="D525" s="7"/>
      <c r="E525" s="38"/>
      <c r="F525" s="37"/>
      <c r="G525" s="37"/>
    </row>
    <row r="526" spans="1:7" ht="13" x14ac:dyDescent="0.3">
      <c r="A526" s="3"/>
      <c r="B526" s="3"/>
      <c r="C526" s="7"/>
      <c r="D526" s="7"/>
      <c r="E526" s="38"/>
      <c r="F526" s="37"/>
      <c r="G526" s="37"/>
    </row>
    <row r="527" spans="1:7" ht="13" x14ac:dyDescent="0.3">
      <c r="A527" s="3"/>
      <c r="B527" s="4" t="s">
        <v>82</v>
      </c>
      <c r="C527" s="7"/>
      <c r="D527" s="7"/>
      <c r="E527" s="38"/>
      <c r="F527" s="37"/>
      <c r="G527" s="37"/>
    </row>
    <row r="528" spans="1:7" ht="13" x14ac:dyDescent="0.3">
      <c r="A528" s="3"/>
      <c r="B528" s="3"/>
      <c r="C528" s="7"/>
      <c r="D528" s="7"/>
      <c r="E528" s="38"/>
      <c r="F528" s="37"/>
      <c r="G528" s="37"/>
    </row>
    <row r="529" spans="1:7" ht="13" x14ac:dyDescent="0.3">
      <c r="A529" s="3"/>
      <c r="B529" s="3" t="s">
        <v>81</v>
      </c>
      <c r="C529" s="7"/>
      <c r="D529" s="7"/>
      <c r="E529" s="38"/>
      <c r="F529" s="37"/>
      <c r="G529" s="37"/>
    </row>
    <row r="530" spans="1:7" ht="13" x14ac:dyDescent="0.3">
      <c r="A530" s="3"/>
      <c r="B530" s="3" t="s">
        <v>80</v>
      </c>
      <c r="C530" s="7" t="s">
        <v>0</v>
      </c>
      <c r="D530" s="7"/>
      <c r="E530" s="38">
        <v>35</v>
      </c>
      <c r="F530" s="37"/>
      <c r="G530" s="37">
        <f t="shared" si="12"/>
        <v>0</v>
      </c>
    </row>
    <row r="531" spans="1:7" ht="13" x14ac:dyDescent="0.3">
      <c r="A531" s="3"/>
      <c r="B531" s="3"/>
      <c r="C531" s="7"/>
      <c r="D531" s="7"/>
      <c r="E531" s="38"/>
      <c r="F531" s="37"/>
      <c r="G531" s="37"/>
    </row>
    <row r="532" spans="1:7" ht="13" x14ac:dyDescent="0.3">
      <c r="A532" s="3"/>
      <c r="B532" s="4" t="s">
        <v>79</v>
      </c>
      <c r="C532" s="7"/>
      <c r="D532" s="7"/>
      <c r="E532" s="38"/>
      <c r="F532" s="37"/>
      <c r="G532" s="37"/>
    </row>
    <row r="533" spans="1:7" ht="13" x14ac:dyDescent="0.3">
      <c r="A533" s="3"/>
      <c r="B533" s="3"/>
      <c r="C533" s="7"/>
      <c r="D533" s="7"/>
      <c r="E533" s="38"/>
      <c r="F533" s="37"/>
      <c r="G533" s="37"/>
    </row>
    <row r="534" spans="1:7" ht="13" x14ac:dyDescent="0.3">
      <c r="A534" s="3"/>
      <c r="B534" s="4" t="s">
        <v>78</v>
      </c>
      <c r="C534" s="7"/>
      <c r="D534" s="7"/>
      <c r="E534" s="38"/>
      <c r="F534" s="37"/>
      <c r="G534" s="37"/>
    </row>
    <row r="535" spans="1:7" ht="13" x14ac:dyDescent="0.3">
      <c r="A535" s="3"/>
      <c r="B535" s="4" t="s">
        <v>77</v>
      </c>
      <c r="C535" s="7"/>
      <c r="D535" s="7"/>
      <c r="E535" s="38"/>
      <c r="F535" s="37"/>
      <c r="G535" s="37"/>
    </row>
    <row r="536" spans="1:7" ht="13" x14ac:dyDescent="0.3">
      <c r="A536" s="3"/>
      <c r="B536" s="3" t="s">
        <v>76</v>
      </c>
      <c r="C536" s="7"/>
      <c r="D536" s="7"/>
      <c r="E536" s="38"/>
      <c r="F536" s="37"/>
      <c r="G536" s="37"/>
    </row>
    <row r="537" spans="1:7" ht="13" x14ac:dyDescent="0.3">
      <c r="A537" s="3"/>
      <c r="B537" s="3" t="s">
        <v>75</v>
      </c>
      <c r="C537" s="7"/>
      <c r="D537" s="7"/>
      <c r="E537" s="38"/>
      <c r="F537" s="37"/>
      <c r="G537" s="37"/>
    </row>
    <row r="538" spans="1:7" ht="13" x14ac:dyDescent="0.3">
      <c r="A538" s="3"/>
      <c r="B538" s="3" t="s">
        <v>74</v>
      </c>
      <c r="C538" s="7" t="s">
        <v>0</v>
      </c>
      <c r="D538" s="7"/>
      <c r="E538" s="38">
        <v>250</v>
      </c>
      <c r="F538" s="37"/>
      <c r="G538" s="37">
        <f t="shared" si="12"/>
        <v>0</v>
      </c>
    </row>
    <row r="539" spans="1:7" ht="13" x14ac:dyDescent="0.3">
      <c r="A539" s="3"/>
      <c r="B539" s="3"/>
      <c r="C539" s="7"/>
      <c r="D539" s="7"/>
      <c r="E539" s="38"/>
      <c r="F539" s="37"/>
      <c r="G539" s="37"/>
    </row>
    <row r="540" spans="1:7" ht="13" x14ac:dyDescent="0.3">
      <c r="A540" s="3"/>
      <c r="B540" s="3" t="s">
        <v>73</v>
      </c>
      <c r="C540" s="7"/>
      <c r="D540" s="7"/>
      <c r="E540" s="38"/>
      <c r="F540" s="37"/>
      <c r="G540" s="37"/>
    </row>
    <row r="541" spans="1:7" ht="13" x14ac:dyDescent="0.3">
      <c r="A541" s="3"/>
      <c r="B541" s="3" t="s">
        <v>72</v>
      </c>
      <c r="C541" s="7"/>
      <c r="D541" s="7"/>
      <c r="E541" s="38"/>
      <c r="F541" s="37"/>
      <c r="G541" s="37"/>
    </row>
    <row r="542" spans="1:7" ht="13" x14ac:dyDescent="0.3">
      <c r="A542" s="3"/>
      <c r="B542" s="3" t="s">
        <v>71</v>
      </c>
      <c r="C542" s="7"/>
      <c r="D542" s="7"/>
      <c r="E542" s="38"/>
      <c r="F542" s="37"/>
      <c r="G542" s="37"/>
    </row>
    <row r="543" spans="1:7" ht="13" x14ac:dyDescent="0.3">
      <c r="A543" s="3"/>
      <c r="B543" s="3" t="s">
        <v>70</v>
      </c>
      <c r="C543" s="7" t="s">
        <v>2</v>
      </c>
      <c r="D543" s="7"/>
      <c r="E543" s="38">
        <v>650</v>
      </c>
      <c r="F543" s="37"/>
      <c r="G543" s="37">
        <f t="shared" si="12"/>
        <v>0</v>
      </c>
    </row>
    <row r="544" spans="1:7" ht="13" x14ac:dyDescent="0.3">
      <c r="A544" s="3"/>
      <c r="B544" s="3"/>
      <c r="C544" s="7"/>
      <c r="D544" s="7"/>
      <c r="E544" s="38"/>
      <c r="F544" s="37"/>
      <c r="G544" s="37"/>
    </row>
    <row r="545" spans="1:7" ht="13" x14ac:dyDescent="0.3">
      <c r="A545" s="3"/>
      <c r="B545" s="4" t="s">
        <v>69</v>
      </c>
      <c r="C545" s="7"/>
      <c r="D545" s="7"/>
      <c r="E545" s="38"/>
      <c r="F545" s="37"/>
      <c r="G545" s="37"/>
    </row>
    <row r="546" spans="1:7" ht="13" x14ac:dyDescent="0.3">
      <c r="A546" s="3"/>
      <c r="B546" s="3"/>
      <c r="C546" s="7"/>
      <c r="D546" s="7"/>
      <c r="E546" s="38"/>
      <c r="F546" s="37"/>
      <c r="G546" s="37"/>
    </row>
    <row r="547" spans="1:7" ht="13" x14ac:dyDescent="0.3">
      <c r="A547" s="3"/>
      <c r="B547" s="3" t="s">
        <v>68</v>
      </c>
      <c r="C547" s="7" t="s">
        <v>11</v>
      </c>
      <c r="D547" s="7"/>
      <c r="E547" s="38">
        <v>65</v>
      </c>
      <c r="F547" s="37"/>
      <c r="G547" s="37">
        <f t="shared" si="12"/>
        <v>0</v>
      </c>
    </row>
    <row r="548" spans="1:7" ht="13" x14ac:dyDescent="0.3">
      <c r="A548" s="3"/>
      <c r="B548" s="3"/>
      <c r="C548" s="7"/>
      <c r="D548" s="7"/>
      <c r="E548" s="38"/>
      <c r="F548" s="37"/>
      <c r="G548" s="37"/>
    </row>
    <row r="549" spans="1:7" ht="13" x14ac:dyDescent="0.3">
      <c r="A549" s="3"/>
      <c r="B549" s="5" t="s">
        <v>283</v>
      </c>
      <c r="C549" s="7"/>
      <c r="D549" s="7"/>
      <c r="E549" s="38"/>
      <c r="F549" s="39"/>
      <c r="G549" s="39">
        <f>SUM(G526:G548)</f>
        <v>0</v>
      </c>
    </row>
    <row r="550" spans="1:7" ht="13" x14ac:dyDescent="0.3">
      <c r="A550" s="3"/>
      <c r="B550" s="3"/>
      <c r="C550" s="7"/>
      <c r="D550" s="7"/>
      <c r="E550" s="38"/>
      <c r="F550" s="37"/>
      <c r="G550" s="37"/>
    </row>
    <row r="551" spans="1:7" ht="13" x14ac:dyDescent="0.3">
      <c r="A551" s="3"/>
      <c r="B551" s="17" t="s">
        <v>67</v>
      </c>
      <c r="C551" s="7"/>
      <c r="D551" s="7"/>
      <c r="E551" s="38"/>
      <c r="F551" s="37"/>
      <c r="G551" s="37"/>
    </row>
    <row r="552" spans="1:7" ht="13" x14ac:dyDescent="0.3">
      <c r="A552" s="3"/>
      <c r="B552" s="3"/>
      <c r="C552" s="7"/>
      <c r="D552" s="7"/>
      <c r="E552" s="38"/>
      <c r="F552" s="37"/>
      <c r="G552" s="37"/>
    </row>
    <row r="553" spans="1:7" ht="13" x14ac:dyDescent="0.3">
      <c r="A553" s="3"/>
      <c r="B553" s="4" t="s">
        <v>66</v>
      </c>
      <c r="C553" s="7"/>
      <c r="D553" s="7"/>
      <c r="E553" s="38"/>
      <c r="F553" s="37"/>
      <c r="G553" s="37"/>
    </row>
    <row r="554" spans="1:7" ht="13" x14ac:dyDescent="0.3">
      <c r="A554" s="3"/>
      <c r="B554" s="3"/>
      <c r="C554" s="7"/>
      <c r="D554" s="7"/>
      <c r="E554" s="38"/>
      <c r="F554" s="37"/>
      <c r="G554" s="37"/>
    </row>
    <row r="555" spans="1:7" ht="13" x14ac:dyDescent="0.3">
      <c r="A555" s="3"/>
      <c r="B555" s="4"/>
      <c r="C555" s="7"/>
      <c r="D555" s="7"/>
      <c r="E555" s="38"/>
      <c r="F555" s="37"/>
      <c r="G555" s="37"/>
    </row>
    <row r="556" spans="1:7" ht="13" x14ac:dyDescent="0.3">
      <c r="A556" s="3"/>
      <c r="B556" s="3"/>
      <c r="C556" s="7" t="s">
        <v>0</v>
      </c>
      <c r="D556" s="7"/>
      <c r="E556" s="38">
        <v>280</v>
      </c>
      <c r="F556" s="37"/>
      <c r="G556" s="37">
        <f t="shared" si="12"/>
        <v>0</v>
      </c>
    </row>
    <row r="557" spans="1:7" ht="13" x14ac:dyDescent="0.3">
      <c r="A557" s="3"/>
      <c r="B557" s="3"/>
      <c r="C557" s="7"/>
      <c r="D557" s="7"/>
      <c r="E557" s="38"/>
      <c r="F557" s="37"/>
      <c r="G557" s="37"/>
    </row>
    <row r="558" spans="1:7" ht="13" x14ac:dyDescent="0.3">
      <c r="A558" s="3"/>
      <c r="B558" s="5" t="s">
        <v>283</v>
      </c>
      <c r="C558" s="7"/>
      <c r="D558" s="7"/>
      <c r="E558" s="38"/>
      <c r="F558" s="39"/>
      <c r="G558" s="39">
        <f>SUM(G553:G557)</f>
        <v>0</v>
      </c>
    </row>
    <row r="559" spans="1:7" ht="13" x14ac:dyDescent="0.3">
      <c r="A559" s="3"/>
      <c r="B559" s="3"/>
      <c r="C559" s="7"/>
      <c r="D559" s="7"/>
      <c r="E559" s="38"/>
      <c r="F559" s="37"/>
      <c r="G559" s="37"/>
    </row>
    <row r="560" spans="1:7" ht="13" x14ac:dyDescent="0.3">
      <c r="A560" s="3"/>
      <c r="B560" s="17" t="s">
        <v>63</v>
      </c>
      <c r="C560" s="7"/>
      <c r="D560" s="7"/>
      <c r="E560" s="38"/>
      <c r="F560" s="37"/>
      <c r="G560" s="37"/>
    </row>
    <row r="561" spans="1:7" ht="13" x14ac:dyDescent="0.3">
      <c r="A561" s="3"/>
      <c r="B561" s="3"/>
      <c r="C561" s="7"/>
      <c r="D561" s="7"/>
      <c r="E561" s="38"/>
      <c r="F561" s="37"/>
      <c r="G561" s="37"/>
    </row>
    <row r="562" spans="1:7" ht="13" x14ac:dyDescent="0.3">
      <c r="A562" s="3"/>
      <c r="B562" s="4" t="s">
        <v>62</v>
      </c>
      <c r="C562" s="7"/>
      <c r="D562" s="7"/>
      <c r="E562" s="38"/>
      <c r="F562" s="37"/>
      <c r="G562" s="37"/>
    </row>
    <row r="563" spans="1:7" ht="13" x14ac:dyDescent="0.3">
      <c r="A563" s="3"/>
      <c r="B563" s="3"/>
      <c r="C563" s="7"/>
      <c r="D563" s="7"/>
      <c r="E563" s="38"/>
      <c r="F563" s="37"/>
      <c r="G563" s="37"/>
    </row>
    <row r="564" spans="1:7" ht="13" x14ac:dyDescent="0.3">
      <c r="A564" s="3"/>
      <c r="B564" s="3" t="s">
        <v>61</v>
      </c>
      <c r="C564" s="7"/>
      <c r="D564" s="7"/>
      <c r="E564" s="38"/>
      <c r="F564" s="37"/>
      <c r="G564" s="37"/>
    </row>
    <row r="565" spans="1:7" ht="13" x14ac:dyDescent="0.3">
      <c r="A565" s="3"/>
      <c r="B565" s="3" t="s">
        <v>60</v>
      </c>
      <c r="C565" s="7" t="s">
        <v>2</v>
      </c>
      <c r="D565" s="7">
        <v>2</v>
      </c>
      <c r="E565" s="38">
        <v>250</v>
      </c>
      <c r="F565" s="37"/>
      <c r="G565" s="37">
        <f t="shared" si="12"/>
        <v>500</v>
      </c>
    </row>
    <row r="566" spans="1:7" ht="13" x14ac:dyDescent="0.3">
      <c r="A566" s="3"/>
      <c r="B566" s="3"/>
      <c r="C566" s="7"/>
      <c r="D566" s="7"/>
      <c r="E566" s="38"/>
      <c r="F566" s="37"/>
      <c r="G566" s="37"/>
    </row>
    <row r="567" spans="1:7" ht="13" x14ac:dyDescent="0.3">
      <c r="A567" s="3"/>
      <c r="B567" s="3" t="s">
        <v>59</v>
      </c>
      <c r="C567" s="7"/>
      <c r="D567" s="7"/>
      <c r="E567" s="38"/>
      <c r="F567" s="37"/>
      <c r="G567" s="37"/>
    </row>
    <row r="568" spans="1:7" ht="13" x14ac:dyDescent="0.3">
      <c r="A568" s="3"/>
      <c r="B568" s="3" t="s">
        <v>56</v>
      </c>
      <c r="C568" s="7" t="s">
        <v>2</v>
      </c>
      <c r="D568" s="7">
        <v>1</v>
      </c>
      <c r="E568" s="38">
        <v>450</v>
      </c>
      <c r="F568" s="37"/>
      <c r="G568" s="37">
        <f t="shared" si="12"/>
        <v>450</v>
      </c>
    </row>
    <row r="569" spans="1:7" ht="13" x14ac:dyDescent="0.3">
      <c r="A569" s="3"/>
      <c r="B569" s="3"/>
      <c r="C569" s="7"/>
      <c r="D569" s="7"/>
      <c r="E569" s="38"/>
      <c r="F569" s="37"/>
      <c r="G569" s="37"/>
    </row>
    <row r="570" spans="1:7" ht="13" x14ac:dyDescent="0.3">
      <c r="A570" s="3"/>
      <c r="B570" s="3" t="s">
        <v>58</v>
      </c>
      <c r="C570" s="7"/>
      <c r="D570" s="7"/>
      <c r="E570" s="38"/>
      <c r="F570" s="37"/>
      <c r="G570" s="37"/>
    </row>
    <row r="571" spans="1:7" ht="13" x14ac:dyDescent="0.3">
      <c r="A571" s="3"/>
      <c r="B571" s="3" t="s">
        <v>56</v>
      </c>
      <c r="C571" s="7" t="s">
        <v>2</v>
      </c>
      <c r="D571" s="7"/>
      <c r="E571" s="38">
        <v>550</v>
      </c>
      <c r="F571" s="37"/>
      <c r="G571" s="37">
        <f t="shared" ref="G571:G632" si="13">E571*D571</f>
        <v>0</v>
      </c>
    </row>
    <row r="572" spans="1:7" ht="13" x14ac:dyDescent="0.3">
      <c r="A572" s="3"/>
      <c r="B572" s="3"/>
      <c r="C572" s="7"/>
      <c r="D572" s="7"/>
      <c r="E572" s="38"/>
      <c r="F572" s="37"/>
      <c r="G572" s="37"/>
    </row>
    <row r="573" spans="1:7" ht="13" x14ac:dyDescent="0.3">
      <c r="A573" s="3"/>
      <c r="B573" s="3" t="s">
        <v>57</v>
      </c>
      <c r="C573" s="7"/>
      <c r="D573" s="7"/>
      <c r="E573" s="38"/>
      <c r="F573" s="37"/>
      <c r="G573" s="37"/>
    </row>
    <row r="574" spans="1:7" ht="13" x14ac:dyDescent="0.3">
      <c r="A574" s="3"/>
      <c r="B574" s="3" t="s">
        <v>56</v>
      </c>
      <c r="C574" s="7" t="s">
        <v>2</v>
      </c>
      <c r="D574" s="7"/>
      <c r="E574" s="38">
        <v>850</v>
      </c>
      <c r="F574" s="37"/>
      <c r="G574" s="37">
        <f t="shared" si="13"/>
        <v>0</v>
      </c>
    </row>
    <row r="575" spans="1:7" ht="13" x14ac:dyDescent="0.3">
      <c r="A575" s="3"/>
      <c r="B575" s="3"/>
      <c r="C575" s="7"/>
      <c r="D575" s="7"/>
      <c r="E575" s="38"/>
      <c r="F575" s="37"/>
      <c r="G575" s="37"/>
    </row>
    <row r="576" spans="1:7" ht="13" x14ac:dyDescent="0.3">
      <c r="A576" s="3"/>
      <c r="B576" s="4" t="s">
        <v>55</v>
      </c>
      <c r="C576" s="7"/>
      <c r="D576" s="7"/>
      <c r="E576" s="38"/>
      <c r="F576" s="37"/>
      <c r="G576" s="37"/>
    </row>
    <row r="577" spans="1:7" ht="13" x14ac:dyDescent="0.3">
      <c r="A577" s="3"/>
      <c r="B577" s="3"/>
      <c r="C577" s="7"/>
      <c r="D577" s="7"/>
      <c r="E577" s="38"/>
      <c r="F577" s="37"/>
      <c r="G577" s="37"/>
    </row>
    <row r="578" spans="1:7" ht="13" x14ac:dyDescent="0.3">
      <c r="A578" s="3"/>
      <c r="B578" s="4" t="s">
        <v>54</v>
      </c>
      <c r="C578" s="7"/>
      <c r="D578" s="7"/>
      <c r="E578" s="38"/>
      <c r="F578" s="37"/>
      <c r="G578" s="37"/>
    </row>
    <row r="579" spans="1:7" ht="13" x14ac:dyDescent="0.3">
      <c r="A579" s="3"/>
      <c r="B579" s="4" t="s">
        <v>53</v>
      </c>
      <c r="C579" s="7"/>
      <c r="D579" s="7"/>
      <c r="E579" s="38"/>
      <c r="F579" s="37"/>
      <c r="G579" s="37"/>
    </row>
    <row r="580" spans="1:7" ht="13" x14ac:dyDescent="0.3">
      <c r="A580" s="3"/>
      <c r="B580" s="3"/>
      <c r="C580" s="7"/>
      <c r="D580" s="7"/>
      <c r="E580" s="38"/>
      <c r="F580" s="37"/>
      <c r="G580" s="37"/>
    </row>
    <row r="581" spans="1:7" ht="13" x14ac:dyDescent="0.3">
      <c r="A581" s="3"/>
      <c r="B581" s="4" t="s">
        <v>52</v>
      </c>
      <c r="C581" s="7"/>
      <c r="D581" s="7"/>
      <c r="E581" s="38"/>
      <c r="F581" s="37"/>
      <c r="G581" s="37"/>
    </row>
    <row r="582" spans="1:7" ht="13" x14ac:dyDescent="0.3">
      <c r="A582" s="3"/>
      <c r="B582" s="4" t="s">
        <v>51</v>
      </c>
      <c r="C582" s="7"/>
      <c r="D582" s="7"/>
      <c r="E582" s="38"/>
      <c r="F582" s="37"/>
      <c r="G582" s="37"/>
    </row>
    <row r="583" spans="1:7" ht="13" x14ac:dyDescent="0.3">
      <c r="A583" s="3"/>
      <c r="B583" s="4" t="s">
        <v>50</v>
      </c>
      <c r="C583" s="7"/>
      <c r="D583" s="7"/>
      <c r="E583" s="38"/>
      <c r="F583" s="37"/>
      <c r="G583" s="37"/>
    </row>
    <row r="584" spans="1:7" ht="13" x14ac:dyDescent="0.3">
      <c r="A584" s="3"/>
      <c r="B584" s="3"/>
      <c r="C584" s="7"/>
      <c r="D584" s="7"/>
      <c r="E584" s="38"/>
      <c r="F584" s="37"/>
      <c r="G584" s="37"/>
    </row>
    <row r="585" spans="1:7" ht="13" x14ac:dyDescent="0.3">
      <c r="A585" s="3"/>
      <c r="B585" s="3" t="s">
        <v>49</v>
      </c>
      <c r="C585" s="7" t="s">
        <v>2</v>
      </c>
      <c r="D585" s="7">
        <v>1</v>
      </c>
      <c r="E585" s="38">
        <v>150</v>
      </c>
      <c r="F585" s="37"/>
      <c r="G585" s="37">
        <f t="shared" si="13"/>
        <v>150</v>
      </c>
    </row>
    <row r="586" spans="1:7" ht="13" x14ac:dyDescent="0.3">
      <c r="A586" s="3"/>
      <c r="B586" s="3"/>
      <c r="C586" s="7"/>
      <c r="D586" s="7"/>
      <c r="E586" s="38"/>
      <c r="F586" s="37"/>
      <c r="G586" s="37"/>
    </row>
    <row r="587" spans="1:7" ht="13" x14ac:dyDescent="0.3">
      <c r="A587" s="3"/>
      <c r="B587" s="3" t="s">
        <v>48</v>
      </c>
      <c r="C587" s="7"/>
      <c r="D587" s="7"/>
      <c r="E587" s="38"/>
      <c r="F587" s="37"/>
      <c r="G587" s="37"/>
    </row>
    <row r="588" spans="1:7" ht="13" x14ac:dyDescent="0.3">
      <c r="A588" s="3"/>
      <c r="B588" s="3" t="s">
        <v>47</v>
      </c>
      <c r="C588" s="7" t="s">
        <v>2</v>
      </c>
      <c r="D588" s="7"/>
      <c r="E588" s="38">
        <v>45</v>
      </c>
      <c r="F588" s="37"/>
      <c r="G588" s="37">
        <f t="shared" si="13"/>
        <v>0</v>
      </c>
    </row>
    <row r="589" spans="1:7" ht="13" x14ac:dyDescent="0.3">
      <c r="A589" s="3"/>
      <c r="B589" s="3"/>
      <c r="C589" s="7"/>
      <c r="D589" s="7"/>
      <c r="E589" s="38"/>
      <c r="F589" s="37"/>
      <c r="G589" s="37"/>
    </row>
    <row r="590" spans="1:7" ht="13" x14ac:dyDescent="0.3">
      <c r="A590" s="3"/>
      <c r="B590" s="5" t="s">
        <v>283</v>
      </c>
      <c r="C590" s="7"/>
      <c r="D590" s="7"/>
      <c r="E590" s="38"/>
      <c r="F590" s="39"/>
      <c r="G590" s="39">
        <f>SUM(G559:G589)</f>
        <v>1100</v>
      </c>
    </row>
    <row r="591" spans="1:7" ht="13" x14ac:dyDescent="0.3">
      <c r="A591" s="3"/>
      <c r="B591" s="3"/>
      <c r="C591" s="7"/>
      <c r="D591" s="7"/>
      <c r="E591" s="38"/>
      <c r="F591" s="37"/>
      <c r="G591" s="37"/>
    </row>
    <row r="592" spans="1:7" ht="13" x14ac:dyDescent="0.3">
      <c r="A592" s="3"/>
      <c r="B592" s="17" t="s">
        <v>46</v>
      </c>
      <c r="C592" s="7"/>
      <c r="D592" s="7"/>
      <c r="E592" s="38"/>
      <c r="F592" s="37"/>
      <c r="G592" s="37"/>
    </row>
    <row r="593" spans="1:7" ht="13" x14ac:dyDescent="0.3">
      <c r="A593" s="3"/>
      <c r="B593" s="3"/>
      <c r="C593" s="7"/>
      <c r="D593" s="7"/>
      <c r="E593" s="38"/>
      <c r="F593" s="37"/>
      <c r="G593" s="37"/>
    </row>
    <row r="594" spans="1:7" ht="13" x14ac:dyDescent="0.3">
      <c r="A594" s="3"/>
      <c r="B594" s="4" t="s">
        <v>45</v>
      </c>
      <c r="C594" s="7"/>
      <c r="D594" s="7"/>
      <c r="E594" s="38"/>
      <c r="F594" s="37"/>
      <c r="G594" s="37"/>
    </row>
    <row r="595" spans="1:7" ht="13" x14ac:dyDescent="0.3">
      <c r="A595" s="3"/>
      <c r="B595" s="3"/>
      <c r="C595" s="7"/>
      <c r="D595" s="7"/>
      <c r="E595" s="38"/>
      <c r="F595" s="37"/>
      <c r="G595" s="37"/>
    </row>
    <row r="596" spans="1:7" ht="13" x14ac:dyDescent="0.3">
      <c r="A596" s="3"/>
      <c r="B596" s="3" t="s">
        <v>44</v>
      </c>
      <c r="C596" s="7"/>
      <c r="D596" s="7"/>
      <c r="E596" s="38"/>
      <c r="F596" s="37"/>
      <c r="G596" s="37"/>
    </row>
    <row r="597" spans="1:7" ht="13" x14ac:dyDescent="0.3">
      <c r="A597" s="3"/>
      <c r="B597" s="3" t="s">
        <v>43</v>
      </c>
      <c r="C597" s="7"/>
      <c r="D597" s="7"/>
      <c r="E597" s="38"/>
      <c r="F597" s="37"/>
      <c r="G597" s="37"/>
    </row>
    <row r="598" spans="1:7" ht="13" x14ac:dyDescent="0.3">
      <c r="A598" s="3"/>
      <c r="B598" s="3" t="s">
        <v>42</v>
      </c>
      <c r="C598" s="7" t="s">
        <v>2</v>
      </c>
      <c r="D598" s="7"/>
      <c r="E598" s="38">
        <v>850</v>
      </c>
      <c r="F598" s="37"/>
      <c r="G598" s="37">
        <f t="shared" si="13"/>
        <v>0</v>
      </c>
    </row>
    <row r="599" spans="1:7" ht="13" x14ac:dyDescent="0.3">
      <c r="A599" s="3"/>
      <c r="B599" s="3"/>
      <c r="C599" s="7"/>
      <c r="D599" s="7"/>
      <c r="E599" s="38"/>
      <c r="F599" s="37"/>
      <c r="G599" s="37"/>
    </row>
    <row r="600" spans="1:7" ht="13" x14ac:dyDescent="0.3">
      <c r="A600" s="3"/>
      <c r="B600" s="4" t="s">
        <v>41</v>
      </c>
      <c r="C600" s="7"/>
      <c r="D600" s="7"/>
      <c r="E600" s="38"/>
      <c r="F600" s="37"/>
      <c r="G600" s="37"/>
    </row>
    <row r="601" spans="1:7" ht="13" x14ac:dyDescent="0.3">
      <c r="A601" s="3"/>
      <c r="B601" s="3"/>
      <c r="C601" s="7"/>
      <c r="D601" s="7"/>
      <c r="E601" s="38"/>
      <c r="F601" s="37"/>
      <c r="G601" s="37"/>
    </row>
    <row r="602" spans="1:7" ht="13" x14ac:dyDescent="0.3">
      <c r="A602" s="3"/>
      <c r="B602" s="4" t="s">
        <v>40</v>
      </c>
      <c r="C602" s="7"/>
      <c r="D602" s="7"/>
      <c r="E602" s="38"/>
      <c r="F602" s="37"/>
      <c r="G602" s="37"/>
    </row>
    <row r="603" spans="1:7" ht="13" x14ac:dyDescent="0.3">
      <c r="A603" s="3"/>
      <c r="B603" s="3"/>
      <c r="C603" s="7"/>
      <c r="D603" s="7"/>
      <c r="E603" s="38"/>
      <c r="F603" s="37"/>
      <c r="G603" s="37"/>
    </row>
    <row r="604" spans="1:7" ht="13" x14ac:dyDescent="0.3">
      <c r="A604" s="3"/>
      <c r="B604" s="3" t="s">
        <v>39</v>
      </c>
      <c r="C604" s="7" t="s">
        <v>2</v>
      </c>
      <c r="D604" s="7"/>
      <c r="E604" s="38">
        <v>3000</v>
      </c>
      <c r="F604" s="40"/>
      <c r="G604" s="37">
        <f t="shared" si="13"/>
        <v>0</v>
      </c>
    </row>
    <row r="605" spans="1:7" ht="13" x14ac:dyDescent="0.3">
      <c r="A605" s="3"/>
      <c r="B605" s="3"/>
      <c r="C605" s="7"/>
      <c r="D605" s="7"/>
      <c r="E605" s="38"/>
      <c r="F605" s="37"/>
      <c r="G605" s="37"/>
    </row>
    <row r="606" spans="1:7" ht="13" x14ac:dyDescent="0.3">
      <c r="A606" s="3"/>
      <c r="B606" s="4" t="s">
        <v>38</v>
      </c>
      <c r="C606" s="7"/>
      <c r="D606" s="7"/>
      <c r="E606" s="38"/>
      <c r="F606" s="37"/>
      <c r="G606" s="37"/>
    </row>
    <row r="607" spans="1:7" ht="13" x14ac:dyDescent="0.3">
      <c r="A607" s="3"/>
      <c r="B607" s="4" t="s">
        <v>37</v>
      </c>
      <c r="C607" s="7"/>
      <c r="D607" s="7"/>
      <c r="E607" s="38"/>
      <c r="F607" s="37"/>
      <c r="G607" s="37"/>
    </row>
    <row r="608" spans="1:7" ht="13" x14ac:dyDescent="0.3">
      <c r="A608" s="3"/>
      <c r="B608" s="3"/>
      <c r="C608" s="7"/>
      <c r="D608" s="7"/>
      <c r="E608" s="38"/>
      <c r="F608" s="37"/>
      <c r="G608" s="37"/>
    </row>
    <row r="609" spans="1:7" ht="13" x14ac:dyDescent="0.3">
      <c r="A609" s="3"/>
      <c r="B609" s="3" t="s">
        <v>36</v>
      </c>
      <c r="C609" s="7" t="s">
        <v>2</v>
      </c>
      <c r="D609" s="7"/>
      <c r="E609" s="38">
        <v>1800</v>
      </c>
      <c r="F609" s="37"/>
      <c r="G609" s="37">
        <f t="shared" si="13"/>
        <v>0</v>
      </c>
    </row>
    <row r="610" spans="1:7" ht="13" x14ac:dyDescent="0.3">
      <c r="A610" s="3"/>
      <c r="B610" s="3"/>
      <c r="C610" s="7"/>
      <c r="D610" s="7"/>
      <c r="E610" s="38"/>
      <c r="F610" s="37"/>
      <c r="G610" s="37"/>
    </row>
    <row r="611" spans="1:7" ht="13" x14ac:dyDescent="0.3">
      <c r="A611" s="3"/>
      <c r="B611" s="4" t="s">
        <v>35</v>
      </c>
      <c r="C611" s="7"/>
      <c r="D611" s="7"/>
      <c r="E611" s="38"/>
      <c r="F611" s="37"/>
      <c r="G611" s="37"/>
    </row>
    <row r="612" spans="1:7" ht="13" x14ac:dyDescent="0.3">
      <c r="A612" s="3"/>
      <c r="B612" s="4" t="s">
        <v>34</v>
      </c>
      <c r="C612" s="7"/>
      <c r="D612" s="7"/>
      <c r="E612" s="38"/>
      <c r="F612" s="37"/>
      <c r="G612" s="37"/>
    </row>
    <row r="613" spans="1:7" ht="13" x14ac:dyDescent="0.3">
      <c r="A613" s="3"/>
      <c r="B613" s="3"/>
      <c r="C613" s="7"/>
      <c r="D613" s="7"/>
      <c r="E613" s="38"/>
      <c r="F613" s="37"/>
      <c r="G613" s="37"/>
    </row>
    <row r="614" spans="1:7" ht="13" x14ac:dyDescent="0.3">
      <c r="A614" s="3"/>
      <c r="B614" s="3" t="s">
        <v>33</v>
      </c>
      <c r="C614" s="7"/>
      <c r="D614" s="7"/>
      <c r="E614" s="38"/>
      <c r="F614" s="37"/>
      <c r="G614" s="37"/>
    </row>
    <row r="615" spans="1:7" ht="13" x14ac:dyDescent="0.3">
      <c r="A615" s="3"/>
      <c r="B615" s="3" t="s">
        <v>464</v>
      </c>
      <c r="C615" s="7" t="s">
        <v>2</v>
      </c>
      <c r="D615" s="7"/>
      <c r="E615" s="38">
        <v>500</v>
      </c>
      <c r="F615" s="37"/>
      <c r="G615" s="37">
        <f t="shared" si="13"/>
        <v>0</v>
      </c>
    </row>
    <row r="616" spans="1:7" ht="13" x14ac:dyDescent="0.3">
      <c r="A616" s="3"/>
      <c r="B616" s="3"/>
      <c r="C616" s="7"/>
      <c r="D616" s="7"/>
      <c r="E616" s="38"/>
      <c r="F616" s="37"/>
      <c r="G616" s="37"/>
    </row>
    <row r="617" spans="1:7" ht="13" x14ac:dyDescent="0.3">
      <c r="A617" s="3"/>
      <c r="B617" s="4" t="s">
        <v>32</v>
      </c>
      <c r="C617" s="7"/>
      <c r="D617" s="7"/>
      <c r="E617" s="38"/>
      <c r="F617" s="37"/>
      <c r="G617" s="37"/>
    </row>
    <row r="618" spans="1:7" ht="13" x14ac:dyDescent="0.3">
      <c r="A618" s="3"/>
      <c r="B618" s="3"/>
      <c r="C618" s="7"/>
      <c r="D618" s="7"/>
      <c r="E618" s="38"/>
      <c r="F618" s="37"/>
      <c r="G618" s="37"/>
    </row>
    <row r="619" spans="1:7" ht="13" x14ac:dyDescent="0.3">
      <c r="A619" s="3"/>
      <c r="B619" s="4" t="s">
        <v>31</v>
      </c>
      <c r="C619" s="7"/>
      <c r="D619" s="7"/>
      <c r="E619" s="38"/>
      <c r="F619" s="37"/>
      <c r="G619" s="37"/>
    </row>
    <row r="620" spans="1:7" ht="13" x14ac:dyDescent="0.3">
      <c r="A620" s="3"/>
      <c r="B620" s="3"/>
      <c r="C620" s="7"/>
      <c r="D620" s="7"/>
      <c r="E620" s="38"/>
      <c r="F620" s="37"/>
      <c r="G620" s="37"/>
    </row>
    <row r="621" spans="1:7" ht="13" x14ac:dyDescent="0.3">
      <c r="A621" s="3"/>
      <c r="B621" s="3" t="s">
        <v>30</v>
      </c>
      <c r="C621" s="7"/>
      <c r="D621" s="7"/>
      <c r="E621" s="38"/>
      <c r="F621" s="37"/>
      <c r="G621" s="37"/>
    </row>
    <row r="622" spans="1:7" ht="13" x14ac:dyDescent="0.3">
      <c r="A622" s="3"/>
      <c r="B622" s="3" t="s">
        <v>29</v>
      </c>
      <c r="C622" s="7" t="s">
        <v>2</v>
      </c>
      <c r="D622" s="7"/>
      <c r="E622" s="38">
        <v>1500</v>
      </c>
      <c r="F622" s="37"/>
      <c r="G622" s="37">
        <f t="shared" si="13"/>
        <v>0</v>
      </c>
    </row>
    <row r="623" spans="1:7" ht="13" x14ac:dyDescent="0.3">
      <c r="A623" s="3"/>
      <c r="B623" s="3" t="s">
        <v>28</v>
      </c>
      <c r="C623" s="7"/>
      <c r="D623" s="7"/>
      <c r="E623" s="38"/>
      <c r="F623" s="37"/>
      <c r="G623" s="37"/>
    </row>
    <row r="624" spans="1:7" ht="13" x14ac:dyDescent="0.3">
      <c r="A624" s="3"/>
      <c r="B624" s="3"/>
      <c r="C624" s="7"/>
      <c r="D624" s="7"/>
      <c r="E624" s="38"/>
      <c r="F624" s="37"/>
      <c r="G624" s="37"/>
    </row>
    <row r="625" spans="1:7" ht="13" x14ac:dyDescent="0.3">
      <c r="A625" s="3"/>
      <c r="B625" s="4" t="s">
        <v>27</v>
      </c>
      <c r="C625" s="7"/>
      <c r="D625" s="7"/>
      <c r="E625" s="38"/>
      <c r="F625" s="37"/>
      <c r="G625" s="37"/>
    </row>
    <row r="626" spans="1:7" ht="13" x14ac:dyDescent="0.3">
      <c r="A626" s="3"/>
      <c r="B626" s="3"/>
      <c r="C626" s="7"/>
      <c r="D626" s="7"/>
      <c r="E626" s="38"/>
      <c r="F626" s="37"/>
      <c r="G626" s="37"/>
    </row>
    <row r="627" spans="1:7" ht="13" x14ac:dyDescent="0.3">
      <c r="A627" s="3"/>
      <c r="B627" s="4" t="s">
        <v>26</v>
      </c>
      <c r="C627" s="7"/>
      <c r="D627" s="7"/>
      <c r="E627" s="38"/>
      <c r="F627" s="37"/>
      <c r="G627" s="37"/>
    </row>
    <row r="628" spans="1:7" ht="13" x14ac:dyDescent="0.3">
      <c r="A628" s="3"/>
      <c r="B628" s="4" t="s">
        <v>25</v>
      </c>
      <c r="C628" s="7"/>
      <c r="D628" s="7"/>
      <c r="E628" s="38"/>
      <c r="F628" s="37"/>
      <c r="G628" s="37"/>
    </row>
    <row r="629" spans="1:7" ht="13" x14ac:dyDescent="0.3">
      <c r="A629" s="3"/>
      <c r="B629" s="4" t="s">
        <v>24</v>
      </c>
      <c r="C629" s="7"/>
      <c r="D629" s="7"/>
      <c r="E629" s="38"/>
      <c r="F629" s="37"/>
      <c r="G629" s="37"/>
    </row>
    <row r="630" spans="1:7" ht="13" x14ac:dyDescent="0.3">
      <c r="A630" s="3"/>
      <c r="B630" s="3"/>
      <c r="C630" s="7"/>
      <c r="D630" s="7"/>
      <c r="E630" s="38"/>
      <c r="F630" s="37"/>
      <c r="G630" s="37"/>
    </row>
    <row r="631" spans="1:7" ht="13" x14ac:dyDescent="0.3">
      <c r="A631" s="3"/>
      <c r="B631" s="3" t="s">
        <v>23</v>
      </c>
      <c r="C631" s="7"/>
      <c r="D631" s="7"/>
      <c r="E631" s="38"/>
      <c r="F631" s="37"/>
      <c r="G631" s="37"/>
    </row>
    <row r="632" spans="1:7" ht="13" x14ac:dyDescent="0.3">
      <c r="A632" s="3"/>
      <c r="B632" s="3" t="s">
        <v>22</v>
      </c>
      <c r="C632" s="7" t="s">
        <v>2</v>
      </c>
      <c r="D632" s="7"/>
      <c r="E632" s="38">
        <v>35000</v>
      </c>
      <c r="F632" s="37"/>
      <c r="G632" s="37">
        <f t="shared" si="13"/>
        <v>0</v>
      </c>
    </row>
    <row r="633" spans="1:7" ht="13" x14ac:dyDescent="0.3">
      <c r="A633" s="3"/>
      <c r="B633" s="3"/>
      <c r="C633" s="7"/>
      <c r="D633" s="7"/>
      <c r="E633" s="38"/>
      <c r="F633" s="37"/>
      <c r="G633" s="37"/>
    </row>
    <row r="634" spans="1:7" ht="13" x14ac:dyDescent="0.3">
      <c r="A634" s="3"/>
      <c r="B634" s="3" t="s">
        <v>21</v>
      </c>
      <c r="C634" s="7" t="s">
        <v>2</v>
      </c>
      <c r="D634" s="7"/>
      <c r="E634" s="38">
        <v>1500</v>
      </c>
      <c r="F634" s="37"/>
      <c r="G634" s="37">
        <f t="shared" ref="G634:G708" si="14">E634*D634</f>
        <v>0</v>
      </c>
    </row>
    <row r="635" spans="1:7" ht="13" x14ac:dyDescent="0.3">
      <c r="A635" s="3"/>
      <c r="B635" s="3"/>
      <c r="C635" s="7"/>
      <c r="D635" s="7"/>
      <c r="E635" s="38"/>
      <c r="F635" s="37"/>
      <c r="G635" s="37"/>
    </row>
    <row r="636" spans="1:7" ht="13" x14ac:dyDescent="0.3">
      <c r="A636" s="3"/>
      <c r="B636" s="5" t="s">
        <v>283</v>
      </c>
      <c r="C636" s="7"/>
      <c r="D636" s="7"/>
      <c r="E636" s="38"/>
      <c r="F636" s="39"/>
      <c r="G636" s="39">
        <f>SUM(G593:G635)</f>
        <v>0</v>
      </c>
    </row>
    <row r="637" spans="1:7" ht="13" x14ac:dyDescent="0.3">
      <c r="A637" s="3"/>
      <c r="B637" s="3"/>
      <c r="C637" s="7"/>
      <c r="D637" s="7"/>
      <c r="E637" s="38"/>
      <c r="F637" s="37"/>
      <c r="G637" s="37"/>
    </row>
    <row r="638" spans="1:7" ht="13" x14ac:dyDescent="0.3">
      <c r="A638" s="3"/>
      <c r="B638" s="17" t="s">
        <v>20</v>
      </c>
      <c r="C638" s="7"/>
      <c r="D638" s="7"/>
      <c r="E638" s="38"/>
      <c r="F638" s="37"/>
      <c r="G638" s="37"/>
    </row>
    <row r="639" spans="1:7" ht="13" x14ac:dyDescent="0.3">
      <c r="A639" s="3"/>
      <c r="B639" s="3"/>
      <c r="C639" s="7"/>
      <c r="D639" s="7"/>
      <c r="E639" s="38"/>
      <c r="F639" s="37"/>
      <c r="G639" s="37"/>
    </row>
    <row r="640" spans="1:7" ht="13" x14ac:dyDescent="0.3">
      <c r="A640" s="3"/>
      <c r="B640" s="4" t="s">
        <v>19</v>
      </c>
      <c r="C640" s="7"/>
      <c r="D640" s="7"/>
      <c r="E640" s="38"/>
      <c r="F640" s="37"/>
      <c r="G640" s="37"/>
    </row>
    <row r="641" spans="1:7" ht="13" x14ac:dyDescent="0.3">
      <c r="A641" s="3"/>
      <c r="B641" s="3"/>
      <c r="C641" s="7"/>
      <c r="D641" s="7"/>
      <c r="E641" s="38"/>
      <c r="F641" s="37"/>
      <c r="G641" s="37"/>
    </row>
    <row r="642" spans="1:7" ht="13" x14ac:dyDescent="0.3">
      <c r="A642" s="3"/>
      <c r="B642" s="4" t="s">
        <v>18</v>
      </c>
      <c r="C642" s="7"/>
      <c r="D642" s="7"/>
      <c r="E642" s="38"/>
      <c r="F642" s="37"/>
      <c r="G642" s="37"/>
    </row>
    <row r="643" spans="1:7" ht="13" x14ac:dyDescent="0.3">
      <c r="A643" s="3"/>
      <c r="B643" s="3"/>
      <c r="C643" s="7"/>
      <c r="D643" s="7"/>
      <c r="E643" s="38"/>
      <c r="F643" s="37"/>
      <c r="G643" s="37"/>
    </row>
    <row r="644" spans="1:7" ht="13" x14ac:dyDescent="0.3">
      <c r="A644" s="3"/>
      <c r="B644" s="3" t="s">
        <v>465</v>
      </c>
      <c r="C644" s="7" t="s">
        <v>0</v>
      </c>
      <c r="D644" s="7">
        <v>7</v>
      </c>
      <c r="E644" s="38">
        <v>75</v>
      </c>
      <c r="F644" s="37"/>
      <c r="G644" s="37">
        <f t="shared" si="14"/>
        <v>525</v>
      </c>
    </row>
    <row r="645" spans="1:7" ht="13" x14ac:dyDescent="0.3">
      <c r="A645" s="3"/>
      <c r="B645" s="3"/>
      <c r="C645" s="7"/>
      <c r="D645" s="7"/>
      <c r="E645" s="38"/>
      <c r="F645" s="37"/>
      <c r="G645" s="37"/>
    </row>
    <row r="646" spans="1:7" ht="13" x14ac:dyDescent="0.3">
      <c r="A646" s="3"/>
      <c r="B646" s="3"/>
      <c r="C646" s="7"/>
      <c r="D646" s="7"/>
      <c r="E646" s="38"/>
      <c r="F646" s="37"/>
      <c r="G646" s="37"/>
    </row>
    <row r="647" spans="1:7" ht="13" x14ac:dyDescent="0.3">
      <c r="A647" s="3"/>
      <c r="B647" s="4" t="s">
        <v>17</v>
      </c>
      <c r="C647" s="7"/>
      <c r="D647" s="7"/>
      <c r="E647" s="38"/>
      <c r="F647" s="37"/>
      <c r="G647" s="37"/>
    </row>
    <row r="648" spans="1:7" ht="13" x14ac:dyDescent="0.3">
      <c r="A648" s="3"/>
      <c r="B648" s="3"/>
      <c r="C648" s="7"/>
      <c r="D648" s="7"/>
      <c r="E648" s="38"/>
      <c r="F648" s="37"/>
      <c r="G648" s="37"/>
    </row>
    <row r="649" spans="1:7" ht="13" x14ac:dyDescent="0.3">
      <c r="A649" s="3"/>
      <c r="B649" s="4" t="s">
        <v>16</v>
      </c>
      <c r="C649" s="7"/>
      <c r="D649" s="7"/>
      <c r="E649" s="38"/>
      <c r="F649" s="37"/>
      <c r="G649" s="37"/>
    </row>
    <row r="650" spans="1:7" ht="13" x14ac:dyDescent="0.3">
      <c r="A650" s="3"/>
      <c r="B650" s="3"/>
      <c r="C650" s="7"/>
      <c r="D650" s="7"/>
      <c r="E650" s="38"/>
      <c r="F650" s="37"/>
      <c r="G650" s="37"/>
    </row>
    <row r="651" spans="1:7" ht="13" x14ac:dyDescent="0.3">
      <c r="A651" s="3"/>
      <c r="B651" s="3" t="s">
        <v>14</v>
      </c>
      <c r="C651" s="7" t="s">
        <v>0</v>
      </c>
      <c r="D651" s="7">
        <v>51</v>
      </c>
      <c r="E651" s="38">
        <v>75</v>
      </c>
      <c r="F651" s="37"/>
      <c r="G651" s="37">
        <f t="shared" si="14"/>
        <v>3825</v>
      </c>
    </row>
    <row r="652" spans="1:7" ht="13" x14ac:dyDescent="0.3">
      <c r="A652" s="3"/>
      <c r="B652" s="3"/>
      <c r="C652" s="7"/>
      <c r="D652" s="7"/>
      <c r="E652" s="38"/>
      <c r="F652" s="37"/>
      <c r="G652" s="37"/>
    </row>
    <row r="653" spans="1:7" ht="13" x14ac:dyDescent="0.3">
      <c r="A653" s="3"/>
      <c r="B653" s="3" t="s">
        <v>295</v>
      </c>
      <c r="C653" s="7" t="s">
        <v>0</v>
      </c>
      <c r="D653" s="7">
        <v>1</v>
      </c>
      <c r="E653" s="38">
        <v>75</v>
      </c>
      <c r="F653" s="37"/>
      <c r="G653" s="37">
        <f t="shared" si="14"/>
        <v>75</v>
      </c>
    </row>
    <row r="654" spans="1:7" ht="13" x14ac:dyDescent="0.3">
      <c r="A654" s="3"/>
      <c r="B654" s="3"/>
      <c r="C654" s="7"/>
      <c r="D654" s="7"/>
      <c r="E654" s="38"/>
      <c r="F654" s="37"/>
      <c r="G654" s="37"/>
    </row>
    <row r="655" spans="1:7" ht="13" x14ac:dyDescent="0.3">
      <c r="A655" s="3"/>
      <c r="B655" s="5" t="s">
        <v>283</v>
      </c>
      <c r="C655" s="7"/>
      <c r="D655" s="7"/>
      <c r="E655" s="38"/>
      <c r="F655" s="39"/>
      <c r="G655" s="39">
        <f>SUM(G639:G654)</f>
        <v>4425</v>
      </c>
    </row>
    <row r="656" spans="1:7" ht="13" x14ac:dyDescent="0.3">
      <c r="A656" s="3"/>
      <c r="B656" s="3"/>
      <c r="C656" s="7"/>
      <c r="D656" s="7"/>
      <c r="E656" s="38"/>
      <c r="F656" s="37"/>
      <c r="G656" s="37"/>
    </row>
    <row r="657" spans="1:7" ht="13" x14ac:dyDescent="0.3">
      <c r="A657" s="3"/>
      <c r="B657" s="17" t="s">
        <v>15</v>
      </c>
      <c r="C657" s="7"/>
      <c r="D657" s="7"/>
      <c r="E657" s="38"/>
      <c r="F657" s="37"/>
      <c r="G657" s="37"/>
    </row>
    <row r="658" spans="1:7" ht="13" x14ac:dyDescent="0.3">
      <c r="A658" s="3"/>
      <c r="B658" s="3"/>
      <c r="C658" s="7"/>
      <c r="D658" s="7"/>
      <c r="E658" s="38"/>
      <c r="F658" s="37"/>
      <c r="G658" s="37"/>
    </row>
    <row r="659" spans="1:7" ht="13" x14ac:dyDescent="0.3">
      <c r="A659" s="3"/>
      <c r="B659" s="4" t="s">
        <v>473</v>
      </c>
      <c r="C659" s="7"/>
      <c r="D659" s="7"/>
      <c r="E659" s="38"/>
      <c r="F659" s="37"/>
      <c r="G659" s="37"/>
    </row>
    <row r="660" spans="1:7" ht="13" x14ac:dyDescent="0.3">
      <c r="A660" s="3"/>
      <c r="B660" s="3"/>
      <c r="C660" s="7"/>
      <c r="D660" s="7"/>
      <c r="E660" s="38"/>
      <c r="F660" s="37"/>
      <c r="G660" s="37"/>
    </row>
    <row r="661" spans="1:7" ht="13" x14ac:dyDescent="0.3">
      <c r="A661" s="3"/>
      <c r="B661" s="4" t="s">
        <v>65</v>
      </c>
      <c r="C661" s="7"/>
      <c r="D661" s="7"/>
      <c r="E661" s="38"/>
      <c r="F661" s="37"/>
      <c r="G661" s="37"/>
    </row>
    <row r="662" spans="1:7" ht="13" x14ac:dyDescent="0.3">
      <c r="A662" s="3"/>
      <c r="B662" s="3" t="s">
        <v>64</v>
      </c>
      <c r="C662" s="7" t="s">
        <v>0</v>
      </c>
      <c r="D662" s="7">
        <v>7</v>
      </c>
      <c r="E662" s="38">
        <v>280</v>
      </c>
      <c r="F662" s="37"/>
      <c r="G662" s="37">
        <f t="shared" si="14"/>
        <v>1960</v>
      </c>
    </row>
    <row r="663" spans="1:7" ht="13" x14ac:dyDescent="0.3">
      <c r="A663" s="3"/>
      <c r="B663" s="3"/>
      <c r="C663" s="7"/>
      <c r="D663" s="7"/>
      <c r="E663" s="38"/>
      <c r="F663" s="37"/>
      <c r="G663" s="37"/>
    </row>
    <row r="664" spans="1:7" ht="13" x14ac:dyDescent="0.3">
      <c r="A664" s="3"/>
      <c r="B664" s="3" t="s">
        <v>472</v>
      </c>
      <c r="C664" s="7" t="s">
        <v>11</v>
      </c>
      <c r="D664" s="7">
        <v>10</v>
      </c>
      <c r="E664" s="38">
        <v>150</v>
      </c>
      <c r="F664" s="37"/>
      <c r="G664" s="37">
        <f t="shared" si="14"/>
        <v>1500</v>
      </c>
    </row>
    <row r="665" spans="1:7" ht="13" x14ac:dyDescent="0.3">
      <c r="A665" s="3"/>
      <c r="B665" s="3"/>
      <c r="C665" s="7"/>
      <c r="D665" s="7"/>
      <c r="E665" s="38"/>
      <c r="F665" s="37"/>
      <c r="G665" s="37"/>
    </row>
    <row r="666" spans="1:7" ht="13" x14ac:dyDescent="0.3">
      <c r="A666" s="3"/>
      <c r="B666" s="5" t="s">
        <v>283</v>
      </c>
      <c r="C666" s="7"/>
      <c r="D666" s="7"/>
      <c r="E666" s="38"/>
      <c r="F666" s="39"/>
      <c r="G666" s="39">
        <f>SUM(G658:G665)</f>
        <v>3460</v>
      </c>
    </row>
    <row r="667" spans="1:7" ht="13" x14ac:dyDescent="0.3">
      <c r="A667" s="3"/>
      <c r="B667" s="3"/>
      <c r="C667" s="7"/>
      <c r="D667" s="7"/>
      <c r="E667" s="38"/>
      <c r="F667" s="37"/>
      <c r="G667" s="37"/>
    </row>
    <row r="668" spans="1:7" ht="13" x14ac:dyDescent="0.3">
      <c r="A668" s="3"/>
      <c r="B668" s="17" t="s">
        <v>296</v>
      </c>
      <c r="C668" s="7"/>
      <c r="D668" s="7"/>
      <c r="E668" s="38"/>
      <c r="F668" s="37"/>
      <c r="G668" s="37"/>
    </row>
    <row r="669" spans="1:7" ht="13" x14ac:dyDescent="0.3">
      <c r="A669" s="3"/>
      <c r="B669" s="3"/>
      <c r="C669" s="7"/>
      <c r="D669" s="7"/>
      <c r="E669" s="38"/>
      <c r="F669" s="37"/>
      <c r="G669" s="37"/>
    </row>
    <row r="670" spans="1:7" ht="13" x14ac:dyDescent="0.3">
      <c r="A670" s="3"/>
      <c r="B670" s="4" t="s">
        <v>297</v>
      </c>
      <c r="C670" s="7"/>
      <c r="D670" s="7"/>
      <c r="E670" s="38"/>
      <c r="F670" s="37"/>
      <c r="G670" s="37"/>
    </row>
    <row r="671" spans="1:7" ht="13" x14ac:dyDescent="0.3">
      <c r="A671" s="3"/>
      <c r="B671" s="3"/>
      <c r="C671" s="7"/>
      <c r="D671" s="7"/>
      <c r="E671" s="38"/>
      <c r="F671" s="37"/>
      <c r="G671" s="37"/>
    </row>
    <row r="672" spans="1:7" ht="13" x14ac:dyDescent="0.3">
      <c r="A672" s="3"/>
      <c r="B672" s="4" t="s">
        <v>298</v>
      </c>
      <c r="C672" s="7"/>
      <c r="D672" s="7"/>
      <c r="E672" s="38"/>
      <c r="F672" s="37"/>
      <c r="G672" s="37"/>
    </row>
    <row r="673" spans="1:7" ht="13" x14ac:dyDescent="0.3">
      <c r="A673" s="3"/>
      <c r="B673" s="3"/>
      <c r="C673" s="7"/>
      <c r="D673" s="7"/>
      <c r="E673" s="38"/>
      <c r="F673" s="37"/>
      <c r="G673" s="37"/>
    </row>
    <row r="674" spans="1:7" ht="13" x14ac:dyDescent="0.3">
      <c r="A674" s="3"/>
      <c r="B674" s="3" t="s">
        <v>299</v>
      </c>
      <c r="C674" s="7"/>
      <c r="D674" s="7"/>
      <c r="E674" s="38"/>
      <c r="F674" s="37"/>
      <c r="G674" s="37"/>
    </row>
    <row r="675" spans="1:7" ht="13" x14ac:dyDescent="0.3">
      <c r="A675" s="3"/>
      <c r="B675" s="3" t="s">
        <v>300</v>
      </c>
      <c r="C675" s="7" t="s">
        <v>11</v>
      </c>
      <c r="D675" s="7">
        <v>3</v>
      </c>
      <c r="E675" s="38">
        <v>110</v>
      </c>
      <c r="F675" s="37"/>
      <c r="G675" s="37">
        <f t="shared" si="14"/>
        <v>330</v>
      </c>
    </row>
    <row r="676" spans="1:7" ht="13" x14ac:dyDescent="0.3">
      <c r="A676" s="3"/>
      <c r="B676" s="3"/>
      <c r="C676" s="7"/>
      <c r="D676" s="7"/>
      <c r="E676" s="38"/>
      <c r="F676" s="37"/>
      <c r="G676" s="37"/>
    </row>
    <row r="677" spans="1:7" ht="13" x14ac:dyDescent="0.3">
      <c r="A677" s="3"/>
      <c r="B677" s="3" t="s">
        <v>301</v>
      </c>
      <c r="C677" s="7"/>
      <c r="D677" s="7"/>
      <c r="E677" s="38"/>
      <c r="F677" s="37"/>
      <c r="G677" s="37"/>
    </row>
    <row r="678" spans="1:7" ht="13" x14ac:dyDescent="0.3">
      <c r="A678" s="3"/>
      <c r="B678" s="3" t="s">
        <v>302</v>
      </c>
      <c r="C678" s="7" t="s">
        <v>11</v>
      </c>
      <c r="D678" s="7">
        <v>1</v>
      </c>
      <c r="E678" s="38">
        <v>100</v>
      </c>
      <c r="F678" s="37"/>
      <c r="G678" s="37">
        <f t="shared" si="14"/>
        <v>100</v>
      </c>
    </row>
    <row r="679" spans="1:7" ht="13" x14ac:dyDescent="0.3">
      <c r="A679" s="3"/>
      <c r="B679" s="3"/>
      <c r="C679" s="7"/>
      <c r="D679" s="7"/>
      <c r="E679" s="38"/>
      <c r="F679" s="37"/>
      <c r="G679" s="37"/>
    </row>
    <row r="680" spans="1:7" ht="13" x14ac:dyDescent="0.3">
      <c r="A680" s="3"/>
      <c r="B680" s="3" t="s">
        <v>303</v>
      </c>
      <c r="C680" s="7" t="s">
        <v>2</v>
      </c>
      <c r="D680" s="7">
        <v>1</v>
      </c>
      <c r="E680" s="38">
        <v>250</v>
      </c>
      <c r="F680" s="37"/>
      <c r="G680" s="37">
        <f t="shared" si="14"/>
        <v>250</v>
      </c>
    </row>
    <row r="681" spans="1:7" ht="13" x14ac:dyDescent="0.3">
      <c r="A681" s="3"/>
      <c r="B681" s="3" t="s">
        <v>304</v>
      </c>
      <c r="C681" s="7" t="s">
        <v>2</v>
      </c>
      <c r="D681" s="7">
        <v>1</v>
      </c>
      <c r="E681" s="38">
        <v>250</v>
      </c>
      <c r="F681" s="37"/>
      <c r="G681" s="37">
        <f t="shared" si="14"/>
        <v>250</v>
      </c>
    </row>
    <row r="682" spans="1:7" ht="13" x14ac:dyDescent="0.3">
      <c r="A682" s="3"/>
      <c r="B682" s="3" t="s">
        <v>305</v>
      </c>
      <c r="C682" s="7" t="s">
        <v>2</v>
      </c>
      <c r="D682" s="7">
        <v>1</v>
      </c>
      <c r="E682" s="38">
        <v>250</v>
      </c>
      <c r="F682" s="37"/>
      <c r="G682" s="37">
        <f t="shared" si="14"/>
        <v>250</v>
      </c>
    </row>
    <row r="683" spans="1:7" ht="13" x14ac:dyDescent="0.3">
      <c r="A683" s="3"/>
      <c r="B683" s="3" t="s">
        <v>306</v>
      </c>
      <c r="C683" s="7" t="s">
        <v>2</v>
      </c>
      <c r="D683" s="7">
        <v>1</v>
      </c>
      <c r="E683" s="38">
        <v>250</v>
      </c>
      <c r="F683" s="37"/>
      <c r="G683" s="37">
        <f t="shared" si="14"/>
        <v>250</v>
      </c>
    </row>
    <row r="684" spans="1:7" ht="13" x14ac:dyDescent="0.3">
      <c r="A684" s="3"/>
      <c r="B684" s="3"/>
      <c r="C684" s="7"/>
      <c r="D684" s="7"/>
      <c r="E684" s="38"/>
      <c r="F684" s="37"/>
      <c r="G684" s="37"/>
    </row>
    <row r="685" spans="1:7" ht="13" x14ac:dyDescent="0.3">
      <c r="A685" s="3"/>
      <c r="B685" s="3"/>
      <c r="C685" s="7"/>
      <c r="D685" s="7"/>
      <c r="E685" s="38"/>
      <c r="F685" s="37"/>
      <c r="G685" s="37"/>
    </row>
    <row r="686" spans="1:7" ht="13" x14ac:dyDescent="0.3">
      <c r="A686" s="3"/>
      <c r="B686" s="4" t="s">
        <v>476</v>
      </c>
      <c r="C686" s="7"/>
      <c r="D686" s="7"/>
      <c r="E686" s="38"/>
      <c r="F686" s="37"/>
      <c r="G686" s="37"/>
    </row>
    <row r="687" spans="1:7" ht="13" x14ac:dyDescent="0.3">
      <c r="A687" s="3"/>
      <c r="B687" s="3"/>
      <c r="C687" s="7"/>
      <c r="D687" s="7"/>
      <c r="E687" s="38"/>
      <c r="F687" s="37"/>
      <c r="G687" s="37"/>
    </row>
    <row r="688" spans="1:7" ht="13" x14ac:dyDescent="0.3">
      <c r="A688" s="3"/>
      <c r="B688" s="4" t="s">
        <v>479</v>
      </c>
      <c r="C688" s="7"/>
      <c r="D688" s="7"/>
      <c r="E688" s="38"/>
      <c r="F688" s="37"/>
      <c r="G688" s="37"/>
    </row>
    <row r="689" spans="1:7" ht="13" x14ac:dyDescent="0.3">
      <c r="A689" s="3"/>
      <c r="B689" s="3" t="s">
        <v>477</v>
      </c>
      <c r="C689" s="7"/>
      <c r="D689" s="7"/>
      <c r="E689" s="38"/>
      <c r="F689" s="37"/>
      <c r="G689" s="37"/>
    </row>
    <row r="690" spans="1:7" ht="13" x14ac:dyDescent="0.3">
      <c r="A690" s="3"/>
      <c r="B690" s="3" t="s">
        <v>478</v>
      </c>
      <c r="C690" s="7" t="s">
        <v>2</v>
      </c>
      <c r="D690" s="7"/>
      <c r="E690" s="38">
        <v>2000</v>
      </c>
      <c r="F690" s="37"/>
      <c r="G690" s="37">
        <f t="shared" ref="G690" si="15">E690*D690</f>
        <v>0</v>
      </c>
    </row>
    <row r="691" spans="1:7" ht="13" x14ac:dyDescent="0.3">
      <c r="A691" s="3"/>
      <c r="B691" s="3"/>
      <c r="C691" s="7"/>
      <c r="D691" s="7"/>
      <c r="E691" s="38"/>
      <c r="F691" s="37"/>
      <c r="G691" s="37"/>
    </row>
    <row r="692" spans="1:7" ht="13" x14ac:dyDescent="0.3">
      <c r="A692" s="3"/>
      <c r="B692" s="4" t="s">
        <v>307</v>
      </c>
      <c r="C692" s="7"/>
      <c r="D692" s="7"/>
      <c r="E692" s="38"/>
      <c r="F692" s="37"/>
      <c r="G692" s="37"/>
    </row>
    <row r="693" spans="1:7" ht="13" x14ac:dyDescent="0.3">
      <c r="A693" s="3"/>
      <c r="B693" s="4" t="s">
        <v>308</v>
      </c>
      <c r="C693" s="7"/>
      <c r="D693" s="7"/>
      <c r="E693" s="38"/>
      <c r="F693" s="37"/>
      <c r="G693" s="37"/>
    </row>
    <row r="694" spans="1:7" ht="13" x14ac:dyDescent="0.3">
      <c r="A694" s="3"/>
      <c r="B694" s="3"/>
      <c r="C694" s="7"/>
      <c r="D694" s="7"/>
      <c r="E694" s="38"/>
      <c r="F694" s="37"/>
      <c r="G694" s="37"/>
    </row>
    <row r="695" spans="1:7" ht="13" x14ac:dyDescent="0.3">
      <c r="A695" s="3"/>
      <c r="B695" s="3" t="s">
        <v>309</v>
      </c>
      <c r="C695" s="7"/>
      <c r="D695" s="7"/>
      <c r="E695" s="38"/>
      <c r="F695" s="37"/>
      <c r="G695" s="37"/>
    </row>
    <row r="696" spans="1:7" ht="13" x14ac:dyDescent="0.3">
      <c r="A696" s="3"/>
      <c r="B696" s="3" t="s">
        <v>310</v>
      </c>
      <c r="C696" s="7" t="s">
        <v>2</v>
      </c>
      <c r="D696" s="7"/>
      <c r="E696" s="38"/>
      <c r="F696" s="37"/>
      <c r="G696" s="37"/>
    </row>
    <row r="697" spans="1:7" ht="13" x14ac:dyDescent="0.3">
      <c r="A697" s="3"/>
      <c r="B697" s="3"/>
      <c r="C697" s="7"/>
      <c r="D697" s="7"/>
      <c r="E697" s="38"/>
      <c r="F697" s="37"/>
      <c r="G697" s="37"/>
    </row>
    <row r="698" spans="1:7" ht="13" x14ac:dyDescent="0.3">
      <c r="A698" s="3"/>
      <c r="B698" s="3" t="s">
        <v>311</v>
      </c>
      <c r="C698" s="7" t="s">
        <v>2</v>
      </c>
      <c r="D698" s="7"/>
      <c r="E698" s="38">
        <v>4500</v>
      </c>
      <c r="F698" s="37"/>
      <c r="G698" s="37">
        <f t="shared" si="14"/>
        <v>0</v>
      </c>
    </row>
    <row r="699" spans="1:7" ht="13" x14ac:dyDescent="0.3">
      <c r="A699" s="3"/>
      <c r="B699" s="3"/>
      <c r="C699" s="7"/>
      <c r="D699" s="7"/>
      <c r="E699" s="38"/>
      <c r="F699" s="37"/>
      <c r="G699" s="37"/>
    </row>
    <row r="700" spans="1:7" ht="13" x14ac:dyDescent="0.3">
      <c r="A700" s="3"/>
      <c r="B700" s="4" t="s">
        <v>312</v>
      </c>
      <c r="C700" s="7"/>
      <c r="D700" s="7"/>
      <c r="E700" s="38"/>
      <c r="F700" s="37"/>
      <c r="G700" s="37"/>
    </row>
    <row r="701" spans="1:7" ht="13" x14ac:dyDescent="0.3">
      <c r="A701" s="3"/>
      <c r="B701" s="4" t="s">
        <v>313</v>
      </c>
      <c r="C701" s="7"/>
      <c r="D701" s="7"/>
      <c r="E701" s="38"/>
      <c r="F701" s="37"/>
      <c r="G701" s="37"/>
    </row>
    <row r="702" spans="1:7" ht="13" x14ac:dyDescent="0.3">
      <c r="A702" s="3"/>
      <c r="B702" s="3" t="s">
        <v>314</v>
      </c>
      <c r="C702" s="7"/>
      <c r="D702" s="7"/>
      <c r="E702" s="38"/>
      <c r="F702" s="37"/>
      <c r="G702" s="37"/>
    </row>
    <row r="703" spans="1:7" ht="13" x14ac:dyDescent="0.3">
      <c r="A703" s="3"/>
      <c r="B703" s="3" t="s">
        <v>315</v>
      </c>
      <c r="C703" s="7"/>
      <c r="D703" s="7"/>
      <c r="E703" s="38"/>
      <c r="F703" s="37"/>
      <c r="G703" s="37"/>
    </row>
    <row r="704" spans="1:7" ht="13" x14ac:dyDescent="0.3">
      <c r="A704" s="3"/>
      <c r="B704" s="3" t="s">
        <v>316</v>
      </c>
      <c r="C704" s="7"/>
      <c r="D704" s="7"/>
      <c r="E704" s="38"/>
      <c r="F704" s="37"/>
      <c r="G704" s="37"/>
    </row>
    <row r="705" spans="1:7" ht="13" x14ac:dyDescent="0.3">
      <c r="A705" s="3"/>
      <c r="B705" s="3" t="s">
        <v>317</v>
      </c>
      <c r="C705" s="7"/>
      <c r="D705" s="7"/>
      <c r="E705" s="38"/>
      <c r="F705" s="37"/>
      <c r="G705" s="37"/>
    </row>
    <row r="706" spans="1:7" ht="13" x14ac:dyDescent="0.3">
      <c r="A706" s="3"/>
      <c r="B706" s="3" t="s">
        <v>318</v>
      </c>
      <c r="C706" s="7"/>
      <c r="D706" s="7"/>
      <c r="E706" s="38"/>
      <c r="F706" s="37"/>
      <c r="G706" s="37"/>
    </row>
    <row r="707" spans="1:7" ht="13" x14ac:dyDescent="0.3">
      <c r="A707" s="3"/>
      <c r="B707" s="3" t="s">
        <v>466</v>
      </c>
      <c r="C707" s="7"/>
      <c r="D707" s="7"/>
      <c r="E707" s="38"/>
      <c r="F707" s="37"/>
      <c r="G707" s="37"/>
    </row>
    <row r="708" spans="1:7" ht="13" x14ac:dyDescent="0.3">
      <c r="A708" s="3"/>
      <c r="B708" s="3" t="s">
        <v>319</v>
      </c>
      <c r="C708" s="7" t="s">
        <v>2</v>
      </c>
      <c r="D708" s="7"/>
      <c r="E708" s="38">
        <v>10000</v>
      </c>
      <c r="F708" s="37"/>
      <c r="G708" s="37">
        <f t="shared" si="14"/>
        <v>0</v>
      </c>
    </row>
    <row r="709" spans="1:7" ht="13" x14ac:dyDescent="0.3">
      <c r="A709" s="3"/>
      <c r="B709" s="3"/>
      <c r="C709" s="7"/>
      <c r="D709" s="7"/>
      <c r="E709" s="38"/>
      <c r="F709" s="37"/>
      <c r="G709" s="37"/>
    </row>
    <row r="710" spans="1:7" ht="13" x14ac:dyDescent="0.3">
      <c r="A710" s="3"/>
      <c r="B710" s="5" t="s">
        <v>283</v>
      </c>
      <c r="C710" s="7"/>
      <c r="D710" s="7"/>
      <c r="E710" s="38"/>
      <c r="F710" s="39"/>
      <c r="G710" s="39">
        <f>SUM(G670:G709)</f>
        <v>1430</v>
      </c>
    </row>
    <row r="711" spans="1:7" ht="13" x14ac:dyDescent="0.3">
      <c r="A711" s="3"/>
      <c r="B711" s="3"/>
      <c r="C711" s="7"/>
      <c r="D711" s="7"/>
      <c r="E711" s="38"/>
      <c r="F711" s="37"/>
      <c r="G711" s="37">
        <f t="shared" ref="G711:G748" si="16">E711*D711</f>
        <v>0</v>
      </c>
    </row>
    <row r="712" spans="1:7" ht="13" x14ac:dyDescent="0.3">
      <c r="A712" s="3"/>
      <c r="B712" s="17" t="s">
        <v>320</v>
      </c>
      <c r="C712" s="7"/>
      <c r="D712" s="7"/>
      <c r="E712" s="38"/>
      <c r="F712" s="37"/>
      <c r="G712" s="37">
        <f t="shared" si="16"/>
        <v>0</v>
      </c>
    </row>
    <row r="713" spans="1:7" ht="13" x14ac:dyDescent="0.3">
      <c r="A713" s="3"/>
      <c r="B713" s="11"/>
      <c r="C713" s="10"/>
      <c r="D713" s="7"/>
      <c r="E713" s="38"/>
      <c r="F713" s="37"/>
      <c r="G713" s="37">
        <f t="shared" si="16"/>
        <v>0</v>
      </c>
    </row>
    <row r="714" spans="1:7" ht="13" x14ac:dyDescent="0.3">
      <c r="A714" s="3"/>
      <c r="B714" s="4" t="s">
        <v>321</v>
      </c>
      <c r="C714" s="7"/>
      <c r="D714" s="7"/>
      <c r="E714" s="38"/>
      <c r="F714" s="37"/>
      <c r="G714" s="37">
        <f t="shared" si="16"/>
        <v>0</v>
      </c>
    </row>
    <row r="715" spans="1:7" ht="13" x14ac:dyDescent="0.3">
      <c r="A715" s="3"/>
      <c r="B715" s="4" t="s">
        <v>322</v>
      </c>
      <c r="C715" s="7"/>
      <c r="D715" s="7"/>
      <c r="E715" s="38"/>
      <c r="F715" s="37"/>
      <c r="G715" s="37">
        <f t="shared" si="16"/>
        <v>0</v>
      </c>
    </row>
    <row r="716" spans="1:7" ht="13" x14ac:dyDescent="0.3">
      <c r="A716" s="3"/>
      <c r="B716" s="3" t="s">
        <v>323</v>
      </c>
      <c r="C716" s="7" t="s">
        <v>0</v>
      </c>
      <c r="D716" s="7"/>
      <c r="E716" s="38">
        <v>200</v>
      </c>
      <c r="F716" s="37"/>
      <c r="G716" s="37">
        <f t="shared" si="16"/>
        <v>0</v>
      </c>
    </row>
    <row r="717" spans="1:7" ht="13" x14ac:dyDescent="0.3">
      <c r="A717" s="3"/>
      <c r="B717" s="3"/>
      <c r="C717" s="7"/>
      <c r="D717" s="7"/>
      <c r="E717" s="38"/>
      <c r="F717" s="37"/>
      <c r="G717" s="37"/>
    </row>
    <row r="718" spans="1:7" ht="13" x14ac:dyDescent="0.3">
      <c r="A718" s="3"/>
      <c r="B718" s="5" t="s">
        <v>283</v>
      </c>
      <c r="C718" s="7"/>
      <c r="D718" s="7"/>
      <c r="E718" s="38"/>
      <c r="F718" s="39"/>
      <c r="G718" s="39">
        <f>SUM(G713:G717)</f>
        <v>0</v>
      </c>
    </row>
    <row r="719" spans="1:7" ht="13" x14ac:dyDescent="0.3">
      <c r="A719" s="3"/>
      <c r="B719" s="3"/>
      <c r="C719" s="7"/>
      <c r="D719" s="7"/>
      <c r="E719" s="38"/>
      <c r="F719" s="37"/>
      <c r="G719" s="37"/>
    </row>
    <row r="720" spans="1:7" ht="13" x14ac:dyDescent="0.3">
      <c r="A720" s="3"/>
      <c r="B720" s="17" t="s">
        <v>324</v>
      </c>
      <c r="C720" s="7"/>
      <c r="D720" s="7"/>
      <c r="E720" s="38"/>
      <c r="F720" s="37"/>
      <c r="G720" s="37"/>
    </row>
    <row r="721" spans="1:7" ht="13" x14ac:dyDescent="0.3">
      <c r="A721" s="3"/>
      <c r="B721" s="3"/>
      <c r="C721" s="7"/>
      <c r="D721" s="7"/>
      <c r="E721" s="38"/>
      <c r="F721" s="37"/>
      <c r="G721" s="37"/>
    </row>
    <row r="722" spans="1:7" ht="13" x14ac:dyDescent="0.3">
      <c r="A722" s="3"/>
      <c r="B722" s="4" t="s">
        <v>325</v>
      </c>
      <c r="C722" s="7"/>
      <c r="D722" s="7"/>
      <c r="E722" s="38"/>
      <c r="F722" s="37"/>
      <c r="G722" s="37"/>
    </row>
    <row r="723" spans="1:7" ht="13" x14ac:dyDescent="0.3">
      <c r="A723" s="3"/>
      <c r="B723" s="4" t="s">
        <v>326</v>
      </c>
      <c r="C723" s="7"/>
      <c r="D723" s="7"/>
      <c r="E723" s="38"/>
      <c r="F723" s="37"/>
      <c r="G723" s="37"/>
    </row>
    <row r="724" spans="1:7" ht="13" x14ac:dyDescent="0.3">
      <c r="A724" s="3"/>
      <c r="B724" s="4" t="s">
        <v>327</v>
      </c>
      <c r="C724" s="7"/>
      <c r="D724" s="7"/>
      <c r="E724" s="38"/>
      <c r="F724" s="37"/>
      <c r="G724" s="37"/>
    </row>
    <row r="725" spans="1:7" ht="13" x14ac:dyDescent="0.3">
      <c r="A725" s="3"/>
      <c r="B725" s="3"/>
      <c r="C725" s="7"/>
      <c r="D725" s="7"/>
      <c r="E725" s="38"/>
      <c r="F725" s="37"/>
      <c r="G725" s="37"/>
    </row>
    <row r="726" spans="1:7" ht="13" x14ac:dyDescent="0.3">
      <c r="A726" s="3"/>
      <c r="B726" s="3" t="s">
        <v>328</v>
      </c>
      <c r="C726" s="7" t="s">
        <v>0</v>
      </c>
      <c r="D726" s="7">
        <v>51</v>
      </c>
      <c r="E726" s="38">
        <v>90</v>
      </c>
      <c r="F726" s="37"/>
      <c r="G726" s="37">
        <f t="shared" si="16"/>
        <v>4590</v>
      </c>
    </row>
    <row r="727" spans="1:7" ht="13" x14ac:dyDescent="0.3">
      <c r="A727" s="3"/>
      <c r="B727" s="3"/>
      <c r="C727" s="7"/>
      <c r="D727" s="7"/>
      <c r="E727" s="38"/>
      <c r="F727" s="37"/>
      <c r="G727" s="37"/>
    </row>
    <row r="728" spans="1:7" ht="13" x14ac:dyDescent="0.3">
      <c r="A728" s="3"/>
      <c r="B728" s="3" t="s">
        <v>329</v>
      </c>
      <c r="C728" s="7"/>
      <c r="D728" s="7"/>
      <c r="E728" s="38"/>
      <c r="F728" s="37"/>
      <c r="G728" s="37"/>
    </row>
    <row r="729" spans="1:7" ht="13" x14ac:dyDescent="0.3">
      <c r="A729" s="3"/>
      <c r="B729" s="3" t="s">
        <v>330</v>
      </c>
      <c r="C729" s="7"/>
      <c r="D729" s="7"/>
      <c r="E729" s="38"/>
      <c r="F729" s="37"/>
      <c r="G729" s="37"/>
    </row>
    <row r="730" spans="1:7" ht="13" x14ac:dyDescent="0.3">
      <c r="A730" s="3"/>
      <c r="B730" s="3" t="s">
        <v>331</v>
      </c>
      <c r="C730" s="7"/>
      <c r="D730" s="7"/>
      <c r="E730" s="38"/>
      <c r="F730" s="37"/>
      <c r="G730" s="37"/>
    </row>
    <row r="731" spans="1:7" ht="13" x14ac:dyDescent="0.3">
      <c r="A731" s="3"/>
      <c r="B731" s="3" t="s">
        <v>332</v>
      </c>
      <c r="C731" s="7" t="s">
        <v>11</v>
      </c>
      <c r="D731" s="7">
        <v>10</v>
      </c>
      <c r="E731" s="38">
        <v>20</v>
      </c>
      <c r="F731" s="37"/>
      <c r="G731" s="37">
        <f t="shared" si="16"/>
        <v>200</v>
      </c>
    </row>
    <row r="732" spans="1:7" ht="13" x14ac:dyDescent="0.3">
      <c r="A732" s="3"/>
      <c r="B732" s="3"/>
      <c r="C732" s="7"/>
      <c r="D732" s="7"/>
      <c r="E732" s="38"/>
      <c r="F732" s="37"/>
      <c r="G732" s="37"/>
    </row>
    <row r="733" spans="1:7" ht="13" x14ac:dyDescent="0.3">
      <c r="A733" s="3"/>
      <c r="B733" s="4" t="s">
        <v>333</v>
      </c>
      <c r="C733" s="7"/>
      <c r="D733" s="7"/>
      <c r="E733" s="38"/>
      <c r="F733" s="37"/>
      <c r="G733" s="37"/>
    </row>
    <row r="734" spans="1:7" ht="13" x14ac:dyDescent="0.3">
      <c r="A734" s="3"/>
      <c r="B734" s="4" t="s">
        <v>334</v>
      </c>
      <c r="C734" s="7"/>
      <c r="D734" s="7"/>
      <c r="E734" s="38"/>
      <c r="F734" s="37"/>
      <c r="G734" s="37"/>
    </row>
    <row r="735" spans="1:7" ht="13" x14ac:dyDescent="0.3">
      <c r="A735" s="3"/>
      <c r="B735" s="4" t="s">
        <v>335</v>
      </c>
      <c r="C735" s="7"/>
      <c r="D735" s="7"/>
      <c r="E735" s="38"/>
      <c r="F735" s="37"/>
      <c r="G735" s="37"/>
    </row>
    <row r="736" spans="1:7" ht="13" x14ac:dyDescent="0.3">
      <c r="A736" s="3"/>
      <c r="B736" s="3"/>
      <c r="C736" s="7"/>
      <c r="D736" s="7"/>
      <c r="E736" s="38"/>
      <c r="F736" s="37"/>
      <c r="G736" s="37"/>
    </row>
    <row r="737" spans="1:7" ht="13" x14ac:dyDescent="0.3">
      <c r="A737" s="3"/>
      <c r="B737" s="3" t="s">
        <v>336</v>
      </c>
      <c r="C737" s="7" t="s">
        <v>0</v>
      </c>
      <c r="D737" s="7">
        <v>1</v>
      </c>
      <c r="E737" s="38">
        <v>90</v>
      </c>
      <c r="F737" s="37"/>
      <c r="G737" s="37">
        <f t="shared" si="16"/>
        <v>90</v>
      </c>
    </row>
    <row r="738" spans="1:7" ht="13" x14ac:dyDescent="0.3">
      <c r="A738" s="3"/>
      <c r="B738" s="3" t="s">
        <v>287</v>
      </c>
      <c r="C738" s="7" t="s">
        <v>0</v>
      </c>
      <c r="D738" s="7">
        <v>1</v>
      </c>
      <c r="E738" s="38">
        <v>90</v>
      </c>
      <c r="F738" s="37"/>
      <c r="G738" s="37">
        <f t="shared" si="16"/>
        <v>90</v>
      </c>
    </row>
    <row r="739" spans="1:7" ht="13" x14ac:dyDescent="0.3">
      <c r="A739" s="3"/>
      <c r="B739" s="3"/>
      <c r="C739" s="7"/>
      <c r="D739" s="7"/>
      <c r="E739" s="38"/>
      <c r="F739" s="37"/>
      <c r="G739" s="37"/>
    </row>
    <row r="740" spans="1:7" ht="13" x14ac:dyDescent="0.3">
      <c r="A740" s="3"/>
      <c r="B740" s="4" t="s">
        <v>337</v>
      </c>
      <c r="C740" s="7"/>
      <c r="D740" s="7"/>
      <c r="E740" s="38"/>
      <c r="F740" s="37"/>
      <c r="G740" s="37"/>
    </row>
    <row r="741" spans="1:7" ht="13" x14ac:dyDescent="0.3">
      <c r="A741" s="3"/>
      <c r="B741" s="4" t="s">
        <v>338</v>
      </c>
      <c r="C741" s="7"/>
      <c r="D741" s="7"/>
      <c r="E741" s="38"/>
      <c r="F741" s="37"/>
      <c r="G741" s="37"/>
    </row>
    <row r="742" spans="1:7" ht="13" x14ac:dyDescent="0.3">
      <c r="A742" s="3"/>
      <c r="B742" s="3"/>
      <c r="C742" s="7"/>
      <c r="D742" s="7"/>
      <c r="E742" s="38"/>
      <c r="F742" s="37"/>
      <c r="G742" s="37"/>
    </row>
    <row r="743" spans="1:7" ht="13" x14ac:dyDescent="0.3">
      <c r="A743" s="3"/>
      <c r="B743" s="3" t="s">
        <v>285</v>
      </c>
      <c r="C743" s="7" t="s">
        <v>0</v>
      </c>
      <c r="D743" s="7">
        <v>4</v>
      </c>
      <c r="E743" s="38">
        <v>90</v>
      </c>
      <c r="F743" s="37"/>
      <c r="G743" s="37">
        <f t="shared" si="16"/>
        <v>360</v>
      </c>
    </row>
    <row r="744" spans="1:7" ht="13" x14ac:dyDescent="0.3">
      <c r="A744" s="3"/>
      <c r="B744" s="4"/>
      <c r="C744" s="7"/>
      <c r="D744" s="7"/>
      <c r="E744" s="38"/>
      <c r="F744" s="37"/>
      <c r="G744" s="37"/>
    </row>
    <row r="745" spans="1:7" ht="13" x14ac:dyDescent="0.3">
      <c r="A745" s="3"/>
      <c r="B745" s="4" t="s">
        <v>339</v>
      </c>
      <c r="C745" s="7"/>
      <c r="D745" s="7"/>
      <c r="E745" s="38"/>
      <c r="F745" s="37"/>
      <c r="G745" s="37"/>
    </row>
    <row r="746" spans="1:7" ht="13" x14ac:dyDescent="0.3">
      <c r="A746" s="3"/>
      <c r="B746" s="4" t="s">
        <v>340</v>
      </c>
      <c r="C746" s="7"/>
      <c r="D746" s="7"/>
      <c r="E746" s="38"/>
      <c r="F746" s="37"/>
      <c r="G746" s="37"/>
    </row>
    <row r="747" spans="1:7" ht="13" x14ac:dyDescent="0.3">
      <c r="A747" s="3"/>
      <c r="B747" s="3"/>
      <c r="C747" s="7"/>
      <c r="D747" s="7"/>
      <c r="E747" s="38"/>
      <c r="F747" s="37"/>
      <c r="G747" s="37"/>
    </row>
    <row r="748" spans="1:7" ht="13" x14ac:dyDescent="0.3">
      <c r="A748" s="3"/>
      <c r="B748" s="3" t="s">
        <v>341</v>
      </c>
      <c r="C748" s="7" t="s">
        <v>11</v>
      </c>
      <c r="D748" s="7"/>
      <c r="E748" s="38">
        <v>20</v>
      </c>
      <c r="F748" s="37"/>
      <c r="G748" s="37">
        <f t="shared" si="16"/>
        <v>0</v>
      </c>
    </row>
    <row r="749" spans="1:7" ht="13" x14ac:dyDescent="0.3">
      <c r="A749" s="3"/>
      <c r="B749" s="3"/>
      <c r="C749" s="7"/>
      <c r="D749" s="7"/>
      <c r="E749" s="38"/>
      <c r="F749" s="37"/>
      <c r="G749" s="37"/>
    </row>
    <row r="750" spans="1:7" ht="13" x14ac:dyDescent="0.3">
      <c r="A750" s="3"/>
      <c r="B750" s="5" t="s">
        <v>283</v>
      </c>
      <c r="C750" s="7"/>
      <c r="D750" s="7"/>
      <c r="E750" s="38"/>
      <c r="F750" s="39"/>
      <c r="G750" s="39">
        <f>SUM(G725:G749)</f>
        <v>5330</v>
      </c>
    </row>
    <row r="751" spans="1:7" ht="13" x14ac:dyDescent="0.3">
      <c r="A751" s="3"/>
      <c r="B751" s="3"/>
      <c r="C751" s="7"/>
      <c r="D751" s="7"/>
      <c r="E751" s="38"/>
      <c r="F751" s="37"/>
      <c r="G751" s="37"/>
    </row>
    <row r="752" spans="1:7" ht="13" x14ac:dyDescent="0.3">
      <c r="A752" s="3"/>
      <c r="B752" s="3"/>
      <c r="C752" s="3"/>
      <c r="D752" s="3"/>
      <c r="E752" s="36"/>
      <c r="F752" s="37"/>
      <c r="G752" s="37"/>
    </row>
    <row r="753" spans="1:7" ht="13" x14ac:dyDescent="0.3">
      <c r="A753" s="3"/>
      <c r="B753" s="6" t="s">
        <v>357</v>
      </c>
      <c r="C753" s="3"/>
      <c r="D753" s="3"/>
      <c r="E753" s="36"/>
      <c r="F753" s="36"/>
      <c r="G753" s="36"/>
    </row>
    <row r="754" spans="1:7" ht="13" x14ac:dyDescent="0.3">
      <c r="A754" s="3"/>
      <c r="B754" s="3"/>
      <c r="C754" s="3"/>
      <c r="D754" s="3"/>
      <c r="E754" s="36"/>
      <c r="F754" s="36"/>
      <c r="G754" s="36"/>
    </row>
    <row r="755" spans="1:7" ht="13" x14ac:dyDescent="0.3">
      <c r="A755" s="3"/>
      <c r="B755" s="13" t="s">
        <v>467</v>
      </c>
      <c r="C755" s="3"/>
      <c r="D755" s="3"/>
      <c r="E755" s="36"/>
      <c r="F755" s="36"/>
      <c r="G755" s="41">
        <f>G171</f>
        <v>2610</v>
      </c>
    </row>
    <row r="756" spans="1:7" ht="13" x14ac:dyDescent="0.3">
      <c r="A756" s="3"/>
      <c r="B756" s="3"/>
      <c r="C756" s="3"/>
      <c r="D756" s="3"/>
      <c r="E756" s="36"/>
      <c r="F756" s="41"/>
      <c r="G756" s="36"/>
    </row>
    <row r="757" spans="1:7" ht="13" x14ac:dyDescent="0.3">
      <c r="A757" s="3"/>
      <c r="B757" s="13" t="s">
        <v>345</v>
      </c>
      <c r="C757" s="3"/>
      <c r="D757" s="3"/>
      <c r="E757" s="36"/>
      <c r="F757" s="41">
        <f>F235</f>
        <v>0</v>
      </c>
      <c r="G757" s="41">
        <f>G235</f>
        <v>2320</v>
      </c>
    </row>
    <row r="758" spans="1:7" ht="13" x14ac:dyDescent="0.3">
      <c r="A758" s="3"/>
      <c r="B758" s="13"/>
      <c r="C758" s="3"/>
      <c r="D758" s="3"/>
      <c r="E758" s="36"/>
      <c r="F758" s="41"/>
      <c r="G758" s="41"/>
    </row>
    <row r="759" spans="1:7" ht="13" x14ac:dyDescent="0.3">
      <c r="A759" s="3"/>
      <c r="B759" s="13" t="s">
        <v>346</v>
      </c>
      <c r="C759" s="3"/>
      <c r="D759" s="3"/>
      <c r="E759" s="36"/>
      <c r="F759" s="41">
        <f>F306</f>
        <v>0</v>
      </c>
      <c r="G759" s="41">
        <f>G306</f>
        <v>5505</v>
      </c>
    </row>
    <row r="760" spans="1:7" ht="13" x14ac:dyDescent="0.3">
      <c r="A760" s="3"/>
      <c r="B760" s="13"/>
      <c r="C760" s="3"/>
      <c r="D760" s="3"/>
      <c r="E760" s="36"/>
      <c r="F760" s="41"/>
      <c r="G760" s="41"/>
    </row>
    <row r="761" spans="1:7" ht="13" x14ac:dyDescent="0.3">
      <c r="A761" s="3"/>
      <c r="B761" s="13" t="s">
        <v>206</v>
      </c>
      <c r="C761" s="3"/>
      <c r="D761" s="3"/>
      <c r="E761" s="36"/>
      <c r="F761" s="41">
        <f>F321</f>
        <v>0</v>
      </c>
      <c r="G761" s="41">
        <f>G321</f>
        <v>0</v>
      </c>
    </row>
    <row r="762" spans="1:7" ht="13" x14ac:dyDescent="0.3">
      <c r="A762" s="3"/>
      <c r="B762" s="13"/>
      <c r="C762" s="3"/>
      <c r="D762" s="3"/>
      <c r="E762" s="36"/>
      <c r="F762" s="41"/>
      <c r="G762" s="41"/>
    </row>
    <row r="763" spans="1:7" ht="13" x14ac:dyDescent="0.3">
      <c r="A763" s="3"/>
      <c r="B763" s="13" t="s">
        <v>200</v>
      </c>
      <c r="C763" s="3"/>
      <c r="D763" s="3"/>
      <c r="E763" s="36"/>
      <c r="F763" s="41">
        <f>F376</f>
        <v>0</v>
      </c>
      <c r="G763" s="41">
        <f>G376</f>
        <v>0</v>
      </c>
    </row>
    <row r="764" spans="1:7" ht="13" x14ac:dyDescent="0.3">
      <c r="A764" s="3"/>
      <c r="B764" s="13"/>
      <c r="C764" s="3"/>
      <c r="D764" s="3"/>
      <c r="E764" s="36"/>
      <c r="F764" s="41"/>
      <c r="G764" s="41"/>
    </row>
    <row r="765" spans="1:7" ht="13" x14ac:dyDescent="0.3">
      <c r="A765" s="3"/>
      <c r="B765" s="13" t="s">
        <v>170</v>
      </c>
      <c r="C765" s="3"/>
      <c r="D765" s="3"/>
      <c r="E765" s="36"/>
      <c r="F765" s="41">
        <f>F406</f>
        <v>0</v>
      </c>
      <c r="G765" s="41">
        <f>G406</f>
        <v>150</v>
      </c>
    </row>
    <row r="766" spans="1:7" ht="13" x14ac:dyDescent="0.3">
      <c r="A766" s="3"/>
      <c r="B766" s="13"/>
      <c r="C766" s="3"/>
      <c r="D766" s="3"/>
      <c r="E766" s="36"/>
      <c r="F766" s="41"/>
      <c r="G766" s="41"/>
    </row>
    <row r="767" spans="1:7" ht="13" x14ac:dyDescent="0.3">
      <c r="A767" s="3"/>
      <c r="B767" s="13" t="s">
        <v>347</v>
      </c>
      <c r="C767" s="3"/>
      <c r="D767" s="3"/>
      <c r="E767" s="36"/>
      <c r="F767" s="41">
        <f>F439</f>
        <v>0</v>
      </c>
      <c r="G767" s="41">
        <f>G439</f>
        <v>3375</v>
      </c>
    </row>
    <row r="768" spans="1:7" ht="13" x14ac:dyDescent="0.3">
      <c r="A768" s="15"/>
      <c r="B768" s="13"/>
      <c r="C768" s="3"/>
      <c r="D768" s="3"/>
      <c r="E768" s="36"/>
      <c r="F768" s="41"/>
      <c r="G768" s="41"/>
    </row>
    <row r="769" spans="1:7" ht="13" x14ac:dyDescent="0.3">
      <c r="A769" s="15"/>
      <c r="B769" s="13" t="s">
        <v>133</v>
      </c>
      <c r="C769" s="3"/>
      <c r="D769" s="3"/>
      <c r="E769" s="36"/>
      <c r="F769" s="41">
        <f>F521</f>
        <v>0</v>
      </c>
      <c r="G769" s="41">
        <f>G521</f>
        <v>8020</v>
      </c>
    </row>
    <row r="770" spans="1:7" ht="13" x14ac:dyDescent="0.3">
      <c r="A770" s="15"/>
      <c r="B770" s="13"/>
      <c r="C770" s="3"/>
      <c r="D770" s="3"/>
      <c r="E770" s="36"/>
      <c r="F770" s="41"/>
      <c r="G770" s="41"/>
    </row>
    <row r="771" spans="1:7" ht="13" x14ac:dyDescent="0.3">
      <c r="A771" s="15"/>
      <c r="B771" s="13" t="s">
        <v>348</v>
      </c>
      <c r="C771" s="3"/>
      <c r="D771" s="3"/>
      <c r="E771" s="36"/>
      <c r="F771" s="41">
        <f>F549</f>
        <v>0</v>
      </c>
      <c r="G771" s="41">
        <f>G549</f>
        <v>0</v>
      </c>
    </row>
    <row r="772" spans="1:7" ht="13" x14ac:dyDescent="0.3">
      <c r="A772" s="15"/>
      <c r="B772" s="13"/>
      <c r="C772" s="3"/>
      <c r="D772" s="3"/>
      <c r="E772" s="36"/>
      <c r="F772" s="41"/>
      <c r="G772" s="41"/>
    </row>
    <row r="773" spans="1:7" ht="13" x14ac:dyDescent="0.3">
      <c r="A773" s="15"/>
      <c r="B773" s="13" t="s">
        <v>349</v>
      </c>
      <c r="C773" s="3"/>
      <c r="D773" s="3"/>
      <c r="E773" s="36"/>
      <c r="F773" s="41">
        <f>F558</f>
        <v>0</v>
      </c>
      <c r="G773" s="41">
        <f>G558</f>
        <v>0</v>
      </c>
    </row>
    <row r="774" spans="1:7" ht="13" x14ac:dyDescent="0.3">
      <c r="A774" s="15"/>
      <c r="B774" s="13"/>
      <c r="C774" s="3"/>
      <c r="D774" s="3"/>
      <c r="E774" s="36"/>
      <c r="F774" s="41"/>
      <c r="G774" s="41"/>
    </row>
    <row r="775" spans="1:7" ht="13" x14ac:dyDescent="0.3">
      <c r="A775" s="15"/>
      <c r="B775" s="13" t="s">
        <v>63</v>
      </c>
      <c r="C775" s="3"/>
      <c r="D775" s="3"/>
      <c r="E775" s="36"/>
      <c r="F775" s="41">
        <f>F590</f>
        <v>0</v>
      </c>
      <c r="G775" s="41">
        <f>G590</f>
        <v>1100</v>
      </c>
    </row>
    <row r="776" spans="1:7" ht="13" x14ac:dyDescent="0.3">
      <c r="A776" s="15"/>
      <c r="B776" s="13"/>
      <c r="C776" s="3"/>
      <c r="D776" s="3"/>
      <c r="E776" s="36"/>
      <c r="F776" s="41"/>
      <c r="G776" s="41"/>
    </row>
    <row r="777" spans="1:7" ht="13" x14ac:dyDescent="0.3">
      <c r="A777" s="15"/>
      <c r="B777" s="13" t="s">
        <v>350</v>
      </c>
      <c r="C777" s="3"/>
      <c r="D777" s="3"/>
      <c r="E777" s="36"/>
      <c r="F777" s="41">
        <f>F636</f>
        <v>0</v>
      </c>
      <c r="G777" s="41">
        <f>G636</f>
        <v>0</v>
      </c>
    </row>
    <row r="778" spans="1:7" ht="13" x14ac:dyDescent="0.3">
      <c r="A778" s="15"/>
      <c r="B778" s="13"/>
      <c r="C778" s="3"/>
      <c r="D778" s="3"/>
      <c r="E778" s="36"/>
      <c r="F778" s="41"/>
      <c r="G778" s="41"/>
    </row>
    <row r="779" spans="1:7" ht="13" x14ac:dyDescent="0.3">
      <c r="A779" s="15"/>
      <c r="B779" s="13" t="s">
        <v>20</v>
      </c>
      <c r="C779" s="3"/>
      <c r="D779" s="3"/>
      <c r="E779" s="36"/>
      <c r="F779" s="41">
        <f>F655</f>
        <v>0</v>
      </c>
      <c r="G779" s="41">
        <f>G655</f>
        <v>4425</v>
      </c>
    </row>
    <row r="780" spans="1:7" ht="13" x14ac:dyDescent="0.3">
      <c r="A780" s="15"/>
      <c r="B780" s="13"/>
      <c r="C780" s="3"/>
      <c r="D780" s="3"/>
      <c r="E780" s="36"/>
      <c r="F780" s="41"/>
      <c r="G780" s="41"/>
    </row>
    <row r="781" spans="1:7" ht="13" x14ac:dyDescent="0.3">
      <c r="A781" s="15"/>
      <c r="B781" s="13" t="s">
        <v>15</v>
      </c>
      <c r="C781" s="3"/>
      <c r="D781" s="3"/>
      <c r="E781" s="36"/>
      <c r="F781" s="41">
        <f>F666</f>
        <v>0</v>
      </c>
      <c r="G781" s="41">
        <f>G666</f>
        <v>3460</v>
      </c>
    </row>
    <row r="782" spans="1:7" ht="13" x14ac:dyDescent="0.3">
      <c r="A782" s="15"/>
      <c r="B782" s="13"/>
      <c r="C782" s="3"/>
      <c r="D782" s="3"/>
      <c r="E782" s="36"/>
      <c r="F782" s="41"/>
      <c r="G782" s="41"/>
    </row>
    <row r="783" spans="1:7" ht="13" x14ac:dyDescent="0.3">
      <c r="A783" s="15"/>
      <c r="B783" s="13" t="s">
        <v>296</v>
      </c>
      <c r="C783" s="3"/>
      <c r="D783" s="3"/>
      <c r="E783" s="36"/>
      <c r="F783" s="41">
        <f>F710</f>
        <v>0</v>
      </c>
      <c r="G783" s="41">
        <f>G710</f>
        <v>1430</v>
      </c>
    </row>
    <row r="784" spans="1:7" ht="13" x14ac:dyDescent="0.3">
      <c r="A784" s="15"/>
      <c r="B784" s="13"/>
      <c r="C784" s="3"/>
      <c r="D784" s="3"/>
      <c r="E784" s="36"/>
      <c r="F784" s="41"/>
      <c r="G784" s="41"/>
    </row>
    <row r="785" spans="1:7" ht="13" x14ac:dyDescent="0.3">
      <c r="A785" s="15"/>
      <c r="B785" s="13" t="s">
        <v>351</v>
      </c>
      <c r="C785" s="3"/>
      <c r="D785" s="3"/>
      <c r="E785" s="36"/>
      <c r="F785" s="41">
        <f>F718</f>
        <v>0</v>
      </c>
      <c r="G785" s="41">
        <f>G718</f>
        <v>0</v>
      </c>
    </row>
    <row r="786" spans="1:7" ht="13" x14ac:dyDescent="0.3">
      <c r="A786" s="15"/>
      <c r="B786" s="13"/>
      <c r="C786" s="3"/>
      <c r="D786" s="3"/>
      <c r="E786" s="36"/>
      <c r="F786" s="41"/>
      <c r="G786" s="41"/>
    </row>
    <row r="787" spans="1:7" ht="13" x14ac:dyDescent="0.3">
      <c r="A787" s="15"/>
      <c r="B787" s="13" t="s">
        <v>352</v>
      </c>
      <c r="C787" s="3"/>
      <c r="D787" s="3"/>
      <c r="E787" s="36"/>
      <c r="F787" s="41">
        <f>F750</f>
        <v>0</v>
      </c>
      <c r="G787" s="41">
        <f>G750</f>
        <v>5330</v>
      </c>
    </row>
    <row r="788" spans="1:7" ht="13" x14ac:dyDescent="0.3">
      <c r="A788" s="15"/>
      <c r="B788" s="13"/>
      <c r="C788" s="3"/>
      <c r="D788" s="3"/>
      <c r="E788" s="36"/>
      <c r="F788" s="36"/>
      <c r="G788" s="36"/>
    </row>
    <row r="789" spans="1:7" ht="13" x14ac:dyDescent="0.3">
      <c r="A789" s="15"/>
      <c r="B789" s="3"/>
      <c r="C789" s="3"/>
      <c r="D789" s="3"/>
      <c r="E789" s="36"/>
      <c r="F789" s="36"/>
      <c r="G789" s="36"/>
    </row>
    <row r="790" spans="1:7" ht="13" x14ac:dyDescent="0.3">
      <c r="A790" s="15"/>
      <c r="B790" s="23" t="s">
        <v>353</v>
      </c>
      <c r="C790" s="24"/>
      <c r="D790" s="24"/>
      <c r="E790" s="42"/>
      <c r="F790" s="43">
        <f>SUM(F757:F789)</f>
        <v>0</v>
      </c>
      <c r="G790" s="43">
        <f>SUM(G757:G789)</f>
        <v>35115</v>
      </c>
    </row>
    <row r="791" spans="1:7" ht="13" x14ac:dyDescent="0.3">
      <c r="A791" s="16"/>
      <c r="B791" s="2"/>
      <c r="C791" s="2"/>
      <c r="D791" s="2"/>
      <c r="E791" s="44"/>
      <c r="F791" s="44"/>
      <c r="G791" s="44"/>
    </row>
  </sheetData>
  <pageMargins left="0.24" right="0.16" top="1.1458333333333333" bottom="0.5759803921568627" header="0.17" footer="0.16"/>
  <pageSetup orientation="landscape" r:id="rId1"/>
  <headerFooter alignWithMargins="0">
    <oddHeader>&amp;R 
STORM DAMAGED REPAIR AND RENOVATIONS
IMPLEMENTING AGENT: DBSA
CLIENT: KZN DEPARTMENT OF EDUCATION
MALABELA PRIMARY SCHOOL</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Celokuhle UnPriced</vt:lpstr>
      <vt:lpstr>SNP Kitchen</vt:lpstr>
      <vt:lpstr>Borehole</vt:lpstr>
      <vt:lpstr>New</vt:lpstr>
      <vt:lpstr>Combined</vt:lpstr>
      <vt:lpstr>Blk 8 Toilet</vt:lpstr>
      <vt:lpstr>Blk 10 leaners Toilet</vt:lpstr>
      <vt:lpstr>Blk 9 Toilet</vt:lpstr>
      <vt:lpstr>Blk 11 Guard H</vt:lpstr>
      <vt:lpstr>Borehole!Print_Area</vt:lpstr>
      <vt:lpstr>'Celokuhle UnPriced'!Print_Area</vt:lpstr>
      <vt:lpstr>Combined!Print_Area</vt:lpstr>
      <vt:lpstr>New!Print_Area</vt:lpstr>
      <vt:lpstr>'Celokuhle UnPriced'!Print_Titles</vt:lpstr>
      <vt:lpstr>Combined!Print_Titles</vt:lpstr>
      <vt:lpstr>New!Print_Titles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Khutso Bokaba</cp:lastModifiedBy>
  <cp:lastPrinted>2022-09-09T11:44:32Z</cp:lastPrinted>
  <dcterms:created xsi:type="dcterms:W3CDTF">1998-01-01T04:29:50Z</dcterms:created>
  <dcterms:modified xsi:type="dcterms:W3CDTF">2023-09-06T08:00:15Z</dcterms:modified>
</cp:coreProperties>
</file>