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bsaorg-my.sharepoint.com/personal/nomar_dbsa_org/Documents/b. TENDER INVITATION DOCUMENTS/2026/RFP069-070.2026/"/>
    </mc:Choice>
  </mc:AlternateContent>
  <xr:revisionPtr revIDLastSave="0" documentId="8_{34772E25-1C98-4A62-9360-147EFA4D4B14}" xr6:coauthVersionLast="47" xr6:coauthVersionMax="47" xr10:uidLastSave="{00000000-0000-0000-0000-000000000000}"/>
  <bookViews>
    <workbookView xWindow="-110" yWindow="-110" windowWidth="19420" windowHeight="11500" xr2:uid="{00000000-000D-0000-FFFF-FFFF00000000}"/>
  </bookViews>
  <sheets>
    <sheet name="Summary of Priced " sheetId="24" r:id="rId1"/>
    <sheet name="OHS (P's &amp; G's)" sheetId="25" r:id="rId2"/>
    <sheet name="1. Christ the King" sheetId="1" r:id="rId3"/>
    <sheet name="2. St Andrews" sheetId="2" r:id="rId4"/>
    <sheet name="3. Elizabeth Ross" sheetId="3" r:id="rId5"/>
    <sheet name="4. McCords" sheetId="4" r:id="rId6"/>
    <sheet name="5. Appelsbosch" sheetId="5" r:id="rId7"/>
    <sheet name="6. Greytown" sheetId="6" r:id="rId8"/>
    <sheet name="7. Umphumulo" sheetId="7" r:id="rId9"/>
    <sheet name="8. Benedictine" sheetId="8" r:id="rId10"/>
    <sheet name="9. Bethesda" sheetId="9" r:id="rId11"/>
    <sheet name="10. Ceza" sheetId="10" r:id="rId12"/>
    <sheet name="11. Itshelejuba" sheetId="11" r:id="rId13"/>
    <sheet name="12. Mseleni" sheetId="12" r:id="rId14"/>
    <sheet name="13. Lydenburg" sheetId="13" r:id="rId15"/>
    <sheet name="14. Mecklenburg" sheetId="14" r:id="rId16"/>
    <sheet name="15. Sabie" sheetId="15" r:id="rId17"/>
    <sheet name="16. Tintswalo" sheetId="16" r:id="rId18"/>
    <sheet name="17. Seshego" sheetId="17" r:id="rId19"/>
    <sheet name="18. Jubilee" sheetId="18" r:id="rId20"/>
    <sheet name="19. KwaMhlanga" sheetId="19" r:id="rId21"/>
    <sheet name="20. Bela-Bela" sheetId="20"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0" l="1"/>
  <c r="G8" i="20"/>
  <c r="G49" i="20" s="1"/>
  <c r="G50" i="20" s="1"/>
  <c r="G7" i="20"/>
  <c r="G5" i="20"/>
  <c r="G6" i="19"/>
  <c r="G7" i="19"/>
  <c r="G8" i="19"/>
  <c r="G5" i="19"/>
  <c r="G49" i="19" s="1"/>
  <c r="G50" i="19" s="1"/>
  <c r="G50" i="18"/>
  <c r="G6" i="18"/>
  <c r="G7" i="18"/>
  <c r="G8" i="18"/>
  <c r="G5" i="18"/>
  <c r="G50" i="17"/>
  <c r="G6" i="17"/>
  <c r="G7" i="17"/>
  <c r="G8" i="17"/>
  <c r="G5" i="17"/>
  <c r="G6" i="16"/>
  <c r="G7" i="16"/>
  <c r="G8" i="16"/>
  <c r="G5" i="16"/>
  <c r="G6" i="15"/>
  <c r="G7" i="15"/>
  <c r="G8" i="15"/>
  <c r="G5" i="15"/>
  <c r="G50" i="14"/>
  <c r="G6" i="14"/>
  <c r="G7" i="14"/>
  <c r="G8" i="14"/>
  <c r="G5" i="14"/>
  <c r="G49" i="13"/>
  <c r="G5" i="13"/>
  <c r="G6" i="13"/>
  <c r="G7" i="13"/>
  <c r="G48" i="13" s="1"/>
  <c r="G4" i="13"/>
  <c r="G6" i="12"/>
  <c r="G8" i="12"/>
  <c r="G7" i="12"/>
  <c r="G5" i="12"/>
  <c r="G6" i="11"/>
  <c r="G7" i="11"/>
  <c r="G8" i="11"/>
  <c r="G5" i="11"/>
  <c r="G6" i="10"/>
  <c r="G7" i="10"/>
  <c r="G8" i="10"/>
  <c r="G5" i="10"/>
  <c r="G49" i="10" s="1"/>
  <c r="G6" i="9"/>
  <c r="G7" i="9"/>
  <c r="G8" i="9"/>
  <c r="G5" i="9"/>
  <c r="G49" i="9" s="1"/>
  <c r="G50" i="9" s="1"/>
  <c r="G6" i="8"/>
  <c r="G7" i="8"/>
  <c r="G8" i="8"/>
  <c r="G5" i="8"/>
  <c r="G6" i="7"/>
  <c r="G7" i="7"/>
  <c r="G8" i="7"/>
  <c r="G5" i="7"/>
  <c r="G49" i="7" s="1"/>
  <c r="G50" i="7" s="1"/>
  <c r="G6" i="6"/>
  <c r="G7" i="6"/>
  <c r="G8" i="6"/>
  <c r="G5" i="6"/>
  <c r="G6" i="5"/>
  <c r="G7" i="5"/>
  <c r="G8" i="5"/>
  <c r="G5" i="5"/>
  <c r="G6" i="4"/>
  <c r="G5" i="4"/>
  <c r="G7" i="4"/>
  <c r="G8" i="4"/>
  <c r="G6" i="3"/>
  <c r="G7" i="3"/>
  <c r="G8" i="3"/>
  <c r="G49" i="3" s="1"/>
  <c r="G5" i="3"/>
  <c r="G6" i="2"/>
  <c r="G7" i="2"/>
  <c r="G8" i="2"/>
  <c r="G5" i="2"/>
  <c r="G8" i="1"/>
  <c r="G7" i="1"/>
  <c r="G6" i="1"/>
  <c r="G5" i="1"/>
  <c r="G49" i="18" l="1"/>
  <c r="G49" i="5"/>
  <c r="G49" i="6"/>
  <c r="G49" i="4"/>
  <c r="G50" i="4" s="1"/>
  <c r="G49" i="17"/>
  <c r="G49" i="16"/>
  <c r="G50" i="16" s="1"/>
  <c r="G49" i="15"/>
  <c r="G50" i="15" s="1"/>
  <c r="G49" i="14"/>
  <c r="G49" i="12"/>
  <c r="G49" i="8"/>
  <c r="G49" i="11"/>
  <c r="G50" i="11" s="1"/>
  <c r="G49" i="2"/>
  <c r="G50" i="2" s="1"/>
  <c r="G50" i="1"/>
  <c r="G9" i="1"/>
  <c r="G51" i="1" s="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8" i="20"/>
  <c r="G47" i="20"/>
  <c r="G46" i="20"/>
  <c r="G45" i="20"/>
  <c r="G44" i="20"/>
  <c r="G43" i="20"/>
  <c r="G42" i="20"/>
  <c r="G41" i="20"/>
  <c r="G40" i="20"/>
  <c r="G39" i="20"/>
  <c r="G38" i="20"/>
  <c r="G37" i="20"/>
  <c r="G36"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48" i="19"/>
  <c r="G47" i="19"/>
  <c r="G46" i="19"/>
  <c r="G45" i="19"/>
  <c r="G44" i="19"/>
  <c r="G43" i="19"/>
  <c r="G42" i="19"/>
  <c r="G41" i="19"/>
  <c r="G40" i="19"/>
  <c r="G39" i="19"/>
  <c r="G38" i="19"/>
  <c r="G37" i="19"/>
  <c r="G36" i="19"/>
  <c r="G35" i="19"/>
  <c r="G34" i="19"/>
  <c r="G33" i="19"/>
  <c r="G32" i="19"/>
  <c r="G31" i="19"/>
  <c r="G30" i="19"/>
  <c r="G29" i="19"/>
  <c r="G28" i="19"/>
  <c r="G27" i="19"/>
  <c r="G26" i="19"/>
  <c r="G25" i="19"/>
  <c r="G24" i="19"/>
  <c r="G23" i="19"/>
  <c r="G22" i="19"/>
  <c r="G21" i="19"/>
  <c r="G20" i="19"/>
  <c r="G19" i="19"/>
  <c r="G18" i="19"/>
  <c r="G17" i="19"/>
  <c r="G16" i="19"/>
  <c r="G15" i="19"/>
  <c r="G14" i="19"/>
  <c r="G13" i="19"/>
  <c r="G12" i="19"/>
  <c r="G11" i="19"/>
  <c r="G10" i="19"/>
  <c r="G9" i="19"/>
  <c r="G48" i="18"/>
  <c r="G47" i="18"/>
  <c r="G46" i="18"/>
  <c r="G45" i="18"/>
  <c r="G44" i="18"/>
  <c r="G43" i="18"/>
  <c r="G42" i="18"/>
  <c r="G41" i="18"/>
  <c r="G40" i="18"/>
  <c r="G39" i="18"/>
  <c r="G38" i="18"/>
  <c r="G37" i="18"/>
  <c r="G36"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48" i="17"/>
  <c r="G47" i="17"/>
  <c r="G46" i="17"/>
  <c r="G45" i="17"/>
  <c r="G44" i="17"/>
  <c r="G43" i="17"/>
  <c r="G42" i="17"/>
  <c r="G41" i="17"/>
  <c r="G40" i="17"/>
  <c r="G39" i="17"/>
  <c r="G38" i="17"/>
  <c r="G37" i="17"/>
  <c r="G36"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48" i="16"/>
  <c r="G47" i="16"/>
  <c r="G46" i="16"/>
  <c r="G45" i="16"/>
  <c r="G44" i="16"/>
  <c r="G43" i="16"/>
  <c r="G42" i="16"/>
  <c r="G41" i="16"/>
  <c r="G40" i="16"/>
  <c r="G39" i="16"/>
  <c r="G38" i="16"/>
  <c r="G37" i="16"/>
  <c r="G36"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G48" i="15"/>
  <c r="G47" i="15"/>
  <c r="G46" i="15"/>
  <c r="G45" i="15"/>
  <c r="G44" i="15"/>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48" i="14"/>
  <c r="G47" i="14"/>
  <c r="G46" i="14"/>
  <c r="G45" i="14"/>
  <c r="G44" i="14"/>
  <c r="G43" i="14"/>
  <c r="G42" i="14"/>
  <c r="G41" i="14"/>
  <c r="G40" i="14"/>
  <c r="G39" i="14"/>
  <c r="G38" i="14"/>
  <c r="G37" i="14"/>
  <c r="G36" i="14"/>
  <c r="G35" i="14"/>
  <c r="G34" i="14"/>
  <c r="G33" i="14"/>
  <c r="G32" i="14"/>
  <c r="G31" i="14"/>
  <c r="G30" i="14"/>
  <c r="G29" i="14"/>
  <c r="G28" i="14"/>
  <c r="G27" i="14"/>
  <c r="G26" i="14"/>
  <c r="G25" i="14"/>
  <c r="G24" i="14"/>
  <c r="G23" i="14"/>
  <c r="G22" i="14"/>
  <c r="G21" i="14"/>
  <c r="G20" i="14"/>
  <c r="G19" i="14"/>
  <c r="G18" i="14"/>
  <c r="G17" i="14"/>
  <c r="G16" i="14"/>
  <c r="G15" i="14"/>
  <c r="G14" i="14"/>
  <c r="G13" i="14"/>
  <c r="G12" i="14"/>
  <c r="G11" i="14"/>
  <c r="G10" i="14"/>
  <c r="G9" i="14"/>
  <c r="G47" i="13"/>
  <c r="G46" i="13"/>
  <c r="G45" i="13"/>
  <c r="G44" i="13"/>
  <c r="G43" i="13"/>
  <c r="G42" i="13"/>
  <c r="G41" i="13"/>
  <c r="G40" i="13"/>
  <c r="G39" i="13"/>
  <c r="G38" i="13"/>
  <c r="G37" i="13"/>
  <c r="G36" i="13"/>
  <c r="G35" i="13"/>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48" i="10"/>
  <c r="G47" i="10"/>
  <c r="G46" i="10"/>
  <c r="G45" i="10"/>
  <c r="G44" i="10"/>
  <c r="G43" i="10"/>
  <c r="G42" i="10"/>
  <c r="G41" i="10"/>
  <c r="G40" i="10"/>
  <c r="G39" i="10"/>
  <c r="G38" i="10"/>
  <c r="G37" i="10"/>
  <c r="G36" i="10"/>
  <c r="G35" i="10"/>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50" i="10" s="1"/>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50" i="6" s="1"/>
  <c r="G48" i="5"/>
  <c r="G47" i="5"/>
  <c r="G46" i="5"/>
  <c r="G45" i="5"/>
  <c r="G44" i="5"/>
  <c r="G43" i="5"/>
  <c r="G42" i="5"/>
  <c r="G41" i="5"/>
  <c r="G40" i="5"/>
  <c r="G39" i="5"/>
  <c r="G38" i="5"/>
  <c r="G37" i="5"/>
  <c r="G36" i="5"/>
  <c r="G35" i="5"/>
  <c r="G34" i="5"/>
  <c r="G33" i="5"/>
  <c r="G32" i="5"/>
  <c r="G31" i="5"/>
  <c r="G30" i="5"/>
  <c r="G29" i="5"/>
  <c r="G28" i="5"/>
  <c r="G27" i="5"/>
  <c r="G26" i="5"/>
  <c r="G25" i="5"/>
  <c r="G24" i="5"/>
  <c r="G23" i="5"/>
  <c r="G22" i="5"/>
  <c r="G21" i="5"/>
  <c r="G20" i="5"/>
  <c r="G19" i="5"/>
  <c r="G18" i="5"/>
  <c r="G17" i="5"/>
  <c r="G16" i="5"/>
  <c r="G15" i="5"/>
  <c r="G14" i="5"/>
  <c r="G13" i="5"/>
  <c r="G12" i="5"/>
  <c r="G11" i="5"/>
  <c r="G10" i="5"/>
  <c r="G9" i="5"/>
  <c r="G50" i="5" s="1"/>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48" i="3"/>
  <c r="G47" i="3"/>
  <c r="G46" i="3"/>
  <c r="G45" i="3"/>
  <c r="G44" i="3"/>
  <c r="G43" i="3"/>
  <c r="G42" i="3"/>
  <c r="G41" i="3"/>
  <c r="G40" i="3"/>
  <c r="G39" i="3"/>
  <c r="G38" i="3"/>
  <c r="G37"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G50" i="3" s="1"/>
  <c r="G50" i="12" l="1"/>
  <c r="G51" i="12" s="1"/>
  <c r="G52" i="12" s="1"/>
  <c r="G53" i="12" s="1"/>
  <c r="G50" i="8"/>
  <c r="G51" i="8" s="1"/>
  <c r="G52" i="8" s="1"/>
  <c r="G53" i="8" s="1"/>
  <c r="G51" i="20"/>
  <c r="G52" i="20" s="1"/>
  <c r="G53" i="20" s="1"/>
  <c r="G51" i="19"/>
  <c r="G52" i="19" s="1"/>
  <c r="G53" i="19" s="1"/>
  <c r="G51" i="18"/>
  <c r="G52" i="18" s="1"/>
  <c r="G53" i="18" s="1"/>
  <c r="G51" i="17"/>
  <c r="G51" i="16"/>
  <c r="G51" i="15"/>
  <c r="G51" i="11"/>
  <c r="G51" i="10"/>
  <c r="G52" i="10" s="1"/>
  <c r="G53" i="10" s="1"/>
  <c r="G51" i="9"/>
  <c r="G51" i="7"/>
  <c r="G51" i="6"/>
  <c r="G51" i="5"/>
  <c r="G51" i="4"/>
  <c r="G51" i="3"/>
  <c r="G51" i="2"/>
  <c r="G52" i="2" s="1"/>
  <c r="G53" i="2" s="1"/>
  <c r="G51" i="14"/>
  <c r="G50" i="13"/>
  <c r="G52" i="16" l="1"/>
  <c r="G53" i="16" s="1"/>
  <c r="G54" i="16" s="1"/>
  <c r="G55" i="16" s="1"/>
  <c r="F20" i="24" s="1"/>
  <c r="G52" i="1"/>
  <c r="G53" i="1" s="1"/>
  <c r="G54" i="1" s="1"/>
  <c r="G52" i="4"/>
  <c r="G53" i="4" s="1"/>
  <c r="G54" i="4" s="1"/>
  <c r="G55" i="4" s="1"/>
  <c r="F7" i="24" s="1"/>
  <c r="G52" i="14"/>
  <c r="G53" i="14" s="1"/>
  <c r="G52" i="6"/>
  <c r="G53" i="6" s="1"/>
  <c r="G54" i="18"/>
  <c r="G55" i="18" s="1"/>
  <c r="F22" i="24" s="1"/>
  <c r="G54" i="20"/>
  <c r="G55" i="20" s="1"/>
  <c r="F24" i="24" s="1"/>
  <c r="G52" i="15"/>
  <c r="G53" i="15" s="1"/>
  <c r="G52" i="11"/>
  <c r="G53" i="11" s="1"/>
  <c r="G52" i="7"/>
  <c r="G53" i="7" s="1"/>
  <c r="G52" i="3"/>
  <c r="G53" i="3" s="1"/>
  <c r="G54" i="19"/>
  <c r="G55" i="19" s="1"/>
  <c r="F23" i="24" s="1"/>
  <c r="G54" i="12"/>
  <c r="G55" i="12" s="1"/>
  <c r="F15" i="24" s="1"/>
  <c r="G54" i="10"/>
  <c r="G55" i="10" s="1"/>
  <c r="F13" i="24" s="1"/>
  <c r="G54" i="8"/>
  <c r="G55" i="8" s="1"/>
  <c r="F11" i="24" s="1"/>
  <c r="G54" i="2"/>
  <c r="G55" i="2" s="1"/>
  <c r="G52" i="17"/>
  <c r="G53" i="17" s="1"/>
  <c r="G51" i="13"/>
  <c r="G52" i="13" s="1"/>
  <c r="G52" i="9"/>
  <c r="G53" i="9" s="1"/>
  <c r="G52" i="5"/>
  <c r="G53" i="5" s="1"/>
  <c r="G54" i="14" l="1"/>
  <c r="G55" i="14" s="1"/>
  <c r="F18" i="24" s="1"/>
  <c r="G54" i="6"/>
  <c r="G55" i="6" s="1"/>
  <c r="F9" i="24" s="1"/>
  <c r="G55" i="1"/>
  <c r="G56" i="1" s="1"/>
  <c r="F4" i="24" s="1" a="1"/>
  <c r="G54" i="5"/>
  <c r="G55" i="5" s="1"/>
  <c r="F8" i="24" s="1"/>
  <c r="G54" i="9"/>
  <c r="G55" i="9" s="1"/>
  <c r="F12" i="24" s="1"/>
  <c r="G53" i="13"/>
  <c r="G54" i="13" s="1"/>
  <c r="F17" i="24" s="1"/>
  <c r="G54" i="17"/>
  <c r="G55" i="17" s="1"/>
  <c r="F21" i="24" s="1"/>
  <c r="G54" i="3"/>
  <c r="G55" i="3" s="1"/>
  <c r="F6" i="24" s="1"/>
  <c r="G54" i="7"/>
  <c r="G55" i="7" s="1"/>
  <c r="F10" i="24" s="1"/>
  <c r="G54" i="11"/>
  <c r="G55" i="11" s="1"/>
  <c r="F14" i="24" s="1"/>
  <c r="G54" i="15"/>
  <c r="G55" i="15" s="1"/>
  <c r="F19" i="24" s="1"/>
  <c r="F25" i="24" l="1"/>
  <c r="F4" i="24"/>
  <c r="F16" i="24" s="1"/>
  <c r="F26" i="2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<sst xmlns="http://schemas.openxmlformats.org/spreadsheetml/2006/main" count="3055" uniqueCount="237">
  <si>
    <t>Item No</t>
  </si>
  <si>
    <t>Item</t>
  </si>
  <si>
    <t>Activity Description</t>
  </si>
  <si>
    <t>Unit</t>
  </si>
  <si>
    <t>Quantity</t>
  </si>
  <si>
    <t>Rate</t>
  </si>
  <si>
    <t>Amount</t>
  </si>
  <si>
    <t>Tier 1 Solar PV modules</t>
  </si>
  <si>
    <t>Tier 1 PV module, approx. 625–630 Wp each; final make/model by EPC tender</t>
  </si>
  <si>
    <t>No.</t>
  </si>
  <si>
    <t>PV string labelling and module identification</t>
  </si>
  <si>
    <t>UV-stable labels for module strings, DBs and isolation points</t>
  </si>
  <si>
    <t>Lot</t>
  </si>
  <si>
    <t>PV mounting system / carport structure</t>
  </si>
  <si>
    <t>Module clamps, rails, brackets and fasteners</t>
  </si>
  <si>
    <t>Compatible aluminium/stainless mounting accessories</t>
  </si>
  <si>
    <t>MC4-compatible connectors</t>
  </si>
  <si>
    <t>PV connectors; quantity subject to final string design</t>
  </si>
  <si>
    <t>6 mm² PV DC cable</t>
  </si>
  <si>
    <t>UV-rated solar DC cable, red/black; route length subject to site verification</t>
  </si>
  <si>
    <t>m</t>
  </si>
  <si>
    <t>DC cable containment</t>
  </si>
  <si>
    <t>UV-rated conduit/trunking/trays and mechanical protection</t>
  </si>
  <si>
    <t>DC protection box / combiner</t>
  </si>
  <si>
    <t>String fusing/combiner arrangement, DC isolators, Type 1/2 SPD as site applicable</t>
  </si>
  <si>
    <t>DC isolators</t>
  </si>
  <si>
    <t>Lockable DC isolation points with clear alternative-source labelling</t>
  </si>
  <si>
    <t>Grid-forming PCS / inverter</t>
  </si>
  <si>
    <t>Grid-forming PCS/inverter sized for PSA resilience application; final rating subject to load study</t>
  </si>
  <si>
    <t>PCS/inverter controller / EMS interface</t>
  </si>
  <si>
    <t>Energy management and control interface for PV, BESS, genset and grid operation</t>
  </si>
  <si>
    <t>BESS cabinet</t>
  </si>
  <si>
    <t>Outdoor-rated battery energy storage cabinet; final kWh subject to 7-day load monitoring</t>
  </si>
  <si>
    <t>BESS HVAC / thermal management</t>
  </si>
  <si>
    <t>Integrated cabinet cooling/ventilation as required by selected BESS</t>
  </si>
  <si>
    <t>Battery DC protection and isolation</t>
  </si>
  <si>
    <t>Battery isolation, protection, safety interlocks and emergency shutdown interface</t>
  </si>
  <si>
    <t>AC protection box</t>
  </si>
  <si>
    <t>AC DB/protection board with breakers, SPDs, metering and labelling</t>
  </si>
  <si>
    <t>Static Transfer Switch (STS) / changeover</t>
  </si>
  <si>
    <t>STS or compliant automatic changeover arrangement for critical PSA supply</t>
  </si>
  <si>
    <t>16 mm² XLPE copper cable</t>
  </si>
  <si>
    <t>AC cable allowance; size and route length subject to detailed design</t>
  </si>
  <si>
    <t>AC cable containment and termination accessories</t>
  </si>
  <si>
    <t>Distribution board modifications</t>
  </si>
  <si>
    <t>PSA DB integration, supply-side interface and alternative-source labelling</t>
  </si>
  <si>
    <t>Generator integration interface</t>
  </si>
  <si>
    <t>Genset interface, controls, protection, cabling and changeover coordination</t>
  </si>
  <si>
    <t>Grid interface and export limiting</t>
  </si>
  <si>
    <t>CTs/meters and export-limiting control at point of connection as applicable</t>
  </si>
  <si>
    <t>Earthing and bonding system</t>
  </si>
  <si>
    <t>PV frame bonding, equipment bonding and SANS-compliant earthing</t>
  </si>
  <si>
    <t>Copper earth spikes</t>
  </si>
  <si>
    <t>Copper-bonded earth rods/spikes; final quantity subject to earth testing</t>
  </si>
  <si>
    <t>Earth cable and accessories</t>
  </si>
  <si>
    <t>Bare/insulated copper earth conductor, clamps, lugs and earth bar</t>
  </si>
  <si>
    <t>Equipment plinths / foundations</t>
  </si>
  <si>
    <t>Concrete plinths for PCS, BESS, AC/DC boards and ancillary equipment</t>
  </si>
  <si>
    <t>Trenching and reinstatement</t>
  </si>
  <si>
    <t>Cable trenching, sleeves, marker tape and surface reinstatement</t>
  </si>
  <si>
    <t>Security fence</t>
  </si>
  <si>
    <t>Security fencing around outdoor electrical equipment / BESS compound</t>
  </si>
  <si>
    <t>Access gate and signage</t>
  </si>
  <si>
    <t>Lockable access gate, danger signage and emergency contact signage</t>
  </si>
  <si>
    <t>Remote monitoring gateway</t>
  </si>
  <si>
    <t>Wi-Fi/LTE router, data logger and remote monitoring dashboard interface</t>
  </si>
  <si>
    <t>Electrical metering and CTs</t>
  </si>
  <si>
    <t>3-phase metering, CTs and monitoring for PV/BESS/PSA supply</t>
  </si>
  <si>
    <t>7-day load monitoring campaign</t>
  </si>
  <si>
    <t>Class 0.5 logger; voltage/current/pf/kW/kVA/kWh at suitable intervals</t>
  </si>
  <si>
    <t>Detailed engineering design</t>
  </si>
  <si>
    <t>SLD, layout, cable sizing, protection coordination and construction pack</t>
  </si>
  <si>
    <t>Shading, azimuth and yield verification</t>
  </si>
  <si>
    <t>Final PV orientation, tilt, row spacing and shading verification</t>
  </si>
  <si>
    <t>Wind/snow/structural verification</t>
  </si>
  <si>
    <t>FAT / OEM support</t>
  </si>
  <si>
    <t>OEM or approved technical representative support during FAT/commissioning</t>
  </si>
  <si>
    <t>Testing and commissioning</t>
  </si>
  <si>
    <t>Functional tests, protection tests, microgrid operation tests and handover checks</t>
  </si>
  <si>
    <t>FINAL SUMMARY</t>
  </si>
  <si>
    <t>Ea</t>
  </si>
  <si>
    <t>Harzaed labels pack</t>
  </si>
  <si>
    <t>PV connectors; quantity subject to final string design 2 pack</t>
  </si>
  <si>
    <t>UV-rated solar DC cable, red/black; route length subject to site verification RED and Black at 100m each set</t>
  </si>
  <si>
    <t>String fusing/combiner arrangement, DC isolators, Type 1/2 SPD as site applicable 2 2in 1 out</t>
  </si>
  <si>
    <t>Lockable DC isolation points with clear alternative-source labelling dual isolator</t>
  </si>
  <si>
    <t>Integrated cabinet cooling/ventilation as required by selected BESS, fires surpession, liquid cooling</t>
  </si>
  <si>
    <t xml:space="preserve">STS or compliant automatic changeover arrangement for critical PSA </t>
  </si>
  <si>
    <t>8% of BOQ</t>
  </si>
  <si>
    <t xml:space="preserve">Location </t>
  </si>
  <si>
    <t>KwaZulu-Natal</t>
  </si>
  <si>
    <t>Christ the King Hospital</t>
  </si>
  <si>
    <t>eXobho,KZN</t>
  </si>
  <si>
    <t>Harding,KZN</t>
  </si>
  <si>
    <t>Free State</t>
  </si>
  <si>
    <t>Elizabeth Ross Hospital</t>
  </si>
  <si>
    <t>Phuthaditjhaba,FS</t>
  </si>
  <si>
    <t>McCords Hospital</t>
  </si>
  <si>
    <t>Durban,KZN</t>
  </si>
  <si>
    <t>Appelsbosch Hospital</t>
  </si>
  <si>
    <t>Etsheni,KZN</t>
  </si>
  <si>
    <t>Greytown Hospital</t>
  </si>
  <si>
    <t>GreyTown,KZN</t>
  </si>
  <si>
    <t>Umphumulo Hospital</t>
  </si>
  <si>
    <t>Umphumulo,KZN</t>
  </si>
  <si>
    <t>Benedictine Hospital</t>
  </si>
  <si>
    <t>Nongoma,KZN</t>
  </si>
  <si>
    <t>Bethesda Hospital</t>
  </si>
  <si>
    <t>Bethesda,KZN</t>
  </si>
  <si>
    <t>Ceza Hospital</t>
  </si>
  <si>
    <t>Ceza,KZN</t>
  </si>
  <si>
    <t>Itshelejuba Hospital</t>
  </si>
  <si>
    <t>Pongola,KZN</t>
  </si>
  <si>
    <t>Mseleni Hospital</t>
  </si>
  <si>
    <t>Nhlamvu,KZN</t>
  </si>
  <si>
    <t>Mpumalanga</t>
  </si>
  <si>
    <t>Lydenburg Hospital</t>
  </si>
  <si>
    <t>Lydenburg, MP</t>
  </si>
  <si>
    <t>Limpopo</t>
  </si>
  <si>
    <t>Mecklenburg Hospital</t>
  </si>
  <si>
    <t>Burgersfort,LP</t>
  </si>
  <si>
    <t>Sabie Hospital</t>
  </si>
  <si>
    <t>Sabie,MP</t>
  </si>
  <si>
    <t>Tintswalo Hospital</t>
  </si>
  <si>
    <t>Accornhoek,MP</t>
  </si>
  <si>
    <t>Seshego Hospital</t>
  </si>
  <si>
    <t>Seshego,LP</t>
  </si>
  <si>
    <t>Gauteng</t>
  </si>
  <si>
    <t>Jubilee Hospital</t>
  </si>
  <si>
    <t>Temba,GP</t>
  </si>
  <si>
    <t>KwaMhlanga Hospital</t>
  </si>
  <si>
    <t>KwaMhlanga,MP</t>
  </si>
  <si>
    <t>Warmbaths Hospital</t>
  </si>
  <si>
    <t>Bela-Bela;LP</t>
  </si>
  <si>
    <t>TENDER No: RFP069-070/2026: APPOINTMENT OF SERVICE PROVIDERS FOR THE DESIGN, SUPPLY, INSTALLATION, COMMISSIONING AND MAINTENANCE OF SOLAR-POWERED BACKUP SYSTEMS AT TWENTY (20) HOSPITAL FACILITIES RECEIVING PRESSURE SWING ADSORPTION (PSA) OXYGEN GENERATING PLANTS: 
Christ the King Hospital</t>
  </si>
  <si>
    <t>Cluster 1 | Preliminary procurement quantities based on the 100 kWp planning class. Tenderer to price all items; final quantities and ratings remain subject to site verification, the accepted seven-day load study and the Contractor's detailed design.</t>
  </si>
  <si>
    <t>Cable tray, gland plates, lugs, glands, ferrules and terminations; Tenderer to price</t>
  </si>
  <si>
    <t>Certificate of Compliance</t>
  </si>
  <si>
    <t>SANS-compliant electrical CoC and supporting certificates</t>
  </si>
  <si>
    <t>Maintenance</t>
  </si>
  <si>
    <t>36-month O&amp;M price under the NEC3 TSC (PV + PCS + BESS); separate service component</t>
  </si>
  <si>
    <t>As-built drawings and handover pack</t>
  </si>
  <si>
    <t>As-built SLDs, manuals, warranties, training records and close-out report</t>
  </si>
  <si>
    <t>Local operator training</t>
  </si>
  <si>
    <t>Training for hospital / local maintenance personnel</t>
  </si>
  <si>
    <t>Works Installation Summary</t>
  </si>
  <si>
    <t>Subtotal A (Excl. VAT)</t>
  </si>
  <si>
    <t>Add 10% Contingency</t>
  </si>
  <si>
    <t>Subtotal B (Excl. VAT)</t>
  </si>
  <si>
    <t>Add VAT @ 15%</t>
  </si>
  <si>
    <t>Amount carried to Form of Offer</t>
  </si>
  <si>
    <t>TENDER No: RFP069-070/2026: APPOINTMENT OF SERVICE PROVIDERS FOR THE DESIGN, SUPPLY, INSTALLATION, COMMISSIONING AND MAINTENANCE OF SOLAR-POWERED BACKUP SYSTEMS AT TWENTY (20) HOSPITAL FACILITIES RECEIVING PRESSURE SWING ADSORPTION (PSA) OXYGEN GENERATING PLANTS: 
St Andrews Hospital</t>
  </si>
  <si>
    <t>Cluster 1 | Preliminary procurement quantities based on the 120 kWp planning class. Tenderer to price all items; final quantities and ratings remain subject to site verification, the accepted seven-day load study and the Contractor's detailed design.</t>
  </si>
  <si>
    <t>TENDER No: RFP069-070/2026: APPOINTMENT OF SERVICE PROVIDERS FOR THE DESIGN, SUPPLY, INSTALLATION, COMMISSIONING AND MAINTENANCE OF SOLAR-POWERED BACKUP SYSTEMS AT TWENTY (20) HOSPITAL FACILITIES RECEIVING PRESSURE SWING ADSORPTION (PSA) OXYGEN GENERATING PLANTS: 
 Elizabeth Ross Hospital</t>
  </si>
  <si>
    <t>Cluster 1 | Preliminary procurement quantities based on the 90 kWp planning class. Tenderer to price all items; final quantities and ratings remain subject to site verification, the accepted seven-day load study and the Contractor's detailed design.</t>
  </si>
  <si>
    <t>TENDER No: RFP069-070/2026: APPOINTMENT OF SERVICE PROVIDERS FOR THE DESIGN, SUPPLY, INSTALLATION, COMMISSIONING AND MAINTENANCE OF SOLAR-POWERED BACKUP SYSTEMS AT TWENTY (20) HOSPITAL FACILITIES RECEIVING PRESSURE SWING ADSORPTION (PSA) OXYGEN GENERATING PLANTS: 
 McCords Hospital</t>
  </si>
  <si>
    <t>TENDER No: RFP069-070/2026: APPOINTMENT OF SERVICE PROVIDERS FOR THE DESIGN, SUPPLY, INSTALLATION, COMMISSIONING AND MAINTENANCE OF SOLAR-POWERED BACKUP SYSTEMS AT TWENTY (20) HOSPITAL FACILITIES RECEIVING PRESSURE SWING ADSORPTION (PSA) OXYGEN GENERATING PLANTS:  
Appelsbosch Hospital</t>
  </si>
  <si>
    <t>TENDER No: RFP069-070/2026: APPOINTMENT OF SERVICE PROVIDERS FOR THE DESIGN, SUPPLY, INSTALLATION, COMMISSIONING AND MAINTENANCE OF SOLAR-POWERED BACKUP SYSTEMS AT TWENTY (20) HOSPITAL FACILITIES RECEIVING PRESSURE SWING ADSORPTION (PSA) OXYGEN GENERATING PLANTS: 
Greytown Hospital</t>
  </si>
  <si>
    <t>TENDER No: RFP069-070/2026: APPOINTMENT OF SERVICE PROVIDERS FOR THE DESIGN, SUPPLY, INSTALLATION, COMMISSIONING AND MAINTENANCE OF SOLAR-POWERED BACKUP SYSTEMS AT TWENTY (20) HOSPITAL FACILITIES RECEIVING PRESSURE SWING ADSORPTION (PSA) OXYGEN GENERATING PLANTS: 
Umphumulo Hospital</t>
  </si>
  <si>
    <t>TENDER No: RFP069-070/2026: APPOINTMENT OF SERVICE PROVIDERS FOR THE DESIGN, SUPPLY, INSTALLATION, COMMISSIONING AND MAINTENANCE OF SOLAR-POWERED BACKUP SYSTEMS AT TWENTY (20) HOSPITAL FACILITIES RECEIVING PRESSURE SWING ADSORPTION (PSA) OXYGEN GENERATING PLANTS: 
Benedictine Hospital</t>
  </si>
  <si>
    <t>TENDER No: RFP069-070/2026: APPOINTMENT OF SERVICE PROVIDERS FOR THE DESIGN, SUPPLY, INSTALLATION, COMMISSIONING AND MAINTENANCE OF SOLAR-POWERED BACKUP SYSTEMS AT TWENTY (20) HOSPITAL FACILITIES RECEIVING PRESSURE SWING ADSORPTION (PSA) OXYGEN GENERATING PLANTS: 
Bethesda Hospital</t>
  </si>
  <si>
    <t>TENDER No: RFP069-070/2026: APPOINTMENT OF SERVICE PROVIDERS FOR THE DESIGN, SUPPLY, INSTALLATION, COMMISSIONING AND MAINTENANCE OF SOLAR-POWERED BACKUP SYSTEMS AT TWENTY (20) HOSPITAL FACILITIES RECEIVING PRESSURE SWING ADSORPTION (PSA) OXYGEN GENERATING PLANTS: 
Ceza Hospital</t>
  </si>
  <si>
    <t>TENDER No: RFP069-070/2026: APPOINTMENT OF SERVICE PROVIDERS FOR THE DESIGN, SUPPLY, INSTALLATION, COMMISSIONING AND MAINTENANCE OF SOLAR-POWERED BACKUP SYSTEMS AT TWENTY (20) HOSPITAL FACILITIES RECEIVING PRESSURE SWING ADSORPTION (PSA) OXYGEN GENERATING PLANTS: 
 Itshelejuba Hospital</t>
  </si>
  <si>
    <t>TENDER No: RFP069-070/2026: APPOINTMENT OF SERVICE PROVIDERS FOR THE DESIGN, SUPPLY, INSTALLATION, COMMISSIONING AND MAINTENANCE OF SOLAR-POWERED BACKUP SYSTEMS AT TWENTY (20) HOSPITAL FACILITIES RECEIVING PRESSURE SWING ADSORPTION (PSA) OXYGEN GENERATING PLANTS: 
 Mseleni Hospital</t>
  </si>
  <si>
    <t>TENDER No: RFP069-070/2026: APPOINTMENT OF SERVICE PROVIDERS FOR THE DESIGN, SUPPLY, INSTALLATION, COMMISSIONING AND MAINTENANCE OF SOLAR-POWERED BACKUP SYSTEMS AT TWENTY (20) HOSPITAL FACILITIES RECEIVING PRESSURE SWING ADSORPTION (PSA) OXYGEN GENERATING PLANTS: 
 Lydenburg Hospital</t>
  </si>
  <si>
    <t>Cluster 2 | Preliminary procurement quantities based on the 90 kWp planning class. Tenderer to price all items; final quantities and ratings remain subject to site verification, the accepted seven-day load study and the Contractor's detailed design.</t>
  </si>
  <si>
    <t>TENDER No: RFP069-070/2026: APPOINTMENT OF SERVICE PROVIDERS FOR THE DESIGN, SUPPLY, INSTALLATION, COMMISSIONING AND MAINTENANCE OF SOLAR-POWERED BACKUP SYSTEMS AT TWENTY (20) HOSPITAL FACILITIES RECEIVING PRESSURE SWING ADSORPTION (PSA) OXYGEN GENERATING PLANTS: 
 Mecklenburg Hospital</t>
  </si>
  <si>
    <t>Cluster 2 | Preliminary procurement quantities based on the 100 kWp planning class. Tenderer to price all items; final quantities and ratings remain subject to site verification, the accepted seven-day load study and the Contractor's detailed design.</t>
  </si>
  <si>
    <t>TENDER No: RFP069-070/2026: APPOINTMENT OF SERVICE PROVIDERS FOR THE DESIGN, SUPPLY, INSTALLATION, COMMISSIONING AND MAINTENANCE OF SOLAR-POWERED BACKUP SYSTEMS AT TWENTY (20) HOSPITAL FACILITIES RECEIVING PRESSURE SWING ADSORPTION (PSA) OXYGEN GENERATING PLANTS: 
Sabie Hospital</t>
  </si>
  <si>
    <t>TENDER No: RFP069-070/2026: APPOINTMENT OF SERVICE PROVIDERS FOR THE DESIGN, SUPPLY, INSTALLATION, COMMISSIONING AND MAINTENANCE OF SOLAR-POWERED BACKUP SYSTEMS AT TWENTY (20) HOSPITAL FACILITIES RECEIVING PRESSURE SWING ADSORPTION (PSA) OXYGEN GENERATING PLANTS: 
 Tintswalo Hospital</t>
  </si>
  <si>
    <t>TENDER No: RFP069-070/2026: APPOINTMENT OF SERVICE PROVIDERS FOR THE DESIGN, SUPPLY, INSTALLATION, COMMISSIONING AND MAINTENANCE OF SOLAR-POWERED BACKUP SYSTEMS AT TWENTY (20) HOSPITAL FACILITIES RECEIVING PRESSURE SWING ADSORPTION (PSA) OXYGEN GENERATING PLANTS: 
 Seshego Hospital</t>
  </si>
  <si>
    <t>TENDER No: RFP069-070/2026: APPOINTMENT OF SERVICE PROVIDERS FOR THE DESIGN, SUPPLY, INSTALLATION, COMMISSIONING AND MAINTENANCE OF SOLAR-POWERED BACKUP SYSTEMS AT TWENTY (20) HOSPITAL FACILITIES RECEIVING PRESSURE SWING ADSORPTION (PSA) OXYGEN GENERATING PLANTS: 
Jubilee Hospital</t>
  </si>
  <si>
    <t>Cluster 2 | Preliminary procurement quantities based on the 120 kWp planning class. Tenderer to price all items; final quantities and ratings remain subject to site verification, the accepted seven-day load study and the Contractor's detailed design.</t>
  </si>
  <si>
    <t>TENDER No: RFP069-070/2026: APPOINTMENT OF SERVICE PROVIDERS FOR THE DESIGN, SUPPLY, INSTALLATION, COMMISSIONING AND MAINTENANCE OF SOLAR-POWERED BACKUP SYSTEMS AT TWENTY (20) HOSPITAL FACILITIES RECEIVING PRESSURE SWING ADSORPTION (PSA) OXYGEN GENERATING PLANTS: 
KwaMhlanga Hospital</t>
  </si>
  <si>
    <t>TENDER No: RFP069-070/2026: APPOINTMENT OF SERVICE PROVIDERS FOR THE DESIGN, SUPPLY, INSTALLATION, COMMISSIONING AND MAINTENANCE OF SOLAR-POWERED BACKUP SYSTEMS AT TWENTY (20) HOSPITAL FACILITIES RECEIVING PRESSURE SWING ADSORPTION (PSA) OXYGEN GENERATING PLANTS: 
 Bela-Bela Hospital</t>
  </si>
  <si>
    <t>Grid-forming Power Conversion System / inverter</t>
  </si>
  <si>
    <t>Grid-forming Power Conversion System/inverter sized for PSA resilience application; final rating subject to load study</t>
  </si>
  <si>
    <t>Power Conversion System/inverter controller / EMS interface</t>
  </si>
  <si>
    <t>Concrete plinths for Power Conversion System, BESS, AC/DC boards and ancillary equipment</t>
  </si>
  <si>
    <t>36-month O&amp;M price under the NEC3 TSC (PV + Power Conversion System + BESS); separate service component</t>
  </si>
  <si>
    <t>Amount carried to forward to summary</t>
  </si>
  <si>
    <t xml:space="preserve">Amount carried forward to summary </t>
  </si>
  <si>
    <t>Amount carried forward to summary</t>
  </si>
  <si>
    <t xml:space="preserve">Hospital Name </t>
  </si>
  <si>
    <t xml:space="preserve">Value of Offer (Incl VAT) </t>
  </si>
  <si>
    <t>St Andrews Hospital</t>
  </si>
  <si>
    <t>Cluster No.</t>
  </si>
  <si>
    <t>Summary of Offer</t>
  </si>
  <si>
    <t>Preliminary &amp; General: Once-off costs</t>
  </si>
  <si>
    <t>Preliminary &amp; General:Time-related costs</t>
  </si>
  <si>
    <t>Site establishment, mobilisation, demobilisation, temporary facilities, storage, fencing, site signage and initial setup.</t>
  </si>
  <si>
    <t>Site management and supervision, temporary facilities, utilities, security, administration, plant, tools and welfare facilities for the contract duration.</t>
  </si>
  <si>
    <t>Contractor's All Risks Insurance, public liability insurance, performance guarantees, bonds, statutory fees and financial securities.</t>
  </si>
  <si>
    <t>Preliminary &amp; General: Value-related costs</t>
  </si>
  <si>
    <t xml:space="preserve">Sum </t>
  </si>
  <si>
    <t xml:space="preserve">Month </t>
  </si>
  <si>
    <t>Preliminary &amp; General: Project-Specific Allowances</t>
  </si>
  <si>
    <t>Solar  roof mounting system subject to structural design</t>
  </si>
  <si>
    <t>Civil/structural checks for roof  solution</t>
  </si>
  <si>
    <t xml:space="preserve">Preliminaries and Generals </t>
  </si>
  <si>
    <t>Hospital operational constraints, Occupational Health and Safety (OHS) compliance, permit-to-work coordination, infection prevention and control measures, temporary shutdowns, hospital operational constraints, logistics, testing and commissioning, operator training, as-built documentation and final handover.</t>
  </si>
  <si>
    <t>Solar carport mounting system subject to structural design</t>
  </si>
  <si>
    <t>Civil/structural checks for carport mount solution</t>
  </si>
  <si>
    <t>Preliminaries and Generals</t>
  </si>
  <si>
    <t>Solar roof mounting system subject to structural design</t>
  </si>
  <si>
    <t>Civil/structural checks for roof mount solution</t>
  </si>
  <si>
    <t>Solar oof mounting system subject to structural design</t>
  </si>
  <si>
    <t>Solar carport  mounting system subject to structural design</t>
  </si>
  <si>
    <t>Preliminary &amp; General: Time-related costs</t>
  </si>
  <si>
    <r>
      <t xml:space="preserve">Item </t>
    </r>
    <r>
      <rPr>
        <b/>
        <i/>
        <sz val="11"/>
        <rFont val="Carlito"/>
      </rPr>
      <t>(By Principal Contracto</t>
    </r>
    <r>
      <rPr>
        <b/>
        <sz val="11"/>
        <rFont val="Carlito"/>
      </rPr>
      <t>r)</t>
    </r>
  </si>
  <si>
    <r>
      <t>Activity Description</t>
    </r>
    <r>
      <rPr>
        <b/>
        <i/>
        <sz val="11"/>
        <rFont val="Carlito"/>
      </rPr>
      <t xml:space="preserve"> (By Principal Contractor)</t>
    </r>
  </si>
  <si>
    <t>Safety File Preparation and Maintenance</t>
  </si>
  <si>
    <t>Compilation, submission, approval and ongoing maintenance of the statutory OHS File in accordance with the OHS Act, Construction Regulations and project SHE Specification, including all required appointments, registers, procedures and compliance documentation.</t>
  </si>
  <si>
    <t>Site Induction and Competency Training</t>
  </si>
  <si>
    <t>Conduct site inductions, toolbox talks, refresher training and task-specific competency training, including working at heights, electrical safety, lock-out/tag-out (LOTO), manual handling and emergency response.</t>
  </si>
  <si>
    <t>Personal Protective Equipment (PPE)</t>
  </si>
  <si>
    <t>Supply, replace and enforce the use of mandatory and task-specific PPE, including fall arrest equipment, arc-flash PPE and other specialised equipment required for solar PV installation activities.</t>
  </si>
  <si>
    <t>Occupational Medical Surveillance</t>
  </si>
  <si>
    <t>Arrange occupational medical examinations and issue valid Certificates of Fitness for personnel undertaking construction activities, including working at heights where applicable.</t>
  </si>
  <si>
    <t>Emergency Preparedness and Response</t>
  </si>
  <si>
    <t>Provide first aid facilities, firefighting equipment, spill kits, emergency procedures, evacuation drills and appoint competent emergency personnel in accordance with the project Emergency Response Plan.</t>
  </si>
  <si>
    <t>Safety Signage, Barricading and Public Protection</t>
  </si>
  <si>
    <t>Install, inspect and maintain all safety signage, barricading, exclusion zones and pedestrian protection measures to ensure the safety of workers, hospital staff, patients and visitors.</t>
  </si>
  <si>
    <t>Incident Reporting and Investigation</t>
  </si>
  <si>
    <t>Implement procedures for reporting, recording and investigating incidents, near misses and non-conformances, including corrective and preventative actions.</t>
  </si>
  <si>
    <t>OHS Agent and Client Liaison</t>
  </si>
  <si>
    <t>Attend SHE meetings, compliance inspections and audits, address observations, submit required reports and maintain liaison with the Client, OHS Agent and other stakeholders.</t>
  </si>
  <si>
    <t>Housekeeping and Waste Management</t>
  </si>
  <si>
    <t>Maintain clean work areas, remove waste and debris, safely store materials and ensure continuous housekeeping throughout the construction period.</t>
  </si>
  <si>
    <t>Permit-to-Work and Operational Hospital Coordination</t>
  </si>
  <si>
    <t>Manage permit-to-work systems for electrical isolation, hot works, confined space entry, rooftop access and other high-risk activities, while coordinating construction activities to minimise disruption to hospital operations.</t>
  </si>
  <si>
    <t>The table below identifies the Preliminary and General (P&amp;G) items together with their corresponding Occupational Health and Safety (OHS) activity descriptions. Tenderers shall make full provision for these requirements in the rates and prices submitted as part of their bid offer, per site. No additional payment will be made for compliance with these requirements unless specifically provided for elsewhere in the Bill of Quantities.</t>
  </si>
  <si>
    <r>
      <t xml:space="preserve">The Contractor is expected to consider the included into their form of offer and is required to submit the following upon award which will be site specific,
Detailed design,
P&amp;ID,
Materials specification &amp; Datasheets,
Product Specifications &amp; Datasheets,
Installation Methodology,
Quality Control Plan
Health and Safety &amp; Environmental Plan 
Fall protection Plan 
</t>
    </r>
    <r>
      <rPr>
        <i/>
        <sz val="9"/>
        <rFont val="Carlito"/>
      </rPr>
      <t>Principal Contractor cannot rely on ignorance of the law as a defence; compliance with statutory obligations is mandatory. It is the Principal Contractor’s responsibility to ensure awareness of and compliance with all relevant legal requirements; failure to do so will not excuse noncompliance</t>
    </r>
  </si>
  <si>
    <t>Cluster 1 Total</t>
  </si>
  <si>
    <t>Cluster 2 Total</t>
  </si>
  <si>
    <t>Cluster Province</t>
  </si>
  <si>
    <t>Form of Offer Value (Cluster 1 + Cluster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</si>
</sst>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R&quot;* #,##0.00_-;\-&quot;R&quot;* #,##0.00_-;_-&quot;R&quot;* &quot;-&quot;??_-;_-@_-"/>
    <numFmt numFmtId="165" formatCode="_-* #,##0.00_-;\-* #,##0.00_-;_-* &quot;-&quot;??_-;_-@_-"/>
    <numFmt numFmtId="166" formatCode="\R\ #,##0.00"/>
  </numFmts>
  <fonts count="16">
    <font>
      <sz val="11"/>
      <name val="Carlito"/>
    </font>
    <font>
      <sz val="11"/>
      <color theme="1"/>
      <name val="Calibri"/>
      <family val="2"/>
    </font>
    <font>
      <b/>
      <sz val="14"/>
      <color rgb="FF1F4E78"/>
      <name val="Carlito"/>
    </font>
    <font>
      <b/>
      <sz val="11"/>
      <color rgb="FFFFFFFF"/>
      <name val="Carlito"/>
    </font>
    <font>
      <b/>
      <sz val="11"/>
      <color rgb="FF000000"/>
      <name val="Carlito"/>
    </font>
    <font>
      <sz val="11"/>
      <color rgb="FFFF0000"/>
      <name val="Carlito"/>
    </font>
    <font>
      <sz val="11"/>
      <name val="Carlito"/>
    </font>
    <font>
      <b/>
      <sz val="11"/>
      <name val="Carlito"/>
    </font>
    <font>
      <sz val="11"/>
      <color theme="1"/>
      <name val="Carlito"/>
    </font>
    <font>
      <sz val="11"/>
      <color rgb="FF000000"/>
      <name val="Carlito"/>
    </font>
    <font>
      <b/>
      <sz val="12"/>
      <color theme="0"/>
      <name val="Carlito"/>
    </font>
    <font>
      <b/>
      <i/>
      <sz val="11"/>
      <name val="Carlito"/>
    </font>
    <font>
      <sz val="12"/>
      <name val="Carlito"/>
    </font>
    <font>
      <sz val="9"/>
      <name val="Carlito"/>
    </font>
    <font>
      <i/>
      <sz val="9"/>
      <name val="Carlito"/>
    </font>
    <font>
      <b/>
      <sz val="11"/>
      <color theme="0"/>
      <name val="Carlito"/>
    </font>
  </fonts>
  <fills count="10">
    <fill>
      <patternFill patternType="none"/>
    </fill>
    <fill>
      <patternFill patternType="gray125"/>
    </fill>
    <fill>
      <patternFill patternType="solid">
        <fgColor rgb="FFD9EAF7"/>
      </patternFill>
    </fill>
    <fill>
      <patternFill patternType="solid">
        <fgColor theme="4"/>
      </patternFill>
    </fill>
    <fill>
      <patternFill patternType="solid">
        <fgColor theme="0"/>
        <bgColor indexed="64"/>
      </patternFill>
    </fill>
    <fill>
      <patternFill patternType="solid">
        <fgColor theme="5" tint="0.79998168889431442"/>
        <bgColor indexed="64"/>
      </patternFill>
    </fill>
    <fill>
      <patternFill patternType="solid">
        <fgColor theme="7" tint="-0.499984740745262"/>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5" tint="0.59999389629810485"/>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bottom/>
      <diagonal/>
    </border>
    <border>
      <left style="thin">
        <color theme="4" tint="0.39997558519241921"/>
      </left>
      <right/>
      <top style="thin">
        <color theme="4" tint="0.3999755851924192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5">
    <xf numFmtId="0" fontId="0" fillId="0" borderId="0"/>
    <xf numFmtId="164" fontId="6" fillId="0" borderId="0" applyFont="0" applyFill="0" applyBorder="0" applyAlignment="0" applyProtection="0"/>
    <xf numFmtId="0" fontId="1" fillId="0" borderId="0"/>
    <xf numFmtId="165" fontId="6" fillId="0" borderId="0" applyFont="0" applyFill="0" applyBorder="0" applyAlignment="0" applyProtection="0"/>
    <xf numFmtId="0" fontId="6" fillId="0" borderId="30"/>
  </cellStyleXfs>
  <cellXfs count="147">
    <xf numFmtId="0" fontId="0" fillId="0" borderId="0" xfId="0"/>
    <xf numFmtId="0" fontId="0" fillId="0" borderId="0" xfId="0" applyAlignment="1">
      <alignment wrapText="1"/>
    </xf>
    <xf numFmtId="0" fontId="0" fillId="0" borderId="0" xfId="0" applyAlignment="1">
      <alignment vertical="top" wrapText="1"/>
    </xf>
    <xf numFmtId="0" fontId="5" fillId="0" borderId="0" xfId="0" applyFont="1"/>
    <xf numFmtId="0" fontId="0" fillId="0" borderId="0" xfId="0" applyAlignment="1">
      <alignment vertical="center"/>
    </xf>
    <xf numFmtId="0" fontId="3" fillId="3" borderId="26" xfId="0" applyFont="1" applyFill="1" applyBorder="1" applyAlignment="1">
      <alignment horizontal="center" vertical="center"/>
    </xf>
    <xf numFmtId="0" fontId="3" fillId="0" borderId="28" xfId="0" applyFont="1" applyBorder="1" applyAlignment="1">
      <alignment horizontal="center" vertical="center"/>
    </xf>
    <xf numFmtId="0" fontId="0" fillId="0" borderId="1" xfId="0" applyBorder="1"/>
    <xf numFmtId="166" fontId="4" fillId="0" borderId="18" xfId="0" applyNumberFormat="1" applyFont="1" applyBorder="1"/>
    <xf numFmtId="166" fontId="4" fillId="0" borderId="19" xfId="0" applyNumberFormat="1" applyFont="1" applyBorder="1"/>
    <xf numFmtId="166" fontId="7" fillId="0" borderId="19" xfId="0" applyNumberFormat="1" applyFont="1" applyBorder="1"/>
    <xf numFmtId="166" fontId="7" fillId="0" borderId="7" xfId="0" applyNumberFormat="1" applyFont="1" applyBorder="1"/>
    <xf numFmtId="166" fontId="4" fillId="0" borderId="4" xfId="0" applyNumberFormat="1" applyFont="1" applyBorder="1"/>
    <xf numFmtId="166" fontId="7" fillId="0" borderId="4" xfId="0" applyNumberFormat="1" applyFont="1" applyBorder="1"/>
    <xf numFmtId="166" fontId="7" fillId="0" borderId="6" xfId="0" applyNumberFormat="1" applyFont="1" applyBorder="1"/>
    <xf numFmtId="166" fontId="4" fillId="0" borderId="5" xfId="0" applyNumberFormat="1" applyFont="1" applyBorder="1"/>
    <xf numFmtId="166" fontId="7" fillId="0" borderId="5" xfId="0" applyNumberFormat="1" applyFont="1" applyBorder="1"/>
    <xf numFmtId="0" fontId="8" fillId="0" borderId="29" xfId="0" applyFont="1" applyBorder="1" applyAlignment="1">
      <alignment vertical="top" wrapText="1"/>
    </xf>
    <xf numFmtId="0" fontId="0" fillId="4" borderId="29" xfId="0" applyFill="1" applyBorder="1" applyAlignment="1">
      <alignment vertical="top" wrapText="1"/>
    </xf>
    <xf numFmtId="2" fontId="0" fillId="4" borderId="29" xfId="0" applyNumberFormat="1" applyFill="1" applyBorder="1" applyAlignment="1">
      <alignment vertical="top" wrapText="1"/>
    </xf>
    <xf numFmtId="166" fontId="0" fillId="4" borderId="29" xfId="0" applyNumberFormat="1" applyFill="1" applyBorder="1" applyAlignment="1">
      <alignment vertical="top" wrapText="1"/>
    </xf>
    <xf numFmtId="0" fontId="0" fillId="4" borderId="1" xfId="0" applyFill="1" applyBorder="1" applyAlignment="1">
      <alignment vertical="top" wrapText="1"/>
    </xf>
    <xf numFmtId="2" fontId="0" fillId="4" borderId="1" xfId="0" applyNumberFormat="1" applyFill="1" applyBorder="1" applyAlignment="1">
      <alignment vertical="top" wrapText="1"/>
    </xf>
    <xf numFmtId="166" fontId="0" fillId="4" borderId="1" xfId="0" applyNumberFormat="1" applyFill="1" applyBorder="1" applyAlignment="1">
      <alignment vertical="top" wrapText="1"/>
    </xf>
    <xf numFmtId="0" fontId="0" fillId="4" borderId="13" xfId="0" applyFill="1" applyBorder="1" applyAlignment="1">
      <alignment vertical="top" wrapText="1"/>
    </xf>
    <xf numFmtId="2" fontId="0" fillId="4" borderId="13" xfId="0" applyNumberFormat="1" applyFill="1" applyBorder="1" applyAlignment="1">
      <alignment vertical="top" wrapText="1"/>
    </xf>
    <xf numFmtId="166" fontId="0" fillId="4" borderId="13" xfId="0" applyNumberFormat="1" applyFill="1" applyBorder="1" applyAlignment="1">
      <alignment vertical="top" wrapText="1"/>
    </xf>
    <xf numFmtId="166" fontId="0" fillId="5" borderId="29" xfId="0" applyNumberFormat="1" applyFill="1" applyBorder="1" applyAlignment="1" applyProtection="1">
      <alignment vertical="top" wrapText="1"/>
      <protection locked="0"/>
    </xf>
    <xf numFmtId="166" fontId="0" fillId="5" borderId="1" xfId="0" applyNumberFormat="1" applyFill="1" applyBorder="1" applyAlignment="1" applyProtection="1">
      <alignment vertical="top" wrapText="1"/>
      <protection locked="0"/>
    </xf>
    <xf numFmtId="166" fontId="5" fillId="5" borderId="1" xfId="0" applyNumberFormat="1" applyFont="1" applyFill="1" applyBorder="1" applyAlignment="1" applyProtection="1">
      <alignment vertical="top" wrapText="1"/>
      <protection locked="0"/>
    </xf>
    <xf numFmtId="164" fontId="0" fillId="5" borderId="1" xfId="1" applyFont="1" applyFill="1" applyBorder="1" applyAlignment="1" applyProtection="1">
      <alignment vertical="top" wrapText="1"/>
      <protection locked="0"/>
    </xf>
    <xf numFmtId="166" fontId="0" fillId="5" borderId="13" xfId="0" applyNumberFormat="1" applyFill="1" applyBorder="1" applyAlignment="1" applyProtection="1">
      <alignment vertical="top" wrapText="1"/>
      <protection locked="0"/>
    </xf>
    <xf numFmtId="0" fontId="0" fillId="4" borderId="0" xfId="0" applyFill="1" applyAlignment="1">
      <alignment vertical="top" wrapText="1"/>
    </xf>
    <xf numFmtId="0" fontId="3" fillId="3" borderId="31" xfId="0" applyFont="1" applyFill="1" applyBorder="1" applyAlignment="1">
      <alignment horizontal="center" vertical="center"/>
    </xf>
    <xf numFmtId="0" fontId="3" fillId="0" borderId="30" xfId="0" applyFont="1" applyBorder="1" applyAlignment="1">
      <alignment horizontal="center" vertical="center"/>
    </xf>
    <xf numFmtId="0" fontId="0" fillId="0" borderId="30" xfId="0" applyBorder="1"/>
    <xf numFmtId="0" fontId="3" fillId="3" borderId="1" xfId="0" applyFont="1" applyFill="1" applyBorder="1" applyAlignment="1">
      <alignment horizontal="center" vertical="center"/>
    </xf>
    <xf numFmtId="0" fontId="3" fillId="0" borderId="1" xfId="0" applyFont="1" applyBorder="1" applyAlignment="1">
      <alignment horizontal="center" vertical="center"/>
    </xf>
    <xf numFmtId="166" fontId="7" fillId="0" borderId="23" xfId="0" applyNumberFormat="1" applyFont="1" applyBorder="1"/>
    <xf numFmtId="166" fontId="7" fillId="0" borderId="12" xfId="0" applyNumberFormat="1" applyFont="1" applyBorder="1"/>
    <xf numFmtId="166" fontId="7" fillId="0" borderId="25" xfId="0" applyNumberFormat="1" applyFont="1" applyBorder="1"/>
    <xf numFmtId="166" fontId="7" fillId="0" borderId="6" xfId="0" applyNumberFormat="1" applyFont="1" applyBorder="1" applyAlignment="1">
      <alignment wrapText="1"/>
    </xf>
    <xf numFmtId="166" fontId="7" fillId="0" borderId="16" xfId="0" applyNumberFormat="1" applyFont="1" applyBorder="1"/>
    <xf numFmtId="166" fontId="7" fillId="0" borderId="17" xfId="0" applyNumberFormat="1" applyFont="1" applyBorder="1"/>
    <xf numFmtId="0" fontId="0" fillId="4" borderId="0" xfId="0" applyFill="1"/>
    <xf numFmtId="1" fontId="0" fillId="4" borderId="1" xfId="0" applyNumberFormat="1" applyFill="1" applyBorder="1" applyAlignment="1">
      <alignment vertical="top" wrapText="1"/>
    </xf>
    <xf numFmtId="166" fontId="0" fillId="4" borderId="5" xfId="0" applyNumberFormat="1" applyFill="1" applyBorder="1" applyAlignment="1">
      <alignment vertical="top" wrapText="1"/>
    </xf>
    <xf numFmtId="0" fontId="0" fillId="4" borderId="11" xfId="0" applyFill="1" applyBorder="1" applyAlignment="1">
      <alignment vertical="top" wrapText="1"/>
    </xf>
    <xf numFmtId="0" fontId="0" fillId="4" borderId="11" xfId="0" applyFill="1" applyBorder="1" applyAlignment="1">
      <alignment wrapText="1"/>
    </xf>
    <xf numFmtId="2" fontId="0" fillId="4" borderId="11" xfId="0" applyNumberFormat="1" applyFill="1" applyBorder="1" applyAlignment="1">
      <alignment vertical="top" wrapText="1"/>
    </xf>
    <xf numFmtId="166" fontId="0" fillId="4" borderId="25" xfId="0" applyNumberFormat="1" applyFill="1" applyBorder="1" applyAlignment="1">
      <alignment vertical="top" wrapText="1"/>
    </xf>
    <xf numFmtId="166" fontId="4" fillId="4" borderId="2" xfId="0" applyNumberFormat="1" applyFont="1" applyFill="1" applyBorder="1"/>
    <xf numFmtId="166" fontId="7" fillId="4" borderId="10" xfId="0" applyNumberFormat="1" applyFont="1" applyFill="1" applyBorder="1"/>
    <xf numFmtId="166" fontId="4" fillId="4" borderId="4" xfId="0" applyNumberFormat="1" applyFont="1" applyFill="1" applyBorder="1"/>
    <xf numFmtId="166" fontId="7" fillId="4" borderId="5" xfId="0" applyNumberFormat="1" applyFont="1" applyFill="1" applyBorder="1"/>
    <xf numFmtId="166" fontId="4" fillId="4" borderId="5" xfId="0" applyNumberFormat="1" applyFont="1" applyFill="1" applyBorder="1"/>
    <xf numFmtId="166" fontId="7" fillId="4" borderId="7" xfId="0" applyNumberFormat="1" applyFont="1" applyFill="1" applyBorder="1"/>
    <xf numFmtId="166" fontId="4" fillId="4" borderId="6" xfId="0" applyNumberFormat="1" applyFont="1" applyFill="1" applyBorder="1" applyAlignment="1">
      <alignment wrapText="1"/>
    </xf>
    <xf numFmtId="0" fontId="0" fillId="0" borderId="2" xfId="0" applyBorder="1" applyAlignment="1">
      <alignment horizontal="center"/>
    </xf>
    <xf numFmtId="0" fontId="0" fillId="0" borderId="9" xfId="0" applyBorder="1"/>
    <xf numFmtId="165" fontId="0" fillId="0" borderId="10" xfId="3" applyFont="1" applyBorder="1"/>
    <xf numFmtId="0" fontId="0" fillId="0" borderId="4" xfId="0" applyBorder="1" applyAlignment="1">
      <alignment horizontal="center"/>
    </xf>
    <xf numFmtId="165" fontId="0" fillId="0" borderId="5" xfId="3" applyFont="1" applyBorder="1"/>
    <xf numFmtId="166" fontId="0" fillId="0" borderId="19" xfId="0" applyNumberFormat="1" applyBorder="1"/>
    <xf numFmtId="0" fontId="0" fillId="0" borderId="29" xfId="0" applyBorder="1" applyAlignment="1">
      <alignment vertical="top" wrapText="1"/>
    </xf>
    <xf numFmtId="2" fontId="0" fillId="0" borderId="29" xfId="0" applyNumberFormat="1" applyBorder="1" applyAlignment="1">
      <alignment vertical="top" wrapText="1"/>
    </xf>
    <xf numFmtId="166" fontId="0" fillId="0" borderId="29" xfId="0" applyNumberFormat="1" applyBorder="1" applyAlignment="1">
      <alignment vertical="top" wrapText="1"/>
    </xf>
    <xf numFmtId="166" fontId="0" fillId="0" borderId="5" xfId="0" applyNumberFormat="1" applyBorder="1"/>
    <xf numFmtId="0" fontId="0" fillId="4" borderId="13" xfId="0" applyFill="1" applyBorder="1"/>
    <xf numFmtId="166" fontId="4" fillId="4" borderId="13" xfId="0" applyNumberFormat="1" applyFont="1" applyFill="1" applyBorder="1"/>
    <xf numFmtId="166" fontId="4" fillId="4" borderId="13" xfId="0" applyNumberFormat="1" applyFont="1" applyFill="1" applyBorder="1" applyProtection="1">
      <protection locked="0"/>
    </xf>
    <xf numFmtId="0" fontId="0" fillId="4" borderId="35" xfId="0" applyFill="1" applyBorder="1"/>
    <xf numFmtId="166" fontId="4" fillId="4" borderId="36" xfId="0" applyNumberFormat="1" applyFont="1" applyFill="1" applyBorder="1"/>
    <xf numFmtId="166" fontId="7" fillId="4" borderId="36" xfId="0" applyNumberFormat="1" applyFont="1" applyFill="1" applyBorder="1"/>
    <xf numFmtId="166" fontId="7" fillId="4" borderId="4" xfId="0" applyNumberFormat="1" applyFont="1" applyFill="1" applyBorder="1"/>
    <xf numFmtId="166" fontId="7" fillId="4" borderId="13" xfId="0" applyNumberFormat="1" applyFont="1" applyFill="1" applyBorder="1"/>
    <xf numFmtId="166" fontId="7" fillId="4" borderId="13" xfId="0" applyNumberFormat="1" applyFont="1" applyFill="1" applyBorder="1" applyProtection="1">
      <protection locked="0"/>
    </xf>
    <xf numFmtId="0" fontId="0" fillId="4" borderId="13" xfId="0" applyFill="1" applyBorder="1" applyAlignment="1">
      <alignment wrapText="1"/>
    </xf>
    <xf numFmtId="0" fontId="6" fillId="0" borderId="30" xfId="4"/>
    <xf numFmtId="0" fontId="7" fillId="7" borderId="37" xfId="4" applyFont="1" applyFill="1" applyBorder="1" applyAlignment="1">
      <alignment horizontal="center" vertical="center" wrapText="1"/>
    </xf>
    <xf numFmtId="0" fontId="0" fillId="0" borderId="1" xfId="0" applyBorder="1" applyAlignment="1">
      <alignment vertical="center" wrapText="1"/>
    </xf>
    <xf numFmtId="0" fontId="0" fillId="0" borderId="29" xfId="0" applyBorder="1" applyAlignment="1">
      <alignment vertical="center" wrapText="1"/>
    </xf>
    <xf numFmtId="0" fontId="0" fillId="0" borderId="38" xfId="0" applyBorder="1" applyAlignment="1">
      <alignment vertical="center" wrapText="1"/>
    </xf>
    <xf numFmtId="0" fontId="0" fillId="0" borderId="12" xfId="0" applyBorder="1" applyAlignment="1">
      <alignment horizontal="center"/>
    </xf>
    <xf numFmtId="0" fontId="0" fillId="0" borderId="13" xfId="0" applyBorder="1"/>
    <xf numFmtId="165" fontId="0" fillId="0" borderId="25" xfId="3" applyFont="1" applyBorder="1"/>
    <xf numFmtId="165" fontId="7" fillId="0" borderId="37" xfId="3" applyFont="1" applyBorder="1"/>
    <xf numFmtId="165" fontId="7" fillId="8" borderId="5" xfId="3" applyFont="1" applyFill="1" applyBorder="1"/>
    <xf numFmtId="165" fontId="7" fillId="9" borderId="7" xfId="3" applyFont="1" applyFill="1" applyBorder="1"/>
    <xf numFmtId="0" fontId="15" fillId="6" borderId="8" xfId="0" applyFont="1" applyFill="1" applyBorder="1"/>
    <xf numFmtId="0" fontId="15" fillId="6" borderId="37" xfId="0" applyFont="1" applyFill="1" applyBorder="1"/>
    <xf numFmtId="0" fontId="7" fillId="0" borderId="26" xfId="0" applyFont="1" applyBorder="1" applyAlignment="1">
      <alignment horizontal="center"/>
    </xf>
    <xf numFmtId="0" fontId="7" fillId="0" borderId="28" xfId="0" applyFont="1" applyBorder="1" applyAlignment="1">
      <alignment horizontal="center"/>
    </xf>
    <xf numFmtId="0" fontId="7" fillId="0" borderId="27" xfId="0" applyFont="1" applyBorder="1" applyAlignment="1">
      <alignment horizontal="center"/>
    </xf>
    <xf numFmtId="0" fontId="10" fillId="6" borderId="26" xfId="0" applyFont="1" applyFill="1" applyBorder="1" applyAlignment="1">
      <alignment horizontal="center"/>
    </xf>
    <xf numFmtId="0" fontId="10" fillId="6" borderId="28" xfId="0" applyFont="1" applyFill="1" applyBorder="1" applyAlignment="1">
      <alignment horizontal="center"/>
    </xf>
    <xf numFmtId="0" fontId="10" fillId="6" borderId="27" xfId="0" applyFont="1" applyFill="1" applyBorder="1" applyAlignment="1">
      <alignment horizontal="center"/>
    </xf>
    <xf numFmtId="0" fontId="7" fillId="8" borderId="43" xfId="0" applyFont="1" applyFill="1" applyBorder="1" applyAlignment="1">
      <alignment horizontal="center"/>
    </xf>
    <xf numFmtId="0" fontId="7" fillId="8" borderId="44" xfId="0" applyFont="1" applyFill="1" applyBorder="1" applyAlignment="1">
      <alignment horizontal="center"/>
    </xf>
    <xf numFmtId="0" fontId="7" fillId="8" borderId="45" xfId="0" applyFont="1" applyFill="1" applyBorder="1" applyAlignment="1">
      <alignment horizontal="center"/>
    </xf>
    <xf numFmtId="0" fontId="7" fillId="9" borderId="6" xfId="0" applyFont="1" applyFill="1" applyBorder="1" applyAlignment="1">
      <alignment horizontal="center"/>
    </xf>
    <xf numFmtId="0" fontId="7" fillId="9" borderId="11" xfId="0" applyFont="1" applyFill="1" applyBorder="1" applyAlignment="1">
      <alignment horizontal="center"/>
    </xf>
    <xf numFmtId="0" fontId="0" fillId="8" borderId="46" xfId="0" applyFill="1" applyBorder="1" applyAlignment="1">
      <alignment horizontal="center" vertical="center"/>
    </xf>
    <xf numFmtId="0" fontId="0" fillId="8" borderId="47" xfId="0" applyFill="1" applyBorder="1" applyAlignment="1">
      <alignment horizontal="center" vertical="center"/>
    </xf>
    <xf numFmtId="0" fontId="0" fillId="8" borderId="29" xfId="0" applyFill="1" applyBorder="1" applyAlignment="1">
      <alignment horizontal="center" vertical="center"/>
    </xf>
    <xf numFmtId="0" fontId="0" fillId="9" borderId="13" xfId="0" applyFill="1" applyBorder="1" applyAlignment="1">
      <alignment horizontal="center" vertical="center"/>
    </xf>
    <xf numFmtId="0" fontId="0" fillId="9" borderId="47" xfId="0" applyFill="1" applyBorder="1" applyAlignment="1">
      <alignment horizontal="center" vertical="center"/>
    </xf>
    <xf numFmtId="0" fontId="0" fillId="9" borderId="29" xfId="0" applyFill="1" applyBorder="1" applyAlignment="1">
      <alignment horizontal="center" vertical="center"/>
    </xf>
    <xf numFmtId="0" fontId="12" fillId="0" borderId="37" xfId="4" applyFont="1" applyBorder="1" applyAlignment="1">
      <alignment horizontal="left" vertical="center" wrapText="1"/>
    </xf>
    <xf numFmtId="0" fontId="6" fillId="0" borderId="26" xfId="4" applyBorder="1" applyAlignment="1">
      <alignment horizontal="center"/>
    </xf>
    <xf numFmtId="0" fontId="6" fillId="0" borderId="27" xfId="4" applyBorder="1" applyAlignment="1">
      <alignment horizontal="center"/>
    </xf>
    <xf numFmtId="0" fontId="13" fillId="0" borderId="36" xfId="4" applyFont="1" applyBorder="1" applyAlignment="1">
      <alignment horizontal="left" wrapText="1"/>
    </xf>
    <xf numFmtId="0" fontId="13" fillId="0" borderId="35" xfId="4" applyFont="1" applyBorder="1" applyAlignment="1">
      <alignment horizontal="left" wrapText="1"/>
    </xf>
    <xf numFmtId="0" fontId="13" fillId="0" borderId="39" xfId="4" applyFont="1" applyBorder="1" applyAlignment="1">
      <alignment horizontal="left" wrapText="1"/>
    </xf>
    <xf numFmtId="0" fontId="13" fillId="0" borderId="40" xfId="4" applyFont="1" applyBorder="1" applyAlignment="1">
      <alignment horizontal="left" wrapText="1"/>
    </xf>
    <xf numFmtId="0" fontId="13" fillId="0" borderId="41" xfId="4" applyFont="1" applyBorder="1" applyAlignment="1">
      <alignment horizontal="left" wrapText="1"/>
    </xf>
    <xf numFmtId="0" fontId="13" fillId="0" borderId="42" xfId="4" applyFont="1" applyBorder="1" applyAlignment="1">
      <alignment horizontal="left" wrapText="1"/>
    </xf>
    <xf numFmtId="0" fontId="7" fillId="0" borderId="14" xfId="0" applyFont="1" applyBorder="1" applyAlignment="1">
      <alignment horizontal="left" wrapText="1"/>
    </xf>
    <xf numFmtId="0" fontId="7" fillId="0" borderId="15" xfId="0" applyFont="1" applyBorder="1" applyAlignment="1">
      <alignment horizontal="left" wrapText="1"/>
    </xf>
    <xf numFmtId="0" fontId="7" fillId="0" borderId="3" xfId="0" applyFont="1" applyBorder="1" applyAlignment="1">
      <alignment horizontal="left" wrapText="1"/>
    </xf>
    <xf numFmtId="0" fontId="7" fillId="0" borderId="20" xfId="0" applyFont="1" applyBorder="1" applyAlignment="1">
      <alignment horizontal="left" wrapText="1"/>
    </xf>
    <xf numFmtId="0" fontId="7" fillId="0" borderId="21" xfId="0" applyFont="1" applyBorder="1" applyAlignment="1">
      <alignment horizontal="left" wrapText="1"/>
    </xf>
    <xf numFmtId="0" fontId="7" fillId="0" borderId="22" xfId="0" applyFont="1" applyBorder="1" applyAlignment="1">
      <alignment horizontal="left" wrapText="1"/>
    </xf>
    <xf numFmtId="166" fontId="7" fillId="0" borderId="8" xfId="0" applyNumberFormat="1" applyFont="1" applyBorder="1" applyAlignment="1">
      <alignment horizontal="right"/>
    </xf>
    <xf numFmtId="166" fontId="7" fillId="0" borderId="24" xfId="0" applyNumberFormat="1" applyFont="1" applyBorder="1" applyAlignment="1">
      <alignment horizontal="right"/>
    </xf>
    <xf numFmtId="166" fontId="4" fillId="0" borderId="4" xfId="0" applyNumberFormat="1" applyFont="1" applyBorder="1" applyAlignment="1">
      <alignment horizontal="center"/>
    </xf>
    <xf numFmtId="166" fontId="9" fillId="0" borderId="1" xfId="0" applyNumberFormat="1" applyFont="1" applyBorder="1" applyAlignment="1">
      <alignment horizontal="center"/>
    </xf>
    <xf numFmtId="166" fontId="9" fillId="0" borderId="5" xfId="0" applyNumberFormat="1" applyFont="1" applyBorder="1" applyAlignment="1">
      <alignment horizontal="center"/>
    </xf>
    <xf numFmtId="0" fontId="7" fillId="0" borderId="12" xfId="0" applyFont="1" applyBorder="1" applyAlignment="1">
      <alignment horizontal="center"/>
    </xf>
    <xf numFmtId="0" fontId="0" fillId="0" borderId="13" xfId="0" applyBorder="1" applyAlignment="1">
      <alignment horizontal="center"/>
    </xf>
    <xf numFmtId="166" fontId="0" fillId="0" borderId="25" xfId="0" applyNumberFormat="1" applyBorder="1" applyAlignment="1">
      <alignment horizontal="center"/>
    </xf>
    <xf numFmtId="0" fontId="2" fillId="2" borderId="0" xfId="0" applyFont="1" applyFill="1" applyAlignment="1">
      <alignment horizontal="center" vertical="center" wrapText="1"/>
    </xf>
    <xf numFmtId="0" fontId="0" fillId="0" borderId="0" xfId="0" applyAlignment="1">
      <alignment horizontal="center" wrapText="1"/>
    </xf>
    <xf numFmtId="166" fontId="7" fillId="0" borderId="14" xfId="0" applyNumberFormat="1" applyFont="1" applyBorder="1" applyAlignment="1">
      <alignment horizontal="center" vertical="top" wrapText="1"/>
    </xf>
    <xf numFmtId="166" fontId="7" fillId="0" borderId="15" xfId="0" applyNumberFormat="1" applyFont="1" applyBorder="1" applyAlignment="1">
      <alignment horizontal="center" vertical="top" wrapText="1"/>
    </xf>
    <xf numFmtId="166" fontId="7" fillId="0" borderId="27" xfId="0" applyNumberFormat="1" applyFont="1" applyBorder="1" applyAlignment="1">
      <alignment horizontal="center" vertical="top" wrapText="1"/>
    </xf>
    <xf numFmtId="166" fontId="4" fillId="0" borderId="32" xfId="0" applyNumberFormat="1" applyFont="1" applyBorder="1" applyAlignment="1">
      <alignment horizontal="center"/>
    </xf>
    <xf numFmtId="166" fontId="4" fillId="0" borderId="33" xfId="0" applyNumberFormat="1" applyFont="1" applyBorder="1" applyAlignment="1">
      <alignment horizontal="center"/>
    </xf>
    <xf numFmtId="166" fontId="4" fillId="0" borderId="34" xfId="0" applyNumberFormat="1" applyFont="1" applyBorder="1" applyAlignment="1">
      <alignment horizontal="center"/>
    </xf>
    <xf numFmtId="0" fontId="0" fillId="0" borderId="0" xfId="0" applyAlignment="1">
      <alignment wrapText="1"/>
    </xf>
    <xf numFmtId="166" fontId="7" fillId="0" borderId="8" xfId="0" applyNumberFormat="1" applyFont="1" applyBorder="1" applyAlignment="1">
      <alignment horizontal="left" wrapText="1"/>
    </xf>
    <xf numFmtId="166" fontId="7" fillId="0" borderId="24" xfId="0" applyNumberFormat="1" applyFont="1" applyBorder="1" applyAlignment="1">
      <alignment horizontal="left" wrapText="1"/>
    </xf>
    <xf numFmtId="0" fontId="2" fillId="2" borderId="0" xfId="0" applyFont="1" applyFill="1" applyAlignment="1">
      <alignment horizontal="center" vertical="center"/>
    </xf>
    <xf numFmtId="0" fontId="2" fillId="2" borderId="0" xfId="0" applyFont="1" applyFill="1" applyAlignment="1">
      <alignment horizontal="center" wrapText="1"/>
    </xf>
    <xf numFmtId="0" fontId="2" fillId="2" borderId="26"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7" xfId="0" applyFont="1" applyFill="1" applyBorder="1" applyAlignment="1">
      <alignment horizontal="center" vertical="center" wrapText="1"/>
    </xf>
  </cellXfs>
  <cellStyles count="5">
    <cellStyle name="Comma" xfId="3" builtinId="3"/>
    <cellStyle name="Currency" xfId="1" xr:uid="{00000000-0005-0000-0000-000000000000}"/>
    <cellStyle name="Normal" xfId="0" builtinId="0"/>
    <cellStyle name="Normal 2" xfId="2" xr:uid="{00000000-0005-0000-0000-000002000000}"/>
    <cellStyle name="Normal 3" xfId="4" xr:uid="{BB09ECD9-E771-405E-B84A-2B3A07532DFA}"/>
  </cellStyles>
  <dxfs count="176">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fgColor indexed="64"/>
          <bgColor theme="0"/>
        </patternFill>
      </fill>
      <border diagonalUp="0" diagonalDown="0" outline="0">
        <left style="thin">
          <color indexed="64"/>
        </left>
        <right style="thin">
          <color indexed="64"/>
        </right>
        <top style="thin">
          <color indexed="64"/>
        </top>
        <bottom style="thin">
          <color indexed="64"/>
        </bottom>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dxf>
    <dxf>
      <fill>
        <patternFill patternType="none">
          <fgColor indexed="64"/>
          <bgColor theme="0"/>
        </patternFill>
      </fill>
      <border outline="0">
        <left style="thin">
          <color indexed="64"/>
        </left>
      </border>
    </dxf>
    <dxf>
      <fill>
        <patternFill patternType="solid">
          <fgColor indexed="64"/>
          <bgColor theme="5" tint="0.79998168889431442"/>
        </patternFill>
      </fill>
      <protection locked="0" hidden="0"/>
    </dxf>
    <dxf>
      <fill>
        <patternFill patternType="none">
          <fgColor indexed="64"/>
          <bgColor theme="0"/>
        </patternFill>
      </fill>
      <border outline="0">
        <right style="thin">
          <color indexed="64"/>
        </right>
      </border>
    </dxf>
    <dxf>
      <fill>
        <patternFill patternType="none">
          <fgColor indexed="64"/>
          <bgColor theme="0"/>
        </patternFill>
      </fill>
    </dxf>
    <dxf>
      <fill>
        <patternFill patternType="none">
          <fgColor indexed="64"/>
          <bgColor theme="0"/>
        </patternFill>
      </fill>
    </dxf>
    <dxf>
      <fill>
        <patternFill patternType="none">
          <fgColor indexed="64"/>
          <bgColor theme="0"/>
        </patternFill>
      </fill>
    </dxf>
    <dxf>
      <fill>
        <patternFill patternType="none">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0000000}" name="BOQ_13" displayName="BOQ_13" ref="B4:G48" dataDxfId="175">
  <tableColumns count="6">
    <tableColumn id="1" xr3:uid="{00000000-0010-0000-0000-000001000000}" name="Item" dataDxfId="174"/>
    <tableColumn id="2" xr3:uid="{00000000-0010-0000-0000-000002000000}" name="Activity Description" dataDxfId="173"/>
    <tableColumn id="3" xr3:uid="{00000000-0010-0000-0000-000003000000}" name="Unit" dataDxfId="172"/>
    <tableColumn id="4" xr3:uid="{00000000-0010-0000-0000-000004000000}" name="Quantity" dataDxfId="171"/>
    <tableColumn id="5" xr3:uid="{00000000-0010-0000-0000-000005000000}" name="Rate" dataDxfId="170"/>
    <tableColumn id="6" xr3:uid="{00000000-0010-0000-0000-000006000000}" name="Amount" dataDxfId="16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BOQ_12" displayName="BOQ_12" ref="B4:G49" headerRowDxfId="98" dataDxfId="96" headerRowBorderDxfId="97">
  <tableColumns count="6">
    <tableColumn id="1" xr3:uid="{00000000-0010-0000-0900-000001000000}" name="Item" dataDxfId="95"/>
    <tableColumn id="2" xr3:uid="{00000000-0010-0000-0900-000002000000}" name="Activity Description" dataDxfId="94"/>
    <tableColumn id="3" xr3:uid="{00000000-0010-0000-0900-000003000000}" name="Unit" dataDxfId="93"/>
    <tableColumn id="4" xr3:uid="{00000000-0010-0000-0900-000004000000}" name="Quantity" dataDxfId="92"/>
    <tableColumn id="5" xr3:uid="{00000000-0010-0000-0900-000005000000}" name="Rate" dataDxfId="91"/>
    <tableColumn id="6" xr3:uid="{00000000-0010-0000-0900-000006000000}" name="Amount" dataDxfId="9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BOQ_16" displayName="BOQ_16" ref="B4:G49" headerRowDxfId="89" dataDxfId="88" totalsRowDxfId="87">
  <tableColumns count="6">
    <tableColumn id="1" xr3:uid="{00000000-0010-0000-0A00-000001000000}" name="Item" dataDxfId="86"/>
    <tableColumn id="2" xr3:uid="{00000000-0010-0000-0A00-000002000000}" name="Activity Description" dataDxfId="85"/>
    <tableColumn id="3" xr3:uid="{00000000-0010-0000-0A00-000003000000}" name="Unit" dataDxfId="84"/>
    <tableColumn id="4" xr3:uid="{00000000-0010-0000-0A00-000004000000}" name="Quantity" dataDxfId="83"/>
    <tableColumn id="5" xr3:uid="{00000000-0010-0000-0A00-000005000000}" name="Rate" dataDxfId="82"/>
    <tableColumn id="6" xr3:uid="{00000000-0010-0000-0A00-000006000000}" name="Amount" dataDxfId="8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BOQ_18" displayName="BOQ_18" ref="B4:G49" headerRowDxfId="80" dataDxfId="79" totalsRowDxfId="78">
  <tableColumns count="6">
    <tableColumn id="1" xr3:uid="{00000000-0010-0000-0B00-000001000000}" name="Item" dataDxfId="77"/>
    <tableColumn id="2" xr3:uid="{00000000-0010-0000-0B00-000002000000}" name="Activity Description" dataDxfId="76"/>
    <tableColumn id="3" xr3:uid="{00000000-0010-0000-0B00-000003000000}" name="Unit" dataDxfId="75"/>
    <tableColumn id="4" xr3:uid="{00000000-0010-0000-0B00-000004000000}" name="Quantity" dataDxfId="74"/>
    <tableColumn id="5" xr3:uid="{00000000-0010-0000-0B00-000005000000}" name="Rate" dataDxfId="73"/>
    <tableColumn id="6" xr3:uid="{00000000-0010-0000-0B00-000006000000}" name="Amount" dataDxfId="7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C000000}" name="BOQ_01" displayName="BOQ_01" ref="B3:G48" headerRowDxfId="71" dataDxfId="69" headerRowBorderDxfId="70">
  <tableColumns count="6">
    <tableColumn id="1" xr3:uid="{00000000-0010-0000-0C00-000001000000}" name="Item" dataDxfId="68"/>
    <tableColumn id="2" xr3:uid="{00000000-0010-0000-0C00-000002000000}" name="Activity Description" dataDxfId="67"/>
    <tableColumn id="3" xr3:uid="{00000000-0010-0000-0C00-000003000000}" name="Unit" dataDxfId="66"/>
    <tableColumn id="4" xr3:uid="{00000000-0010-0000-0C00-000004000000}" name="Quantity" dataDxfId="65"/>
    <tableColumn id="5" xr3:uid="{00000000-0010-0000-0C00-000005000000}" name="Rate" dataDxfId="64"/>
    <tableColumn id="6" xr3:uid="{00000000-0010-0000-0C00-000006000000}" name="Amount" dataDxfId="63"/>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D000000}" name="BOQ_02" displayName="BOQ_02" ref="B4:G48" headerRowDxfId="62" dataDxfId="61" totalsRowDxfId="60">
  <tableColumns count="6">
    <tableColumn id="1" xr3:uid="{00000000-0010-0000-0D00-000001000000}" name="Item" dataDxfId="59"/>
    <tableColumn id="2" xr3:uid="{00000000-0010-0000-0D00-000002000000}" name="Activity Description" dataDxfId="58"/>
    <tableColumn id="3" xr3:uid="{00000000-0010-0000-0D00-000003000000}" name="Unit" dataDxfId="57"/>
    <tableColumn id="4" xr3:uid="{00000000-0010-0000-0D00-000004000000}" name="Quantity" dataDxfId="56"/>
    <tableColumn id="5" xr3:uid="{00000000-0010-0000-0D00-000005000000}" name="Rate" dataDxfId="55"/>
    <tableColumn id="6" xr3:uid="{00000000-0010-0000-0D00-000006000000}" name="Amount" dataDxfId="5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E000000}" name="BOQ_03" displayName="BOQ_03" ref="B4:G49" headerRowDxfId="53" dataDxfId="51" headerRowBorderDxfId="52">
  <tableColumns count="6">
    <tableColumn id="1" xr3:uid="{00000000-0010-0000-0E00-000001000000}" name="Item" dataDxfId="50"/>
    <tableColumn id="2" xr3:uid="{00000000-0010-0000-0E00-000002000000}" name="Activity Description" dataDxfId="49"/>
    <tableColumn id="3" xr3:uid="{00000000-0010-0000-0E00-000003000000}" name="Unit" dataDxfId="48"/>
    <tableColumn id="4" xr3:uid="{00000000-0010-0000-0E00-000004000000}" name="Quantity" dataDxfId="47"/>
    <tableColumn id="5" xr3:uid="{00000000-0010-0000-0E00-000005000000}" name="Rate" dataDxfId="46"/>
    <tableColumn id="6" xr3:uid="{00000000-0010-0000-0E00-000006000000}" name="Amount" dataDxfId="45"/>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F000000}" name="BOQ_04" displayName="BOQ_04" ref="B4:G49" headerRowDxfId="44" dataDxfId="43" totalsRowDxfId="42">
  <tableColumns count="6">
    <tableColumn id="1" xr3:uid="{00000000-0010-0000-0F00-000001000000}" name="Item" dataDxfId="41"/>
    <tableColumn id="2" xr3:uid="{00000000-0010-0000-0F00-000002000000}" name="Activity Description" dataDxfId="40"/>
    <tableColumn id="3" xr3:uid="{00000000-0010-0000-0F00-000003000000}" name="Unit" dataDxfId="39"/>
    <tableColumn id="4" xr3:uid="{00000000-0010-0000-0F00-000004000000}" name="Quantity" dataDxfId="38"/>
    <tableColumn id="5" xr3:uid="{00000000-0010-0000-0F00-000005000000}" name="Rate" dataDxfId="37"/>
    <tableColumn id="6" xr3:uid="{00000000-0010-0000-0F00-000006000000}" name="Amount" dataDxfId="36"/>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0000000}" name="BOQ_05" displayName="BOQ_05" ref="B4:G48" headerRowDxfId="35" dataDxfId="33" headerRowBorderDxfId="34">
  <tableColumns count="6">
    <tableColumn id="1" xr3:uid="{00000000-0010-0000-1000-000001000000}" name="Item" dataDxfId="32"/>
    <tableColumn id="2" xr3:uid="{00000000-0010-0000-1000-000002000000}" name="Activity Description" dataDxfId="31"/>
    <tableColumn id="3" xr3:uid="{00000000-0010-0000-1000-000003000000}" name="Unit" dataDxfId="30"/>
    <tableColumn id="4" xr3:uid="{00000000-0010-0000-1000-000004000000}" name="Quantity" dataDxfId="29"/>
    <tableColumn id="5" xr3:uid="{00000000-0010-0000-1000-000005000000}" name="Rate" dataDxfId="28"/>
    <tableColumn id="6" xr3:uid="{00000000-0010-0000-1000-000006000000}" name="Amount" dataDxfId="27"/>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1000000}" name="BOQ_06" displayName="BOQ_06" ref="B4:G48" headerRowDxfId="26" dataDxfId="24" headerRowBorderDxfId="25">
  <tableColumns count="6">
    <tableColumn id="1" xr3:uid="{00000000-0010-0000-1100-000001000000}" name="Item" dataDxfId="23"/>
    <tableColumn id="2" xr3:uid="{00000000-0010-0000-1100-000002000000}" name="Activity Description" dataDxfId="22"/>
    <tableColumn id="3" xr3:uid="{00000000-0010-0000-1100-000003000000}" name="Unit" dataDxfId="21"/>
    <tableColumn id="4" xr3:uid="{00000000-0010-0000-1100-000004000000}" name="Quantity" dataDxfId="20"/>
    <tableColumn id="5" xr3:uid="{00000000-0010-0000-1100-000005000000}" name="Rate" dataDxfId="19"/>
    <tableColumn id="6" xr3:uid="{00000000-0010-0000-1100-000006000000}" name="Amount" dataDxfId="18"/>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12000000}" name="BOQ_07" displayName="BOQ_07" ref="B4:G49" headerRowDxfId="17" dataDxfId="16" totalsRowDxfId="15">
  <tableColumns count="6">
    <tableColumn id="1" xr3:uid="{00000000-0010-0000-1200-000001000000}" name="Item" dataDxfId="14"/>
    <tableColumn id="2" xr3:uid="{00000000-0010-0000-1200-000002000000}" name="Activity Description" dataDxfId="13"/>
    <tableColumn id="3" xr3:uid="{00000000-0010-0000-1200-000003000000}" name="Unit" dataDxfId="12"/>
    <tableColumn id="4" xr3:uid="{00000000-0010-0000-1200-000004000000}" name="Quantity" dataDxfId="11"/>
    <tableColumn id="5" xr3:uid="{00000000-0010-0000-1200-000005000000}" name="Rate" dataDxfId="10"/>
    <tableColumn id="6" xr3:uid="{00000000-0010-0000-1200-000006000000}" name="Amount"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1000000}" name="BOQ_19" displayName="BOQ_19" ref="B4:G49" dataDxfId="168">
  <tableColumns count="6">
    <tableColumn id="1" xr3:uid="{00000000-0010-0000-0100-000001000000}" name="Item" dataDxfId="167"/>
    <tableColumn id="2" xr3:uid="{00000000-0010-0000-0100-000002000000}" name="Activity Description" dataDxfId="166"/>
    <tableColumn id="3" xr3:uid="{00000000-0010-0000-0100-000003000000}" name="Unit" dataDxfId="165"/>
    <tableColumn id="4" xr3:uid="{00000000-0010-0000-0100-000004000000}" name="Quantity" dataDxfId="164"/>
    <tableColumn id="5" xr3:uid="{00000000-0010-0000-0100-000005000000}" name="Rate" dataDxfId="163"/>
    <tableColumn id="6" xr3:uid="{00000000-0010-0000-0100-000006000000}" name="Amount" dataDxfId="16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3000000}" name="BOQ_08" displayName="BOQ_08" ref="B4:G49" headerRowDxfId="8" dataDxfId="7" totalsRowDxfId="6">
  <tableColumns count="6">
    <tableColumn id="1" xr3:uid="{00000000-0010-0000-1300-000001000000}" name="Item" dataDxfId="5"/>
    <tableColumn id="2" xr3:uid="{00000000-0010-0000-1300-000002000000}" name="Activity Description" dataDxfId="4"/>
    <tableColumn id="3" xr3:uid="{00000000-0010-0000-1300-000003000000}" name="Unit" dataDxfId="3"/>
    <tableColumn id="4" xr3:uid="{00000000-0010-0000-1300-000004000000}" name="Quantity" dataDxfId="2"/>
    <tableColumn id="5" xr3:uid="{00000000-0010-0000-1300-000005000000}" name="Rate" dataDxfId="1"/>
    <tableColumn id="6" xr3:uid="{00000000-0010-0000-1300-000006000000}" name="Amount"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BOQ_14" displayName="BOQ_14" ref="B4:G49" headerRowDxfId="161" dataDxfId="160" totalsRowDxfId="159">
  <tableColumns count="6">
    <tableColumn id="1" xr3:uid="{00000000-0010-0000-0200-000001000000}" name="Item" dataDxfId="158"/>
    <tableColumn id="2" xr3:uid="{00000000-0010-0000-0200-000002000000}" name="Activity Description" dataDxfId="157"/>
    <tableColumn id="3" xr3:uid="{00000000-0010-0000-0200-000003000000}" name="Unit" dataDxfId="156"/>
    <tableColumn id="4" xr3:uid="{00000000-0010-0000-0200-000004000000}" name="Quantity" dataDxfId="155"/>
    <tableColumn id="5" xr3:uid="{00000000-0010-0000-0200-000005000000}" name="Rate" dataDxfId="154"/>
    <tableColumn id="6" xr3:uid="{00000000-0010-0000-0200-000006000000}" name="Amount" dataDxfId="15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3000000}" name="BOQ_17" displayName="BOQ_17" ref="B4:G49" headerRowDxfId="152" dataDxfId="151" totalsRowDxfId="150">
  <tableColumns count="6">
    <tableColumn id="1" xr3:uid="{00000000-0010-0000-0300-000001000000}" name="Item" dataDxfId="149"/>
    <tableColumn id="2" xr3:uid="{00000000-0010-0000-0300-000002000000}" name="Activity Description" dataDxfId="148"/>
    <tableColumn id="3" xr3:uid="{00000000-0010-0000-0300-000003000000}" name="Unit" dataDxfId="147"/>
    <tableColumn id="4" xr3:uid="{00000000-0010-0000-0300-000004000000}" name="Quantity" dataDxfId="146"/>
    <tableColumn id="5" xr3:uid="{00000000-0010-0000-0300-000005000000}" name="Rate" dataDxfId="145"/>
    <tableColumn id="6" xr3:uid="{00000000-0010-0000-0300-000006000000}" name="Amount" dataDxfId="14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BOQ_09" displayName="BOQ_09" ref="B4:G48" headerRowDxfId="143" dataDxfId="141" headerRowBorderDxfId="142">
  <tableColumns count="6">
    <tableColumn id="1" xr3:uid="{00000000-0010-0000-0400-000001000000}" name="Item" dataDxfId="140"/>
    <tableColumn id="2" xr3:uid="{00000000-0010-0000-0400-000002000000}" name="Activity Description" dataDxfId="139"/>
    <tableColumn id="3" xr3:uid="{00000000-0010-0000-0400-000003000000}" name="Unit" dataDxfId="138"/>
    <tableColumn id="4" xr3:uid="{00000000-0010-0000-0400-000004000000}" name="Quantity" dataDxfId="137"/>
    <tableColumn id="5" xr3:uid="{00000000-0010-0000-0400-000005000000}" name="Rate" dataDxfId="136"/>
    <tableColumn id="6" xr3:uid="{00000000-0010-0000-0400-000006000000}" name="Amount" dataDxfId="13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BOQ_15" displayName="BOQ_15" ref="B4:G48" headerRowDxfId="134" dataDxfId="133" totalsRowDxfId="132">
  <tableColumns count="6">
    <tableColumn id="1" xr3:uid="{00000000-0010-0000-0500-000001000000}" name="Item" dataDxfId="131"/>
    <tableColumn id="2" xr3:uid="{00000000-0010-0000-0500-000002000000}" name="Activity Description" dataDxfId="130"/>
    <tableColumn id="3" xr3:uid="{00000000-0010-0000-0500-000003000000}" name="Unit" dataDxfId="129"/>
    <tableColumn id="4" xr3:uid="{00000000-0010-0000-0500-000004000000}" name="Quantity" dataDxfId="128"/>
    <tableColumn id="5" xr3:uid="{00000000-0010-0000-0500-000005000000}" name="Rate" dataDxfId="127"/>
    <tableColumn id="6" xr3:uid="{00000000-0010-0000-0500-000006000000}" name="Amount" dataDxfId="12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6000000}" name="BOQ_20" displayName="BOQ_20" ref="B4:G49" headerRowDxfId="125" dataDxfId="124" totalsRowDxfId="123">
  <tableColumns count="6">
    <tableColumn id="1" xr3:uid="{00000000-0010-0000-0600-000001000000}" name="Item" dataDxfId="122"/>
    <tableColumn id="2" xr3:uid="{00000000-0010-0000-0600-000002000000}" name="Activity Description" dataDxfId="121"/>
    <tableColumn id="3" xr3:uid="{00000000-0010-0000-0600-000003000000}" name="Unit" dataDxfId="120"/>
    <tableColumn id="4" xr3:uid="{00000000-0010-0000-0600-000004000000}" name="Quantity" dataDxfId="119"/>
    <tableColumn id="5" xr3:uid="{00000000-0010-0000-0600-000005000000}" name="Rate" dataDxfId="118"/>
    <tableColumn id="6" xr3:uid="{00000000-0010-0000-0600-000006000000}" name="Amount" dataDxfId="11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BOQ_10" displayName="BOQ_10" ref="B4:G49" headerRowDxfId="116" dataDxfId="114" headerRowBorderDxfId="115">
  <tableColumns count="6">
    <tableColumn id="1" xr3:uid="{00000000-0010-0000-0700-000001000000}" name="Item" dataDxfId="113"/>
    <tableColumn id="2" xr3:uid="{00000000-0010-0000-0700-000002000000}" name="Activity Description" dataDxfId="112"/>
    <tableColumn id="3" xr3:uid="{00000000-0010-0000-0700-000003000000}" name="Unit" dataDxfId="111"/>
    <tableColumn id="4" xr3:uid="{00000000-0010-0000-0700-000004000000}" name="Quantity" dataDxfId="110"/>
    <tableColumn id="5" xr3:uid="{00000000-0010-0000-0700-000005000000}" name="Rate" dataDxfId="109"/>
    <tableColumn id="6" xr3:uid="{00000000-0010-0000-0700-000006000000}" name="Amount" dataDxfId="10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BOQ_11" displayName="BOQ_11" ref="B4:G49" headerRowDxfId="107" dataDxfId="105" headerRowBorderDxfId="106">
  <tableColumns count="6">
    <tableColumn id="1" xr3:uid="{00000000-0010-0000-0800-000001000000}" name="Item" dataDxfId="104"/>
    <tableColumn id="2" xr3:uid="{00000000-0010-0000-0800-000002000000}" name="Activity Description" dataDxfId="103"/>
    <tableColumn id="3" xr3:uid="{00000000-0010-0000-0800-000003000000}" name="Unit" dataDxfId="102"/>
    <tableColumn id="4" xr3:uid="{00000000-0010-0000-0800-000004000000}" name="Quantity" dataDxfId="101"/>
    <tableColumn id="5" xr3:uid="{00000000-0010-0000-0800-000005000000}" name="Rate" dataDxfId="100"/>
    <tableColumn id="6" xr3:uid="{00000000-0010-0000-0800-000006000000}" name="Amount" dataDxfId="99"/>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FF1B0-BBDF-4BBC-B7BD-D3ED06A8545D}">
  <dimension ref="A1:F26"/>
  <sheetViews>
    <sheetView tabSelected="1" topLeftCell="A3" workbookViewId="0">
      <selection activeCell="K22" sqref="K22"/>
    </sheetView>
  </sheetViews>
  <sheetFormatPr defaultRowHeight="14"/>
  <cols>
    <col min="2" max="2" width="10.9140625" bestFit="1" customWidth="1"/>
    <col min="3" max="3" width="16" bestFit="1" customWidth="1"/>
    <col min="4" max="4" width="17.33203125" customWidth="1"/>
    <col min="5" max="5" width="25" customWidth="1"/>
    <col min="6" max="6" width="22.9140625" bestFit="1" customWidth="1"/>
  </cols>
  <sheetData>
    <row r="1" spans="1:6" ht="14.5" thickBot="1"/>
    <row r="2" spans="1:6" ht="16" thickBot="1">
      <c r="A2" s="94" t="s">
        <v>187</v>
      </c>
      <c r="B2" s="95"/>
      <c r="C2" s="95"/>
      <c r="D2" s="95"/>
      <c r="E2" s="95"/>
      <c r="F2" s="96"/>
    </row>
    <row r="3" spans="1:6" ht="14.5" thickBot="1">
      <c r="A3" s="89" t="s">
        <v>1</v>
      </c>
      <c r="B3" s="90" t="s">
        <v>186</v>
      </c>
      <c r="C3" s="89" t="s">
        <v>235</v>
      </c>
      <c r="D3" s="89" t="s">
        <v>89</v>
      </c>
      <c r="E3" s="89" t="s">
        <v>183</v>
      </c>
      <c r="F3" s="89" t="s">
        <v>184</v>
      </c>
    </row>
    <row r="4" spans="1:6">
      <c r="A4" s="58">
        <v>1</v>
      </c>
      <c r="B4" s="102">
        <v>1</v>
      </c>
      <c r="C4" s="59" t="s">
        <v>90</v>
      </c>
      <c r="D4" s="59" t="s">
        <v>92</v>
      </c>
      <c r="E4" s="59" t="s">
        <v>91</v>
      </c>
      <c r="F4" s="60" cm="1">
        <f t="array" ref="F4:F5">'1. Christ the King'!G56:G57</f>
        <v>0</v>
      </c>
    </row>
    <row r="5" spans="1:6">
      <c r="A5" s="61">
        <v>2</v>
      </c>
      <c r="B5" s="103"/>
      <c r="C5" s="7" t="s">
        <v>90</v>
      </c>
      <c r="D5" s="7" t="s">
        <v>93</v>
      </c>
      <c r="E5" s="7" t="s">
        <v>185</v>
      </c>
      <c r="F5" s="62">
        <v>0</v>
      </c>
    </row>
    <row r="6" spans="1:6">
      <c r="A6" s="61">
        <v>3</v>
      </c>
      <c r="B6" s="103"/>
      <c r="C6" s="7" t="s">
        <v>94</v>
      </c>
      <c r="D6" s="7" t="s">
        <v>96</v>
      </c>
      <c r="E6" s="7" t="s">
        <v>95</v>
      </c>
      <c r="F6" s="62">
        <f>'3. Elizabeth Ross'!G55</f>
        <v>0</v>
      </c>
    </row>
    <row r="7" spans="1:6">
      <c r="A7" s="61">
        <v>4</v>
      </c>
      <c r="B7" s="103"/>
      <c r="C7" s="7" t="s">
        <v>90</v>
      </c>
      <c r="D7" s="7" t="s">
        <v>98</v>
      </c>
      <c r="E7" s="7" t="s">
        <v>97</v>
      </c>
      <c r="F7" s="62">
        <f>'4. McCords'!G55</f>
        <v>0</v>
      </c>
    </row>
    <row r="8" spans="1:6">
      <c r="A8" s="61">
        <v>5</v>
      </c>
      <c r="B8" s="103"/>
      <c r="C8" s="7" t="s">
        <v>90</v>
      </c>
      <c r="D8" s="7" t="s">
        <v>100</v>
      </c>
      <c r="E8" s="7" t="s">
        <v>99</v>
      </c>
      <c r="F8" s="62">
        <f>'5. Appelsbosch'!G55</f>
        <v>0</v>
      </c>
    </row>
    <row r="9" spans="1:6">
      <c r="A9" s="61">
        <v>6</v>
      </c>
      <c r="B9" s="103"/>
      <c r="C9" s="7" t="s">
        <v>90</v>
      </c>
      <c r="D9" s="7" t="s">
        <v>102</v>
      </c>
      <c r="E9" s="7" t="s">
        <v>101</v>
      </c>
      <c r="F9" s="62">
        <f>'6. Greytown'!G55</f>
        <v>0</v>
      </c>
    </row>
    <row r="10" spans="1:6">
      <c r="A10" s="61">
        <v>7</v>
      </c>
      <c r="B10" s="103"/>
      <c r="C10" s="7" t="s">
        <v>90</v>
      </c>
      <c r="D10" s="7" t="s">
        <v>104</v>
      </c>
      <c r="E10" s="7" t="s">
        <v>103</v>
      </c>
      <c r="F10" s="62">
        <f>'7. Umphumulo'!G55</f>
        <v>0</v>
      </c>
    </row>
    <row r="11" spans="1:6">
      <c r="A11" s="61">
        <v>8</v>
      </c>
      <c r="B11" s="103"/>
      <c r="C11" s="7" t="s">
        <v>90</v>
      </c>
      <c r="D11" s="7" t="s">
        <v>106</v>
      </c>
      <c r="E11" s="7" t="s">
        <v>105</v>
      </c>
      <c r="F11" s="62">
        <f>'8. Benedictine'!G55</f>
        <v>0</v>
      </c>
    </row>
    <row r="12" spans="1:6">
      <c r="A12" s="61">
        <v>9</v>
      </c>
      <c r="B12" s="103"/>
      <c r="C12" s="7" t="s">
        <v>90</v>
      </c>
      <c r="D12" s="7" t="s">
        <v>108</v>
      </c>
      <c r="E12" s="7" t="s">
        <v>107</v>
      </c>
      <c r="F12" s="62">
        <f>'9. Bethesda'!G55</f>
        <v>0</v>
      </c>
    </row>
    <row r="13" spans="1:6">
      <c r="A13" s="61">
        <v>10</v>
      </c>
      <c r="B13" s="103"/>
      <c r="C13" s="7" t="s">
        <v>90</v>
      </c>
      <c r="D13" s="7" t="s">
        <v>110</v>
      </c>
      <c r="E13" s="7" t="s">
        <v>109</v>
      </c>
      <c r="F13" s="62">
        <f>'10. Ceza'!G55</f>
        <v>0</v>
      </c>
    </row>
    <row r="14" spans="1:6">
      <c r="A14" s="61">
        <v>11</v>
      </c>
      <c r="B14" s="103"/>
      <c r="C14" s="7" t="s">
        <v>90</v>
      </c>
      <c r="D14" s="7" t="s">
        <v>112</v>
      </c>
      <c r="E14" s="7" t="s">
        <v>111</v>
      </c>
      <c r="F14" s="62">
        <f>'11. Itshelejuba'!G55</f>
        <v>0</v>
      </c>
    </row>
    <row r="15" spans="1:6">
      <c r="A15" s="61">
        <v>12</v>
      </c>
      <c r="B15" s="104"/>
      <c r="C15" s="7" t="s">
        <v>90</v>
      </c>
      <c r="D15" s="7" t="s">
        <v>114</v>
      </c>
      <c r="E15" s="7" t="s">
        <v>113</v>
      </c>
      <c r="F15" s="62">
        <f>'12. Mseleni'!G55</f>
        <v>0</v>
      </c>
    </row>
    <row r="16" spans="1:6">
      <c r="A16" s="97" t="s">
        <v>233</v>
      </c>
      <c r="B16" s="98"/>
      <c r="C16" s="98"/>
      <c r="D16" s="98"/>
      <c r="E16" s="99"/>
      <c r="F16" s="87">
        <f>SUM(F4:F15)</f>
        <v>0</v>
      </c>
    </row>
    <row r="17" spans="1:6">
      <c r="A17" s="61">
        <v>13</v>
      </c>
      <c r="B17" s="105">
        <v>2</v>
      </c>
      <c r="C17" s="7" t="s">
        <v>115</v>
      </c>
      <c r="D17" s="7" t="s">
        <v>117</v>
      </c>
      <c r="E17" s="7" t="s">
        <v>116</v>
      </c>
      <c r="F17" s="62">
        <f>'13. Lydenburg'!G54</f>
        <v>0</v>
      </c>
    </row>
    <row r="18" spans="1:6">
      <c r="A18" s="61">
        <v>14</v>
      </c>
      <c r="B18" s="106"/>
      <c r="C18" s="7" t="s">
        <v>118</v>
      </c>
      <c r="D18" s="7" t="s">
        <v>120</v>
      </c>
      <c r="E18" s="7" t="s">
        <v>119</v>
      </c>
      <c r="F18" s="62">
        <f>'14. Mecklenburg'!G55</f>
        <v>0</v>
      </c>
    </row>
    <row r="19" spans="1:6">
      <c r="A19" s="61">
        <v>15</v>
      </c>
      <c r="B19" s="106"/>
      <c r="C19" s="7" t="s">
        <v>115</v>
      </c>
      <c r="D19" s="7" t="s">
        <v>122</v>
      </c>
      <c r="E19" s="7" t="s">
        <v>121</v>
      </c>
      <c r="F19" s="62">
        <f>'15. Sabie'!G55</f>
        <v>0</v>
      </c>
    </row>
    <row r="20" spans="1:6">
      <c r="A20" s="61">
        <v>16</v>
      </c>
      <c r="B20" s="106"/>
      <c r="C20" s="7" t="s">
        <v>115</v>
      </c>
      <c r="D20" s="7" t="s">
        <v>124</v>
      </c>
      <c r="E20" s="7" t="s">
        <v>123</v>
      </c>
      <c r="F20" s="62">
        <f>'16. Tintswalo'!G55</f>
        <v>0</v>
      </c>
    </row>
    <row r="21" spans="1:6">
      <c r="A21" s="61">
        <v>17</v>
      </c>
      <c r="B21" s="106"/>
      <c r="C21" s="7" t="s">
        <v>118</v>
      </c>
      <c r="D21" s="7" t="s">
        <v>126</v>
      </c>
      <c r="E21" s="7" t="s">
        <v>125</v>
      </c>
      <c r="F21" s="62">
        <f>'17. Seshego'!G55</f>
        <v>0</v>
      </c>
    </row>
    <row r="22" spans="1:6">
      <c r="A22" s="61">
        <v>18</v>
      </c>
      <c r="B22" s="106"/>
      <c r="C22" s="7" t="s">
        <v>127</v>
      </c>
      <c r="D22" s="7" t="s">
        <v>129</v>
      </c>
      <c r="E22" s="7" t="s">
        <v>128</v>
      </c>
      <c r="F22" s="62">
        <f>'18. Jubilee'!G55</f>
        <v>0</v>
      </c>
    </row>
    <row r="23" spans="1:6">
      <c r="A23" s="61">
        <v>19</v>
      </c>
      <c r="B23" s="106"/>
      <c r="C23" s="7" t="s">
        <v>115</v>
      </c>
      <c r="D23" s="7" t="s">
        <v>131</v>
      </c>
      <c r="E23" s="7" t="s">
        <v>130</v>
      </c>
      <c r="F23" s="62">
        <f>'19. KwaMhlanga'!G55</f>
        <v>0</v>
      </c>
    </row>
    <row r="24" spans="1:6">
      <c r="A24" s="83">
        <v>20</v>
      </c>
      <c r="B24" s="107"/>
      <c r="C24" s="84" t="s">
        <v>118</v>
      </c>
      <c r="D24" s="84" t="s">
        <v>133</v>
      </c>
      <c r="E24" s="84" t="s">
        <v>132</v>
      </c>
      <c r="F24" s="85">
        <f>'20. Bela-Bela'!G55</f>
        <v>0</v>
      </c>
    </row>
    <row r="25" spans="1:6" ht="14.5" thickBot="1">
      <c r="A25" s="100" t="s">
        <v>234</v>
      </c>
      <c r="B25" s="101"/>
      <c r="C25" s="101"/>
      <c r="D25" s="101"/>
      <c r="E25" s="101"/>
      <c r="F25" s="88">
        <f>SUM(F17:F24)</f>
        <v>0</v>
      </c>
    </row>
    <row r="26" spans="1:6" ht="14.5" thickBot="1">
      <c r="A26" s="91" t="s">
        <v>236</v>
      </c>
      <c r="B26" s="92"/>
      <c r="C26" s="92"/>
      <c r="D26" s="92"/>
      <c r="E26" s="93"/>
      <c r="F26" s="86">
        <f>F16+F25</f>
        <v>0</v>
      </c>
    </row>
  </sheetData>
  <sheetProtection algorithmName="SHA-512" hashValue="affFh7ZktRJC3Houx30iHHyn/DWc3c/v7CfQz0HBshJHdkrSsBmq/Yu9SfQgBGQQ1VQCUWrpHolv5ZNuzwxxFA==" saltValue="/cQne1guqjG9OZKbq53Keg==" spinCount="100000" sheet="1" objects="1" scenarios="1" selectLockedCells="1"/>
  <mergeCells count="6">
    <mergeCell ref="A26:E26"/>
    <mergeCell ref="A2:F2"/>
    <mergeCell ref="A16:E16"/>
    <mergeCell ref="A25:E25"/>
    <mergeCell ref="B4:B15"/>
    <mergeCell ref="B17:B2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5"/>
  <sheetViews>
    <sheetView workbookViewId="0">
      <selection activeCell="F7" sqref="F7"/>
    </sheetView>
  </sheetViews>
  <sheetFormatPr defaultRowHeight="14"/>
  <cols>
    <col min="2" max="2" width="26" customWidth="1"/>
    <col min="3" max="3" width="48" customWidth="1"/>
    <col min="4" max="4" width="12" customWidth="1"/>
    <col min="5" max="5" width="10" customWidth="1"/>
    <col min="6" max="6" width="29.9140625" bestFit="1" customWidth="1"/>
    <col min="7" max="7" width="18" customWidth="1"/>
  </cols>
  <sheetData>
    <row r="1" spans="1:7" ht="115.25" customHeight="1">
      <c r="B1" s="131" t="s">
        <v>159</v>
      </c>
      <c r="C1" s="142"/>
      <c r="D1" s="142"/>
      <c r="E1" s="142"/>
      <c r="F1" s="142"/>
      <c r="G1" s="142"/>
    </row>
    <row r="2" spans="1:7">
      <c r="B2" s="139" t="s">
        <v>154</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BOQ_10[[#This Row],[Quantity]]*BOQ_10[[#This Row],[Rate]]</f>
        <v>0</v>
      </c>
    </row>
    <row r="6" spans="1:7" ht="42">
      <c r="A6" s="17">
        <v>2</v>
      </c>
      <c r="B6" s="64" t="s">
        <v>189</v>
      </c>
      <c r="C6" s="64" t="s">
        <v>191</v>
      </c>
      <c r="D6" s="64" t="s">
        <v>195</v>
      </c>
      <c r="E6" s="65">
        <v>1</v>
      </c>
      <c r="F6" s="28"/>
      <c r="G6" s="23">
        <f>BOQ_10[[#This Row],[Quantity]]*BOQ_10[[#This Row],[Rate]]</f>
        <v>0</v>
      </c>
    </row>
    <row r="7" spans="1:7" ht="42">
      <c r="A7" s="17">
        <v>3</v>
      </c>
      <c r="B7" s="18" t="s">
        <v>193</v>
      </c>
      <c r="C7" s="18" t="s">
        <v>192</v>
      </c>
      <c r="D7" s="18" t="s">
        <v>194</v>
      </c>
      <c r="E7" s="19">
        <v>1</v>
      </c>
      <c r="F7" s="28"/>
      <c r="G7" s="23">
        <f>BOQ_10[[#This Row],[Quantity]]*BOQ_10[[#This Row],[Rate]]</f>
        <v>0</v>
      </c>
    </row>
    <row r="8" spans="1:7" ht="84">
      <c r="A8" s="17">
        <v>4</v>
      </c>
      <c r="B8" s="64" t="s">
        <v>196</v>
      </c>
      <c r="C8" s="64" t="s">
        <v>200</v>
      </c>
      <c r="D8" s="64" t="s">
        <v>194</v>
      </c>
      <c r="E8" s="65">
        <v>1</v>
      </c>
      <c r="F8" s="28"/>
      <c r="G8" s="23">
        <f>BOQ_10[[#This Row],[Quantity]]*BOQ_10[[#This Row],[Rate]]</f>
        <v>0</v>
      </c>
    </row>
    <row r="9" spans="1:7" ht="28" customHeight="1">
      <c r="A9" s="17">
        <v>5</v>
      </c>
      <c r="B9" s="21" t="s">
        <v>7</v>
      </c>
      <c r="C9" s="21" t="s">
        <v>8</v>
      </c>
      <c r="D9" s="21" t="s">
        <v>9</v>
      </c>
      <c r="E9" s="22">
        <v>143</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201</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315</v>
      </c>
      <c r="F13" s="28"/>
      <c r="G13" s="23">
        <f t="shared" si="0"/>
        <v>0</v>
      </c>
    </row>
    <row r="14" spans="1:7" ht="28" customHeight="1">
      <c r="A14" s="17">
        <v>10</v>
      </c>
      <c r="B14" s="21" t="s">
        <v>18</v>
      </c>
      <c r="C14" s="21" t="s">
        <v>19</v>
      </c>
      <c r="D14" s="21" t="s">
        <v>20</v>
      </c>
      <c r="E14" s="22">
        <v>180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180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12</v>
      </c>
      <c r="F31" s="28"/>
      <c r="G31" s="23">
        <f t="shared" si="0"/>
        <v>0</v>
      </c>
    </row>
    <row r="32" spans="1:7" ht="28" customHeight="1">
      <c r="A32" s="17">
        <v>28</v>
      </c>
      <c r="B32" s="21" t="s">
        <v>54</v>
      </c>
      <c r="C32" s="21" t="s">
        <v>55</v>
      </c>
      <c r="D32" s="21" t="s">
        <v>20</v>
      </c>
      <c r="E32" s="22">
        <v>150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10</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202</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68"/>
      <c r="C49" s="68"/>
      <c r="D49" s="68"/>
      <c r="E49" s="68"/>
      <c r="F49" s="76" t="s">
        <v>199</v>
      </c>
      <c r="G49" s="75">
        <f>G5+G6+G7+G8</f>
        <v>0</v>
      </c>
    </row>
    <row r="50" spans="1:7">
      <c r="F50" s="13" t="s">
        <v>145</v>
      </c>
      <c r="G50" s="67">
        <f>ROUND(SUM(G9:G49),2)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vhc1TJfhvVBg2lcZoLrbfSnhRVj2ihi/1yqfaX7w+I22z2R/gB577ofSFuSsHRs3iixbAUtvRKwLTNfvSHlaEg==" saltValue="OytAE82ZbLukYQjMzlKuLA==" spinCount="100000" sheet="1" selectLockedCells="1"/>
  <mergeCells count="2">
    <mergeCell ref="B1:G1"/>
    <mergeCell ref="B2:G2"/>
  </mergeCell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5"/>
  <sheetViews>
    <sheetView workbookViewId="0">
      <selection activeCell="F6" sqref="F6"/>
    </sheetView>
  </sheetViews>
  <sheetFormatPr defaultRowHeight="14"/>
  <cols>
    <col min="2" max="2" width="26" customWidth="1"/>
    <col min="3" max="3" width="48" customWidth="1"/>
    <col min="4" max="4" width="12" customWidth="1"/>
    <col min="5" max="5" width="10" customWidth="1"/>
    <col min="6" max="6" width="27" customWidth="1"/>
    <col min="7" max="7" width="18" customWidth="1"/>
  </cols>
  <sheetData>
    <row r="1" spans="1:7" ht="110" customHeight="1">
      <c r="A1" s="143" t="s">
        <v>160</v>
      </c>
      <c r="B1" s="143"/>
      <c r="C1" s="143"/>
      <c r="D1" s="143"/>
      <c r="E1" s="143"/>
      <c r="F1" s="143"/>
      <c r="G1" s="143"/>
    </row>
    <row r="2" spans="1:7">
      <c r="B2" s="139" t="s">
        <v>152</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BOQ_11[[#This Row],[Quantity]]*BOQ_11[[#This Row],[Rate]]</f>
        <v>0</v>
      </c>
    </row>
    <row r="6" spans="1:7" ht="42">
      <c r="A6" s="17">
        <v>2</v>
      </c>
      <c r="B6" s="64" t="s">
        <v>189</v>
      </c>
      <c r="C6" s="64" t="s">
        <v>191</v>
      </c>
      <c r="D6" s="64" t="s">
        <v>195</v>
      </c>
      <c r="E6" s="65">
        <v>1</v>
      </c>
      <c r="F6" s="28"/>
      <c r="G6" s="23">
        <f>BOQ_11[[#This Row],[Quantity]]*BOQ_11[[#This Row],[Rate]]</f>
        <v>0</v>
      </c>
    </row>
    <row r="7" spans="1:7" ht="42">
      <c r="A7" s="17">
        <v>3</v>
      </c>
      <c r="B7" s="18" t="s">
        <v>193</v>
      </c>
      <c r="C7" s="18" t="s">
        <v>192</v>
      </c>
      <c r="D7" s="18" t="s">
        <v>194</v>
      </c>
      <c r="E7" s="19">
        <v>1</v>
      </c>
      <c r="F7" s="28"/>
      <c r="G7" s="23">
        <f>BOQ_11[[#This Row],[Quantity]]*BOQ_11[[#This Row],[Rate]]</f>
        <v>0</v>
      </c>
    </row>
    <row r="8" spans="1:7" ht="84">
      <c r="A8" s="17">
        <v>4</v>
      </c>
      <c r="B8" s="64" t="s">
        <v>196</v>
      </c>
      <c r="C8" s="64" t="s">
        <v>200</v>
      </c>
      <c r="D8" s="64" t="s">
        <v>194</v>
      </c>
      <c r="E8" s="65">
        <v>1</v>
      </c>
      <c r="F8" s="28"/>
      <c r="G8" s="23">
        <f>BOQ_11[[#This Row],[Quantity]]*BOQ_11[[#This Row],[Rate]]</f>
        <v>0</v>
      </c>
    </row>
    <row r="9" spans="1:7" ht="28" customHeight="1">
      <c r="A9" s="17">
        <v>5</v>
      </c>
      <c r="B9" s="21" t="s">
        <v>7</v>
      </c>
      <c r="C9" s="21" t="s">
        <v>8</v>
      </c>
      <c r="D9" s="21" t="s">
        <v>9</v>
      </c>
      <c r="E9" s="22">
        <v>191</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201</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420</v>
      </c>
      <c r="F13" s="28"/>
      <c r="G13" s="23">
        <f t="shared" si="0"/>
        <v>0</v>
      </c>
    </row>
    <row r="14" spans="1:7" ht="28" customHeight="1">
      <c r="A14" s="17">
        <v>10</v>
      </c>
      <c r="B14" s="21" t="s">
        <v>18</v>
      </c>
      <c r="C14" s="21" t="s">
        <v>19</v>
      </c>
      <c r="D14" s="21" t="s">
        <v>20</v>
      </c>
      <c r="E14" s="22">
        <v>240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220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12</v>
      </c>
      <c r="F31" s="28"/>
      <c r="G31" s="23">
        <f t="shared" si="0"/>
        <v>0</v>
      </c>
    </row>
    <row r="32" spans="1:7" ht="28" customHeight="1">
      <c r="A32" s="17">
        <v>28</v>
      </c>
      <c r="B32" s="21" t="s">
        <v>54</v>
      </c>
      <c r="C32" s="21" t="s">
        <v>55</v>
      </c>
      <c r="D32" s="21" t="s">
        <v>20</v>
      </c>
      <c r="E32" s="22">
        <v>150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10</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202</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 t="shared" si="0"/>
        <v>0</v>
      </c>
    </row>
    <row r="47" spans="1:7" ht="28" customHeight="1">
      <c r="A47" s="17">
        <v>43</v>
      </c>
      <c r="B47" s="21" t="s">
        <v>141</v>
      </c>
      <c r="C47" s="21" t="s">
        <v>142</v>
      </c>
      <c r="D47" s="21" t="s">
        <v>12</v>
      </c>
      <c r="E47" s="22">
        <v>1</v>
      </c>
      <c r="F47" s="28"/>
      <c r="G47" s="23">
        <f>IF(OR(E47="",F47=""),0,E47*F47)</f>
        <v>0</v>
      </c>
    </row>
    <row r="48" spans="1:7" ht="28" customHeight="1">
      <c r="A48" s="17">
        <v>44</v>
      </c>
      <c r="B48" s="21" t="s">
        <v>143</v>
      </c>
      <c r="C48" s="21" t="s">
        <v>144</v>
      </c>
      <c r="D48" s="21" t="s">
        <v>12</v>
      </c>
      <c r="E48" s="22">
        <v>1</v>
      </c>
      <c r="F48" s="28"/>
      <c r="G48" s="23">
        <f t="shared" si="0"/>
        <v>0</v>
      </c>
    </row>
    <row r="49" spans="1:7">
      <c r="A49" s="35"/>
      <c r="B49" s="68"/>
      <c r="C49" s="68"/>
      <c r="D49" s="68"/>
      <c r="E49" s="68"/>
      <c r="F49" s="76" t="s">
        <v>199</v>
      </c>
      <c r="G49" s="75">
        <f>G5+G6+G7+G8</f>
        <v>0</v>
      </c>
    </row>
    <row r="50" spans="1:7">
      <c r="F50" s="13" t="s">
        <v>145</v>
      </c>
      <c r="G50" s="67">
        <f>ROUND(SUM(G9:G49),2)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S1wm/MQ9pzE04WU0oU3iGGJmVouzEF6KQ+caZTBIsPx1yCJ5p7vtzntQA1vTwTdBJP8bmw1IIEz1Tp5Z+0J/Zg==" saltValue="xREi/5nANWxLiiwJXaDDew==" spinCount="100000" sheet="1" selectLockedCells="1"/>
  <mergeCells count="2">
    <mergeCell ref="B2:G2"/>
    <mergeCell ref="A1:G1"/>
  </mergeCell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5"/>
  <sheetViews>
    <sheetView workbookViewId="0">
      <selection activeCell="F8" sqref="F8"/>
    </sheetView>
  </sheetViews>
  <sheetFormatPr defaultRowHeight="14"/>
  <cols>
    <col min="2" max="2" width="26" customWidth="1"/>
    <col min="3" max="3" width="48" customWidth="1"/>
    <col min="4" max="4" width="12" customWidth="1"/>
    <col min="5" max="5" width="10" customWidth="1"/>
    <col min="6" max="6" width="29.9140625" bestFit="1" customWidth="1"/>
    <col min="7" max="7" width="18" customWidth="1"/>
  </cols>
  <sheetData>
    <row r="1" spans="1:7" ht="115.25" customHeight="1">
      <c r="A1" s="131" t="s">
        <v>161</v>
      </c>
      <c r="B1" s="131"/>
      <c r="C1" s="131"/>
      <c r="D1" s="131"/>
      <c r="E1" s="131"/>
      <c r="F1" s="131"/>
      <c r="G1" s="131"/>
    </row>
    <row r="2" spans="1:7">
      <c r="B2" s="139" t="s">
        <v>154</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BOQ_12[[#This Row],[Quantity]]*BOQ_12[[#This Row],[Rate]]</f>
        <v>0</v>
      </c>
    </row>
    <row r="6" spans="1:7" ht="42">
      <c r="A6" s="17">
        <v>2</v>
      </c>
      <c r="B6" s="64" t="s">
        <v>189</v>
      </c>
      <c r="C6" s="64" t="s">
        <v>191</v>
      </c>
      <c r="D6" s="64" t="s">
        <v>195</v>
      </c>
      <c r="E6" s="65">
        <v>1</v>
      </c>
      <c r="F6" s="28"/>
      <c r="G6" s="23">
        <f>BOQ_12[[#This Row],[Quantity]]*BOQ_12[[#This Row],[Rate]]</f>
        <v>0</v>
      </c>
    </row>
    <row r="7" spans="1:7" ht="42">
      <c r="A7" s="17">
        <v>3</v>
      </c>
      <c r="B7" s="18" t="s">
        <v>193</v>
      </c>
      <c r="C7" s="18" t="s">
        <v>192</v>
      </c>
      <c r="D7" s="18" t="s">
        <v>194</v>
      </c>
      <c r="E7" s="19">
        <v>1</v>
      </c>
      <c r="F7" s="28"/>
      <c r="G7" s="23">
        <f>BOQ_12[[#This Row],[Quantity]]*BOQ_12[[#This Row],[Rate]]</f>
        <v>0</v>
      </c>
    </row>
    <row r="8" spans="1:7" ht="84">
      <c r="A8" s="17">
        <v>4</v>
      </c>
      <c r="B8" s="64" t="s">
        <v>196</v>
      </c>
      <c r="C8" s="64" t="s">
        <v>200</v>
      </c>
      <c r="D8" s="64" t="s">
        <v>194</v>
      </c>
      <c r="E8" s="65">
        <v>1</v>
      </c>
      <c r="F8" s="28"/>
      <c r="G8" s="23">
        <f>BOQ_12[[#This Row],[Quantity]]*BOQ_12[[#This Row],[Rate]]</f>
        <v>0</v>
      </c>
    </row>
    <row r="9" spans="1:7" ht="28" customHeight="1">
      <c r="A9" s="17">
        <v>5</v>
      </c>
      <c r="B9" s="21" t="s">
        <v>7</v>
      </c>
      <c r="C9" s="21" t="s">
        <v>8</v>
      </c>
      <c r="D9" s="21" t="s">
        <v>9</v>
      </c>
      <c r="E9" s="22">
        <v>143</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204</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315</v>
      </c>
      <c r="F13" s="28"/>
      <c r="G13" s="23">
        <f t="shared" si="0"/>
        <v>0</v>
      </c>
    </row>
    <row r="14" spans="1:7" ht="28" customHeight="1">
      <c r="A14" s="17">
        <v>10</v>
      </c>
      <c r="B14" s="21" t="s">
        <v>18</v>
      </c>
      <c r="C14" s="21" t="s">
        <v>19</v>
      </c>
      <c r="D14" s="21" t="s">
        <v>20</v>
      </c>
      <c r="E14" s="22">
        <v>180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150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8</v>
      </c>
      <c r="F31" s="28"/>
      <c r="G31" s="23">
        <f t="shared" si="0"/>
        <v>0</v>
      </c>
    </row>
    <row r="32" spans="1:7" ht="28" customHeight="1">
      <c r="A32" s="17">
        <v>28</v>
      </c>
      <c r="B32" s="21" t="s">
        <v>54</v>
      </c>
      <c r="C32" s="21" t="s">
        <v>55</v>
      </c>
      <c r="D32" s="21" t="s">
        <v>20</v>
      </c>
      <c r="E32" s="22">
        <v>100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10</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205</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68"/>
      <c r="C49" s="68"/>
      <c r="D49" s="68"/>
      <c r="E49" s="68"/>
      <c r="F49" s="76" t="s">
        <v>203</v>
      </c>
      <c r="G49" s="75">
        <f>G5+G6+G7+G8</f>
        <v>0</v>
      </c>
    </row>
    <row r="50" spans="1:7">
      <c r="F50" s="13" t="s">
        <v>145</v>
      </c>
      <c r="G50" s="67">
        <f>ROUND(SUM(G9:G49),2)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ypUfgzc4mX4kiZoeHyTU/lNphDEkwMGDEjpLurPo8SLpvYbluvrXgl2C6khdwSx1Yjlxpeqpawz2ZIkKab/xMA==" saltValue="LZGh5AavsVlaNM/xdTfgsw==" spinCount="100000" sheet="1" selectLockedCells="1"/>
  <mergeCells count="2">
    <mergeCell ref="B2:G2"/>
    <mergeCell ref="A1:G1"/>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5"/>
  <sheetViews>
    <sheetView workbookViewId="0">
      <selection activeCell="F9" sqref="F9"/>
    </sheetView>
  </sheetViews>
  <sheetFormatPr defaultRowHeight="14"/>
  <cols>
    <col min="2" max="2" width="26" customWidth="1"/>
    <col min="3" max="3" width="48" customWidth="1"/>
    <col min="4" max="4" width="12" customWidth="1"/>
    <col min="5" max="5" width="10" customWidth="1"/>
    <col min="6" max="6" width="29.9140625" bestFit="1" customWidth="1"/>
    <col min="7" max="7" width="18" customWidth="1"/>
  </cols>
  <sheetData>
    <row r="1" spans="1:7" ht="86.4" customHeight="1">
      <c r="B1" s="131" t="s">
        <v>162</v>
      </c>
      <c r="C1" s="142"/>
      <c r="D1" s="142"/>
      <c r="E1" s="142"/>
      <c r="F1" s="142"/>
      <c r="G1" s="142"/>
    </row>
    <row r="2" spans="1:7">
      <c r="B2" s="139" t="s">
        <v>135</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BOQ_16[[#This Row],[Quantity]]*BOQ_16[[#This Row],[Rate]]</f>
        <v>0</v>
      </c>
    </row>
    <row r="6" spans="1:7" ht="42">
      <c r="A6" s="17">
        <v>2</v>
      </c>
      <c r="B6" s="64" t="s">
        <v>189</v>
      </c>
      <c r="C6" s="64" t="s">
        <v>191</v>
      </c>
      <c r="D6" s="64" t="s">
        <v>195</v>
      </c>
      <c r="E6" s="65">
        <v>1</v>
      </c>
      <c r="F6" s="28"/>
      <c r="G6" s="23">
        <f>BOQ_16[[#This Row],[Quantity]]*BOQ_16[[#This Row],[Rate]]</f>
        <v>0</v>
      </c>
    </row>
    <row r="7" spans="1:7" ht="42">
      <c r="A7" s="17">
        <v>3</v>
      </c>
      <c r="B7" s="18" t="s">
        <v>193</v>
      </c>
      <c r="C7" s="18" t="s">
        <v>192</v>
      </c>
      <c r="D7" s="18" t="s">
        <v>194</v>
      </c>
      <c r="E7" s="19">
        <v>1</v>
      </c>
      <c r="F7" s="28"/>
      <c r="G7" s="23">
        <f>BOQ_16[[#This Row],[Quantity]]*BOQ_16[[#This Row],[Rate]]</f>
        <v>0</v>
      </c>
    </row>
    <row r="8" spans="1:7" ht="84">
      <c r="A8" s="17">
        <v>4</v>
      </c>
      <c r="B8" s="64" t="s">
        <v>196</v>
      </c>
      <c r="C8" s="64" t="s">
        <v>200</v>
      </c>
      <c r="D8" s="64" t="s">
        <v>194</v>
      </c>
      <c r="E8" s="65">
        <v>1</v>
      </c>
      <c r="F8" s="28"/>
      <c r="G8" s="23">
        <f>BOQ_16[[#This Row],[Quantity]]*BOQ_16[[#This Row],[Rate]]</f>
        <v>0</v>
      </c>
    </row>
    <row r="9" spans="1:7" ht="28" customHeight="1">
      <c r="A9" s="17">
        <v>5</v>
      </c>
      <c r="B9" s="21" t="s">
        <v>7</v>
      </c>
      <c r="C9" s="21" t="s">
        <v>8</v>
      </c>
      <c r="D9" s="21" t="s">
        <v>9</v>
      </c>
      <c r="E9" s="22">
        <v>159</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206</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350</v>
      </c>
      <c r="F13" s="28"/>
      <c r="G13" s="23">
        <f t="shared" si="0"/>
        <v>0</v>
      </c>
    </row>
    <row r="14" spans="1:7" ht="28" customHeight="1">
      <c r="A14" s="17">
        <v>10</v>
      </c>
      <c r="B14" s="21" t="s">
        <v>18</v>
      </c>
      <c r="C14" s="21" t="s">
        <v>19</v>
      </c>
      <c r="D14" s="21" t="s">
        <v>20</v>
      </c>
      <c r="E14" s="22">
        <v>200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180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10</v>
      </c>
      <c r="F31" s="28"/>
      <c r="G31" s="23">
        <f t="shared" si="0"/>
        <v>0</v>
      </c>
    </row>
    <row r="32" spans="1:7" ht="28" customHeight="1">
      <c r="A32" s="17">
        <v>28</v>
      </c>
      <c r="B32" s="21" t="s">
        <v>54</v>
      </c>
      <c r="C32" s="21" t="s">
        <v>55</v>
      </c>
      <c r="D32" s="21" t="s">
        <v>20</v>
      </c>
      <c r="E32" s="22">
        <v>120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205</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71"/>
      <c r="C49" s="68"/>
      <c r="D49" s="68"/>
      <c r="E49" s="68"/>
      <c r="F49" s="76" t="s">
        <v>203</v>
      </c>
      <c r="G49" s="73">
        <f>G5+G6+G7+G8</f>
        <v>0</v>
      </c>
    </row>
    <row r="50" spans="1:7">
      <c r="F50" s="13" t="s">
        <v>145</v>
      </c>
      <c r="G50" s="67">
        <f>ROUND(SUM(G9:G49),2)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c r="F55" s="14" t="s">
        <v>150</v>
      </c>
      <c r="G55" s="11">
        <f>ROUND(G53+G54,2)</f>
        <v>0</v>
      </c>
    </row>
  </sheetData>
  <sheetProtection algorithmName="SHA-512" hashValue="kTFPk+FLTM8hBkouNCrt2SPi79feyplfZoKn5g15S6A1IlEYiVCo5oCr814fka/s4LqhyPfOuXYY6EKfUmQaeQ==" saltValue="6P+iIjP4my5Am3LNtT95iA==" spinCount="100000" sheet="1" selectLockedCells="1"/>
  <mergeCells count="2">
    <mergeCell ref="B1:G1"/>
    <mergeCell ref="B2:G2"/>
  </mergeCell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5"/>
  <sheetViews>
    <sheetView workbookViewId="0">
      <selection activeCell="F7" sqref="F7:F10"/>
    </sheetView>
  </sheetViews>
  <sheetFormatPr defaultRowHeight="14"/>
  <cols>
    <col min="2" max="2" width="26" customWidth="1"/>
    <col min="3" max="3" width="48" customWidth="1"/>
    <col min="4" max="4" width="12" customWidth="1"/>
    <col min="5" max="5" width="10" customWidth="1"/>
    <col min="6" max="6" width="29.9140625" bestFit="1" customWidth="1"/>
    <col min="7" max="7" width="18" customWidth="1"/>
  </cols>
  <sheetData>
    <row r="1" spans="1:7" ht="85.25" customHeight="1">
      <c r="B1" s="131" t="s">
        <v>163</v>
      </c>
      <c r="C1" s="142"/>
      <c r="D1" s="142"/>
      <c r="E1" s="142"/>
      <c r="F1" s="142"/>
      <c r="G1" s="142"/>
    </row>
    <row r="2" spans="1:7">
      <c r="B2" s="139" t="s">
        <v>135</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BOQ_18[[#This Row],[Quantity]]*BOQ_18[[#This Row],[Rate]]</f>
        <v>0</v>
      </c>
    </row>
    <row r="6" spans="1:7" ht="42">
      <c r="A6" s="17">
        <v>2</v>
      </c>
      <c r="B6" s="64" t="s">
        <v>189</v>
      </c>
      <c r="C6" s="64" t="s">
        <v>191</v>
      </c>
      <c r="D6" s="64" t="s">
        <v>195</v>
      </c>
      <c r="E6" s="65">
        <v>1</v>
      </c>
      <c r="F6" s="28"/>
      <c r="G6" s="23">
        <f>BOQ_18[[#This Row],[Quantity]]*BOQ_18[[#This Row],[Rate]]</f>
        <v>0</v>
      </c>
    </row>
    <row r="7" spans="1:7" ht="42">
      <c r="A7" s="17">
        <v>3</v>
      </c>
      <c r="B7" s="18" t="s">
        <v>193</v>
      </c>
      <c r="C7" s="18" t="s">
        <v>192</v>
      </c>
      <c r="D7" s="18" t="s">
        <v>194</v>
      </c>
      <c r="E7" s="19">
        <v>1</v>
      </c>
      <c r="F7" s="28"/>
      <c r="G7" s="23">
        <f>BOQ_18[[#This Row],[Quantity]]*BOQ_18[[#This Row],[Rate]]</f>
        <v>0</v>
      </c>
    </row>
    <row r="8" spans="1:7" ht="84">
      <c r="A8" s="17">
        <v>4</v>
      </c>
      <c r="B8" s="64" t="s">
        <v>196</v>
      </c>
      <c r="C8" s="64" t="s">
        <v>200</v>
      </c>
      <c r="D8" s="64" t="s">
        <v>194</v>
      </c>
      <c r="E8" s="65">
        <v>1</v>
      </c>
      <c r="F8" s="28"/>
      <c r="G8" s="23">
        <f>BOQ_18[[#This Row],[Quantity]]*BOQ_18[[#This Row],[Rate]]</f>
        <v>0</v>
      </c>
    </row>
    <row r="9" spans="1:7" ht="28" customHeight="1">
      <c r="A9" s="17">
        <v>5</v>
      </c>
      <c r="B9" s="21" t="s">
        <v>7</v>
      </c>
      <c r="C9" s="21" t="s">
        <v>8</v>
      </c>
      <c r="D9" s="21" t="s">
        <v>9</v>
      </c>
      <c r="E9" s="22">
        <v>159</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204</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350</v>
      </c>
      <c r="F13" s="28"/>
      <c r="G13" s="23">
        <f t="shared" si="0"/>
        <v>0</v>
      </c>
    </row>
    <row r="14" spans="1:7" ht="28" customHeight="1">
      <c r="A14" s="17">
        <v>10</v>
      </c>
      <c r="B14" s="21" t="s">
        <v>18</v>
      </c>
      <c r="C14" s="21" t="s">
        <v>19</v>
      </c>
      <c r="D14" s="21" t="s">
        <v>20</v>
      </c>
      <c r="E14" s="22">
        <v>200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180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10</v>
      </c>
      <c r="F31" s="28"/>
      <c r="G31" s="23">
        <f t="shared" si="0"/>
        <v>0</v>
      </c>
    </row>
    <row r="32" spans="1:7" ht="28" customHeight="1">
      <c r="A32" s="17">
        <v>28</v>
      </c>
      <c r="B32" s="21" t="s">
        <v>54</v>
      </c>
      <c r="C32" s="21" t="s">
        <v>55</v>
      </c>
      <c r="D32" s="21" t="s">
        <v>20</v>
      </c>
      <c r="E32" s="22">
        <v>120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205</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71"/>
      <c r="C49" s="68"/>
      <c r="D49" s="68"/>
      <c r="E49" s="68"/>
      <c r="F49" s="76" t="s">
        <v>199</v>
      </c>
      <c r="G49" s="73">
        <f>G5+G6+G7+G8</f>
        <v>0</v>
      </c>
    </row>
    <row r="50" spans="1:7">
      <c r="F50" s="13" t="s">
        <v>145</v>
      </c>
      <c r="G50" s="67">
        <f>ROUND(SUM(G9:G49),2)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vQd0LW1saSjYrEm+/nk/KKpuMKLNx2c5BMnJSy016NW24AE0a88ldLq0vbw3IQwcfo0VPXfFRzbdEPKhdoqYJg==" saltValue="lWTwiWmzLBmNJ8nWUh+Q/A==" spinCount="100000" sheet="1" selectLockedCells="1"/>
  <mergeCells count="2">
    <mergeCell ref="B1:G1"/>
    <mergeCell ref="B2:G2"/>
  </mergeCell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4"/>
  <sheetViews>
    <sheetView workbookViewId="0">
      <selection activeCell="F7" sqref="F7"/>
    </sheetView>
  </sheetViews>
  <sheetFormatPr defaultRowHeight="14"/>
  <cols>
    <col min="2" max="2" width="26" customWidth="1"/>
    <col min="3" max="3" width="62.9140625" customWidth="1"/>
    <col min="4" max="4" width="10.5" customWidth="1"/>
    <col min="5" max="5" width="8.33203125" bestFit="1" customWidth="1"/>
    <col min="6" max="6" width="29.5" customWidth="1"/>
    <col min="7" max="7" width="18" customWidth="1"/>
  </cols>
  <sheetData>
    <row r="1" spans="1:7" ht="98.4" customHeight="1">
      <c r="A1" s="143" t="s">
        <v>164</v>
      </c>
      <c r="B1" s="143"/>
      <c r="C1" s="143"/>
      <c r="D1" s="143"/>
      <c r="E1" s="143"/>
      <c r="F1" s="143"/>
      <c r="G1" s="143"/>
    </row>
    <row r="2" spans="1:7">
      <c r="B2" s="139" t="s">
        <v>165</v>
      </c>
      <c r="C2" s="139"/>
      <c r="D2" s="139"/>
      <c r="E2" s="139"/>
      <c r="F2" s="139"/>
      <c r="G2" s="139"/>
    </row>
    <row r="3" spans="1:7" ht="28" customHeight="1">
      <c r="A3" s="36" t="s">
        <v>0</v>
      </c>
      <c r="B3" s="37" t="s">
        <v>1</v>
      </c>
      <c r="C3" s="37" t="s">
        <v>2</v>
      </c>
      <c r="D3" s="37" t="s">
        <v>3</v>
      </c>
      <c r="E3" s="37" t="s">
        <v>4</v>
      </c>
      <c r="F3" s="37" t="s">
        <v>5</v>
      </c>
      <c r="G3" s="37" t="s">
        <v>6</v>
      </c>
    </row>
    <row r="4" spans="1:7" ht="28">
      <c r="A4" s="17">
        <v>1</v>
      </c>
      <c r="B4" s="18" t="s">
        <v>188</v>
      </c>
      <c r="C4" s="18" t="s">
        <v>190</v>
      </c>
      <c r="D4" s="18" t="s">
        <v>194</v>
      </c>
      <c r="E4" s="19">
        <v>1</v>
      </c>
      <c r="F4" s="28"/>
      <c r="G4" s="46">
        <f>BOQ_01[[#This Row],[Quantity]]*BOQ_01[[#This Row],[Rate]]</f>
        <v>0</v>
      </c>
    </row>
    <row r="5" spans="1:7" ht="28">
      <c r="A5" s="17">
        <v>2</v>
      </c>
      <c r="B5" s="64" t="s">
        <v>189</v>
      </c>
      <c r="C5" s="64" t="s">
        <v>191</v>
      </c>
      <c r="D5" s="64" t="s">
        <v>195</v>
      </c>
      <c r="E5" s="65">
        <v>1</v>
      </c>
      <c r="F5" s="28"/>
      <c r="G5" s="46">
        <f>BOQ_01[[#This Row],[Quantity]]*BOQ_01[[#This Row],[Rate]]</f>
        <v>0</v>
      </c>
    </row>
    <row r="6" spans="1:7" ht="28">
      <c r="A6" s="17">
        <v>3</v>
      </c>
      <c r="B6" s="18" t="s">
        <v>193</v>
      </c>
      <c r="C6" s="18" t="s">
        <v>192</v>
      </c>
      <c r="D6" s="18" t="s">
        <v>194</v>
      </c>
      <c r="E6" s="19">
        <v>1</v>
      </c>
      <c r="F6" s="28"/>
      <c r="G6" s="46">
        <f>BOQ_01[[#This Row],[Quantity]]*BOQ_01[[#This Row],[Rate]]</f>
        <v>0</v>
      </c>
    </row>
    <row r="7" spans="1:7" ht="70">
      <c r="A7" s="17">
        <v>4</v>
      </c>
      <c r="B7" s="64" t="s">
        <v>196</v>
      </c>
      <c r="C7" s="64" t="s">
        <v>200</v>
      </c>
      <c r="D7" s="64" t="s">
        <v>194</v>
      </c>
      <c r="E7" s="65">
        <v>1</v>
      </c>
      <c r="F7" s="28"/>
      <c r="G7" s="46">
        <f>BOQ_01[[#This Row],[Quantity]]*BOQ_01[[#This Row],[Rate]]</f>
        <v>0</v>
      </c>
    </row>
    <row r="8" spans="1:7" ht="28" customHeight="1">
      <c r="A8" s="17">
        <v>5</v>
      </c>
      <c r="B8" s="21" t="s">
        <v>7</v>
      </c>
      <c r="C8" s="21" t="s">
        <v>8</v>
      </c>
      <c r="D8" s="21" t="s">
        <v>80</v>
      </c>
      <c r="E8" s="22">
        <v>143</v>
      </c>
      <c r="F8" s="28"/>
      <c r="G8" s="46">
        <f t="shared" ref="G8:G47" si="0">IF(OR(E8="",F8=""),0,E8*F8)</f>
        <v>0</v>
      </c>
    </row>
    <row r="9" spans="1:7" ht="28" customHeight="1">
      <c r="A9" s="17">
        <v>6</v>
      </c>
      <c r="B9" s="21" t="s">
        <v>10</v>
      </c>
      <c r="C9" s="21" t="s">
        <v>81</v>
      </c>
      <c r="D9" s="21" t="s">
        <v>80</v>
      </c>
      <c r="E9" s="22">
        <v>1</v>
      </c>
      <c r="F9" s="28"/>
      <c r="G9" s="46">
        <f t="shared" si="0"/>
        <v>0</v>
      </c>
    </row>
    <row r="10" spans="1:7" ht="28" customHeight="1">
      <c r="A10" s="17">
        <v>7</v>
      </c>
      <c r="B10" s="21" t="s">
        <v>13</v>
      </c>
      <c r="C10" s="21" t="s">
        <v>201</v>
      </c>
      <c r="D10" s="21" t="s">
        <v>12</v>
      </c>
      <c r="E10" s="22">
        <v>1</v>
      </c>
      <c r="F10" s="28"/>
      <c r="G10" s="46">
        <f t="shared" si="0"/>
        <v>0</v>
      </c>
    </row>
    <row r="11" spans="1:7" ht="28" customHeight="1">
      <c r="A11" s="17">
        <v>8</v>
      </c>
      <c r="B11" s="21" t="s">
        <v>14</v>
      </c>
      <c r="C11" s="21" t="s">
        <v>15</v>
      </c>
      <c r="D11" s="21" t="s">
        <v>12</v>
      </c>
      <c r="E11" s="22">
        <v>1</v>
      </c>
      <c r="F11" s="28"/>
      <c r="G11" s="46">
        <f t="shared" si="0"/>
        <v>0</v>
      </c>
    </row>
    <row r="12" spans="1:7" ht="28" customHeight="1">
      <c r="A12" s="17">
        <v>9</v>
      </c>
      <c r="B12" s="21" t="s">
        <v>16</v>
      </c>
      <c r="C12" s="21" t="s">
        <v>82</v>
      </c>
      <c r="D12" s="21" t="s">
        <v>80</v>
      </c>
      <c r="E12" s="22">
        <v>315</v>
      </c>
      <c r="F12" s="28"/>
      <c r="G12" s="46">
        <f t="shared" si="0"/>
        <v>0</v>
      </c>
    </row>
    <row r="13" spans="1:7" ht="28" customHeight="1">
      <c r="A13" s="17">
        <v>10</v>
      </c>
      <c r="B13" s="21" t="s">
        <v>18</v>
      </c>
      <c r="C13" s="21" t="s">
        <v>83</v>
      </c>
      <c r="D13" s="21" t="s">
        <v>20</v>
      </c>
      <c r="E13" s="22">
        <v>180</v>
      </c>
      <c r="F13" s="28"/>
      <c r="G13" s="46">
        <f t="shared" si="0"/>
        <v>0</v>
      </c>
    </row>
    <row r="14" spans="1:7" ht="28" customHeight="1">
      <c r="A14" s="17">
        <v>11</v>
      </c>
      <c r="B14" s="21" t="s">
        <v>21</v>
      </c>
      <c r="C14" s="21" t="s">
        <v>22</v>
      </c>
      <c r="D14" s="21" t="s">
        <v>80</v>
      </c>
      <c r="E14" s="22">
        <v>1</v>
      </c>
      <c r="F14" s="28"/>
      <c r="G14" s="46">
        <f t="shared" si="0"/>
        <v>0</v>
      </c>
    </row>
    <row r="15" spans="1:7" ht="28" customHeight="1">
      <c r="A15" s="17">
        <v>12</v>
      </c>
      <c r="B15" s="21" t="s">
        <v>23</v>
      </c>
      <c r="C15" s="21" t="s">
        <v>84</v>
      </c>
      <c r="D15" s="21" t="s">
        <v>80</v>
      </c>
      <c r="E15" s="22">
        <v>1</v>
      </c>
      <c r="F15" s="28"/>
      <c r="G15" s="46">
        <f t="shared" si="0"/>
        <v>0</v>
      </c>
    </row>
    <row r="16" spans="1:7" ht="28" customHeight="1">
      <c r="A16" s="17">
        <v>13</v>
      </c>
      <c r="B16" s="21" t="s">
        <v>25</v>
      </c>
      <c r="C16" s="21" t="s">
        <v>85</v>
      </c>
      <c r="D16" s="21" t="s">
        <v>80</v>
      </c>
      <c r="E16" s="22">
        <v>4</v>
      </c>
      <c r="F16" s="28"/>
      <c r="G16" s="46">
        <f t="shared" si="0"/>
        <v>0</v>
      </c>
    </row>
    <row r="17" spans="1:7" ht="28" customHeight="1">
      <c r="A17" s="17">
        <v>14</v>
      </c>
      <c r="B17" s="21" t="s">
        <v>27</v>
      </c>
      <c r="C17" s="21" t="s">
        <v>28</v>
      </c>
      <c r="D17" s="21" t="s">
        <v>9</v>
      </c>
      <c r="E17" s="22">
        <v>1</v>
      </c>
      <c r="F17" s="28"/>
      <c r="G17" s="46">
        <f t="shared" si="0"/>
        <v>0</v>
      </c>
    </row>
    <row r="18" spans="1:7" ht="28" customHeight="1">
      <c r="A18" s="17">
        <v>15</v>
      </c>
      <c r="B18" s="21" t="s">
        <v>29</v>
      </c>
      <c r="C18" s="21" t="s">
        <v>30</v>
      </c>
      <c r="D18" s="21" t="s">
        <v>9</v>
      </c>
      <c r="E18" s="22">
        <v>1</v>
      </c>
      <c r="F18" s="28"/>
      <c r="G18" s="46">
        <f t="shared" si="0"/>
        <v>0</v>
      </c>
    </row>
    <row r="19" spans="1:7" ht="28" customHeight="1">
      <c r="A19" s="17">
        <v>16</v>
      </c>
      <c r="B19" s="21" t="s">
        <v>31</v>
      </c>
      <c r="C19" s="21" t="s">
        <v>32</v>
      </c>
      <c r="D19" s="21" t="s">
        <v>9</v>
      </c>
      <c r="E19" s="22">
        <v>1</v>
      </c>
      <c r="F19" s="28"/>
      <c r="G19" s="46">
        <f t="shared" si="0"/>
        <v>0</v>
      </c>
    </row>
    <row r="20" spans="1:7" ht="28" customHeight="1">
      <c r="A20" s="17">
        <v>17</v>
      </c>
      <c r="B20" s="21" t="s">
        <v>33</v>
      </c>
      <c r="C20" s="21" t="s">
        <v>86</v>
      </c>
      <c r="D20" s="21" t="s">
        <v>12</v>
      </c>
      <c r="E20" s="22">
        <v>1</v>
      </c>
      <c r="F20" s="28"/>
      <c r="G20" s="46">
        <f t="shared" si="0"/>
        <v>0</v>
      </c>
    </row>
    <row r="21" spans="1:7" ht="28" customHeight="1">
      <c r="A21" s="17">
        <v>18</v>
      </c>
      <c r="B21" s="21" t="s">
        <v>35</v>
      </c>
      <c r="C21" s="21" t="s">
        <v>36</v>
      </c>
      <c r="D21" s="21" t="s">
        <v>12</v>
      </c>
      <c r="E21" s="22">
        <v>1</v>
      </c>
      <c r="F21" s="28"/>
      <c r="G21" s="46">
        <f t="shared" si="0"/>
        <v>0</v>
      </c>
    </row>
    <row r="22" spans="1:7" ht="28" customHeight="1">
      <c r="A22" s="17">
        <v>19</v>
      </c>
      <c r="B22" s="21" t="s">
        <v>37</v>
      </c>
      <c r="C22" s="21" t="s">
        <v>38</v>
      </c>
      <c r="D22" s="21" t="s">
        <v>9</v>
      </c>
      <c r="E22" s="22">
        <v>1</v>
      </c>
      <c r="F22" s="28"/>
      <c r="G22" s="46">
        <f t="shared" si="0"/>
        <v>0</v>
      </c>
    </row>
    <row r="23" spans="1:7" ht="28" customHeight="1">
      <c r="A23" s="17">
        <v>20</v>
      </c>
      <c r="B23" s="21" t="s">
        <v>39</v>
      </c>
      <c r="C23" s="21" t="s">
        <v>87</v>
      </c>
      <c r="D23" s="21" t="s">
        <v>9</v>
      </c>
      <c r="E23" s="22">
        <v>1</v>
      </c>
      <c r="F23" s="28"/>
      <c r="G23" s="46">
        <f t="shared" si="0"/>
        <v>0</v>
      </c>
    </row>
    <row r="24" spans="1:7" ht="28" customHeight="1">
      <c r="A24" s="17">
        <v>21</v>
      </c>
      <c r="B24" s="21" t="s">
        <v>41</v>
      </c>
      <c r="C24" s="21" t="s">
        <v>42</v>
      </c>
      <c r="D24" s="21" t="s">
        <v>20</v>
      </c>
      <c r="E24" s="22">
        <v>150</v>
      </c>
      <c r="F24" s="28"/>
      <c r="G24" s="46">
        <f t="shared" si="0"/>
        <v>0</v>
      </c>
    </row>
    <row r="25" spans="1:7" ht="28" customHeight="1">
      <c r="A25" s="17">
        <v>22</v>
      </c>
      <c r="B25" s="21" t="s">
        <v>43</v>
      </c>
      <c r="C25" s="21" t="s">
        <v>136</v>
      </c>
      <c r="D25" s="21" t="s">
        <v>88</v>
      </c>
      <c r="E25" s="22">
        <v>1</v>
      </c>
      <c r="F25" s="28"/>
      <c r="G25" s="46">
        <f>IF(OR(E25="",F25=""),0,E25*F25)</f>
        <v>0</v>
      </c>
    </row>
    <row r="26" spans="1:7" ht="28" customHeight="1">
      <c r="A26" s="17">
        <v>23</v>
      </c>
      <c r="B26" s="21" t="s">
        <v>44</v>
      </c>
      <c r="C26" s="21" t="s">
        <v>45</v>
      </c>
      <c r="D26" s="21" t="s">
        <v>12</v>
      </c>
      <c r="E26" s="22">
        <v>1</v>
      </c>
      <c r="F26" s="28"/>
      <c r="G26" s="46">
        <f t="shared" si="0"/>
        <v>0</v>
      </c>
    </row>
    <row r="27" spans="1:7" ht="28" customHeight="1">
      <c r="A27" s="17">
        <v>24</v>
      </c>
      <c r="B27" s="21" t="s">
        <v>46</v>
      </c>
      <c r="C27" s="21" t="s">
        <v>47</v>
      </c>
      <c r="D27" s="21" t="s">
        <v>12</v>
      </c>
      <c r="E27" s="22">
        <v>1</v>
      </c>
      <c r="F27" s="28"/>
      <c r="G27" s="46">
        <f t="shared" si="0"/>
        <v>0</v>
      </c>
    </row>
    <row r="28" spans="1:7" ht="28" customHeight="1">
      <c r="A28" s="17">
        <v>25</v>
      </c>
      <c r="B28" s="21" t="s">
        <v>48</v>
      </c>
      <c r="C28" s="21" t="s">
        <v>49</v>
      </c>
      <c r="D28" s="21" t="s">
        <v>12</v>
      </c>
      <c r="E28" s="22">
        <v>1</v>
      </c>
      <c r="F28" s="28"/>
      <c r="G28" s="46">
        <f t="shared" si="0"/>
        <v>0</v>
      </c>
    </row>
    <row r="29" spans="1:7" ht="28" customHeight="1">
      <c r="A29" s="17">
        <v>26</v>
      </c>
      <c r="B29" s="21" t="s">
        <v>50</v>
      </c>
      <c r="C29" s="21" t="s">
        <v>51</v>
      </c>
      <c r="D29" s="21" t="s">
        <v>12</v>
      </c>
      <c r="E29" s="22">
        <v>1</v>
      </c>
      <c r="F29" s="28"/>
      <c r="G29" s="46">
        <f t="shared" si="0"/>
        <v>0</v>
      </c>
    </row>
    <row r="30" spans="1:7" ht="28" customHeight="1">
      <c r="A30" s="17">
        <v>27</v>
      </c>
      <c r="B30" s="21" t="s">
        <v>52</v>
      </c>
      <c r="C30" s="21" t="s">
        <v>53</v>
      </c>
      <c r="D30" s="21" t="s">
        <v>9</v>
      </c>
      <c r="E30" s="22">
        <v>8</v>
      </c>
      <c r="F30" s="28"/>
      <c r="G30" s="46">
        <f t="shared" si="0"/>
        <v>0</v>
      </c>
    </row>
    <row r="31" spans="1:7" ht="28" customHeight="1">
      <c r="A31" s="17">
        <v>28</v>
      </c>
      <c r="B31" s="21" t="s">
        <v>54</v>
      </c>
      <c r="C31" s="21" t="s">
        <v>55</v>
      </c>
      <c r="D31" s="21" t="s">
        <v>20</v>
      </c>
      <c r="E31" s="22">
        <v>20</v>
      </c>
      <c r="F31" s="28"/>
      <c r="G31" s="46">
        <f t="shared" si="0"/>
        <v>0</v>
      </c>
    </row>
    <row r="32" spans="1:7" ht="28" customHeight="1">
      <c r="A32" s="17">
        <v>29</v>
      </c>
      <c r="B32" s="21" t="s">
        <v>56</v>
      </c>
      <c r="C32" s="21" t="s">
        <v>57</v>
      </c>
      <c r="D32" s="21" t="s">
        <v>12</v>
      </c>
      <c r="E32" s="22">
        <v>1</v>
      </c>
      <c r="F32" s="28"/>
      <c r="G32" s="46">
        <f t="shared" si="0"/>
        <v>0</v>
      </c>
    </row>
    <row r="33" spans="1:7" ht="28" customHeight="1">
      <c r="A33" s="17">
        <v>30</v>
      </c>
      <c r="B33" s="21" t="s">
        <v>58</v>
      </c>
      <c r="C33" s="21" t="s">
        <v>59</v>
      </c>
      <c r="D33" s="21" t="s">
        <v>20</v>
      </c>
      <c r="E33" s="22">
        <v>20</v>
      </c>
      <c r="F33" s="28"/>
      <c r="G33" s="46">
        <f t="shared" si="0"/>
        <v>0</v>
      </c>
    </row>
    <row r="34" spans="1:7" ht="28" customHeight="1">
      <c r="A34" s="17">
        <v>31</v>
      </c>
      <c r="B34" s="21" t="s">
        <v>60</v>
      </c>
      <c r="C34" s="21" t="s">
        <v>61</v>
      </c>
      <c r="D34" s="21" t="s">
        <v>20</v>
      </c>
      <c r="E34" s="22">
        <v>5</v>
      </c>
      <c r="F34" s="28"/>
      <c r="G34" s="46">
        <f t="shared" si="0"/>
        <v>0</v>
      </c>
    </row>
    <row r="35" spans="1:7" ht="28" customHeight="1">
      <c r="A35" s="17">
        <v>32</v>
      </c>
      <c r="B35" s="21" t="s">
        <v>62</v>
      </c>
      <c r="C35" s="21" t="s">
        <v>63</v>
      </c>
      <c r="D35" s="21" t="s">
        <v>12</v>
      </c>
      <c r="E35" s="22">
        <v>1</v>
      </c>
      <c r="F35" s="28"/>
      <c r="G35" s="46">
        <f t="shared" si="0"/>
        <v>0</v>
      </c>
    </row>
    <row r="36" spans="1:7" ht="28" customHeight="1">
      <c r="A36" s="17">
        <v>33</v>
      </c>
      <c r="B36" s="21" t="s">
        <v>64</v>
      </c>
      <c r="C36" s="21" t="s">
        <v>65</v>
      </c>
      <c r="D36" s="21" t="s">
        <v>9</v>
      </c>
      <c r="E36" s="22">
        <v>1</v>
      </c>
      <c r="F36" s="28"/>
      <c r="G36" s="46">
        <f t="shared" si="0"/>
        <v>0</v>
      </c>
    </row>
    <row r="37" spans="1:7" ht="28" customHeight="1">
      <c r="A37" s="17">
        <v>34</v>
      </c>
      <c r="B37" s="21" t="s">
        <v>66</v>
      </c>
      <c r="C37" s="21" t="s">
        <v>67</v>
      </c>
      <c r="D37" s="21" t="s">
        <v>12</v>
      </c>
      <c r="E37" s="22">
        <v>1</v>
      </c>
      <c r="F37" s="28"/>
      <c r="G37" s="46">
        <f t="shared" si="0"/>
        <v>0</v>
      </c>
    </row>
    <row r="38" spans="1:7" ht="28" customHeight="1">
      <c r="A38" s="17">
        <v>35</v>
      </c>
      <c r="B38" s="21" t="s">
        <v>68</v>
      </c>
      <c r="C38" s="21" t="s">
        <v>69</v>
      </c>
      <c r="D38" s="21" t="s">
        <v>12</v>
      </c>
      <c r="E38" s="22">
        <v>1</v>
      </c>
      <c r="F38" s="28"/>
      <c r="G38" s="46">
        <f t="shared" si="0"/>
        <v>0</v>
      </c>
    </row>
    <row r="39" spans="1:7" ht="28" customHeight="1">
      <c r="A39" s="17">
        <v>36</v>
      </c>
      <c r="B39" s="21" t="s">
        <v>70</v>
      </c>
      <c r="C39" s="21" t="s">
        <v>71</v>
      </c>
      <c r="D39" s="21" t="s">
        <v>12</v>
      </c>
      <c r="E39" s="22">
        <v>1</v>
      </c>
      <c r="F39" s="28"/>
      <c r="G39" s="46">
        <f t="shared" si="0"/>
        <v>0</v>
      </c>
    </row>
    <row r="40" spans="1:7" ht="28" customHeight="1">
      <c r="A40" s="17">
        <v>37</v>
      </c>
      <c r="B40" s="21" t="s">
        <v>72</v>
      </c>
      <c r="C40" s="21" t="s">
        <v>73</v>
      </c>
      <c r="D40" s="21" t="s">
        <v>12</v>
      </c>
      <c r="E40" s="22">
        <v>1</v>
      </c>
      <c r="F40" s="28"/>
      <c r="G40" s="46">
        <f t="shared" si="0"/>
        <v>0</v>
      </c>
    </row>
    <row r="41" spans="1:7" ht="28" customHeight="1">
      <c r="A41" s="17">
        <v>38</v>
      </c>
      <c r="B41" s="21" t="s">
        <v>74</v>
      </c>
      <c r="C41" s="21" t="s">
        <v>202</v>
      </c>
      <c r="D41" s="21" t="s">
        <v>12</v>
      </c>
      <c r="E41" s="22">
        <v>1</v>
      </c>
      <c r="F41" s="28"/>
      <c r="G41" s="46">
        <f t="shared" si="0"/>
        <v>0</v>
      </c>
    </row>
    <row r="42" spans="1:7" ht="28" customHeight="1">
      <c r="A42" s="17">
        <v>39</v>
      </c>
      <c r="B42" s="21" t="s">
        <v>75</v>
      </c>
      <c r="C42" s="21" t="s">
        <v>76</v>
      </c>
      <c r="D42" s="21" t="s">
        <v>12</v>
      </c>
      <c r="E42" s="22">
        <v>1</v>
      </c>
      <c r="F42" s="28"/>
      <c r="G42" s="46">
        <f t="shared" si="0"/>
        <v>0</v>
      </c>
    </row>
    <row r="43" spans="1:7" ht="28" customHeight="1">
      <c r="A43" s="17">
        <v>40</v>
      </c>
      <c r="B43" s="21" t="s">
        <v>77</v>
      </c>
      <c r="C43" s="21" t="s">
        <v>78</v>
      </c>
      <c r="D43" s="21" t="s">
        <v>12</v>
      </c>
      <c r="E43" s="22">
        <v>1</v>
      </c>
      <c r="F43" s="28"/>
      <c r="G43" s="46">
        <f t="shared" si="0"/>
        <v>0</v>
      </c>
    </row>
    <row r="44" spans="1:7" ht="28" customHeight="1">
      <c r="A44" s="17">
        <v>41</v>
      </c>
      <c r="B44" s="21" t="s">
        <v>137</v>
      </c>
      <c r="C44" s="21" t="s">
        <v>138</v>
      </c>
      <c r="D44" s="21" t="s">
        <v>12</v>
      </c>
      <c r="E44" s="22">
        <v>1</v>
      </c>
      <c r="F44" s="28"/>
      <c r="G44" s="46">
        <f t="shared" si="0"/>
        <v>0</v>
      </c>
    </row>
    <row r="45" spans="1:7" ht="28" customHeight="1">
      <c r="A45" s="17">
        <v>42</v>
      </c>
      <c r="B45" s="21" t="s">
        <v>139</v>
      </c>
      <c r="C45" s="21" t="s">
        <v>140</v>
      </c>
      <c r="D45" s="21" t="s">
        <v>12</v>
      </c>
      <c r="E45" s="22">
        <v>1</v>
      </c>
      <c r="F45" s="28"/>
      <c r="G45" s="46">
        <f t="shared" si="0"/>
        <v>0</v>
      </c>
    </row>
    <row r="46" spans="1:7" ht="28" customHeight="1">
      <c r="A46" s="17">
        <v>43</v>
      </c>
      <c r="B46" s="21" t="s">
        <v>141</v>
      </c>
      <c r="C46" s="32" t="s">
        <v>142</v>
      </c>
      <c r="D46" s="21" t="s">
        <v>12</v>
      </c>
      <c r="E46" s="22">
        <v>1</v>
      </c>
      <c r="F46" s="28"/>
      <c r="G46" s="46">
        <f>IF(OR(E46="",F46=""),0,E46*F46)</f>
        <v>0</v>
      </c>
    </row>
    <row r="47" spans="1:7" ht="28" customHeight="1">
      <c r="A47" s="17">
        <v>44</v>
      </c>
      <c r="B47" s="47" t="s">
        <v>143</v>
      </c>
      <c r="C47" s="48" t="s">
        <v>144</v>
      </c>
      <c r="D47" s="47" t="s">
        <v>12</v>
      </c>
      <c r="E47" s="49">
        <v>1</v>
      </c>
      <c r="F47" s="31"/>
      <c r="G47" s="50">
        <f t="shared" si="0"/>
        <v>0</v>
      </c>
    </row>
    <row r="48" spans="1:7">
      <c r="A48" s="44"/>
      <c r="B48" s="44"/>
      <c r="C48" s="44"/>
      <c r="D48" s="44"/>
      <c r="E48" s="44"/>
      <c r="F48" s="51" t="s">
        <v>199</v>
      </c>
      <c r="G48" s="52">
        <f>G4+G5+G6+G7</f>
        <v>0</v>
      </c>
    </row>
    <row r="49" spans="6:7">
      <c r="F49" s="53" t="s">
        <v>145</v>
      </c>
      <c r="G49" s="54">
        <f>ROUND(SUM(G8:G47),2)</f>
        <v>0</v>
      </c>
    </row>
    <row r="50" spans="6:7">
      <c r="F50" s="53" t="s">
        <v>146</v>
      </c>
      <c r="G50" s="54">
        <f>ROUND(G48+G49,2)</f>
        <v>0</v>
      </c>
    </row>
    <row r="51" spans="6:7">
      <c r="F51" s="53" t="s">
        <v>147</v>
      </c>
      <c r="G51" s="55">
        <f>ROUND(G50*10%,2)</f>
        <v>0</v>
      </c>
    </row>
    <row r="52" spans="6:7">
      <c r="F52" s="53" t="s">
        <v>148</v>
      </c>
      <c r="G52" s="55">
        <f>ROUND(G50+G51,2)</f>
        <v>0</v>
      </c>
    </row>
    <row r="53" spans="6:7">
      <c r="F53" s="53" t="s">
        <v>149</v>
      </c>
      <c r="G53" s="55">
        <f>ROUND(G52*15%,2)</f>
        <v>0</v>
      </c>
    </row>
    <row r="54" spans="6:7" ht="25" customHeight="1">
      <c r="F54" s="57" t="s">
        <v>182</v>
      </c>
      <c r="G54" s="56">
        <f>ROUND(G52+G53,2)</f>
        <v>0</v>
      </c>
    </row>
  </sheetData>
  <sheetProtection algorithmName="SHA-512" hashValue="O7PUHuXYw/WeWoywf+BZyY7TcyBE+teGZ9jzg6+E1N+YO/GHslabGZm9ssnr19cz7lmumjptVoytWZLvivCn6A==" saltValue="22vdwJx7HB6K21wisMUFRw==" spinCount="100000" sheet="1" selectLockedCells="1"/>
  <mergeCells count="2">
    <mergeCell ref="B2:G2"/>
    <mergeCell ref="A1:G1"/>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55"/>
  <sheetViews>
    <sheetView workbookViewId="0">
      <selection activeCell="F5" sqref="F5"/>
    </sheetView>
  </sheetViews>
  <sheetFormatPr defaultRowHeight="14"/>
  <cols>
    <col min="2" max="2" width="26" customWidth="1"/>
    <col min="3" max="3" width="48" customWidth="1"/>
    <col min="4" max="4" width="12" customWidth="1"/>
    <col min="5" max="5" width="10" customWidth="1"/>
    <col min="6" max="6" width="29.5" customWidth="1"/>
    <col min="7" max="7" width="18" customWidth="1"/>
  </cols>
  <sheetData>
    <row r="1" spans="1:7" ht="114" customHeight="1">
      <c r="B1" s="131" t="s">
        <v>166</v>
      </c>
      <c r="C1" s="142"/>
      <c r="D1" s="142"/>
      <c r="E1" s="142"/>
      <c r="F1" s="142"/>
      <c r="G1" s="142"/>
    </row>
    <row r="2" spans="1:7">
      <c r="B2" s="139" t="s">
        <v>167</v>
      </c>
      <c r="C2" s="139"/>
      <c r="D2" s="139"/>
      <c r="E2" s="139"/>
      <c r="F2" s="139"/>
      <c r="G2" s="139"/>
    </row>
    <row r="3" spans="1:7">
      <c r="C3" s="3"/>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BOQ_02[[#This Row],[Quantity]]*BOQ_02[[#This Row],[Rate]]</f>
        <v>0</v>
      </c>
    </row>
    <row r="6" spans="1:7" ht="42">
      <c r="A6" s="17">
        <v>2</v>
      </c>
      <c r="B6" s="64" t="s">
        <v>189</v>
      </c>
      <c r="C6" s="64" t="s">
        <v>191</v>
      </c>
      <c r="D6" s="64" t="s">
        <v>195</v>
      </c>
      <c r="E6" s="65">
        <v>1</v>
      </c>
      <c r="F6" s="28"/>
      <c r="G6" s="23">
        <f>BOQ_02[[#This Row],[Quantity]]*BOQ_02[[#This Row],[Rate]]</f>
        <v>0</v>
      </c>
    </row>
    <row r="7" spans="1:7" ht="42">
      <c r="A7" s="17">
        <v>3</v>
      </c>
      <c r="B7" s="18" t="s">
        <v>193</v>
      </c>
      <c r="C7" s="18" t="s">
        <v>192</v>
      </c>
      <c r="D7" s="18" t="s">
        <v>194</v>
      </c>
      <c r="E7" s="19">
        <v>1</v>
      </c>
      <c r="F7" s="28"/>
      <c r="G7" s="23">
        <f>BOQ_02[[#This Row],[Quantity]]*BOQ_02[[#This Row],[Rate]]</f>
        <v>0</v>
      </c>
    </row>
    <row r="8" spans="1:7" ht="84">
      <c r="A8" s="17">
        <v>4</v>
      </c>
      <c r="B8" s="64" t="s">
        <v>196</v>
      </c>
      <c r="C8" s="64" t="s">
        <v>200</v>
      </c>
      <c r="D8" s="64" t="s">
        <v>194</v>
      </c>
      <c r="E8" s="65">
        <v>1</v>
      </c>
      <c r="F8" s="28"/>
      <c r="G8" s="23">
        <f>BOQ_02[[#This Row],[Quantity]]*BOQ_02[[#This Row],[Rate]]</f>
        <v>0</v>
      </c>
    </row>
    <row r="9" spans="1:7" ht="28" customHeight="1">
      <c r="A9" s="17">
        <v>5</v>
      </c>
      <c r="B9" s="21" t="s">
        <v>7</v>
      </c>
      <c r="C9" s="21" t="s">
        <v>8</v>
      </c>
      <c r="D9" s="21" t="s">
        <v>9</v>
      </c>
      <c r="E9" s="22">
        <v>159</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201</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350</v>
      </c>
      <c r="F13" s="28"/>
      <c r="G13" s="23">
        <f t="shared" si="0"/>
        <v>0</v>
      </c>
    </row>
    <row r="14" spans="1:7" ht="28" customHeight="1">
      <c r="A14" s="17">
        <v>10</v>
      </c>
      <c r="B14" s="21" t="s">
        <v>18</v>
      </c>
      <c r="C14" s="21" t="s">
        <v>19</v>
      </c>
      <c r="D14" s="21" t="s">
        <v>20</v>
      </c>
      <c r="E14" s="22">
        <v>200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180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10</v>
      </c>
      <c r="F31" s="28"/>
      <c r="G31" s="23">
        <f t="shared" si="0"/>
        <v>0</v>
      </c>
    </row>
    <row r="32" spans="1:7" ht="28" customHeight="1">
      <c r="A32" s="17">
        <v>28</v>
      </c>
      <c r="B32" s="21" t="s">
        <v>54</v>
      </c>
      <c r="C32" s="21" t="s">
        <v>55</v>
      </c>
      <c r="D32" s="21" t="s">
        <v>20</v>
      </c>
      <c r="E32" s="22">
        <v>10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20</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202</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 t="shared" si="0"/>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35"/>
      <c r="C49" s="35"/>
      <c r="D49" s="35"/>
      <c r="E49" s="35"/>
      <c r="F49" s="42" t="s">
        <v>199</v>
      </c>
      <c r="G49" s="43">
        <f>G5+G6+G7+G8</f>
        <v>0</v>
      </c>
    </row>
    <row r="50" spans="1:7">
      <c r="F50" s="13" t="s">
        <v>145</v>
      </c>
      <c r="G50" s="67">
        <f>ROUND(SUM(G9:G48),2)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GlqGtOza7zhSdnnhEoa0mg3wOEMwmdYKHCJl5z/W6mHBkWm4F1qFPTKrqnzPwn9MlF+DnyecMMSyNIRM87cWqg==" saltValue="jkfw4RDA2hoeOOn5MNmtKQ==" spinCount="100000" sheet="1" selectLockedCells="1"/>
  <mergeCells count="2">
    <mergeCell ref="B1:G1"/>
    <mergeCell ref="B2:G2"/>
  </mergeCell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55"/>
  <sheetViews>
    <sheetView workbookViewId="0">
      <selection activeCell="F12" sqref="F12"/>
    </sheetView>
  </sheetViews>
  <sheetFormatPr defaultRowHeight="14"/>
  <cols>
    <col min="2" max="2" width="26" customWidth="1"/>
    <col min="3" max="3" width="42.4140625" style="1" customWidth="1"/>
    <col min="4" max="4" width="7.83203125" customWidth="1"/>
    <col min="5" max="5" width="8.33203125" bestFit="1" customWidth="1"/>
    <col min="6" max="6" width="27" customWidth="1"/>
    <col min="7" max="7" width="18" customWidth="1"/>
  </cols>
  <sheetData>
    <row r="1" spans="1:7" ht="116.4" customHeight="1">
      <c r="A1" s="131" t="s">
        <v>168</v>
      </c>
      <c r="B1" s="131"/>
      <c r="C1" s="131"/>
      <c r="D1" s="131"/>
      <c r="E1" s="131"/>
      <c r="F1" s="131"/>
      <c r="G1" s="131"/>
    </row>
    <row r="2" spans="1:7">
      <c r="B2" s="139" t="s">
        <v>165</v>
      </c>
      <c r="C2" s="139"/>
      <c r="D2" s="139"/>
      <c r="E2" s="139"/>
      <c r="F2" s="139"/>
      <c r="G2" s="139"/>
    </row>
    <row r="3" spans="1:7">
      <c r="B3" s="3"/>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BOQ_03[[#This Row],[Quantity]]*BOQ_03[[#This Row],[Rate]]</f>
        <v>0</v>
      </c>
    </row>
    <row r="6" spans="1:7" ht="42">
      <c r="A6" s="17">
        <v>2</v>
      </c>
      <c r="B6" s="64" t="s">
        <v>189</v>
      </c>
      <c r="C6" s="64" t="s">
        <v>191</v>
      </c>
      <c r="D6" s="64" t="s">
        <v>195</v>
      </c>
      <c r="E6" s="65">
        <v>1</v>
      </c>
      <c r="F6" s="28"/>
      <c r="G6" s="23">
        <f>BOQ_03[[#This Row],[Quantity]]*BOQ_03[[#This Row],[Rate]]</f>
        <v>0</v>
      </c>
    </row>
    <row r="7" spans="1:7" ht="42">
      <c r="A7" s="17">
        <v>3</v>
      </c>
      <c r="B7" s="18" t="s">
        <v>193</v>
      </c>
      <c r="C7" s="18" t="s">
        <v>192</v>
      </c>
      <c r="D7" s="18" t="s">
        <v>194</v>
      </c>
      <c r="E7" s="19">
        <v>1</v>
      </c>
      <c r="F7" s="28"/>
      <c r="G7" s="23">
        <f>BOQ_03[[#This Row],[Quantity]]*BOQ_03[[#This Row],[Rate]]</f>
        <v>0</v>
      </c>
    </row>
    <row r="8" spans="1:7" ht="98">
      <c r="A8" s="17">
        <v>4</v>
      </c>
      <c r="B8" s="64" t="s">
        <v>196</v>
      </c>
      <c r="C8" s="64" t="s">
        <v>200</v>
      </c>
      <c r="D8" s="64" t="s">
        <v>194</v>
      </c>
      <c r="E8" s="65">
        <v>1</v>
      </c>
      <c r="F8" s="28"/>
      <c r="G8" s="23">
        <f>BOQ_03[[#This Row],[Quantity]]*BOQ_03[[#This Row],[Rate]]</f>
        <v>0</v>
      </c>
    </row>
    <row r="9" spans="1:7" ht="28" customHeight="1">
      <c r="A9" s="17">
        <v>5</v>
      </c>
      <c r="B9" s="21" t="s">
        <v>7</v>
      </c>
      <c r="C9" s="21" t="s">
        <v>8</v>
      </c>
      <c r="D9" s="21" t="s">
        <v>9</v>
      </c>
      <c r="E9" s="22">
        <v>143</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207</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315</v>
      </c>
      <c r="F13" s="28"/>
      <c r="G13" s="23">
        <f t="shared" si="0"/>
        <v>0</v>
      </c>
    </row>
    <row r="14" spans="1:7" ht="28" customHeight="1">
      <c r="A14" s="17">
        <v>10</v>
      </c>
      <c r="B14" s="21" t="s">
        <v>18</v>
      </c>
      <c r="C14" s="21" t="s">
        <v>19</v>
      </c>
      <c r="D14" s="21" t="s">
        <v>20</v>
      </c>
      <c r="E14" s="22">
        <v>180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150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8</v>
      </c>
      <c r="F31" s="28"/>
      <c r="G31" s="23">
        <f t="shared" si="0"/>
        <v>0</v>
      </c>
    </row>
    <row r="32" spans="1:7" ht="28" customHeight="1">
      <c r="A32" s="17">
        <v>28</v>
      </c>
      <c r="B32" s="21" t="s">
        <v>54</v>
      </c>
      <c r="C32" s="21" t="s">
        <v>55</v>
      </c>
      <c r="D32" s="21" t="s">
        <v>20</v>
      </c>
      <c r="E32" s="22">
        <v>100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10</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202</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68"/>
      <c r="C49" s="77"/>
      <c r="D49" s="68"/>
      <c r="E49" s="68"/>
      <c r="F49" s="76" t="s">
        <v>199</v>
      </c>
      <c r="G49" s="75">
        <f>G5+G6+G7+G8</f>
        <v>0</v>
      </c>
    </row>
    <row r="50" spans="1:7">
      <c r="F50" s="13" t="s">
        <v>145</v>
      </c>
      <c r="G50" s="67">
        <f>ROUND(SUM(G9:G49),2)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AzYZ1WpanTk8BIpoI8qSdzNyN4cPXtIe/6FdHuREDXEgQuX2jOK2RVgANPWBw5HTUZxg0SmoKKCPFstWU++vxw==" saltValue="W3lZP3l36byvDWXV8Pm1Ow==" spinCount="100000" sheet="1" selectLockedCells="1"/>
  <mergeCells count="2">
    <mergeCell ref="B2:G2"/>
    <mergeCell ref="A1:G1"/>
  </mergeCell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55"/>
  <sheetViews>
    <sheetView workbookViewId="0">
      <selection activeCell="F6" sqref="F6"/>
    </sheetView>
  </sheetViews>
  <sheetFormatPr defaultRowHeight="14"/>
  <cols>
    <col min="2" max="2" width="26" customWidth="1"/>
    <col min="3" max="3" width="48" customWidth="1"/>
    <col min="4" max="4" width="12" customWidth="1"/>
    <col min="5" max="5" width="10" customWidth="1"/>
    <col min="6" max="6" width="29.9140625" bestFit="1" customWidth="1"/>
    <col min="7" max="7" width="18" customWidth="1"/>
  </cols>
  <sheetData>
    <row r="1" spans="1:7" ht="83" customHeight="1">
      <c r="A1" s="143" t="s">
        <v>169</v>
      </c>
      <c r="B1" s="143"/>
      <c r="C1" s="143"/>
      <c r="D1" s="143"/>
      <c r="E1" s="143"/>
      <c r="F1" s="143"/>
      <c r="G1" s="143"/>
    </row>
    <row r="2" spans="1:7">
      <c r="B2" s="139" t="s">
        <v>165</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BOQ_04[[#This Row],[Quantity]]*BOQ_04[[#This Row],[Rate]]</f>
        <v>0</v>
      </c>
    </row>
    <row r="6" spans="1:7" ht="42">
      <c r="A6" s="17">
        <v>2</v>
      </c>
      <c r="B6" s="64" t="s">
        <v>189</v>
      </c>
      <c r="C6" s="64" t="s">
        <v>191</v>
      </c>
      <c r="D6" s="64" t="s">
        <v>195</v>
      </c>
      <c r="E6" s="65">
        <v>1</v>
      </c>
      <c r="F6" s="28"/>
      <c r="G6" s="23">
        <f>BOQ_04[[#This Row],[Quantity]]*BOQ_04[[#This Row],[Rate]]</f>
        <v>0</v>
      </c>
    </row>
    <row r="7" spans="1:7" ht="42">
      <c r="A7" s="17">
        <v>3</v>
      </c>
      <c r="B7" s="18" t="s">
        <v>193</v>
      </c>
      <c r="C7" s="18" t="s">
        <v>192</v>
      </c>
      <c r="D7" s="18" t="s">
        <v>194</v>
      </c>
      <c r="E7" s="19">
        <v>1</v>
      </c>
      <c r="F7" s="28"/>
      <c r="G7" s="23">
        <f>BOQ_04[[#This Row],[Quantity]]*BOQ_04[[#This Row],[Rate]]</f>
        <v>0</v>
      </c>
    </row>
    <row r="8" spans="1:7" ht="84">
      <c r="A8" s="17">
        <v>4</v>
      </c>
      <c r="B8" s="64" t="s">
        <v>196</v>
      </c>
      <c r="C8" s="64" t="s">
        <v>200</v>
      </c>
      <c r="D8" s="64" t="s">
        <v>194</v>
      </c>
      <c r="E8" s="65">
        <v>1</v>
      </c>
      <c r="F8" s="28"/>
      <c r="G8" s="23">
        <f>BOQ_04[[#This Row],[Quantity]]*BOQ_04[[#This Row],[Rate]]</f>
        <v>0</v>
      </c>
    </row>
    <row r="9" spans="1:7" ht="28" customHeight="1">
      <c r="A9" s="17">
        <v>5</v>
      </c>
      <c r="B9" s="21" t="s">
        <v>7</v>
      </c>
      <c r="C9" s="21" t="s">
        <v>8</v>
      </c>
      <c r="D9" s="21" t="s">
        <v>9</v>
      </c>
      <c r="E9" s="22">
        <v>143</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201</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315</v>
      </c>
      <c r="F13" s="28"/>
      <c r="G13" s="23">
        <f t="shared" si="0"/>
        <v>0</v>
      </c>
    </row>
    <row r="14" spans="1:7" ht="28" customHeight="1">
      <c r="A14" s="17">
        <v>10</v>
      </c>
      <c r="B14" s="21" t="s">
        <v>18</v>
      </c>
      <c r="C14" s="21" t="s">
        <v>19</v>
      </c>
      <c r="D14" s="21" t="s">
        <v>20</v>
      </c>
      <c r="E14" s="22">
        <v>180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180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12</v>
      </c>
      <c r="F31" s="28"/>
      <c r="G31" s="23">
        <f t="shared" si="0"/>
        <v>0</v>
      </c>
    </row>
    <row r="32" spans="1:7" ht="28" customHeight="1">
      <c r="A32" s="17">
        <v>28</v>
      </c>
      <c r="B32" s="21" t="s">
        <v>54</v>
      </c>
      <c r="C32" s="21" t="s">
        <v>55</v>
      </c>
      <c r="D32" s="21" t="s">
        <v>20</v>
      </c>
      <c r="E32" s="22">
        <v>150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202</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71"/>
      <c r="C49" s="68"/>
      <c r="D49" s="68"/>
      <c r="E49" s="68"/>
      <c r="F49" s="76" t="s">
        <v>199</v>
      </c>
      <c r="G49" s="73">
        <f>G5+G6+G7+G8</f>
        <v>0</v>
      </c>
    </row>
    <row r="50" spans="1:7">
      <c r="F50" s="13" t="s">
        <v>145</v>
      </c>
      <c r="G50" s="67">
        <f>ROUND(SUM(G9:G49),2)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OOSdM0VsaeKGryK4KtHkmUJQ/DrNQHwuyTLQrfpi9ky59920MReWDfN6aO1e3m3o10mf2TSyv75FqLzO5Ubv0Q==" saltValue="wO05eUpmpyUFqLsdPMf1kw==" spinCount="100000" sheet="1" selectLockedCells="1"/>
  <mergeCells count="2">
    <mergeCell ref="B2:G2"/>
    <mergeCell ref="A1:G1"/>
  </mergeCell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55"/>
  <sheetViews>
    <sheetView workbookViewId="0">
      <selection activeCell="F7" sqref="F7"/>
    </sheetView>
  </sheetViews>
  <sheetFormatPr defaultRowHeight="14"/>
  <cols>
    <col min="2" max="2" width="26" customWidth="1"/>
    <col min="3" max="3" width="48" customWidth="1"/>
    <col min="4" max="4" width="12" customWidth="1"/>
    <col min="5" max="5" width="10" customWidth="1"/>
    <col min="6" max="6" width="29.9140625" bestFit="1" customWidth="1"/>
    <col min="7" max="7" width="18" customWidth="1"/>
  </cols>
  <sheetData>
    <row r="1" spans="1:7" ht="108" customHeight="1">
      <c r="B1" s="131" t="s">
        <v>170</v>
      </c>
      <c r="C1" s="142"/>
      <c r="D1" s="142"/>
      <c r="E1" s="142"/>
      <c r="F1" s="142"/>
      <c r="G1" s="142"/>
    </row>
    <row r="2" spans="1:7">
      <c r="B2" s="139" t="s">
        <v>167</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BOQ_05[[#This Row],[Quantity]]*BOQ_05[[#This Row],[Rate]]</f>
        <v>0</v>
      </c>
    </row>
    <row r="6" spans="1:7" ht="42">
      <c r="A6" s="17">
        <v>2</v>
      </c>
      <c r="B6" s="64" t="s">
        <v>189</v>
      </c>
      <c r="C6" s="64" t="s">
        <v>191</v>
      </c>
      <c r="D6" s="64" t="s">
        <v>195</v>
      </c>
      <c r="E6" s="65">
        <v>1</v>
      </c>
      <c r="F6" s="28"/>
      <c r="G6" s="23">
        <f>BOQ_05[[#This Row],[Quantity]]*BOQ_05[[#This Row],[Rate]]</f>
        <v>0</v>
      </c>
    </row>
    <row r="7" spans="1:7" ht="42">
      <c r="A7" s="17">
        <v>3</v>
      </c>
      <c r="B7" s="18" t="s">
        <v>193</v>
      </c>
      <c r="C7" s="18" t="s">
        <v>192</v>
      </c>
      <c r="D7" s="18" t="s">
        <v>194</v>
      </c>
      <c r="E7" s="19">
        <v>1</v>
      </c>
      <c r="F7" s="28"/>
      <c r="G7" s="23">
        <f>BOQ_05[[#This Row],[Quantity]]*BOQ_05[[#This Row],[Rate]]</f>
        <v>0</v>
      </c>
    </row>
    <row r="8" spans="1:7" ht="84">
      <c r="A8" s="17">
        <v>4</v>
      </c>
      <c r="B8" s="64" t="s">
        <v>196</v>
      </c>
      <c r="C8" s="64" t="s">
        <v>200</v>
      </c>
      <c r="D8" s="64" t="s">
        <v>194</v>
      </c>
      <c r="E8" s="65">
        <v>1</v>
      </c>
      <c r="F8" s="28"/>
      <c r="G8" s="23">
        <f>BOQ_05[[#This Row],[Quantity]]*BOQ_05[[#This Row],[Rate]]</f>
        <v>0</v>
      </c>
    </row>
    <row r="9" spans="1:7" ht="28" customHeight="1">
      <c r="A9" s="17">
        <v>5</v>
      </c>
      <c r="B9" s="21" t="s">
        <v>7</v>
      </c>
      <c r="C9" s="21" t="s">
        <v>8</v>
      </c>
      <c r="D9" s="21" t="s">
        <v>9</v>
      </c>
      <c r="E9" s="22">
        <v>159</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201</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350</v>
      </c>
      <c r="F13" s="28"/>
      <c r="G13" s="23">
        <f t="shared" si="0"/>
        <v>0</v>
      </c>
    </row>
    <row r="14" spans="1:7" ht="28" customHeight="1">
      <c r="A14" s="17">
        <v>10</v>
      </c>
      <c r="B14" s="21" t="s">
        <v>18</v>
      </c>
      <c r="C14" s="21" t="s">
        <v>19</v>
      </c>
      <c r="D14" s="21" t="s">
        <v>20</v>
      </c>
      <c r="E14" s="22">
        <v>200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180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10</v>
      </c>
      <c r="F31" s="28"/>
      <c r="G31" s="23">
        <f t="shared" si="0"/>
        <v>0</v>
      </c>
    </row>
    <row r="32" spans="1:7" ht="28" customHeight="1">
      <c r="A32" s="17">
        <v>28</v>
      </c>
      <c r="B32" s="21" t="s">
        <v>54</v>
      </c>
      <c r="C32" s="21" t="s">
        <v>55</v>
      </c>
      <c r="D32" s="21" t="s">
        <v>20</v>
      </c>
      <c r="E32" s="22">
        <v>120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202</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35"/>
      <c r="C49" s="35"/>
      <c r="D49" s="35"/>
      <c r="E49" s="35"/>
      <c r="F49" s="42" t="s">
        <v>199</v>
      </c>
      <c r="G49" s="43">
        <f>G5+G6+G7+G8</f>
        <v>0</v>
      </c>
    </row>
    <row r="50" spans="1:7">
      <c r="F50" s="13" t="s">
        <v>145</v>
      </c>
      <c r="G50" s="67">
        <f>ROUND(SUM(G9:G48),2)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1kR+7KAh+CISlY1NHGYsj+YY0v6A+mylsxCtbPixhX+spj24rSHmiHsiaWxW5Yxd3k0CBocbUBhSDLXEuTfVAA==" saltValue="AFIDb125z2RVSy0vws5QIQ==" spinCount="100000" sheet="1" selectLockedCells="1"/>
  <mergeCells count="2">
    <mergeCell ref="B1:G1"/>
    <mergeCell ref="B2:G2"/>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0C3A5-4E73-4A0D-98FC-EFC2E331A23B}">
  <dimension ref="A1:B26"/>
  <sheetViews>
    <sheetView workbookViewId="0">
      <selection activeCell="J19" sqref="J19"/>
    </sheetView>
  </sheetViews>
  <sheetFormatPr defaultColWidth="8.83203125" defaultRowHeight="14"/>
  <cols>
    <col min="1" max="1" width="27.6640625" style="78" customWidth="1"/>
    <col min="2" max="2" width="72.33203125" style="78" customWidth="1"/>
    <col min="3" max="16384" width="8.83203125" style="78"/>
  </cols>
  <sheetData>
    <row r="1" spans="1:2" ht="84" customHeight="1" thickBot="1">
      <c r="A1" s="108" t="s">
        <v>231</v>
      </c>
      <c r="B1" s="108"/>
    </row>
    <row r="2" spans="1:2" ht="14.5" thickBot="1">
      <c r="A2" s="109"/>
      <c r="B2" s="110"/>
    </row>
    <row r="3" spans="1:2" ht="27" customHeight="1" thickBot="1">
      <c r="A3" s="79" t="s">
        <v>209</v>
      </c>
      <c r="B3" s="79" t="s">
        <v>210</v>
      </c>
    </row>
    <row r="4" spans="1:2" ht="61.25" customHeight="1">
      <c r="A4" s="81" t="s">
        <v>211</v>
      </c>
      <c r="B4" s="81" t="s">
        <v>212</v>
      </c>
    </row>
    <row r="5" spans="1:2" ht="63.65" customHeight="1">
      <c r="A5" s="80" t="s">
        <v>213</v>
      </c>
      <c r="B5" s="80" t="s">
        <v>214</v>
      </c>
    </row>
    <row r="6" spans="1:2" ht="49.25" customHeight="1">
      <c r="A6" s="80" t="s">
        <v>215</v>
      </c>
      <c r="B6" s="80" t="s">
        <v>216</v>
      </c>
    </row>
    <row r="7" spans="1:2" ht="42">
      <c r="A7" s="80" t="s">
        <v>217</v>
      </c>
      <c r="B7" s="80" t="s">
        <v>218</v>
      </c>
    </row>
    <row r="8" spans="1:2" ht="52.25" customHeight="1">
      <c r="A8" s="80" t="s">
        <v>219</v>
      </c>
      <c r="B8" s="80" t="s">
        <v>220</v>
      </c>
    </row>
    <row r="9" spans="1:2" ht="42">
      <c r="A9" s="80" t="s">
        <v>221</v>
      </c>
      <c r="B9" s="80" t="s">
        <v>222</v>
      </c>
    </row>
    <row r="10" spans="1:2" ht="55.25" customHeight="1">
      <c r="A10" s="80" t="s">
        <v>223</v>
      </c>
      <c r="B10" s="80" t="s">
        <v>224</v>
      </c>
    </row>
    <row r="11" spans="1:2" ht="28">
      <c r="A11" s="80" t="s">
        <v>225</v>
      </c>
      <c r="B11" s="80" t="s">
        <v>226</v>
      </c>
    </row>
    <row r="12" spans="1:2" ht="43.25" customHeight="1">
      <c r="A12" s="80" t="s">
        <v>227</v>
      </c>
      <c r="B12" s="80" t="s">
        <v>228</v>
      </c>
    </row>
    <row r="13" spans="1:2" ht="51" customHeight="1">
      <c r="A13" s="80" t="s">
        <v>229</v>
      </c>
      <c r="B13" s="80" t="s">
        <v>230</v>
      </c>
    </row>
    <row r="14" spans="1:2" ht="21" customHeight="1">
      <c r="A14" s="82"/>
      <c r="B14" s="82"/>
    </row>
    <row r="15" spans="1:2" ht="14.4" customHeight="1">
      <c r="A15" s="111" t="s">
        <v>232</v>
      </c>
      <c r="B15" s="112"/>
    </row>
    <row r="16" spans="1:2">
      <c r="A16" s="113"/>
      <c r="B16" s="114"/>
    </row>
    <row r="17" spans="1:2">
      <c r="A17" s="113"/>
      <c r="B17" s="114"/>
    </row>
    <row r="18" spans="1:2">
      <c r="A18" s="113"/>
      <c r="B18" s="114"/>
    </row>
    <row r="19" spans="1:2" ht="20.399999999999999" customHeight="1">
      <c r="A19" s="113"/>
      <c r="B19" s="114"/>
    </row>
    <row r="20" spans="1:2">
      <c r="A20" s="113"/>
      <c r="B20" s="114"/>
    </row>
    <row r="21" spans="1:2">
      <c r="A21" s="113"/>
      <c r="B21" s="114"/>
    </row>
    <row r="22" spans="1:2">
      <c r="A22" s="113"/>
      <c r="B22" s="114"/>
    </row>
    <row r="23" spans="1:2">
      <c r="A23" s="113"/>
      <c r="B23" s="114"/>
    </row>
    <row r="24" spans="1:2">
      <c r="A24" s="113"/>
      <c r="B24" s="114"/>
    </row>
    <row r="25" spans="1:2">
      <c r="A25" s="113"/>
      <c r="B25" s="114"/>
    </row>
    <row r="26" spans="1:2">
      <c r="A26" s="115"/>
      <c r="B26" s="116"/>
    </row>
  </sheetData>
  <sheetProtection algorithmName="SHA-512" hashValue="K5833kK0G8HHnDcyH0ZRRSa5tOnHsJoGFS/T5psD6F8/0GqHcrPaGYA9Qt8AWoezTiE+lpx7EOTaQH0Iq+SFFA==" saltValue="sIOT1A7W1pL2BEbFagzc7A==" spinCount="100000" sheet="1" objects="1" scenarios="1" selectLockedCells="1"/>
  <mergeCells count="3">
    <mergeCell ref="A1:B1"/>
    <mergeCell ref="A2:B2"/>
    <mergeCell ref="A15:B26"/>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55"/>
  <sheetViews>
    <sheetView workbookViewId="0">
      <selection activeCell="F6" sqref="F6:F8"/>
    </sheetView>
  </sheetViews>
  <sheetFormatPr defaultRowHeight="14"/>
  <cols>
    <col min="2" max="2" width="26" customWidth="1"/>
    <col min="3" max="3" width="48" customWidth="1"/>
    <col min="4" max="4" width="12" customWidth="1"/>
    <col min="5" max="5" width="10" customWidth="1"/>
    <col min="6" max="6" width="29.9140625" bestFit="1" customWidth="1"/>
    <col min="7" max="7" width="18" customWidth="1"/>
  </cols>
  <sheetData>
    <row r="1" spans="1:7" ht="110" customHeight="1">
      <c r="B1" s="131" t="s">
        <v>171</v>
      </c>
      <c r="C1" s="142"/>
      <c r="D1" s="142"/>
      <c r="E1" s="142"/>
      <c r="F1" s="142"/>
      <c r="G1" s="142"/>
    </row>
    <row r="2" spans="1:7">
      <c r="B2" s="139" t="s">
        <v>172</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BOQ_06[[#This Row],[Quantity]]*BOQ_06[[#This Row],[Rate]]</f>
        <v>0</v>
      </c>
    </row>
    <row r="6" spans="1:7" ht="42">
      <c r="A6" s="17">
        <v>2</v>
      </c>
      <c r="B6" s="64" t="s">
        <v>189</v>
      </c>
      <c r="C6" s="64" t="s">
        <v>191</v>
      </c>
      <c r="D6" s="64" t="s">
        <v>195</v>
      </c>
      <c r="E6" s="65">
        <v>1</v>
      </c>
      <c r="F6" s="28"/>
      <c r="G6" s="23">
        <f>BOQ_06[[#This Row],[Quantity]]*BOQ_06[[#This Row],[Rate]]</f>
        <v>0</v>
      </c>
    </row>
    <row r="7" spans="1:7" ht="42">
      <c r="A7" s="17">
        <v>3</v>
      </c>
      <c r="B7" s="18" t="s">
        <v>193</v>
      </c>
      <c r="C7" s="18" t="s">
        <v>192</v>
      </c>
      <c r="D7" s="18" t="s">
        <v>194</v>
      </c>
      <c r="E7" s="19">
        <v>1</v>
      </c>
      <c r="F7" s="28"/>
      <c r="G7" s="23">
        <f>BOQ_06[[#This Row],[Quantity]]*BOQ_06[[#This Row],[Rate]]</f>
        <v>0</v>
      </c>
    </row>
    <row r="8" spans="1:7" ht="84">
      <c r="A8" s="17">
        <v>4</v>
      </c>
      <c r="B8" s="64" t="s">
        <v>196</v>
      </c>
      <c r="C8" s="64" t="s">
        <v>200</v>
      </c>
      <c r="D8" s="64" t="s">
        <v>194</v>
      </c>
      <c r="E8" s="65">
        <v>1</v>
      </c>
      <c r="F8" s="28"/>
      <c r="G8" s="23">
        <f>BOQ_06[[#This Row],[Quantity]]*BOQ_06[[#This Row],[Rate]]</f>
        <v>0</v>
      </c>
    </row>
    <row r="9" spans="1:7" ht="28" customHeight="1">
      <c r="A9" s="17">
        <v>5</v>
      </c>
      <c r="B9" s="21" t="s">
        <v>7</v>
      </c>
      <c r="C9" s="21" t="s">
        <v>8</v>
      </c>
      <c r="D9" s="21" t="s">
        <v>9</v>
      </c>
      <c r="E9" s="22">
        <v>191</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201</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420</v>
      </c>
      <c r="F13" s="28"/>
      <c r="G13" s="23">
        <f t="shared" si="0"/>
        <v>0</v>
      </c>
    </row>
    <row r="14" spans="1:7" ht="28" customHeight="1">
      <c r="A14" s="17">
        <v>10</v>
      </c>
      <c r="B14" s="21" t="s">
        <v>18</v>
      </c>
      <c r="C14" s="21" t="s">
        <v>19</v>
      </c>
      <c r="D14" s="21" t="s">
        <v>20</v>
      </c>
      <c r="E14" s="22">
        <v>240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220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12</v>
      </c>
      <c r="F31" s="28"/>
      <c r="G31" s="23">
        <f t="shared" si="0"/>
        <v>0</v>
      </c>
    </row>
    <row r="32" spans="1:7" ht="28" customHeight="1">
      <c r="A32" s="17">
        <v>28</v>
      </c>
      <c r="B32" s="21" t="s">
        <v>54</v>
      </c>
      <c r="C32" s="21" t="s">
        <v>55</v>
      </c>
      <c r="D32" s="21" t="s">
        <v>20</v>
      </c>
      <c r="E32" s="22">
        <v>150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202</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35"/>
      <c r="C49" s="35"/>
      <c r="D49" s="35"/>
      <c r="E49" s="35"/>
      <c r="F49" s="42" t="s">
        <v>199</v>
      </c>
      <c r="G49" s="43">
        <f>G5+G6+G7+G8</f>
        <v>0</v>
      </c>
    </row>
    <row r="50" spans="1:7">
      <c r="F50" s="13" t="s">
        <v>145</v>
      </c>
      <c r="G50" s="67">
        <f>ROUND(SUM(G9:G48),2)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iCsdPm2xByagzoIm0PoNIHj24+BRtGwMN+HfjmsRjAAnIdIjxSG8LmNC/oavdZNdnswAQ+X5JVSxhashUA7WSg==" saltValue="El56Yf26dnz3Kh3gMgTOHQ==" spinCount="100000" sheet="1" selectLockedCells="1"/>
  <mergeCells count="2">
    <mergeCell ref="B1:G1"/>
    <mergeCell ref="B2:G2"/>
  </mergeCell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55"/>
  <sheetViews>
    <sheetView workbookViewId="0">
      <selection activeCell="F10" sqref="F10"/>
    </sheetView>
  </sheetViews>
  <sheetFormatPr defaultRowHeight="14"/>
  <cols>
    <col min="2" max="2" width="26" customWidth="1"/>
    <col min="3" max="3" width="48" customWidth="1"/>
    <col min="4" max="4" width="12" customWidth="1"/>
    <col min="5" max="5" width="10" customWidth="1"/>
    <col min="6" max="6" width="29.9140625" bestFit="1" customWidth="1"/>
    <col min="7" max="7" width="18" customWidth="1"/>
  </cols>
  <sheetData>
    <row r="1" spans="1:7" ht="117" customHeight="1">
      <c r="B1" s="131" t="s">
        <v>173</v>
      </c>
      <c r="C1" s="142"/>
      <c r="D1" s="142"/>
      <c r="E1" s="142"/>
      <c r="F1" s="142"/>
      <c r="G1" s="142"/>
    </row>
    <row r="2" spans="1:7">
      <c r="B2" s="139" t="s">
        <v>167</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BOQ_07[[#This Row],[Quantity]]*BOQ_07[[#This Row],[Rate]]</f>
        <v>0</v>
      </c>
    </row>
    <row r="6" spans="1:7" ht="42">
      <c r="A6" s="17">
        <v>2</v>
      </c>
      <c r="B6" s="64" t="s">
        <v>189</v>
      </c>
      <c r="C6" s="64" t="s">
        <v>191</v>
      </c>
      <c r="D6" s="64" t="s">
        <v>195</v>
      </c>
      <c r="E6" s="65">
        <v>1</v>
      </c>
      <c r="F6" s="28"/>
      <c r="G6" s="23">
        <f>BOQ_07[[#This Row],[Quantity]]*BOQ_07[[#This Row],[Rate]]</f>
        <v>0</v>
      </c>
    </row>
    <row r="7" spans="1:7" ht="42">
      <c r="A7" s="17">
        <v>3</v>
      </c>
      <c r="B7" s="18" t="s">
        <v>193</v>
      </c>
      <c r="C7" s="18" t="s">
        <v>192</v>
      </c>
      <c r="D7" s="18" t="s">
        <v>194</v>
      </c>
      <c r="E7" s="19">
        <v>1</v>
      </c>
      <c r="F7" s="28"/>
      <c r="G7" s="23">
        <f>BOQ_07[[#This Row],[Quantity]]*BOQ_07[[#This Row],[Rate]]</f>
        <v>0</v>
      </c>
    </row>
    <row r="8" spans="1:7" ht="84">
      <c r="A8" s="17">
        <v>4</v>
      </c>
      <c r="B8" s="64" t="s">
        <v>196</v>
      </c>
      <c r="C8" s="64" t="s">
        <v>200</v>
      </c>
      <c r="D8" s="64" t="s">
        <v>194</v>
      </c>
      <c r="E8" s="65">
        <v>1</v>
      </c>
      <c r="F8" s="28"/>
      <c r="G8" s="23">
        <f>BOQ_07[[#This Row],[Quantity]]*BOQ_07[[#This Row],[Rate]]</f>
        <v>0</v>
      </c>
    </row>
    <row r="9" spans="1:7" ht="28" customHeight="1">
      <c r="A9" s="17">
        <v>5</v>
      </c>
      <c r="B9" s="21" t="s">
        <v>7</v>
      </c>
      <c r="C9" s="21" t="s">
        <v>8</v>
      </c>
      <c r="D9" s="21" t="s">
        <v>9</v>
      </c>
      <c r="E9" s="22">
        <v>159</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201</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350</v>
      </c>
      <c r="F13" s="28"/>
      <c r="G13" s="23">
        <f t="shared" si="0"/>
        <v>0</v>
      </c>
    </row>
    <row r="14" spans="1:7" ht="28" customHeight="1">
      <c r="A14" s="17">
        <v>10</v>
      </c>
      <c r="B14" s="21" t="s">
        <v>18</v>
      </c>
      <c r="C14" s="21" t="s">
        <v>19</v>
      </c>
      <c r="D14" s="21" t="s">
        <v>20</v>
      </c>
      <c r="E14" s="22">
        <v>200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180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10</v>
      </c>
      <c r="F31" s="28"/>
      <c r="G31" s="23">
        <f t="shared" si="0"/>
        <v>0</v>
      </c>
    </row>
    <row r="32" spans="1:7" ht="28" customHeight="1">
      <c r="A32" s="17">
        <v>28</v>
      </c>
      <c r="B32" s="21" t="s">
        <v>54</v>
      </c>
      <c r="C32" s="21" t="s">
        <v>55</v>
      </c>
      <c r="D32" s="21" t="s">
        <v>20</v>
      </c>
      <c r="E32" s="22">
        <v>120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202</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71"/>
      <c r="C49" s="68"/>
      <c r="D49" s="68"/>
      <c r="E49" s="68"/>
      <c r="F49" s="76" t="s">
        <v>199</v>
      </c>
      <c r="G49" s="73">
        <f>G5+G6+G7+G8</f>
        <v>0</v>
      </c>
    </row>
    <row r="50" spans="1:7">
      <c r="F50" s="13" t="s">
        <v>145</v>
      </c>
      <c r="G50" s="67">
        <f>ROUND(SUM(G9:G49),2)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lClvlJxh2IEFYGsz1k7wSYWB0G8AgipAu+OyE1X707dfoaAe71uEZ5FLZzSEJAYDJLfFD7LKMlOQ9fwB6P5BTQ==" saltValue="0eakLRSkGHBKwM1i4jxv8A==" spinCount="100000" sheet="1" selectLockedCells="1"/>
  <mergeCells count="2">
    <mergeCell ref="B1:G1"/>
    <mergeCell ref="B2:G2"/>
  </mergeCell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55"/>
  <sheetViews>
    <sheetView workbookViewId="0">
      <selection activeCell="F8" sqref="F8"/>
    </sheetView>
  </sheetViews>
  <sheetFormatPr defaultRowHeight="14"/>
  <cols>
    <col min="2" max="2" width="26" customWidth="1"/>
    <col min="3" max="3" width="48" customWidth="1"/>
    <col min="4" max="4" width="5.83203125" customWidth="1"/>
    <col min="5" max="5" width="8.1640625" customWidth="1"/>
    <col min="6" max="6" width="29.9140625" bestFit="1" customWidth="1"/>
    <col min="7" max="7" width="18" customWidth="1"/>
  </cols>
  <sheetData>
    <row r="1" spans="1:7" ht="95.4" customHeight="1">
      <c r="A1" s="144" t="s">
        <v>174</v>
      </c>
      <c r="B1" s="145"/>
      <c r="C1" s="145"/>
      <c r="D1" s="145"/>
      <c r="E1" s="145"/>
      <c r="F1" s="145"/>
      <c r="G1" s="146"/>
    </row>
    <row r="2" spans="1:7">
      <c r="B2" s="139" t="s">
        <v>165</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BOQ_08[[#This Row],[Quantity]]*BOQ_08[[#This Row],[Rate]]</f>
        <v>0</v>
      </c>
    </row>
    <row r="6" spans="1:7" ht="42">
      <c r="A6" s="17">
        <v>2</v>
      </c>
      <c r="B6" s="64" t="s">
        <v>189</v>
      </c>
      <c r="C6" s="64" t="s">
        <v>191</v>
      </c>
      <c r="D6" s="64" t="s">
        <v>195</v>
      </c>
      <c r="E6" s="65">
        <v>1</v>
      </c>
      <c r="F6" s="28"/>
      <c r="G6" s="23">
        <f>BOQ_08[[#This Row],[Quantity]]*BOQ_08[[#This Row],[Rate]]</f>
        <v>0</v>
      </c>
    </row>
    <row r="7" spans="1:7" ht="42">
      <c r="A7" s="17">
        <v>3</v>
      </c>
      <c r="B7" s="18" t="s">
        <v>193</v>
      </c>
      <c r="C7" s="18" t="s">
        <v>192</v>
      </c>
      <c r="D7" s="18" t="s">
        <v>194</v>
      </c>
      <c r="E7" s="19">
        <v>1</v>
      </c>
      <c r="F7" s="28"/>
      <c r="G7" s="23">
        <f>BOQ_08[[#This Row],[Quantity]]*BOQ_08[[#This Row],[Rate]]</f>
        <v>0</v>
      </c>
    </row>
    <row r="8" spans="1:7" ht="84">
      <c r="A8" s="17">
        <v>4</v>
      </c>
      <c r="B8" s="64" t="s">
        <v>196</v>
      </c>
      <c r="C8" s="64" t="s">
        <v>200</v>
      </c>
      <c r="D8" s="64" t="s">
        <v>194</v>
      </c>
      <c r="E8" s="65">
        <v>1</v>
      </c>
      <c r="F8" s="28"/>
      <c r="G8" s="23">
        <f>BOQ_08[[#This Row],[Quantity]]*BOQ_08[[#This Row],[Rate]]</f>
        <v>0</v>
      </c>
    </row>
    <row r="9" spans="1:7" ht="28" customHeight="1">
      <c r="A9" s="17">
        <v>5</v>
      </c>
      <c r="B9" s="21" t="s">
        <v>7</v>
      </c>
      <c r="C9" s="21" t="s">
        <v>8</v>
      </c>
      <c r="D9" s="21" t="s">
        <v>9</v>
      </c>
      <c r="E9" s="22">
        <v>143</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201</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315</v>
      </c>
      <c r="F13" s="28"/>
      <c r="G13" s="23">
        <f t="shared" si="0"/>
        <v>0</v>
      </c>
    </row>
    <row r="14" spans="1:7" ht="28" customHeight="1">
      <c r="A14" s="17">
        <v>10</v>
      </c>
      <c r="B14" s="21" t="s">
        <v>18</v>
      </c>
      <c r="C14" s="21" t="s">
        <v>19</v>
      </c>
      <c r="D14" s="21" t="s">
        <v>20</v>
      </c>
      <c r="E14" s="22">
        <v>180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150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8</v>
      </c>
      <c r="F31" s="28"/>
      <c r="G31" s="23">
        <f t="shared" si="0"/>
        <v>0</v>
      </c>
    </row>
    <row r="32" spans="1:7" ht="28" customHeight="1">
      <c r="A32" s="17">
        <v>28</v>
      </c>
      <c r="B32" s="21" t="s">
        <v>54</v>
      </c>
      <c r="C32" s="21" t="s">
        <v>55</v>
      </c>
      <c r="D32" s="21" t="s">
        <v>20</v>
      </c>
      <c r="E32" s="22">
        <v>100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202</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71"/>
      <c r="C49" s="68"/>
      <c r="D49" s="68"/>
      <c r="E49" s="68"/>
      <c r="F49" s="76" t="s">
        <v>199</v>
      </c>
      <c r="G49" s="73">
        <f>G5+G6+G7+G8</f>
        <v>0</v>
      </c>
    </row>
    <row r="50" spans="1:7">
      <c r="F50" s="13" t="s">
        <v>145</v>
      </c>
      <c r="G50" s="67">
        <f>ROUND(SUM(G9:G49),2)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8" customHeight="1">
      <c r="F55" s="41" t="s">
        <v>182</v>
      </c>
      <c r="G55" s="11">
        <f>ROUND(G53+G54,2)</f>
        <v>0</v>
      </c>
    </row>
  </sheetData>
  <sheetProtection algorithmName="SHA-512" hashValue="47mlX09Ii9MHayU4djYYb6+fPGAGkuHaMt2/KWI957XLUNIIq17yxb3Z66IWi/RU2pR4/MKAEJeM4iVyUHtWwg==" saltValue="uIJfWLTUgFUzRri9WWuykw==" spinCount="100000" sheet="1" selectLockedCells="1"/>
  <mergeCells count="2">
    <mergeCell ref="B2:G2"/>
    <mergeCell ref="A1:G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zoomScaleNormal="100" workbookViewId="0">
      <selection activeCell="F5" sqref="F5:F7"/>
    </sheetView>
  </sheetViews>
  <sheetFormatPr defaultRowHeight="14"/>
  <cols>
    <col min="2" max="2" width="26" customWidth="1"/>
    <col min="3" max="3" width="48" customWidth="1"/>
    <col min="4" max="4" width="5.6640625" customWidth="1"/>
    <col min="5" max="5" width="8.1640625" customWidth="1"/>
    <col min="6" max="6" width="16.58203125" customWidth="1"/>
    <col min="7" max="7" width="14" customWidth="1"/>
  </cols>
  <sheetData>
    <row r="1" spans="1:7" ht="82.25" customHeight="1">
      <c r="A1" s="131" t="s">
        <v>134</v>
      </c>
      <c r="B1" s="131"/>
      <c r="C1" s="131"/>
      <c r="D1" s="131"/>
      <c r="E1" s="131"/>
      <c r="F1" s="131"/>
      <c r="G1" s="131"/>
    </row>
    <row r="2" spans="1:7" ht="14" customHeight="1">
      <c r="A2" s="132" t="s">
        <v>135</v>
      </c>
      <c r="B2" s="132"/>
      <c r="C2" s="132"/>
      <c r="D2" s="132"/>
      <c r="E2" s="132"/>
      <c r="F2" s="132"/>
      <c r="G2" s="132"/>
    </row>
    <row r="4" spans="1:7" ht="22.25" customHeight="1" thickBot="1">
      <c r="A4" s="5" t="s">
        <v>0</v>
      </c>
      <c r="B4" s="6" t="s">
        <v>1</v>
      </c>
      <c r="C4" s="6" t="s">
        <v>2</v>
      </c>
      <c r="D4" s="6" t="s">
        <v>3</v>
      </c>
      <c r="E4" s="6" t="s">
        <v>4</v>
      </c>
      <c r="F4" s="6" t="s">
        <v>5</v>
      </c>
      <c r="G4" s="6" t="s">
        <v>6</v>
      </c>
    </row>
    <row r="5" spans="1:7" ht="42">
      <c r="A5" s="17">
        <v>1</v>
      </c>
      <c r="B5" s="18" t="s">
        <v>188</v>
      </c>
      <c r="C5" s="18" t="s">
        <v>190</v>
      </c>
      <c r="D5" s="18" t="s">
        <v>194</v>
      </c>
      <c r="E5" s="19">
        <v>1</v>
      </c>
      <c r="F5" s="27"/>
      <c r="G5" s="20">
        <f>BOQ_13[[#This Row],[Quantity]]*BOQ_13[[#This Row],[Rate]]</f>
        <v>0</v>
      </c>
    </row>
    <row r="6" spans="1:7" ht="42">
      <c r="A6" s="17">
        <v>2</v>
      </c>
      <c r="B6" s="64" t="s">
        <v>208</v>
      </c>
      <c r="C6" s="64" t="s">
        <v>191</v>
      </c>
      <c r="D6" s="64" t="s">
        <v>195</v>
      </c>
      <c r="E6" s="65">
        <v>1</v>
      </c>
      <c r="F6" s="27"/>
      <c r="G6" s="66">
        <f>BOQ_13[[#This Row],[Quantity]]*BOQ_13[[#This Row],[Rate]]</f>
        <v>0</v>
      </c>
    </row>
    <row r="7" spans="1:7" ht="42">
      <c r="A7" s="17">
        <v>3</v>
      </c>
      <c r="B7" s="18" t="s">
        <v>193</v>
      </c>
      <c r="C7" s="18" t="s">
        <v>192</v>
      </c>
      <c r="D7" s="18" t="s">
        <v>194</v>
      </c>
      <c r="E7" s="19">
        <v>1</v>
      </c>
      <c r="F7" s="27"/>
      <c r="G7" s="20">
        <f>BOQ_13[[#This Row],[Quantity]]*BOQ_13[[#This Row],[Rate]]</f>
        <v>0</v>
      </c>
    </row>
    <row r="8" spans="1:7" ht="84">
      <c r="A8" s="17">
        <v>4</v>
      </c>
      <c r="B8" s="64" t="s">
        <v>196</v>
      </c>
      <c r="C8" s="64" t="s">
        <v>200</v>
      </c>
      <c r="D8" s="64" t="s">
        <v>194</v>
      </c>
      <c r="E8" s="65">
        <v>1</v>
      </c>
      <c r="F8" s="27"/>
      <c r="G8" s="66">
        <f>BOQ_13[[#This Row],[Quantity]]*BOQ_13[[#This Row],[Rate]]</f>
        <v>0</v>
      </c>
    </row>
    <row r="9" spans="1:7" ht="28" customHeight="1">
      <c r="A9" s="17">
        <v>5</v>
      </c>
      <c r="B9" s="18" t="s">
        <v>7</v>
      </c>
      <c r="C9" s="18" t="s">
        <v>8</v>
      </c>
      <c r="D9" s="18" t="s">
        <v>9</v>
      </c>
      <c r="E9" s="19">
        <v>159</v>
      </c>
      <c r="F9" s="27"/>
      <c r="G9" s="20">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197</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350</v>
      </c>
      <c r="F13" s="28"/>
      <c r="G13" s="23">
        <f t="shared" si="0"/>
        <v>0</v>
      </c>
    </row>
    <row r="14" spans="1:7" ht="28" customHeight="1">
      <c r="A14" s="17">
        <v>10</v>
      </c>
      <c r="B14" s="21" t="s">
        <v>18</v>
      </c>
      <c r="C14" s="21" t="s">
        <v>19</v>
      </c>
      <c r="D14" s="21" t="s">
        <v>20</v>
      </c>
      <c r="E14" s="22">
        <v>200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175</v>
      </c>
      <c r="C18" s="21" t="s">
        <v>176</v>
      </c>
      <c r="D18" s="21" t="s">
        <v>9</v>
      </c>
      <c r="E18" s="22">
        <v>1</v>
      </c>
      <c r="F18" s="28"/>
      <c r="G18" s="23">
        <f t="shared" si="0"/>
        <v>0</v>
      </c>
    </row>
    <row r="19" spans="1:7" ht="28" customHeight="1">
      <c r="A19" s="17">
        <v>15</v>
      </c>
      <c r="B19" s="21" t="s">
        <v>177</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180</v>
      </c>
      <c r="F25" s="28"/>
      <c r="G25" s="23">
        <f t="shared" si="0"/>
        <v>0</v>
      </c>
    </row>
    <row r="26" spans="1:7" ht="28" customHeight="1">
      <c r="A26" s="17">
        <v>22</v>
      </c>
      <c r="B26" s="21" t="s">
        <v>43</v>
      </c>
      <c r="C26" s="21" t="s">
        <v>136</v>
      </c>
      <c r="D26" s="21" t="s">
        <v>12</v>
      </c>
      <c r="E26" s="22">
        <v>1</v>
      </c>
      <c r="F26" s="29"/>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10</v>
      </c>
      <c r="F31" s="28"/>
      <c r="G31" s="23">
        <f t="shared" si="0"/>
        <v>0</v>
      </c>
    </row>
    <row r="32" spans="1:7" ht="28" customHeight="1">
      <c r="A32" s="17">
        <v>28</v>
      </c>
      <c r="B32" s="21" t="s">
        <v>54</v>
      </c>
      <c r="C32" s="21" t="s">
        <v>55</v>
      </c>
      <c r="D32" s="21" t="s">
        <v>20</v>
      </c>
      <c r="E32" s="22">
        <v>120</v>
      </c>
      <c r="F32" s="28"/>
      <c r="G32" s="23">
        <f t="shared" si="0"/>
        <v>0</v>
      </c>
    </row>
    <row r="33" spans="1:7" ht="28" customHeight="1">
      <c r="A33" s="17">
        <v>29</v>
      </c>
      <c r="B33" s="21" t="s">
        <v>56</v>
      </c>
      <c r="C33" s="21" t="s">
        <v>178</v>
      </c>
      <c r="D33" s="21" t="s">
        <v>12</v>
      </c>
      <c r="E33" s="22">
        <v>1</v>
      </c>
      <c r="F33" s="28"/>
      <c r="G33" s="23">
        <f t="shared" si="0"/>
        <v>0</v>
      </c>
    </row>
    <row r="34" spans="1:7" ht="28" customHeight="1">
      <c r="A34" s="17">
        <v>30</v>
      </c>
      <c r="B34" s="21" t="s">
        <v>58</v>
      </c>
      <c r="C34" s="21" t="s">
        <v>59</v>
      </c>
      <c r="D34" s="21" t="s">
        <v>20</v>
      </c>
      <c r="E34" s="22">
        <v>10</v>
      </c>
      <c r="F34" s="28"/>
      <c r="G34" s="23">
        <f t="shared" si="0"/>
        <v>0</v>
      </c>
    </row>
    <row r="35" spans="1:7" ht="28" customHeight="1">
      <c r="A35" s="17">
        <v>31</v>
      </c>
      <c r="B35" s="21" t="s">
        <v>60</v>
      </c>
      <c r="C35" s="21" t="s">
        <v>61</v>
      </c>
      <c r="D35" s="21" t="s">
        <v>20</v>
      </c>
      <c r="E35" s="22">
        <v>15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198</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179</v>
      </c>
      <c r="D46" s="21" t="s">
        <v>12</v>
      </c>
      <c r="E46" s="22">
        <v>1</v>
      </c>
      <c r="F46" s="30"/>
      <c r="G46" s="23">
        <f t="shared" si="0"/>
        <v>0</v>
      </c>
    </row>
    <row r="47" spans="1:7" ht="28" customHeight="1">
      <c r="A47" s="17">
        <v>43</v>
      </c>
      <c r="B47" s="21" t="s">
        <v>141</v>
      </c>
      <c r="C47" s="21" t="s">
        <v>142</v>
      </c>
      <c r="D47" s="21" t="s">
        <v>12</v>
      </c>
      <c r="E47" s="22">
        <v>1</v>
      </c>
      <c r="F47" s="28"/>
      <c r="G47" s="23">
        <f t="shared" si="0"/>
        <v>0</v>
      </c>
    </row>
    <row r="48" spans="1:7" ht="28" customHeight="1" thickBot="1">
      <c r="A48" s="17">
        <v>44</v>
      </c>
      <c r="B48" s="21" t="s">
        <v>143</v>
      </c>
      <c r="C48" s="21" t="s">
        <v>144</v>
      </c>
      <c r="D48" s="24" t="s">
        <v>12</v>
      </c>
      <c r="E48" s="25">
        <v>1</v>
      </c>
      <c r="F48" s="31"/>
      <c r="G48" s="26">
        <f t="shared" si="0"/>
        <v>0</v>
      </c>
    </row>
    <row r="49" spans="1:7" ht="14.4" customHeight="1" thickBot="1">
      <c r="A49" s="4"/>
      <c r="B49" s="2"/>
      <c r="C49" s="2"/>
      <c r="D49" s="133" t="s">
        <v>79</v>
      </c>
      <c r="E49" s="134"/>
      <c r="F49" s="134"/>
      <c r="G49" s="135"/>
    </row>
    <row r="50" spans="1:7">
      <c r="D50" s="136" t="s">
        <v>199</v>
      </c>
      <c r="E50" s="137"/>
      <c r="F50" s="138"/>
      <c r="G50" s="8">
        <f>G5+G6+G7+G8</f>
        <v>0</v>
      </c>
    </row>
    <row r="51" spans="1:7">
      <c r="D51" s="125" t="s">
        <v>145</v>
      </c>
      <c r="E51" s="126"/>
      <c r="F51" s="127"/>
      <c r="G51" s="63">
        <f>ROUND(SUM(G9:G48),2)</f>
        <v>0</v>
      </c>
    </row>
    <row r="52" spans="1:7">
      <c r="D52" s="125" t="s">
        <v>146</v>
      </c>
      <c r="E52" s="126"/>
      <c r="F52" s="127"/>
      <c r="G52" s="9">
        <f>ROUND(G50+G51,2)</f>
        <v>0</v>
      </c>
    </row>
    <row r="53" spans="1:7">
      <c r="D53" s="125" t="s">
        <v>147</v>
      </c>
      <c r="E53" s="126"/>
      <c r="F53" s="127"/>
      <c r="G53" s="9">
        <f>ROUND(G52*10%,2)</f>
        <v>0</v>
      </c>
    </row>
    <row r="54" spans="1:7">
      <c r="D54" s="125" t="s">
        <v>148</v>
      </c>
      <c r="E54" s="126"/>
      <c r="F54" s="127"/>
      <c r="G54" s="10">
        <f>ROUND(G52+G53,2)</f>
        <v>0</v>
      </c>
    </row>
    <row r="55" spans="1:7" ht="14.5" thickBot="1">
      <c r="D55" s="128" t="s">
        <v>149</v>
      </c>
      <c r="E55" s="129"/>
      <c r="F55" s="130"/>
      <c r="G55" s="38">
        <f>ROUND(G54*15%,2)</f>
        <v>0</v>
      </c>
    </row>
    <row r="56" spans="1:7">
      <c r="D56" s="117" t="s">
        <v>180</v>
      </c>
      <c r="E56" s="118"/>
      <c r="F56" s="119"/>
      <c r="G56" s="123">
        <f>ROUND(G54+G55,2)</f>
        <v>0</v>
      </c>
    </row>
    <row r="57" spans="1:7" ht="14.5" thickBot="1">
      <c r="D57" s="120"/>
      <c r="E57" s="121"/>
      <c r="F57" s="122"/>
      <c r="G57" s="124"/>
    </row>
  </sheetData>
  <sheetProtection algorithmName="SHA-512" hashValue="wCSHab40GzrCcpKlRSI9i3rAEz+nP95/Iqq3gYweYXsK63TkKqx/bujASJRkhKw67CDQlqn9L01la2X3ZYvRKQ==" saltValue="fRkSqzl76hPJBVKFbtJqHg==" spinCount="100000" sheet="1" selectLockedCells="1"/>
  <mergeCells count="11">
    <mergeCell ref="D56:F57"/>
    <mergeCell ref="G56:G57"/>
    <mergeCell ref="D54:F54"/>
    <mergeCell ref="D55:F55"/>
    <mergeCell ref="A1:G1"/>
    <mergeCell ref="A2:G2"/>
    <mergeCell ref="D49:G49"/>
    <mergeCell ref="D50:F50"/>
    <mergeCell ref="D51:F51"/>
    <mergeCell ref="D52:F52"/>
    <mergeCell ref="D53:F53"/>
  </mergeCell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6"/>
  <sheetViews>
    <sheetView workbookViewId="0">
      <selection activeCell="F7" sqref="F7"/>
    </sheetView>
  </sheetViews>
  <sheetFormatPr defaultRowHeight="14"/>
  <cols>
    <col min="1" max="1" width="7.6640625" customWidth="1"/>
    <col min="2" max="2" width="26" customWidth="1"/>
    <col min="3" max="3" width="48" customWidth="1"/>
    <col min="4" max="4" width="12" customWidth="1"/>
    <col min="5" max="5" width="10" customWidth="1"/>
    <col min="6" max="6" width="33.08203125" bestFit="1" customWidth="1"/>
    <col min="7" max="7" width="18" customWidth="1"/>
  </cols>
  <sheetData>
    <row r="1" spans="1:7" ht="81" customHeight="1">
      <c r="A1" s="131" t="s">
        <v>151</v>
      </c>
      <c r="B1" s="131"/>
      <c r="C1" s="131"/>
      <c r="D1" s="131"/>
      <c r="E1" s="131"/>
      <c r="F1" s="131"/>
      <c r="G1" s="131"/>
    </row>
    <row r="2" spans="1:7">
      <c r="B2" s="139" t="s">
        <v>152</v>
      </c>
      <c r="C2" s="139"/>
      <c r="D2" s="139"/>
      <c r="E2" s="139"/>
      <c r="F2" s="139"/>
      <c r="G2" s="139"/>
    </row>
    <row r="4" spans="1:7" ht="22.75" customHeight="1">
      <c r="A4" s="33" t="s">
        <v>0</v>
      </c>
      <c r="B4" s="34" t="s">
        <v>1</v>
      </c>
      <c r="C4" s="34" t="s">
        <v>2</v>
      </c>
      <c r="D4" s="34" t="s">
        <v>3</v>
      </c>
      <c r="E4" s="34" t="s">
        <v>4</v>
      </c>
      <c r="F4" s="34" t="s">
        <v>5</v>
      </c>
      <c r="G4" s="34" t="s">
        <v>6</v>
      </c>
    </row>
    <row r="5" spans="1:7" ht="42">
      <c r="A5" s="17">
        <v>1</v>
      </c>
      <c r="B5" s="18" t="s">
        <v>188</v>
      </c>
      <c r="C5" s="18" t="s">
        <v>190</v>
      </c>
      <c r="D5" s="18" t="s">
        <v>194</v>
      </c>
      <c r="E5" s="19">
        <v>1</v>
      </c>
      <c r="F5" s="28"/>
      <c r="G5" s="23">
        <f>BOQ_19[[#This Row],[Quantity]]*BOQ_19[[#This Row],[Rate]]</f>
        <v>0</v>
      </c>
    </row>
    <row r="6" spans="1:7" ht="42">
      <c r="A6" s="17">
        <v>2</v>
      </c>
      <c r="B6" s="64" t="s">
        <v>189</v>
      </c>
      <c r="C6" s="64" t="s">
        <v>191</v>
      </c>
      <c r="D6" s="64" t="s">
        <v>195</v>
      </c>
      <c r="E6" s="65">
        <v>1</v>
      </c>
      <c r="F6" s="28"/>
      <c r="G6" s="23">
        <f>BOQ_19[[#This Row],[Quantity]]*BOQ_19[[#This Row],[Rate]]</f>
        <v>0</v>
      </c>
    </row>
    <row r="7" spans="1:7" ht="42">
      <c r="A7" s="17">
        <v>3</v>
      </c>
      <c r="B7" s="18" t="s">
        <v>193</v>
      </c>
      <c r="C7" s="18" t="s">
        <v>192</v>
      </c>
      <c r="D7" s="18" t="s">
        <v>194</v>
      </c>
      <c r="E7" s="19">
        <v>1</v>
      </c>
      <c r="F7" s="28"/>
      <c r="G7" s="23">
        <f>BOQ_19[[#This Row],[Quantity]]*BOQ_19[[#This Row],[Rate]]</f>
        <v>0</v>
      </c>
    </row>
    <row r="8" spans="1:7" ht="84">
      <c r="A8" s="17">
        <v>4</v>
      </c>
      <c r="B8" s="64" t="s">
        <v>196</v>
      </c>
      <c r="C8" s="64" t="s">
        <v>200</v>
      </c>
      <c r="D8" s="64" t="s">
        <v>194</v>
      </c>
      <c r="E8" s="65">
        <v>1</v>
      </c>
      <c r="F8" s="28"/>
      <c r="G8" s="23">
        <f>BOQ_19[[#This Row],[Quantity]]*BOQ_19[[#This Row],[Rate]]</f>
        <v>0</v>
      </c>
    </row>
    <row r="9" spans="1:7" ht="28" customHeight="1">
      <c r="A9" s="17">
        <v>5</v>
      </c>
      <c r="B9" s="21" t="s">
        <v>7</v>
      </c>
      <c r="C9" s="21" t="s">
        <v>8</v>
      </c>
      <c r="D9" s="21" t="s">
        <v>9</v>
      </c>
      <c r="E9" s="22">
        <v>191</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201</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420</v>
      </c>
      <c r="F13" s="28"/>
      <c r="G13" s="23">
        <f t="shared" si="0"/>
        <v>0</v>
      </c>
    </row>
    <row r="14" spans="1:7" ht="28" customHeight="1">
      <c r="A14" s="17">
        <v>10</v>
      </c>
      <c r="B14" s="21" t="s">
        <v>18</v>
      </c>
      <c r="C14" s="21" t="s">
        <v>19</v>
      </c>
      <c r="D14" s="21" t="s">
        <v>20</v>
      </c>
      <c r="E14" s="22">
        <v>240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220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12</v>
      </c>
      <c r="F31" s="28"/>
      <c r="G31" s="23">
        <f t="shared" si="0"/>
        <v>0</v>
      </c>
    </row>
    <row r="32" spans="1:7" ht="28" customHeight="1">
      <c r="A32" s="17">
        <v>28</v>
      </c>
      <c r="B32" s="21" t="s">
        <v>54</v>
      </c>
      <c r="C32" s="21" t="s">
        <v>55</v>
      </c>
      <c r="D32" s="21" t="s">
        <v>20</v>
      </c>
      <c r="E32" s="22">
        <v>150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202</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68"/>
      <c r="C49" s="68"/>
      <c r="D49" s="68"/>
      <c r="E49" s="68"/>
      <c r="F49" s="70" t="s">
        <v>203</v>
      </c>
      <c r="G49" s="69">
        <f>G5+G6+G7+G8</f>
        <v>0</v>
      </c>
    </row>
    <row r="50" spans="1:7">
      <c r="F50" s="12" t="s">
        <v>145</v>
      </c>
      <c r="G50" s="67">
        <f>ROUND(SUM(G9:G49),2)</f>
        <v>0</v>
      </c>
    </row>
    <row r="51" spans="1:7">
      <c r="F51" s="12" t="s">
        <v>146</v>
      </c>
      <c r="G51" s="16">
        <f>ROUND(G49+G50,2)</f>
        <v>0</v>
      </c>
    </row>
    <row r="52" spans="1:7">
      <c r="F52" s="12" t="s">
        <v>147</v>
      </c>
      <c r="G52" s="16">
        <f>ROUND(G51*10%,2)</f>
        <v>0</v>
      </c>
    </row>
    <row r="53" spans="1:7">
      <c r="F53" s="12" t="s">
        <v>148</v>
      </c>
      <c r="G53" s="16">
        <f>ROUND(G51+G52,2)</f>
        <v>0</v>
      </c>
    </row>
    <row r="54" spans="1:7" ht="14.5" thickBot="1">
      <c r="F54" s="39" t="s">
        <v>149</v>
      </c>
      <c r="G54" s="40">
        <f>ROUND(G53*15%,2)</f>
        <v>0</v>
      </c>
    </row>
    <row r="55" spans="1:7">
      <c r="F55" s="140" t="s">
        <v>181</v>
      </c>
      <c r="G55" s="123">
        <f>ROUND(G53+G54,2)</f>
        <v>0</v>
      </c>
    </row>
    <row r="56" spans="1:7" ht="14.5" thickBot="1">
      <c r="F56" s="141"/>
      <c r="G56" s="124"/>
    </row>
  </sheetData>
  <sheetProtection algorithmName="SHA-512" hashValue="Lbwayce9U1EF+suo1kAc3a15qbBzcPoT7V3dxJwEBdd3uj+8OL8Y9uuI7RsrXljlg1RO8DD1hMrdm14OiP+gaQ==" saltValue="Uds5tl4XsuXA8qhx0QlQWA==" spinCount="100000" sheet="1" selectLockedCells="1"/>
  <mergeCells count="4">
    <mergeCell ref="B2:G2"/>
    <mergeCell ref="A1:G1"/>
    <mergeCell ref="F55:F56"/>
    <mergeCell ref="G55:G56"/>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5"/>
  <sheetViews>
    <sheetView workbookViewId="0">
      <selection activeCell="F7" sqref="F7:F9"/>
    </sheetView>
  </sheetViews>
  <sheetFormatPr defaultRowHeight="14"/>
  <cols>
    <col min="2" max="2" width="26" customWidth="1"/>
    <col min="3" max="3" width="48" customWidth="1"/>
    <col min="4" max="4" width="12" customWidth="1"/>
    <col min="5" max="5" width="10" customWidth="1"/>
    <col min="6" max="6" width="29.9140625" bestFit="1" customWidth="1"/>
    <col min="7" max="7" width="14.08203125" customWidth="1"/>
  </cols>
  <sheetData>
    <row r="1" spans="1:7" ht="78.650000000000006" customHeight="1">
      <c r="A1" s="131" t="s">
        <v>153</v>
      </c>
      <c r="B1" s="131"/>
      <c r="C1" s="131"/>
      <c r="D1" s="131"/>
      <c r="E1" s="131"/>
      <c r="F1" s="131"/>
      <c r="G1" s="131"/>
    </row>
    <row r="2" spans="1:7">
      <c r="B2" s="139" t="s">
        <v>154</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BOQ_14[[#This Row],[Quantity]]*BOQ_14[[#This Row],[Rate]]</f>
        <v>0</v>
      </c>
    </row>
    <row r="6" spans="1:7" ht="42">
      <c r="A6" s="17">
        <v>2</v>
      </c>
      <c r="B6" s="64" t="s">
        <v>189</v>
      </c>
      <c r="C6" s="64" t="s">
        <v>191</v>
      </c>
      <c r="D6" s="64" t="s">
        <v>195</v>
      </c>
      <c r="E6" s="65">
        <v>1</v>
      </c>
      <c r="F6" s="28"/>
      <c r="G6" s="23">
        <f>BOQ_14[[#This Row],[Quantity]]*BOQ_14[[#This Row],[Rate]]</f>
        <v>0</v>
      </c>
    </row>
    <row r="7" spans="1:7" ht="42">
      <c r="A7" s="17">
        <v>3</v>
      </c>
      <c r="B7" s="18" t="s">
        <v>193</v>
      </c>
      <c r="C7" s="18" t="s">
        <v>192</v>
      </c>
      <c r="D7" s="18" t="s">
        <v>194</v>
      </c>
      <c r="E7" s="19">
        <v>1</v>
      </c>
      <c r="F7" s="28"/>
      <c r="G7" s="23">
        <f>BOQ_14[[#This Row],[Quantity]]*BOQ_14[[#This Row],[Rate]]</f>
        <v>0</v>
      </c>
    </row>
    <row r="8" spans="1:7" ht="84">
      <c r="A8" s="17">
        <v>4</v>
      </c>
      <c r="B8" s="64" t="s">
        <v>196</v>
      </c>
      <c r="C8" s="64" t="s">
        <v>200</v>
      </c>
      <c r="D8" s="64" t="s">
        <v>194</v>
      </c>
      <c r="E8" s="65">
        <v>1</v>
      </c>
      <c r="F8" s="28"/>
      <c r="G8" s="23">
        <f>BOQ_14[[#This Row],[Quantity]]*BOQ_14[[#This Row],[Rate]]</f>
        <v>0</v>
      </c>
    </row>
    <row r="9" spans="1:7" ht="28" customHeight="1">
      <c r="A9" s="17">
        <v>5</v>
      </c>
      <c r="B9" s="21" t="s">
        <v>7</v>
      </c>
      <c r="C9" s="21" t="s">
        <v>8</v>
      </c>
      <c r="D9" s="21" t="s">
        <v>9</v>
      </c>
      <c r="E9" s="22">
        <v>143</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204</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315</v>
      </c>
      <c r="F13" s="28"/>
      <c r="G13" s="23">
        <f t="shared" si="0"/>
        <v>0</v>
      </c>
    </row>
    <row r="14" spans="1:7" ht="28" customHeight="1">
      <c r="A14" s="17">
        <v>10</v>
      </c>
      <c r="B14" s="21" t="s">
        <v>18</v>
      </c>
      <c r="C14" s="21" t="s">
        <v>19</v>
      </c>
      <c r="D14" s="21" t="s">
        <v>20</v>
      </c>
      <c r="E14" s="22">
        <v>180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150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8</v>
      </c>
      <c r="F31" s="28"/>
      <c r="G31" s="23">
        <f t="shared" si="0"/>
        <v>0</v>
      </c>
    </row>
    <row r="32" spans="1:7" ht="28" customHeight="1">
      <c r="A32" s="17">
        <v>28</v>
      </c>
      <c r="B32" s="21" t="s">
        <v>54</v>
      </c>
      <c r="C32" s="21" t="s">
        <v>55</v>
      </c>
      <c r="D32" s="21" t="s">
        <v>20</v>
      </c>
      <c r="E32" s="22">
        <v>100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205</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71"/>
      <c r="C49" s="68"/>
      <c r="D49" s="68"/>
      <c r="E49" s="68"/>
      <c r="F49" s="70" t="s">
        <v>203</v>
      </c>
      <c r="G49" s="72">
        <f>G5+G6+G7+G8</f>
        <v>0</v>
      </c>
    </row>
    <row r="50" spans="1:7">
      <c r="F50" s="12" t="s">
        <v>145</v>
      </c>
      <c r="G50" s="67">
        <f>ROUND(SUM(G9:G49),2)</f>
        <v>0</v>
      </c>
    </row>
    <row r="51" spans="1:7">
      <c r="F51" s="12" t="s">
        <v>146</v>
      </c>
      <c r="G51" s="15">
        <f>ROUND(G49+G50,2)</f>
        <v>0</v>
      </c>
    </row>
    <row r="52" spans="1:7">
      <c r="F52" s="12" t="s">
        <v>147</v>
      </c>
      <c r="G52" s="15">
        <f>ROUND(G51*10%,2)</f>
        <v>0</v>
      </c>
    </row>
    <row r="53" spans="1:7">
      <c r="F53" s="12" t="s">
        <v>148</v>
      </c>
      <c r="G53" s="16">
        <f>ROUND(G51+G52,2)</f>
        <v>0</v>
      </c>
    </row>
    <row r="54" spans="1:7">
      <c r="F54" s="13" t="s">
        <v>149</v>
      </c>
      <c r="G54" s="16">
        <f>ROUND(G53*15%,2)</f>
        <v>0</v>
      </c>
    </row>
    <row r="55" spans="1:7" ht="25" customHeight="1">
      <c r="F55" s="41" t="s">
        <v>182</v>
      </c>
      <c r="G55" s="11">
        <f>ROUND(G53+G54,2)</f>
        <v>0</v>
      </c>
    </row>
  </sheetData>
  <sheetProtection algorithmName="SHA-512" hashValue="yMjWT8iiejxh4hc+1l2Hx63T35jZi00ZkXrLr59ZwO485nL8EcntcBEE4useSM/qQvvYj+1CIHUzrGTD9iMEyQ==" saltValue="OSl7QC/4QNDfBoCJZQpd7g==" spinCount="100000" sheet="1" selectLockedCells="1"/>
  <mergeCells count="2">
    <mergeCell ref="B2:G2"/>
    <mergeCell ref="A1:G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5"/>
  <sheetViews>
    <sheetView workbookViewId="0">
      <selection activeCell="F7" sqref="F7"/>
    </sheetView>
  </sheetViews>
  <sheetFormatPr defaultRowHeight="14"/>
  <cols>
    <col min="2" max="2" width="26" customWidth="1"/>
    <col min="3" max="3" width="48" customWidth="1"/>
    <col min="4" max="4" width="12" customWidth="1"/>
    <col min="5" max="5" width="10" customWidth="1"/>
    <col min="6" max="6" width="29.9140625" bestFit="1" customWidth="1"/>
    <col min="7" max="7" width="18" customWidth="1"/>
  </cols>
  <sheetData>
    <row r="1" spans="1:7" ht="108" customHeight="1">
      <c r="A1" s="131" t="s">
        <v>155</v>
      </c>
      <c r="B1" s="131"/>
      <c r="C1" s="131"/>
      <c r="D1" s="131"/>
      <c r="E1" s="131"/>
      <c r="F1" s="131"/>
      <c r="G1" s="131"/>
    </row>
    <row r="2" spans="1:7">
      <c r="B2" s="139" t="s">
        <v>154</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BOQ_17[[#This Row],[Quantity]]*BOQ_17[[#This Row],[Rate]]</f>
        <v>0</v>
      </c>
    </row>
    <row r="6" spans="1:7" ht="42">
      <c r="A6" s="17">
        <v>2</v>
      </c>
      <c r="B6" s="64" t="s">
        <v>189</v>
      </c>
      <c r="C6" s="64" t="s">
        <v>191</v>
      </c>
      <c r="D6" s="64" t="s">
        <v>195</v>
      </c>
      <c r="E6" s="65">
        <v>1</v>
      </c>
      <c r="F6" s="28"/>
      <c r="G6" s="23">
        <f>BOQ_17[[#This Row],[Quantity]]*BOQ_17[[#This Row],[Rate]]</f>
        <v>0</v>
      </c>
    </row>
    <row r="7" spans="1:7" ht="42">
      <c r="A7" s="17">
        <v>3</v>
      </c>
      <c r="B7" s="18" t="s">
        <v>193</v>
      </c>
      <c r="C7" s="18" t="s">
        <v>192</v>
      </c>
      <c r="D7" s="18" t="s">
        <v>194</v>
      </c>
      <c r="E7" s="19">
        <v>1</v>
      </c>
      <c r="F7" s="28"/>
      <c r="G7" s="23">
        <f>BOQ_17[[#This Row],[Quantity]]*BOQ_17[[#This Row],[Rate]]</f>
        <v>0</v>
      </c>
    </row>
    <row r="8" spans="1:7" ht="84">
      <c r="A8" s="17">
        <v>4</v>
      </c>
      <c r="B8" s="64" t="s">
        <v>196</v>
      </c>
      <c r="C8" s="64" t="s">
        <v>200</v>
      </c>
      <c r="D8" s="64" t="s">
        <v>194</v>
      </c>
      <c r="E8" s="65">
        <v>1</v>
      </c>
      <c r="F8" s="28"/>
      <c r="G8" s="23">
        <f>BOQ_17[[#This Row],[Quantity]]*BOQ_17[[#This Row],[Rate]]</f>
        <v>0</v>
      </c>
    </row>
    <row r="9" spans="1:7" ht="28" customHeight="1">
      <c r="A9" s="17">
        <v>5</v>
      </c>
      <c r="B9" s="21" t="s">
        <v>7</v>
      </c>
      <c r="C9" s="21" t="s">
        <v>8</v>
      </c>
      <c r="D9" s="21" t="s">
        <v>9</v>
      </c>
      <c r="E9" s="22">
        <v>143</v>
      </c>
      <c r="F9" s="28"/>
      <c r="G9" s="23">
        <f>IF(OR(E9="",F9=""),0,E9*F9)</f>
        <v>0</v>
      </c>
    </row>
    <row r="10" spans="1:7" ht="28" customHeight="1">
      <c r="A10" s="17">
        <v>6</v>
      </c>
      <c r="B10" s="21" t="s">
        <v>10</v>
      </c>
      <c r="C10" s="21" t="s">
        <v>11</v>
      </c>
      <c r="D10" s="21" t="s">
        <v>12</v>
      </c>
      <c r="E10" s="22">
        <v>1</v>
      </c>
      <c r="F10" s="28"/>
      <c r="G10" s="23">
        <f t="shared" ref="G10:G48" si="0">IF(OR(E10="",F10=""),0,E10*F10)</f>
        <v>0</v>
      </c>
    </row>
    <row r="11" spans="1:7" ht="28" customHeight="1">
      <c r="A11" s="17">
        <v>7</v>
      </c>
      <c r="B11" s="21" t="s">
        <v>13</v>
      </c>
      <c r="C11" s="21" t="s">
        <v>204</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315</v>
      </c>
      <c r="F13" s="28"/>
      <c r="G13" s="23">
        <f t="shared" si="0"/>
        <v>0</v>
      </c>
    </row>
    <row r="14" spans="1:7" ht="28" customHeight="1">
      <c r="A14" s="17">
        <v>10</v>
      </c>
      <c r="B14" s="21" t="s">
        <v>18</v>
      </c>
      <c r="C14" s="21" t="s">
        <v>19</v>
      </c>
      <c r="D14" s="21" t="s">
        <v>20</v>
      </c>
      <c r="E14" s="22">
        <v>180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150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8</v>
      </c>
      <c r="F31" s="28"/>
      <c r="G31" s="23">
        <f t="shared" si="0"/>
        <v>0</v>
      </c>
    </row>
    <row r="32" spans="1:7" ht="28" customHeight="1">
      <c r="A32" s="17">
        <v>28</v>
      </c>
      <c r="B32" s="21" t="s">
        <v>54</v>
      </c>
      <c r="C32" s="21" t="s">
        <v>55</v>
      </c>
      <c r="D32" s="21" t="s">
        <v>20</v>
      </c>
      <c r="E32" s="22">
        <v>100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205</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71"/>
      <c r="C49" s="68"/>
      <c r="D49" s="68"/>
      <c r="E49" s="68"/>
      <c r="F49" s="74" t="s">
        <v>199</v>
      </c>
      <c r="G49" s="73">
        <f>G5+G6+G7+G8</f>
        <v>0</v>
      </c>
    </row>
    <row r="50" spans="1:7">
      <c r="F50" s="13" t="s">
        <v>145</v>
      </c>
      <c r="G50" s="67">
        <f>ROUND(SUM(G9:G49),2)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G/kUq3dugQgticA9Eyd9yHY14jIw0jLZJ+3RiMfAFIpY1vCm/ZmC9awiT5WQR0txbwwOVsoXPhYYIxaZYmVR2g==" saltValue="06Ro197MdgDE80KEJJ5T9w==" spinCount="100000" sheet="1" selectLockedCells="1"/>
  <mergeCells count="2">
    <mergeCell ref="B2:G2"/>
    <mergeCell ref="A1:G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5"/>
  <sheetViews>
    <sheetView workbookViewId="0">
      <selection activeCell="F6" sqref="F6:F9"/>
    </sheetView>
  </sheetViews>
  <sheetFormatPr defaultRowHeight="14"/>
  <cols>
    <col min="2" max="2" width="26" customWidth="1"/>
    <col min="3" max="3" width="48" customWidth="1"/>
    <col min="4" max="4" width="12" customWidth="1"/>
    <col min="5" max="5" width="10" customWidth="1"/>
    <col min="6" max="6" width="33.08203125" bestFit="1" customWidth="1"/>
    <col min="7" max="7" width="14" customWidth="1"/>
  </cols>
  <sheetData>
    <row r="1" spans="1:7" ht="114" customHeight="1">
      <c r="B1" s="131" t="s">
        <v>156</v>
      </c>
      <c r="C1" s="131"/>
      <c r="D1" s="131"/>
      <c r="E1" s="131"/>
      <c r="F1" s="131"/>
      <c r="G1" s="131"/>
    </row>
    <row r="2" spans="1:7">
      <c r="B2" s="139" t="s">
        <v>154</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BOQ_09[[#This Row],[Quantity]]*BOQ_09[[#This Row],[Rate]]</f>
        <v>0</v>
      </c>
    </row>
    <row r="6" spans="1:7" ht="42">
      <c r="A6" s="17">
        <v>2</v>
      </c>
      <c r="B6" s="64" t="s">
        <v>189</v>
      </c>
      <c r="C6" s="64" t="s">
        <v>191</v>
      </c>
      <c r="D6" s="64" t="s">
        <v>195</v>
      </c>
      <c r="E6" s="65">
        <v>1</v>
      </c>
      <c r="F6" s="28"/>
      <c r="G6" s="23">
        <f>BOQ_09[[#This Row],[Quantity]]*BOQ_09[[#This Row],[Rate]]</f>
        <v>0</v>
      </c>
    </row>
    <row r="7" spans="1:7" ht="42">
      <c r="A7" s="17">
        <v>3</v>
      </c>
      <c r="B7" s="18" t="s">
        <v>193</v>
      </c>
      <c r="C7" s="18" t="s">
        <v>192</v>
      </c>
      <c r="D7" s="18" t="s">
        <v>194</v>
      </c>
      <c r="E7" s="19">
        <v>1</v>
      </c>
      <c r="F7" s="28"/>
      <c r="G7" s="23">
        <f>BOQ_09[[#This Row],[Quantity]]*BOQ_09[[#This Row],[Rate]]</f>
        <v>0</v>
      </c>
    </row>
    <row r="8" spans="1:7" ht="84">
      <c r="A8" s="17">
        <v>4</v>
      </c>
      <c r="B8" s="64" t="s">
        <v>196</v>
      </c>
      <c r="C8" s="64" t="s">
        <v>200</v>
      </c>
      <c r="D8" s="64" t="s">
        <v>194</v>
      </c>
      <c r="E8" s="65">
        <v>1</v>
      </c>
      <c r="F8" s="28"/>
      <c r="G8" s="23">
        <f>BOQ_09[[#This Row],[Quantity]]*BOQ_09[[#This Row],[Rate]]</f>
        <v>0</v>
      </c>
    </row>
    <row r="9" spans="1:7" ht="28" customHeight="1">
      <c r="A9" s="17">
        <v>5</v>
      </c>
      <c r="B9" s="21" t="s">
        <v>7</v>
      </c>
      <c r="C9" s="21" t="s">
        <v>8</v>
      </c>
      <c r="D9" s="21" t="s">
        <v>9</v>
      </c>
      <c r="E9" s="22">
        <v>143</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204</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315</v>
      </c>
      <c r="F13" s="28"/>
      <c r="G13" s="23">
        <f t="shared" si="0"/>
        <v>0</v>
      </c>
    </row>
    <row r="14" spans="1:7" ht="28" customHeight="1">
      <c r="A14" s="17">
        <v>10</v>
      </c>
      <c r="B14" s="21" t="s">
        <v>18</v>
      </c>
      <c r="C14" s="21" t="s">
        <v>19</v>
      </c>
      <c r="D14" s="21" t="s">
        <v>20</v>
      </c>
      <c r="E14" s="22">
        <v>180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150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8</v>
      </c>
      <c r="F31" s="28"/>
      <c r="G31" s="23">
        <f t="shared" si="0"/>
        <v>0</v>
      </c>
    </row>
    <row r="32" spans="1:7" ht="28" customHeight="1">
      <c r="A32" s="17">
        <v>28</v>
      </c>
      <c r="B32" s="21" t="s">
        <v>54</v>
      </c>
      <c r="C32" s="21" t="s">
        <v>55</v>
      </c>
      <c r="D32" s="21" t="s">
        <v>20</v>
      </c>
      <c r="E32" s="22">
        <v>100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205</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45" t="s">
        <v>12</v>
      </c>
      <c r="E45" s="22">
        <v>1</v>
      </c>
      <c r="F45" s="28"/>
      <c r="G45" s="23">
        <f>IF(OR(E45="",F45=""),0,E45*F45)</f>
        <v>0</v>
      </c>
    </row>
    <row r="46" spans="1:7" ht="28" customHeight="1">
      <c r="A46" s="17">
        <v>42</v>
      </c>
      <c r="B46" s="21" t="s">
        <v>139</v>
      </c>
      <c r="C46" s="21" t="s">
        <v>140</v>
      </c>
      <c r="D46" s="21" t="s">
        <v>12</v>
      </c>
      <c r="E46" s="22">
        <v>1</v>
      </c>
      <c r="F46" s="28"/>
      <c r="G46" s="23">
        <f t="shared" si="0"/>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35"/>
      <c r="C49" s="35"/>
      <c r="D49" s="35"/>
      <c r="E49" s="35"/>
      <c r="F49" s="42" t="s">
        <v>203</v>
      </c>
      <c r="G49" s="43">
        <f>G5+G6+G7+G8</f>
        <v>0</v>
      </c>
    </row>
    <row r="50" spans="1:7">
      <c r="F50" s="13" t="s">
        <v>145</v>
      </c>
      <c r="G50" s="67">
        <f>ROUND(SUM(G9:G48),2)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6MDdla/CwCoAO8+qgo/PdrDwLZULevkUXstWksDXIv0SmZq63vEByCQ50ktFRuDQ2MyKyfNjt1y2W8WLG7pOuA==" saltValue="UaCEe0Sqo9d7Vts58oBYhQ==" spinCount="100000" sheet="1" selectLockedCells="1" autoFilter="0"/>
  <mergeCells count="2">
    <mergeCell ref="B1:G1"/>
    <mergeCell ref="B2:G2"/>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5"/>
  <sheetViews>
    <sheetView workbookViewId="0">
      <selection activeCell="F6" sqref="F6"/>
    </sheetView>
  </sheetViews>
  <sheetFormatPr defaultRowHeight="14"/>
  <cols>
    <col min="2" max="2" width="26" customWidth="1"/>
    <col min="3" max="3" width="48" customWidth="1"/>
    <col min="4" max="4" width="12" customWidth="1"/>
    <col min="5" max="5" width="10" customWidth="1"/>
    <col min="6" max="6" width="29.9140625" bestFit="1" customWidth="1"/>
    <col min="7" max="7" width="14" customWidth="1"/>
  </cols>
  <sheetData>
    <row r="1" spans="1:7" ht="111" customHeight="1">
      <c r="B1" s="131" t="s">
        <v>157</v>
      </c>
      <c r="C1" s="142"/>
      <c r="D1" s="142"/>
      <c r="E1" s="142"/>
      <c r="F1" s="142"/>
      <c r="G1" s="142"/>
    </row>
    <row r="2" spans="1:7">
      <c r="B2" s="139" t="s">
        <v>152</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BOQ_15[[#This Row],[Quantity]]*BOQ_15[[#This Row],[Rate]]</f>
        <v>0</v>
      </c>
    </row>
    <row r="6" spans="1:7" ht="42">
      <c r="A6" s="17">
        <v>2</v>
      </c>
      <c r="B6" s="64" t="s">
        <v>189</v>
      </c>
      <c r="C6" s="64" t="s">
        <v>191</v>
      </c>
      <c r="D6" s="64" t="s">
        <v>195</v>
      </c>
      <c r="E6" s="65">
        <v>1</v>
      </c>
      <c r="F6" s="28"/>
      <c r="G6" s="23">
        <f>BOQ_15[[#This Row],[Quantity]]*BOQ_15[[#This Row],[Rate]]</f>
        <v>0</v>
      </c>
    </row>
    <row r="7" spans="1:7" ht="42">
      <c r="A7" s="17">
        <v>3</v>
      </c>
      <c r="B7" s="18" t="s">
        <v>193</v>
      </c>
      <c r="C7" s="18" t="s">
        <v>192</v>
      </c>
      <c r="D7" s="18" t="s">
        <v>194</v>
      </c>
      <c r="E7" s="19">
        <v>1</v>
      </c>
      <c r="F7" s="28"/>
      <c r="G7" s="23">
        <f>BOQ_15[[#This Row],[Quantity]]*BOQ_15[[#This Row],[Rate]]</f>
        <v>0</v>
      </c>
    </row>
    <row r="8" spans="1:7" ht="84">
      <c r="A8" s="17">
        <v>4</v>
      </c>
      <c r="B8" s="64" t="s">
        <v>196</v>
      </c>
      <c r="C8" s="64" t="s">
        <v>200</v>
      </c>
      <c r="D8" s="64" t="s">
        <v>194</v>
      </c>
      <c r="E8" s="65">
        <v>1</v>
      </c>
      <c r="F8" s="28"/>
      <c r="G8" s="23">
        <f>BOQ_15[[#This Row],[Quantity]]*BOQ_15[[#This Row],[Rate]]</f>
        <v>0</v>
      </c>
    </row>
    <row r="9" spans="1:7" ht="28" customHeight="1">
      <c r="A9" s="17">
        <v>5</v>
      </c>
      <c r="B9" s="21" t="s">
        <v>7</v>
      </c>
      <c r="C9" s="21" t="s">
        <v>8</v>
      </c>
      <c r="D9" s="21" t="s">
        <v>9</v>
      </c>
      <c r="E9" s="22">
        <v>191</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201</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420</v>
      </c>
      <c r="F13" s="28"/>
      <c r="G13" s="23">
        <f t="shared" si="0"/>
        <v>0</v>
      </c>
    </row>
    <row r="14" spans="1:7" ht="28" customHeight="1">
      <c r="A14" s="17">
        <v>10</v>
      </c>
      <c r="B14" s="21" t="s">
        <v>18</v>
      </c>
      <c r="C14" s="21" t="s">
        <v>19</v>
      </c>
      <c r="D14" s="21" t="s">
        <v>20</v>
      </c>
      <c r="E14" s="22">
        <v>240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220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12</v>
      </c>
      <c r="F31" s="28"/>
      <c r="G31" s="23">
        <f t="shared" si="0"/>
        <v>0</v>
      </c>
    </row>
    <row r="32" spans="1:7" ht="28" customHeight="1">
      <c r="A32" s="17">
        <v>28</v>
      </c>
      <c r="B32" s="21" t="s">
        <v>54</v>
      </c>
      <c r="C32" s="21" t="s">
        <v>55</v>
      </c>
      <c r="D32" s="21" t="s">
        <v>20</v>
      </c>
      <c r="E32" s="22">
        <v>150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202</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35"/>
      <c r="C49" s="35"/>
      <c r="D49" s="35"/>
      <c r="E49" s="35"/>
      <c r="F49" s="42" t="s">
        <v>199</v>
      </c>
      <c r="G49" s="43">
        <f>G5+G6+G7+G8</f>
        <v>0</v>
      </c>
    </row>
    <row r="50" spans="1:7">
      <c r="F50" s="13" t="s">
        <v>145</v>
      </c>
      <c r="G50" s="67">
        <f>ROUND(SUM(G9:G48),2)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B4gHSHWEDI6/8YE9S8KLGFeI0y/CV1JsZh5DyQVDx0iUFkYnVnwdgZWydVBho8QY6PJ63n7npYzhuzNklUSsLA==" saltValue="koTmmyNWMh3BYZ2Lf6wZIw==" spinCount="100000" sheet="1" selectLockedCells="1"/>
  <mergeCells count="2">
    <mergeCell ref="B1:G1"/>
    <mergeCell ref="B2:G2"/>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5"/>
  <sheetViews>
    <sheetView workbookViewId="0">
      <selection activeCell="F8" sqref="F8"/>
    </sheetView>
  </sheetViews>
  <sheetFormatPr defaultRowHeight="14"/>
  <cols>
    <col min="2" max="2" width="26" customWidth="1"/>
    <col min="3" max="3" width="48" customWidth="1"/>
    <col min="4" max="4" width="12" customWidth="1"/>
    <col min="5" max="5" width="10" customWidth="1"/>
    <col min="6" max="6" width="29.9140625" bestFit="1" customWidth="1"/>
    <col min="7" max="7" width="18" customWidth="1"/>
  </cols>
  <sheetData>
    <row r="1" spans="1:7" ht="84" customHeight="1">
      <c r="A1" s="143" t="s">
        <v>158</v>
      </c>
      <c r="B1" s="143"/>
      <c r="C1" s="143"/>
      <c r="D1" s="143"/>
      <c r="E1" s="143"/>
      <c r="F1" s="143"/>
      <c r="G1" s="143"/>
    </row>
    <row r="2" spans="1:7">
      <c r="B2" s="139" t="s">
        <v>154</v>
      </c>
      <c r="C2" s="139"/>
      <c r="D2" s="139"/>
      <c r="E2" s="139"/>
      <c r="F2" s="139"/>
      <c r="G2" s="139"/>
    </row>
    <row r="4" spans="1:7" ht="28" customHeight="1">
      <c r="A4" s="36" t="s">
        <v>0</v>
      </c>
      <c r="B4" s="37" t="s">
        <v>1</v>
      </c>
      <c r="C4" s="37" t="s">
        <v>2</v>
      </c>
      <c r="D4" s="37" t="s">
        <v>3</v>
      </c>
      <c r="E4" s="37" t="s">
        <v>4</v>
      </c>
      <c r="F4" s="37" t="s">
        <v>5</v>
      </c>
      <c r="G4" s="37" t="s">
        <v>6</v>
      </c>
    </row>
    <row r="5" spans="1:7" ht="42">
      <c r="A5" s="17">
        <v>1</v>
      </c>
      <c r="B5" s="18" t="s">
        <v>188</v>
      </c>
      <c r="C5" s="18" t="s">
        <v>190</v>
      </c>
      <c r="D5" s="18" t="s">
        <v>194</v>
      </c>
      <c r="E5" s="19">
        <v>1</v>
      </c>
      <c r="F5" s="28"/>
      <c r="G5" s="23">
        <f>BOQ_20[[#This Row],[Quantity]]*BOQ_20[[#This Row],[Rate]]</f>
        <v>0</v>
      </c>
    </row>
    <row r="6" spans="1:7" ht="42">
      <c r="A6" s="17">
        <v>2</v>
      </c>
      <c r="B6" s="64" t="s">
        <v>189</v>
      </c>
      <c r="C6" s="64" t="s">
        <v>191</v>
      </c>
      <c r="D6" s="64" t="s">
        <v>195</v>
      </c>
      <c r="E6" s="65">
        <v>1</v>
      </c>
      <c r="F6" s="28"/>
      <c r="G6" s="23">
        <f>BOQ_20[[#This Row],[Quantity]]*BOQ_20[[#This Row],[Rate]]</f>
        <v>0</v>
      </c>
    </row>
    <row r="7" spans="1:7" ht="42">
      <c r="A7" s="17">
        <v>3</v>
      </c>
      <c r="B7" s="18" t="s">
        <v>193</v>
      </c>
      <c r="C7" s="18" t="s">
        <v>192</v>
      </c>
      <c r="D7" s="18" t="s">
        <v>194</v>
      </c>
      <c r="E7" s="19">
        <v>1</v>
      </c>
      <c r="F7" s="28"/>
      <c r="G7" s="23">
        <f>BOQ_20[[#This Row],[Quantity]]*BOQ_20[[#This Row],[Rate]]</f>
        <v>0</v>
      </c>
    </row>
    <row r="8" spans="1:7" ht="84">
      <c r="A8" s="17">
        <v>4</v>
      </c>
      <c r="B8" s="64" t="s">
        <v>196</v>
      </c>
      <c r="C8" s="64" t="s">
        <v>200</v>
      </c>
      <c r="D8" s="64" t="s">
        <v>194</v>
      </c>
      <c r="E8" s="65">
        <v>1</v>
      </c>
      <c r="F8" s="28"/>
      <c r="G8" s="23">
        <f>BOQ_20[[#This Row],[Quantity]]*BOQ_20[[#This Row],[Rate]]</f>
        <v>0</v>
      </c>
    </row>
    <row r="9" spans="1:7" ht="28" customHeight="1">
      <c r="A9" s="17">
        <v>5</v>
      </c>
      <c r="B9" s="21" t="s">
        <v>7</v>
      </c>
      <c r="C9" s="21" t="s">
        <v>8</v>
      </c>
      <c r="D9" s="21" t="s">
        <v>9</v>
      </c>
      <c r="E9" s="22">
        <v>143</v>
      </c>
      <c r="F9" s="28"/>
      <c r="G9" s="23">
        <f t="shared" ref="G9:G48" si="0">IF(OR(E9="",F9=""),0,E9*F9)</f>
        <v>0</v>
      </c>
    </row>
    <row r="10" spans="1:7" ht="28" customHeight="1">
      <c r="A10" s="17">
        <v>6</v>
      </c>
      <c r="B10" s="21" t="s">
        <v>10</v>
      </c>
      <c r="C10" s="21" t="s">
        <v>11</v>
      </c>
      <c r="D10" s="21" t="s">
        <v>12</v>
      </c>
      <c r="E10" s="22">
        <v>1</v>
      </c>
      <c r="F10" s="28"/>
      <c r="G10" s="23">
        <f t="shared" si="0"/>
        <v>0</v>
      </c>
    </row>
    <row r="11" spans="1:7" ht="28" customHeight="1">
      <c r="A11" s="17">
        <v>7</v>
      </c>
      <c r="B11" s="21" t="s">
        <v>13</v>
      </c>
      <c r="C11" s="21" t="s">
        <v>204</v>
      </c>
      <c r="D11" s="21" t="s">
        <v>12</v>
      </c>
      <c r="E11" s="22">
        <v>1</v>
      </c>
      <c r="F11" s="28"/>
      <c r="G11" s="23">
        <f t="shared" si="0"/>
        <v>0</v>
      </c>
    </row>
    <row r="12" spans="1:7" ht="28" customHeight="1">
      <c r="A12" s="17">
        <v>8</v>
      </c>
      <c r="B12" s="21" t="s">
        <v>14</v>
      </c>
      <c r="C12" s="21" t="s">
        <v>15</v>
      </c>
      <c r="D12" s="21" t="s">
        <v>12</v>
      </c>
      <c r="E12" s="22">
        <v>1</v>
      </c>
      <c r="F12" s="28"/>
      <c r="G12" s="23">
        <f t="shared" si="0"/>
        <v>0</v>
      </c>
    </row>
    <row r="13" spans="1:7" ht="28" customHeight="1">
      <c r="A13" s="17">
        <v>9</v>
      </c>
      <c r="B13" s="21" t="s">
        <v>16</v>
      </c>
      <c r="C13" s="21" t="s">
        <v>17</v>
      </c>
      <c r="D13" s="21" t="s">
        <v>12</v>
      </c>
      <c r="E13" s="22">
        <v>315</v>
      </c>
      <c r="F13" s="28"/>
      <c r="G13" s="23">
        <f t="shared" si="0"/>
        <v>0</v>
      </c>
    </row>
    <row r="14" spans="1:7" ht="28" customHeight="1">
      <c r="A14" s="17">
        <v>10</v>
      </c>
      <c r="B14" s="21" t="s">
        <v>18</v>
      </c>
      <c r="C14" s="21" t="s">
        <v>19</v>
      </c>
      <c r="D14" s="21" t="s">
        <v>20</v>
      </c>
      <c r="E14" s="22">
        <v>180</v>
      </c>
      <c r="F14" s="28"/>
      <c r="G14" s="23">
        <f t="shared" si="0"/>
        <v>0</v>
      </c>
    </row>
    <row r="15" spans="1:7" ht="28" customHeight="1">
      <c r="A15" s="17">
        <v>11</v>
      </c>
      <c r="B15" s="21" t="s">
        <v>21</v>
      </c>
      <c r="C15" s="21" t="s">
        <v>22</v>
      </c>
      <c r="D15" s="21" t="s">
        <v>12</v>
      </c>
      <c r="E15" s="22">
        <v>1</v>
      </c>
      <c r="F15" s="28"/>
      <c r="G15" s="23">
        <f t="shared" si="0"/>
        <v>0</v>
      </c>
    </row>
    <row r="16" spans="1:7" ht="28" customHeight="1">
      <c r="A16" s="17">
        <v>12</v>
      </c>
      <c r="B16" s="21" t="s">
        <v>23</v>
      </c>
      <c r="C16" s="21" t="s">
        <v>24</v>
      </c>
      <c r="D16" s="21" t="s">
        <v>9</v>
      </c>
      <c r="E16" s="22">
        <v>1</v>
      </c>
      <c r="F16" s="28"/>
      <c r="G16" s="23">
        <f t="shared" si="0"/>
        <v>0</v>
      </c>
    </row>
    <row r="17" spans="1:7" ht="28" customHeight="1">
      <c r="A17" s="17">
        <v>13</v>
      </c>
      <c r="B17" s="21" t="s">
        <v>25</v>
      </c>
      <c r="C17" s="21" t="s">
        <v>26</v>
      </c>
      <c r="D17" s="21" t="s">
        <v>12</v>
      </c>
      <c r="E17" s="22">
        <v>4</v>
      </c>
      <c r="F17" s="28"/>
      <c r="G17" s="23">
        <f t="shared" si="0"/>
        <v>0</v>
      </c>
    </row>
    <row r="18" spans="1:7" ht="28" customHeight="1">
      <c r="A18" s="17">
        <v>14</v>
      </c>
      <c r="B18" s="21" t="s">
        <v>27</v>
      </c>
      <c r="C18" s="21" t="s">
        <v>28</v>
      </c>
      <c r="D18" s="21" t="s">
        <v>9</v>
      </c>
      <c r="E18" s="22">
        <v>1</v>
      </c>
      <c r="F18" s="28"/>
      <c r="G18" s="23">
        <f t="shared" si="0"/>
        <v>0</v>
      </c>
    </row>
    <row r="19" spans="1:7" ht="28" customHeight="1">
      <c r="A19" s="17">
        <v>15</v>
      </c>
      <c r="B19" s="21" t="s">
        <v>29</v>
      </c>
      <c r="C19" s="21" t="s">
        <v>30</v>
      </c>
      <c r="D19" s="21" t="s">
        <v>9</v>
      </c>
      <c r="E19" s="22">
        <v>1</v>
      </c>
      <c r="F19" s="28"/>
      <c r="G19" s="23">
        <f t="shared" si="0"/>
        <v>0</v>
      </c>
    </row>
    <row r="20" spans="1:7" ht="28" customHeight="1">
      <c r="A20" s="17">
        <v>16</v>
      </c>
      <c r="B20" s="21" t="s">
        <v>31</v>
      </c>
      <c r="C20" s="21" t="s">
        <v>32</v>
      </c>
      <c r="D20" s="21" t="s">
        <v>9</v>
      </c>
      <c r="E20" s="22">
        <v>1</v>
      </c>
      <c r="F20" s="28"/>
      <c r="G20" s="23">
        <f t="shared" si="0"/>
        <v>0</v>
      </c>
    </row>
    <row r="21" spans="1:7" ht="28" customHeight="1">
      <c r="A21" s="17">
        <v>17</v>
      </c>
      <c r="B21" s="21" t="s">
        <v>33</v>
      </c>
      <c r="C21" s="21" t="s">
        <v>34</v>
      </c>
      <c r="D21" s="21" t="s">
        <v>12</v>
      </c>
      <c r="E21" s="22">
        <v>1</v>
      </c>
      <c r="F21" s="28"/>
      <c r="G21" s="23">
        <f t="shared" si="0"/>
        <v>0</v>
      </c>
    </row>
    <row r="22" spans="1:7" ht="28" customHeight="1">
      <c r="A22" s="17">
        <v>18</v>
      </c>
      <c r="B22" s="21" t="s">
        <v>35</v>
      </c>
      <c r="C22" s="21" t="s">
        <v>36</v>
      </c>
      <c r="D22" s="21" t="s">
        <v>12</v>
      </c>
      <c r="E22" s="22">
        <v>1</v>
      </c>
      <c r="F22" s="28"/>
      <c r="G22" s="23">
        <f t="shared" si="0"/>
        <v>0</v>
      </c>
    </row>
    <row r="23" spans="1:7" ht="28" customHeight="1">
      <c r="A23" s="17">
        <v>19</v>
      </c>
      <c r="B23" s="21" t="s">
        <v>37</v>
      </c>
      <c r="C23" s="21" t="s">
        <v>38</v>
      </c>
      <c r="D23" s="21" t="s">
        <v>9</v>
      </c>
      <c r="E23" s="22">
        <v>1</v>
      </c>
      <c r="F23" s="28"/>
      <c r="G23" s="23">
        <f t="shared" si="0"/>
        <v>0</v>
      </c>
    </row>
    <row r="24" spans="1:7" ht="28" customHeight="1">
      <c r="A24" s="17">
        <v>20</v>
      </c>
      <c r="B24" s="21" t="s">
        <v>39</v>
      </c>
      <c r="C24" s="21" t="s">
        <v>40</v>
      </c>
      <c r="D24" s="21" t="s">
        <v>9</v>
      </c>
      <c r="E24" s="22">
        <v>1</v>
      </c>
      <c r="F24" s="28"/>
      <c r="G24" s="23">
        <f t="shared" si="0"/>
        <v>0</v>
      </c>
    </row>
    <row r="25" spans="1:7" ht="28" customHeight="1">
      <c r="A25" s="17">
        <v>21</v>
      </c>
      <c r="B25" s="21" t="s">
        <v>41</v>
      </c>
      <c r="C25" s="21" t="s">
        <v>42</v>
      </c>
      <c r="D25" s="21" t="s">
        <v>20</v>
      </c>
      <c r="E25" s="22">
        <v>150</v>
      </c>
      <c r="F25" s="28"/>
      <c r="G25" s="23">
        <f t="shared" si="0"/>
        <v>0</v>
      </c>
    </row>
    <row r="26" spans="1:7" ht="28" customHeight="1">
      <c r="A26" s="17">
        <v>22</v>
      </c>
      <c r="B26" s="21" t="s">
        <v>43</v>
      </c>
      <c r="C26" s="21" t="s">
        <v>136</v>
      </c>
      <c r="D26" s="21" t="s">
        <v>12</v>
      </c>
      <c r="E26" s="22">
        <v>1</v>
      </c>
      <c r="F26" s="28"/>
      <c r="G26" s="23">
        <f>IF(OR(E26="",F26=""),0,E26*F26)</f>
        <v>0</v>
      </c>
    </row>
    <row r="27" spans="1:7" ht="28" customHeight="1">
      <c r="A27" s="17">
        <v>23</v>
      </c>
      <c r="B27" s="21" t="s">
        <v>44</v>
      </c>
      <c r="C27" s="21" t="s">
        <v>45</v>
      </c>
      <c r="D27" s="21" t="s">
        <v>12</v>
      </c>
      <c r="E27" s="22">
        <v>1</v>
      </c>
      <c r="F27" s="28"/>
      <c r="G27" s="23">
        <f t="shared" si="0"/>
        <v>0</v>
      </c>
    </row>
    <row r="28" spans="1:7" ht="28" customHeight="1">
      <c r="A28" s="17">
        <v>24</v>
      </c>
      <c r="B28" s="21" t="s">
        <v>46</v>
      </c>
      <c r="C28" s="21" t="s">
        <v>47</v>
      </c>
      <c r="D28" s="21" t="s">
        <v>12</v>
      </c>
      <c r="E28" s="22">
        <v>1</v>
      </c>
      <c r="F28" s="28"/>
      <c r="G28" s="23">
        <f t="shared" si="0"/>
        <v>0</v>
      </c>
    </row>
    <row r="29" spans="1:7" ht="28" customHeight="1">
      <c r="A29" s="17">
        <v>25</v>
      </c>
      <c r="B29" s="21" t="s">
        <v>48</v>
      </c>
      <c r="C29" s="21" t="s">
        <v>49</v>
      </c>
      <c r="D29" s="21" t="s">
        <v>12</v>
      </c>
      <c r="E29" s="22">
        <v>1</v>
      </c>
      <c r="F29" s="28"/>
      <c r="G29" s="23">
        <f t="shared" si="0"/>
        <v>0</v>
      </c>
    </row>
    <row r="30" spans="1:7" ht="28" customHeight="1">
      <c r="A30" s="17">
        <v>26</v>
      </c>
      <c r="B30" s="21" t="s">
        <v>50</v>
      </c>
      <c r="C30" s="21" t="s">
        <v>51</v>
      </c>
      <c r="D30" s="21" t="s">
        <v>12</v>
      </c>
      <c r="E30" s="22">
        <v>1</v>
      </c>
      <c r="F30" s="28"/>
      <c r="G30" s="23">
        <f t="shared" si="0"/>
        <v>0</v>
      </c>
    </row>
    <row r="31" spans="1:7" ht="28" customHeight="1">
      <c r="A31" s="17">
        <v>27</v>
      </c>
      <c r="B31" s="21" t="s">
        <v>52</v>
      </c>
      <c r="C31" s="21" t="s">
        <v>53</v>
      </c>
      <c r="D31" s="21" t="s">
        <v>9</v>
      </c>
      <c r="E31" s="22">
        <v>8</v>
      </c>
      <c r="F31" s="28"/>
      <c r="G31" s="23">
        <f t="shared" si="0"/>
        <v>0</v>
      </c>
    </row>
    <row r="32" spans="1:7" ht="28" customHeight="1">
      <c r="A32" s="17">
        <v>28</v>
      </c>
      <c r="B32" s="21" t="s">
        <v>54</v>
      </c>
      <c r="C32" s="21" t="s">
        <v>55</v>
      </c>
      <c r="D32" s="21" t="s">
        <v>20</v>
      </c>
      <c r="E32" s="22">
        <v>100</v>
      </c>
      <c r="F32" s="28"/>
      <c r="G32" s="23">
        <f t="shared" si="0"/>
        <v>0</v>
      </c>
    </row>
    <row r="33" spans="1:7" ht="28" customHeight="1">
      <c r="A33" s="17">
        <v>29</v>
      </c>
      <c r="B33" s="21" t="s">
        <v>56</v>
      </c>
      <c r="C33" s="21" t="s">
        <v>57</v>
      </c>
      <c r="D33" s="21" t="s">
        <v>12</v>
      </c>
      <c r="E33" s="22">
        <v>1</v>
      </c>
      <c r="F33" s="28"/>
      <c r="G33" s="23">
        <f t="shared" si="0"/>
        <v>0</v>
      </c>
    </row>
    <row r="34" spans="1:7" ht="28" customHeight="1">
      <c r="A34" s="17">
        <v>30</v>
      </c>
      <c r="B34" s="21" t="s">
        <v>58</v>
      </c>
      <c r="C34" s="21" t="s">
        <v>59</v>
      </c>
      <c r="D34" s="21" t="s">
        <v>20</v>
      </c>
      <c r="E34" s="22">
        <v>15</v>
      </c>
      <c r="F34" s="28"/>
      <c r="G34" s="23">
        <f t="shared" si="0"/>
        <v>0</v>
      </c>
    </row>
    <row r="35" spans="1:7" ht="28" customHeight="1">
      <c r="A35" s="17">
        <v>31</v>
      </c>
      <c r="B35" s="21" t="s">
        <v>60</v>
      </c>
      <c r="C35" s="21" t="s">
        <v>61</v>
      </c>
      <c r="D35" s="21" t="s">
        <v>20</v>
      </c>
      <c r="E35" s="22">
        <v>5</v>
      </c>
      <c r="F35" s="28"/>
      <c r="G35" s="23">
        <f t="shared" si="0"/>
        <v>0</v>
      </c>
    </row>
    <row r="36" spans="1:7" ht="28" customHeight="1">
      <c r="A36" s="17">
        <v>32</v>
      </c>
      <c r="B36" s="21" t="s">
        <v>62</v>
      </c>
      <c r="C36" s="21" t="s">
        <v>63</v>
      </c>
      <c r="D36" s="21" t="s">
        <v>12</v>
      </c>
      <c r="E36" s="22">
        <v>1</v>
      </c>
      <c r="F36" s="28"/>
      <c r="G36" s="23">
        <f t="shared" si="0"/>
        <v>0</v>
      </c>
    </row>
    <row r="37" spans="1:7" ht="28" customHeight="1">
      <c r="A37" s="17">
        <v>33</v>
      </c>
      <c r="B37" s="21" t="s">
        <v>64</v>
      </c>
      <c r="C37" s="21" t="s">
        <v>65</v>
      </c>
      <c r="D37" s="21" t="s">
        <v>9</v>
      </c>
      <c r="E37" s="22">
        <v>1</v>
      </c>
      <c r="F37" s="28"/>
      <c r="G37" s="23">
        <f t="shared" si="0"/>
        <v>0</v>
      </c>
    </row>
    <row r="38" spans="1:7" ht="28" customHeight="1">
      <c r="A38" s="17">
        <v>34</v>
      </c>
      <c r="B38" s="21" t="s">
        <v>66</v>
      </c>
      <c r="C38" s="21" t="s">
        <v>67</v>
      </c>
      <c r="D38" s="21" t="s">
        <v>12</v>
      </c>
      <c r="E38" s="22">
        <v>1</v>
      </c>
      <c r="F38" s="28"/>
      <c r="G38" s="23">
        <f t="shared" si="0"/>
        <v>0</v>
      </c>
    </row>
    <row r="39" spans="1:7" ht="28" customHeight="1">
      <c r="A39" s="17">
        <v>35</v>
      </c>
      <c r="B39" s="21" t="s">
        <v>68</v>
      </c>
      <c r="C39" s="21" t="s">
        <v>69</v>
      </c>
      <c r="D39" s="21" t="s">
        <v>12</v>
      </c>
      <c r="E39" s="22">
        <v>1</v>
      </c>
      <c r="F39" s="28"/>
      <c r="G39" s="23">
        <f t="shared" si="0"/>
        <v>0</v>
      </c>
    </row>
    <row r="40" spans="1:7" ht="28" customHeight="1">
      <c r="A40" s="17">
        <v>36</v>
      </c>
      <c r="B40" s="21" t="s">
        <v>70</v>
      </c>
      <c r="C40" s="21" t="s">
        <v>71</v>
      </c>
      <c r="D40" s="21" t="s">
        <v>12</v>
      </c>
      <c r="E40" s="22">
        <v>1</v>
      </c>
      <c r="F40" s="28"/>
      <c r="G40" s="23">
        <f t="shared" si="0"/>
        <v>0</v>
      </c>
    </row>
    <row r="41" spans="1:7" ht="28" customHeight="1">
      <c r="A41" s="17">
        <v>37</v>
      </c>
      <c r="B41" s="21" t="s">
        <v>72</v>
      </c>
      <c r="C41" s="21" t="s">
        <v>73</v>
      </c>
      <c r="D41" s="21" t="s">
        <v>12</v>
      </c>
      <c r="E41" s="22">
        <v>1</v>
      </c>
      <c r="F41" s="28"/>
      <c r="G41" s="23">
        <f t="shared" si="0"/>
        <v>0</v>
      </c>
    </row>
    <row r="42" spans="1:7" ht="28" customHeight="1">
      <c r="A42" s="17">
        <v>38</v>
      </c>
      <c r="B42" s="21" t="s">
        <v>74</v>
      </c>
      <c r="C42" s="21" t="s">
        <v>205</v>
      </c>
      <c r="D42" s="21" t="s">
        <v>12</v>
      </c>
      <c r="E42" s="22">
        <v>1</v>
      </c>
      <c r="F42" s="28"/>
      <c r="G42" s="23">
        <f t="shared" si="0"/>
        <v>0</v>
      </c>
    </row>
    <row r="43" spans="1:7" ht="28" customHeight="1">
      <c r="A43" s="17">
        <v>39</v>
      </c>
      <c r="B43" s="21" t="s">
        <v>75</v>
      </c>
      <c r="C43" s="21" t="s">
        <v>76</v>
      </c>
      <c r="D43" s="21" t="s">
        <v>12</v>
      </c>
      <c r="E43" s="22">
        <v>1</v>
      </c>
      <c r="F43" s="28"/>
      <c r="G43" s="23">
        <f t="shared" si="0"/>
        <v>0</v>
      </c>
    </row>
    <row r="44" spans="1:7" ht="28" customHeight="1">
      <c r="A44" s="17">
        <v>40</v>
      </c>
      <c r="B44" s="21" t="s">
        <v>77</v>
      </c>
      <c r="C44" s="21" t="s">
        <v>78</v>
      </c>
      <c r="D44" s="21" t="s">
        <v>12</v>
      </c>
      <c r="E44" s="22">
        <v>1</v>
      </c>
      <c r="F44" s="28"/>
      <c r="G44" s="23">
        <f t="shared" si="0"/>
        <v>0</v>
      </c>
    </row>
    <row r="45" spans="1:7" ht="28" customHeight="1">
      <c r="A45" s="17">
        <v>41</v>
      </c>
      <c r="B45" s="21" t="s">
        <v>137</v>
      </c>
      <c r="C45" s="21" t="s">
        <v>138</v>
      </c>
      <c r="D45" s="21" t="s">
        <v>12</v>
      </c>
      <c r="E45" s="22">
        <v>1</v>
      </c>
      <c r="F45" s="28"/>
      <c r="G45" s="23">
        <f t="shared" si="0"/>
        <v>0</v>
      </c>
    </row>
    <row r="46" spans="1:7" ht="28" customHeight="1">
      <c r="A46" s="17">
        <v>42</v>
      </c>
      <c r="B46" s="21" t="s">
        <v>139</v>
      </c>
      <c r="C46" s="21" t="s">
        <v>140</v>
      </c>
      <c r="D46" s="21" t="s">
        <v>12</v>
      </c>
      <c r="E46" s="22">
        <v>1</v>
      </c>
      <c r="F46" s="28"/>
      <c r="G46" s="23">
        <f>IF(OR(E46="",F46=""),0,E46*F46)</f>
        <v>0</v>
      </c>
    </row>
    <row r="47" spans="1:7" ht="28" customHeight="1">
      <c r="A47" s="17">
        <v>43</v>
      </c>
      <c r="B47" s="21" t="s">
        <v>141</v>
      </c>
      <c r="C47" s="21" t="s">
        <v>142</v>
      </c>
      <c r="D47" s="21" t="s">
        <v>12</v>
      </c>
      <c r="E47" s="22">
        <v>1</v>
      </c>
      <c r="F47" s="28"/>
      <c r="G47" s="23">
        <f t="shared" si="0"/>
        <v>0</v>
      </c>
    </row>
    <row r="48" spans="1:7" ht="28" customHeight="1">
      <c r="A48" s="17">
        <v>44</v>
      </c>
      <c r="B48" s="21" t="s">
        <v>143</v>
      </c>
      <c r="C48" s="21" t="s">
        <v>144</v>
      </c>
      <c r="D48" s="21" t="s">
        <v>12</v>
      </c>
      <c r="E48" s="22">
        <v>1</v>
      </c>
      <c r="F48" s="28"/>
      <c r="G48" s="23">
        <f t="shared" si="0"/>
        <v>0</v>
      </c>
    </row>
    <row r="49" spans="1:7">
      <c r="A49" s="35"/>
      <c r="B49" s="71"/>
      <c r="C49" s="68"/>
      <c r="D49" s="68"/>
      <c r="E49" s="68"/>
      <c r="F49" s="74" t="s">
        <v>203</v>
      </c>
      <c r="G49" s="73">
        <f>G5+G6+G7+G8</f>
        <v>0</v>
      </c>
    </row>
    <row r="50" spans="1:7">
      <c r="F50" s="13" t="s">
        <v>145</v>
      </c>
      <c r="G50" s="67">
        <f>ROUND(SUM(G9:G49),2)</f>
        <v>0</v>
      </c>
    </row>
    <row r="51" spans="1:7">
      <c r="F51" s="13" t="s">
        <v>146</v>
      </c>
      <c r="G51" s="16">
        <f>ROUND(G49+G50,2)</f>
        <v>0</v>
      </c>
    </row>
    <row r="52" spans="1:7">
      <c r="F52" s="13" t="s">
        <v>147</v>
      </c>
      <c r="G52" s="16">
        <f>ROUND(G51*10%,2)</f>
        <v>0</v>
      </c>
    </row>
    <row r="53" spans="1:7">
      <c r="F53" s="13" t="s">
        <v>148</v>
      </c>
      <c r="G53" s="16">
        <f>ROUND(G51+G52,2)</f>
        <v>0</v>
      </c>
    </row>
    <row r="54" spans="1:7">
      <c r="F54" s="13" t="s">
        <v>149</v>
      </c>
      <c r="G54" s="16">
        <f>ROUND(G53*15%,2)</f>
        <v>0</v>
      </c>
    </row>
    <row r="55" spans="1:7" ht="25" customHeight="1">
      <c r="F55" s="41" t="s">
        <v>182</v>
      </c>
      <c r="G55" s="11">
        <f>ROUND(G53+G54,2)</f>
        <v>0</v>
      </c>
    </row>
  </sheetData>
  <sheetProtection algorithmName="SHA-512" hashValue="gkqsEvpk8OzevlitDwV2dsF9EUIMqZbcowTNC7GNITE1DxqGWMG6uvgFiogEnCSf1mOlbrXx3ESrF7dRquSjNg==" saltValue="XqtqLRX7o9Q9DtFSK7Mq8w==" spinCount="100000" sheet="1" selectLockedCells="1"/>
  <mergeCells count="2">
    <mergeCell ref="B2:G2"/>
    <mergeCell ref="A1:G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Summary of Priced </vt:lpstr>
      <vt:lpstr>OHS (P's &amp; G's)</vt:lpstr>
      <vt:lpstr>1. Christ the King</vt:lpstr>
      <vt:lpstr>2. St Andrews</vt:lpstr>
      <vt:lpstr>3. Elizabeth Ross</vt:lpstr>
      <vt:lpstr>4. McCords</vt:lpstr>
      <vt:lpstr>5. Appelsbosch</vt:lpstr>
      <vt:lpstr>6. Greytown</vt:lpstr>
      <vt:lpstr>7. Umphumulo</vt:lpstr>
      <vt:lpstr>8. Benedictine</vt:lpstr>
      <vt:lpstr>9. Bethesda</vt:lpstr>
      <vt:lpstr>10. Ceza</vt:lpstr>
      <vt:lpstr>11. Itshelejuba</vt:lpstr>
      <vt:lpstr>12. Mseleni</vt:lpstr>
      <vt:lpstr>13. Lydenburg</vt:lpstr>
      <vt:lpstr>14. Mecklenburg</vt:lpstr>
      <vt:lpstr>15. Sabie</vt:lpstr>
      <vt:lpstr>16. Tintswalo</vt:lpstr>
      <vt:lpstr>17. Seshego</vt:lpstr>
      <vt:lpstr>18. Jubilee</vt:lpstr>
      <vt:lpstr>19. KwaMhlanga</vt:lpstr>
      <vt:lpstr>20. Bela-Bela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Anisa Vaid.</dc:creator>
  <cp:lastModifiedBy>Noma Rakoma</cp:lastModifiedBy>
  <dcterms:created xsi:type="dcterms:W3CDTF">2026-07-23T18:06:54Z</dcterms:created>
  <dcterms:modified xsi:type="dcterms:W3CDTF">2026-07-28T14:20:29Z</dcterms:modified>
</cp:coreProperties>
</file>