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
    </mc:Choice>
  </mc:AlternateContent>
  <xr:revisionPtr revIDLastSave="0" documentId="8_{2A42589E-9795-4FF2-B0C8-F82D8FE944B8}" xr6:coauthVersionLast="47" xr6:coauthVersionMax="47" xr10:uidLastSave="{00000000-0000-0000-0000-000000000000}"/>
  <bookViews>
    <workbookView xWindow="-110" yWindow="-110" windowWidth="19420" windowHeight="10420" tabRatio="783" xr2:uid="{1FD4341E-4C50-42E1-A731-2917C4117FA8}"/>
  </bookViews>
  <sheets>
    <sheet name="Index" sheetId="50" r:id="rId1"/>
    <sheet name="00-Instructions" sheetId="51" r:id="rId2"/>
    <sheet name="01-Submission Guidelines" sheetId="52" r:id="rId3"/>
    <sheet name="02-Gatekeepers" sheetId="55" r:id="rId4"/>
    <sheet name="03-Questionnaire" sheetId="7" r:id="rId5"/>
    <sheet name="04-Technical Schedules" sheetId="56" r:id="rId6"/>
    <sheet name="Scoring" sheetId="53" state="hidden" r:id="rId7"/>
    <sheet name="Lists" sheetId="46" state="hidden" r:id="rId8"/>
    <sheet name="05-Offered Cells" sheetId="28" r:id="rId9"/>
    <sheet name="Module Sizes" sheetId="57" state="hidden" r:id="rId10"/>
    <sheet name="06-Temp Derating Factors" sheetId="19" r:id="rId11"/>
    <sheet name="07-Track Record" sheetId="3" r:id="rId12"/>
    <sheet name="08-Customer Details" sheetId="45" r:id="rId13"/>
    <sheet name="09-Overall Deviation List" sheetId="9" r:id="rId14"/>
  </sheets>
  <externalReferences>
    <externalReference r:id="rId15"/>
  </externalReferences>
  <definedNames>
    <definedName name="CellConfig">Lists!$A$13:$A$16</definedName>
    <definedName name="CellType">Lists!$A$18:$A$22</definedName>
    <definedName name="ComplianceList">Lists!$A$1:$B$4</definedName>
    <definedName name="ComplianceOptions">Lists!$A$1:$A$4</definedName>
    <definedName name="_xlnm.Criteria">Scoring!$B$3:$B$9</definedName>
    <definedName name="EvaluatorOps">Lists!$D$1:$D$4</definedName>
    <definedName name="EvaluatorScore">Lists!$D$1:$E$4</definedName>
    <definedName name="TestOptions">Lists!$A$6:$A$10</definedName>
    <definedName name="TestsList">Lists!$A$6:$B$10</definedName>
    <definedName name="VoltageRange">Lists!$G$1:$G$9</definedName>
    <definedName name="Yes_No">Lists!$A$24:$A$26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8" l="1"/>
  <c r="A12" i="28"/>
  <c r="A13" i="28"/>
  <c r="A14" i="28"/>
  <c r="A8" i="28"/>
  <c r="A9" i="28"/>
  <c r="A10" i="28"/>
  <c r="A7" i="28"/>
  <c r="E5" i="57"/>
  <c r="E4" i="57"/>
  <c r="E3" i="57"/>
  <c r="E2" i="57"/>
  <c r="C3" i="57"/>
  <c r="C4" i="57"/>
  <c r="C5" i="57"/>
  <c r="C2" i="57"/>
  <c r="A5" i="56"/>
  <c r="B11" i="51"/>
  <c r="B10" i="51"/>
  <c r="A5" i="50"/>
  <c r="A4" i="50"/>
  <c r="A3" i="51"/>
  <c r="M10" i="56"/>
  <c r="N10" i="56"/>
  <c r="M11" i="56"/>
  <c r="N11" i="56"/>
  <c r="M12" i="56"/>
  <c r="N12" i="56"/>
  <c r="M13" i="56"/>
  <c r="N13" i="56"/>
  <c r="M14" i="56"/>
  <c r="E3" i="53"/>
  <c r="G3" i="53"/>
  <c r="N14" i="56"/>
  <c r="M15" i="56"/>
  <c r="N15" i="56"/>
  <c r="M16" i="56"/>
  <c r="N16" i="56"/>
  <c r="M17" i="56"/>
  <c r="N17" i="56"/>
  <c r="M18" i="56"/>
  <c r="N18" i="56"/>
  <c r="M19" i="56"/>
  <c r="N19" i="56"/>
  <c r="M20" i="56"/>
  <c r="N20" i="56"/>
  <c r="M21" i="56"/>
  <c r="N21" i="56"/>
  <c r="M22" i="56"/>
  <c r="N22" i="56"/>
  <c r="M23" i="56"/>
  <c r="N23" i="56"/>
  <c r="M24" i="56"/>
  <c r="N24" i="56"/>
  <c r="M25" i="56"/>
  <c r="N25" i="56"/>
  <c r="M26" i="56"/>
  <c r="N26" i="56"/>
  <c r="M27" i="56"/>
  <c r="N27" i="56"/>
  <c r="M28" i="56"/>
  <c r="N28" i="56"/>
  <c r="M29" i="56"/>
  <c r="N29" i="56"/>
  <c r="M30" i="56"/>
  <c r="N30" i="56"/>
  <c r="M31" i="56"/>
  <c r="N31" i="56"/>
  <c r="M32" i="56"/>
  <c r="N32" i="56"/>
  <c r="M33" i="56"/>
  <c r="N33" i="56"/>
  <c r="M34" i="56"/>
  <c r="N34" i="56"/>
  <c r="M35" i="56"/>
  <c r="N35" i="56"/>
  <c r="M36" i="56"/>
  <c r="N36" i="56"/>
  <c r="M37" i="56"/>
  <c r="N37" i="56"/>
  <c r="M38" i="56"/>
  <c r="N38" i="56"/>
  <c r="M39" i="56"/>
  <c r="N39" i="56"/>
  <c r="M40" i="56"/>
  <c r="N40" i="56"/>
  <c r="M41" i="56"/>
  <c r="N41" i="56"/>
  <c r="M42" i="56"/>
  <c r="N42" i="56"/>
  <c r="M43" i="56"/>
  <c r="N43" i="56"/>
  <c r="M44" i="56"/>
  <c r="N44" i="56"/>
  <c r="M45" i="56"/>
  <c r="N45" i="56"/>
  <c r="M46" i="56"/>
  <c r="N46" i="56"/>
  <c r="M47" i="56"/>
  <c r="N47" i="56"/>
  <c r="M48" i="56"/>
  <c r="N48" i="56"/>
  <c r="M49" i="56"/>
  <c r="N49" i="56"/>
  <c r="M50" i="56"/>
  <c r="N50" i="56"/>
  <c r="M51" i="56"/>
  <c r="N51" i="56"/>
  <c r="M52" i="56"/>
  <c r="N52" i="56"/>
  <c r="M53" i="56"/>
  <c r="N53" i="56"/>
  <c r="M54" i="56"/>
  <c r="N54" i="56"/>
  <c r="M55" i="56"/>
  <c r="N55" i="56"/>
  <c r="M56" i="56"/>
  <c r="N56" i="56"/>
  <c r="M57" i="56"/>
  <c r="N57" i="56"/>
  <c r="M58" i="56"/>
  <c r="N58" i="56"/>
  <c r="M59" i="56"/>
  <c r="N59" i="56"/>
  <c r="M60" i="56"/>
  <c r="N60" i="56"/>
  <c r="M61" i="56"/>
  <c r="N61" i="56"/>
  <c r="M62" i="56"/>
  <c r="N62" i="56"/>
  <c r="M63" i="56"/>
  <c r="N63" i="56"/>
  <c r="M64" i="56"/>
  <c r="N64" i="56"/>
  <c r="M65" i="56"/>
  <c r="N65" i="56"/>
  <c r="M66" i="56"/>
  <c r="N66" i="56"/>
  <c r="M67" i="56"/>
  <c r="N67" i="56"/>
  <c r="M68" i="56"/>
  <c r="N68" i="56"/>
  <c r="M69" i="56"/>
  <c r="N69" i="56"/>
  <c r="M70" i="56"/>
  <c r="N70" i="56"/>
  <c r="M71" i="56"/>
  <c r="N71" i="56"/>
  <c r="M72" i="56"/>
  <c r="N72" i="56"/>
  <c r="M73" i="56"/>
  <c r="N73" i="56"/>
  <c r="M74" i="56"/>
  <c r="N74" i="56"/>
  <c r="M75" i="56"/>
  <c r="N75" i="56"/>
  <c r="M76" i="56"/>
  <c r="N76" i="56"/>
  <c r="M77" i="56"/>
  <c r="N77" i="56"/>
  <c r="M78" i="56"/>
  <c r="N78" i="56"/>
  <c r="M79" i="56"/>
  <c r="N79" i="56"/>
  <c r="M80" i="56"/>
  <c r="N80" i="56"/>
  <c r="M81" i="56"/>
  <c r="N81" i="56"/>
  <c r="M82" i="56"/>
  <c r="N82" i="56"/>
  <c r="M83" i="56"/>
  <c r="N83" i="56"/>
  <c r="M84" i="56"/>
  <c r="N84" i="56"/>
  <c r="M85" i="56"/>
  <c r="N85" i="56"/>
  <c r="M86" i="56"/>
  <c r="N86" i="56"/>
  <c r="M87" i="56"/>
  <c r="N87" i="56"/>
  <c r="M88" i="56"/>
  <c r="N88" i="56"/>
  <c r="M89" i="56"/>
  <c r="N89" i="56"/>
  <c r="M90" i="56"/>
  <c r="N90" i="56"/>
  <c r="M91" i="56"/>
  <c r="N91" i="56"/>
  <c r="M92" i="56"/>
  <c r="N92" i="56"/>
  <c r="M93" i="56"/>
  <c r="N93" i="56"/>
  <c r="M94" i="56"/>
  <c r="N94" i="56"/>
  <c r="M95" i="56"/>
  <c r="N95" i="56"/>
  <c r="M96" i="56"/>
  <c r="N96" i="56"/>
  <c r="M97" i="56"/>
  <c r="N97" i="56"/>
  <c r="M98" i="56"/>
  <c r="N98" i="56"/>
  <c r="M99" i="56"/>
  <c r="N99" i="56"/>
  <c r="M100" i="56"/>
  <c r="N100" i="56"/>
  <c r="M101" i="56"/>
  <c r="N101" i="56"/>
  <c r="M102" i="56"/>
  <c r="N102" i="56"/>
  <c r="M103" i="56"/>
  <c r="N103" i="56"/>
  <c r="M104" i="56"/>
  <c r="N104" i="56"/>
  <c r="M105" i="56"/>
  <c r="N105" i="56"/>
  <c r="M106" i="56"/>
  <c r="N106" i="56"/>
  <c r="M107" i="56"/>
  <c r="N107" i="56"/>
  <c r="M108" i="56"/>
  <c r="N108" i="56"/>
  <c r="M109" i="56"/>
  <c r="N109" i="56"/>
  <c r="M110" i="56"/>
  <c r="N110" i="56"/>
  <c r="M111" i="56"/>
  <c r="N111" i="56"/>
  <c r="M112" i="56"/>
  <c r="N112" i="56"/>
  <c r="M113" i="56"/>
  <c r="N113" i="56"/>
  <c r="M114" i="56"/>
  <c r="N114" i="56"/>
  <c r="M115" i="56"/>
  <c r="N115" i="56"/>
  <c r="M116" i="56"/>
  <c r="N116" i="56"/>
  <c r="M117" i="56"/>
  <c r="N117" i="56"/>
  <c r="M118" i="56"/>
  <c r="N118" i="56"/>
  <c r="M119" i="56"/>
  <c r="N119" i="56"/>
  <c r="M120" i="56"/>
  <c r="N120" i="56"/>
  <c r="M121" i="56"/>
  <c r="N121" i="56"/>
  <c r="M122" i="56"/>
  <c r="N122" i="56"/>
  <c r="M123" i="56"/>
  <c r="N123" i="56"/>
  <c r="M124" i="56"/>
  <c r="N124" i="56"/>
  <c r="M125" i="56"/>
  <c r="N125" i="56"/>
  <c r="M126" i="56"/>
  <c r="N126" i="56"/>
  <c r="M127" i="56"/>
  <c r="N127" i="56"/>
  <c r="M128" i="56"/>
  <c r="N128" i="56"/>
  <c r="M129" i="56"/>
  <c r="N129" i="56"/>
  <c r="M130" i="56"/>
  <c r="N130" i="56"/>
  <c r="M131" i="56"/>
  <c r="N131" i="56"/>
  <c r="M132" i="56"/>
  <c r="N132" i="56"/>
  <c r="M133" i="56"/>
  <c r="N133" i="56"/>
  <c r="M134" i="56"/>
  <c r="N134" i="56"/>
  <c r="M135" i="56"/>
  <c r="N135" i="56"/>
  <c r="M136" i="56"/>
  <c r="N136" i="56"/>
  <c r="M137" i="56"/>
  <c r="N137" i="56"/>
  <c r="M138" i="56"/>
  <c r="N138" i="56"/>
  <c r="M139" i="56"/>
  <c r="N139" i="56"/>
  <c r="M140" i="56"/>
  <c r="N140" i="56"/>
  <c r="M141" i="56"/>
  <c r="N141" i="56"/>
  <c r="M142" i="56"/>
  <c r="N142" i="56"/>
  <c r="M143" i="56"/>
  <c r="N143" i="56"/>
  <c r="M144" i="56"/>
  <c r="N144" i="56"/>
  <c r="M145" i="56"/>
  <c r="N145" i="56"/>
  <c r="M146" i="56"/>
  <c r="N146" i="56"/>
  <c r="M147" i="56"/>
  <c r="N147" i="56"/>
  <c r="M148" i="56"/>
  <c r="N148" i="56"/>
  <c r="M149" i="56"/>
  <c r="N149" i="56"/>
  <c r="M150" i="56"/>
  <c r="N150" i="56"/>
  <c r="G146" i="56"/>
  <c r="G137" i="56"/>
  <c r="G136" i="56"/>
  <c r="G135" i="56"/>
  <c r="G134" i="56"/>
  <c r="G132" i="56"/>
  <c r="G131" i="56"/>
  <c r="G129" i="56"/>
  <c r="G128" i="56"/>
  <c r="G125" i="56"/>
  <c r="G126" i="56"/>
  <c r="G118" i="56"/>
  <c r="G115" i="56"/>
  <c r="G111" i="56"/>
  <c r="G107" i="56"/>
  <c r="G104" i="56"/>
  <c r="G89" i="56"/>
  <c r="G83" i="56"/>
  <c r="G78" i="56"/>
  <c r="G79" i="56"/>
  <c r="G74" i="56"/>
  <c r="G75" i="56"/>
  <c r="G71" i="56"/>
  <c r="G70" i="56"/>
  <c r="G66" i="56"/>
  <c r="G67" i="56"/>
  <c r="G62" i="56"/>
  <c r="G56" i="56"/>
  <c r="G55" i="56"/>
  <c r="G53" i="56"/>
  <c r="G52" i="56"/>
  <c r="G50" i="56"/>
  <c r="G49" i="56"/>
  <c r="G47" i="56"/>
  <c r="G45" i="56"/>
  <c r="G46" i="56"/>
  <c r="M9" i="56"/>
  <c r="N9" i="56"/>
  <c r="G150" i="56"/>
  <c r="G19" i="56"/>
  <c r="G20" i="56"/>
  <c r="G21" i="56"/>
  <c r="G22" i="56"/>
  <c r="G23" i="56"/>
  <c r="G24" i="56"/>
  <c r="G25" i="56"/>
  <c r="G26" i="56"/>
  <c r="G27" i="56"/>
  <c r="G28" i="56"/>
  <c r="G29" i="56"/>
  <c r="G149" i="56"/>
  <c r="G148" i="56"/>
  <c r="G145" i="56"/>
  <c r="G143" i="56"/>
  <c r="G141" i="56"/>
  <c r="G140" i="56"/>
  <c r="G139" i="56"/>
  <c r="G124" i="56"/>
  <c r="G123" i="56"/>
  <c r="G121" i="56"/>
  <c r="G120" i="56"/>
  <c r="G119" i="56"/>
  <c r="G117" i="56"/>
  <c r="G116" i="56"/>
  <c r="G114" i="56"/>
  <c r="G113" i="56"/>
  <c r="G112" i="56"/>
  <c r="G109" i="56"/>
  <c r="G103" i="56"/>
  <c r="G102" i="56"/>
  <c r="G101" i="56"/>
  <c r="G100" i="56"/>
  <c r="G99" i="56"/>
  <c r="G97" i="56"/>
  <c r="G96" i="56"/>
  <c r="G94" i="56"/>
  <c r="G92" i="56"/>
  <c r="G91" i="56"/>
  <c r="G90" i="56"/>
  <c r="G88" i="56"/>
  <c r="G86" i="56"/>
  <c r="G85" i="56"/>
  <c r="G84" i="56"/>
  <c r="G81" i="56"/>
  <c r="G80" i="56"/>
  <c r="G76" i="56"/>
  <c r="G65" i="56"/>
  <c r="G64" i="56"/>
  <c r="G61" i="56"/>
  <c r="G60" i="56"/>
  <c r="G59" i="56"/>
  <c r="G44" i="56"/>
  <c r="G42" i="56"/>
  <c r="G37" i="56"/>
  <c r="G36" i="56"/>
  <c r="G35" i="56"/>
  <c r="G34" i="56"/>
  <c r="G33" i="56"/>
  <c r="G32" i="56"/>
  <c r="G18" i="56"/>
  <c r="G17" i="56"/>
  <c r="G15" i="56"/>
  <c r="G14" i="56"/>
  <c r="A1" i="9"/>
  <c r="A2" i="9"/>
  <c r="C11" i="3"/>
  <c r="C27" i="3"/>
  <c r="C43" i="3"/>
  <c r="C59" i="3"/>
  <c r="B5" i="19"/>
  <c r="D10" i="53"/>
  <c r="A1" i="52"/>
  <c r="A1" i="51"/>
  <c r="A4" i="51"/>
  <c r="A5" i="51"/>
  <c r="E8" i="53"/>
  <c r="G8" i="53"/>
  <c r="F9" i="53"/>
  <c r="H9" i="53"/>
  <c r="E9" i="53"/>
  <c r="G9" i="53"/>
  <c r="F8" i="53"/>
  <c r="H8" i="53"/>
  <c r="E4" i="53"/>
  <c r="G4" i="53"/>
  <c r="F6" i="53"/>
  <c r="H6" i="53"/>
  <c r="E6" i="53"/>
  <c r="G6" i="53"/>
  <c r="F5" i="53"/>
  <c r="H5" i="53"/>
  <c r="E5" i="53"/>
  <c r="G5" i="53"/>
  <c r="F4" i="53"/>
  <c r="H4" i="53"/>
  <c r="F7" i="53"/>
  <c r="H7" i="53"/>
  <c r="F3" i="53"/>
  <c r="H3" i="53"/>
  <c r="E7" i="53"/>
  <c r="G7" i="53"/>
</calcChain>
</file>

<file path=xl/sharedStrings.xml><?xml version="1.0" encoding="utf-8"?>
<sst xmlns="http://schemas.openxmlformats.org/spreadsheetml/2006/main" count="1431" uniqueCount="499">
  <si>
    <t>LITHIUM IRON PHOSPHATE BATTERIES DISTRIBUTION NATIONAL CONTRACT</t>
  </si>
  <si>
    <t>Tenderer Name:</t>
  </si>
  <si>
    <t>Referenced Standard:</t>
  </si>
  <si>
    <t>240-170000103, Rev 1, Lithium Iron Phosphate Batteries Standard</t>
  </si>
  <si>
    <t>Revision 1</t>
  </si>
  <si>
    <t>#</t>
  </si>
  <si>
    <t>Worksheet Tab Title</t>
  </si>
  <si>
    <t>Description / Instructions</t>
  </si>
  <si>
    <t>00-Instructions</t>
  </si>
  <si>
    <t>Technical Schedules completion instructions.</t>
  </si>
  <si>
    <t>01-Submission Guidelines</t>
  </si>
  <si>
    <t>Guidelines to aid in the tender evaluation process for both tenderer and Technical Evaluation Team. It is strongly encouraged for tenderers to comply with the set of guidelines.</t>
  </si>
  <si>
    <t>02 - Gatekeepers</t>
  </si>
  <si>
    <t>Mandatory requirements as per 240-95240645, Technical Evaluation Criteria for Standby Batteries</t>
  </si>
  <si>
    <t>03-Questionnaire</t>
  </si>
  <si>
    <t>Tenderer and Original Equipment Manufacturer information</t>
  </si>
  <si>
    <t>04-Technical Schedules</t>
  </si>
  <si>
    <t>Technical requirements</t>
  </si>
  <si>
    <t>05-Offered Cells</t>
  </si>
  <si>
    <t>Information of the offered equipment</t>
  </si>
  <si>
    <t>06-Temp Derating Factors</t>
  </si>
  <si>
    <t>Temperature derating factors of the rated capacity</t>
  </si>
  <si>
    <t>07-Track Record</t>
  </si>
  <si>
    <t>Track record of the offered equipment</t>
  </si>
  <si>
    <t>08-Customer Details</t>
  </si>
  <si>
    <t>Information of the customers that use the offered equipment</t>
  </si>
  <si>
    <t>09-Overall Deviation List</t>
  </si>
  <si>
    <t>List any deviations taken.</t>
  </si>
  <si>
    <t>Click here to go back to "Worksheets Index"</t>
  </si>
  <si>
    <t>INSTRUCTIONS</t>
  </si>
  <si>
    <t>A - EVALUATION CRITERIA</t>
  </si>
  <si>
    <r>
      <t xml:space="preserve">The </t>
    </r>
    <r>
      <rPr>
        <b/>
        <i/>
        <sz val="11"/>
        <color indexed="8"/>
        <rFont val="Arial"/>
        <family val="2"/>
      </rPr>
      <t>Tenderer</t>
    </r>
    <r>
      <rPr>
        <i/>
        <sz val="11"/>
        <color indexed="8"/>
        <rFont val="Arial"/>
        <family val="2"/>
      </rPr>
      <t xml:space="preserve"> shall</t>
    </r>
    <r>
      <rPr>
        <sz val="11"/>
        <color indexed="8"/>
        <rFont val="Arial"/>
        <family val="2"/>
      </rPr>
      <t xml:space="preserve"> respond to ALL clauses as stated on the</t>
    </r>
    <r>
      <rPr>
        <b/>
        <sz val="11"/>
        <color indexed="8"/>
        <rFont val="Arial"/>
        <family val="2"/>
      </rPr>
      <t xml:space="preserve"> Technical Schedules </t>
    </r>
    <r>
      <rPr>
        <sz val="11"/>
        <color indexed="8"/>
        <rFont val="Arial"/>
        <family val="2"/>
      </rPr>
      <t>Worksheet/s. 
Complete all Light Green shaded areas with the relevant requested information. Where the colour shading is not shown, complete the accessible cells.</t>
    </r>
  </si>
  <si>
    <r>
      <t xml:space="preserve">It is encumbent of the </t>
    </r>
    <r>
      <rPr>
        <b/>
        <i/>
        <sz val="11"/>
        <rFont val="Arial"/>
        <family val="2"/>
      </rPr>
      <t>Tenderer</t>
    </r>
    <r>
      <rPr>
        <sz val="11"/>
        <rFont val="Arial"/>
        <family val="2"/>
      </rPr>
      <t xml:space="preserve"> to make sure that each clause is understood fully and an appropriate response provided.
Clause-for-clause compliance confirmation is not required, however there are instances where information need to be provided by the </t>
    </r>
    <r>
      <rPr>
        <b/>
        <i/>
        <sz val="11"/>
        <rFont val="Arial"/>
        <family val="2"/>
      </rPr>
      <t>Tenderer</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further indicate the number of Devations taken.</t>
    </r>
    <r>
      <rPr>
        <i/>
        <sz val="11"/>
        <rFont val="Arial"/>
        <family val="2"/>
      </rPr>
      <t xml:space="preserve">
</t>
    </r>
    <r>
      <rPr>
        <sz val="11"/>
        <rFont val="Arial"/>
        <family val="2"/>
      </rPr>
      <t xml:space="preserve">The </t>
    </r>
    <r>
      <rPr>
        <b/>
        <i/>
        <sz val="11"/>
        <rFont val="Arial"/>
        <family val="2"/>
      </rPr>
      <t>Tenderer</t>
    </r>
    <r>
      <rPr>
        <sz val="11"/>
        <rFont val="Arial"/>
        <family val="2"/>
      </rPr>
      <t xml:space="preserve"> shall list the Deviations taken on the document specific deviation worksheet or if not available, use </t>
    </r>
    <r>
      <rPr>
        <b/>
        <sz val="11"/>
        <rFont val="Arial"/>
        <family val="2"/>
      </rPr>
      <t>Overall Deviation List</t>
    </r>
    <r>
      <rPr>
        <sz val="11"/>
        <rFont val="Arial"/>
        <family val="2"/>
      </rPr>
      <t xml:space="preserve"> Worksheet. Reasons for deviations as well as alternatives shall be clearly stated. The applicable document reference number and title shall be stated with the exact clause and deviation stated.</t>
    </r>
  </si>
  <si>
    <r>
      <t xml:space="preserve">When completing the Schedule B and Reference Section, the </t>
    </r>
    <r>
      <rPr>
        <b/>
        <i/>
        <sz val="11"/>
        <color indexed="8"/>
        <rFont val="Arial"/>
        <family val="2"/>
      </rPr>
      <t>Tenderer</t>
    </r>
    <r>
      <rPr>
        <sz val="11"/>
        <color indexed="8"/>
        <rFont val="Arial"/>
        <family val="2"/>
      </rPr>
      <t xml:space="preserve"> is requested to take cognisance of the following:
It is expected of the </t>
    </r>
    <r>
      <rPr>
        <b/>
        <i/>
        <sz val="11"/>
        <color indexed="8"/>
        <rFont val="Arial"/>
        <family val="2"/>
      </rPr>
      <t>Tenderer</t>
    </r>
    <r>
      <rPr>
        <sz val="11"/>
        <color indexed="8"/>
        <rFont val="Arial"/>
        <family val="2"/>
      </rPr>
      <t xml:space="preserve"> to state clearly, for each clause that requires a statement of compliance in the Schedule B, with one of the following options:
</t>
    </r>
    <r>
      <rPr>
        <b/>
        <sz val="11"/>
        <color indexed="17"/>
        <rFont val="Arial"/>
        <family val="2"/>
      </rPr>
      <t>a) Comply - Confirmation of FULL compliance to all clauses of the applicable Section of the Technical Standard. NO deviations.</t>
    </r>
    <r>
      <rPr>
        <sz val="11"/>
        <color indexed="8"/>
        <rFont val="Arial"/>
        <family val="2"/>
      </rPr>
      <t xml:space="preserve">
</t>
    </r>
    <r>
      <rPr>
        <b/>
        <sz val="11"/>
        <color indexed="51"/>
        <rFont val="Arial"/>
        <family val="2"/>
      </rPr>
      <t>b) Partially Comply - Confirmation of PARTIAL Compliance and that FULL Compliance is not possible. Deviations taken. Non-compliances also possible.</t>
    </r>
    <r>
      <rPr>
        <sz val="11"/>
        <color indexed="8"/>
        <rFont val="Arial"/>
        <family val="2"/>
      </rPr>
      <t xml:space="preserve">
</t>
    </r>
    <r>
      <rPr>
        <b/>
        <sz val="11"/>
        <color indexed="10"/>
        <rFont val="Arial"/>
        <family val="2"/>
      </rPr>
      <t>c) Do Not Comply - Confirmation of Non-compliance to ALL requirements in Section.</t>
    </r>
    <r>
      <rPr>
        <sz val="11"/>
        <color indexed="8"/>
        <rFont val="Arial"/>
        <family val="2"/>
      </rPr>
      <t xml:space="preserve">
A drop down list with these options is provided in Schedule B for this purpose. ALL dropdowns shall show a selection, where applicable.</t>
    </r>
  </si>
  <si>
    <r>
      <t>Where supporting documentation is requested e.g. “</t>
    </r>
    <r>
      <rPr>
        <b/>
        <sz val="11"/>
        <rFont val="Arial"/>
        <family val="2"/>
      </rPr>
      <t>with</t>
    </r>
    <r>
      <rPr>
        <sz val="11"/>
        <rFont val="Arial"/>
        <family val="2"/>
      </rPr>
      <t xml:space="preserve"> </t>
    </r>
    <r>
      <rPr>
        <b/>
        <sz val="11"/>
        <rFont val="Arial"/>
        <family val="2"/>
      </rPr>
      <t>Reference</t>
    </r>
    <r>
      <rPr>
        <sz val="11"/>
        <rFont val="Arial"/>
        <family val="2"/>
      </rPr>
      <t xml:space="preserve">”, the </t>
    </r>
    <r>
      <rPr>
        <b/>
        <i/>
        <sz val="11"/>
        <rFont val="Arial"/>
        <family val="2"/>
      </rPr>
      <t>Tenderer</t>
    </r>
    <r>
      <rPr>
        <sz val="11"/>
        <rFont val="Arial"/>
        <family val="2"/>
      </rPr>
      <t xml:space="preserve"> shall provide a hyperlink to the supporting documentation in the “Reference / Statement (Supporting Evidence)” column. If the supporting evidence relates to a paragraph, graph, table or subset of a document, then the exact location in the relevant document shall be indicated e.g. Chapter, page number and the applicable section framed with a red border. Internet links are not acceptable.</t>
    </r>
  </si>
  <si>
    <r>
      <t xml:space="preserve">Where supporting documentation is NOT requested, the </t>
    </r>
    <r>
      <rPr>
        <b/>
        <i/>
        <sz val="11"/>
        <rFont val="Arial"/>
        <family val="2"/>
      </rPr>
      <t>Tenderer</t>
    </r>
    <r>
      <rPr>
        <sz val="11"/>
        <rFont val="Arial"/>
        <family val="2"/>
      </rPr>
      <t xml:space="preserve"> shall state the level of compliance which shall serve as a confirmation of intended compliance at a later stage (post contract award) of the project.</t>
    </r>
  </si>
  <si>
    <t>All graphs and tables shall be properly labelled and associated with a detailed explanation of how it relates to the requirement.</t>
  </si>
  <si>
    <t>All documents (incl. offers and site-specific documents) must be text searchable. If such documents are signed/scanned or made not searchable for any reason, a searchable version must also be included.</t>
  </si>
  <si>
    <t xml:space="preserve">Test certificates issued by an accredited, 3rd party, accredited test laboratory is acceptable as a minimum. </t>
  </si>
  <si>
    <r>
      <t xml:space="preserve">In instances where the offered equipment / solution deviates from the required standard/design, the </t>
    </r>
    <r>
      <rPr>
        <b/>
        <i/>
        <sz val="11"/>
        <color indexed="8"/>
        <rFont val="Arial"/>
        <family val="2"/>
      </rPr>
      <t>Tenderer</t>
    </r>
    <r>
      <rPr>
        <sz val="11"/>
        <color indexed="8"/>
        <rFont val="Arial"/>
        <family val="2"/>
      </rPr>
      <t xml:space="preserve"> shall take deviations and complete the </t>
    </r>
    <r>
      <rPr>
        <b/>
        <sz val="11"/>
        <color indexed="8"/>
        <rFont val="Arial"/>
        <family val="2"/>
      </rPr>
      <t xml:space="preserve">Overall Deviation List </t>
    </r>
    <r>
      <rPr>
        <sz val="11"/>
        <color indexed="8"/>
        <rFont val="Arial"/>
        <family val="2"/>
      </rPr>
      <t xml:space="preserve"> indicating clearly the proposed deviation from the requirement and the implications (pros and cons). A comparison table shall be provided clearly indicating the differences of test outcomes, conducted tests, features, capabilities, etc. compared to the items of the required standard.</t>
    </r>
  </si>
  <si>
    <t>Submission Guidelines</t>
  </si>
  <si>
    <r>
      <rPr>
        <sz val="7"/>
        <color indexed="8"/>
        <rFont val="Times New Roman"/>
        <family val="1"/>
      </rPr>
      <t xml:space="preserve"> </t>
    </r>
    <r>
      <rPr>
        <sz val="10"/>
        <color indexed="8"/>
        <rFont val="Arial"/>
        <family val="2"/>
      </rPr>
      <t>Answers shall be concise and sufficiently detailed to give the Technical Evaluation Team (TET) a clear understanding of the answer. Unclear and insufficiently detailed answers could result in items being ambiguous and misinterpreted and could result in an unfavourable score.</t>
    </r>
  </si>
  <si>
    <r>
      <rPr>
        <sz val="7"/>
        <color indexed="8"/>
        <rFont val="Times New Roman"/>
        <family val="1"/>
      </rPr>
      <t xml:space="preserve"> </t>
    </r>
    <r>
      <rPr>
        <sz val="10"/>
        <color indexed="8"/>
        <rFont val="Arial"/>
        <family val="2"/>
      </rPr>
      <t>Arrange the folders and subfolders into a well organised and structured hierarchy making them logical and sensible to navigate.</t>
    </r>
  </si>
  <si>
    <t>Name the files that constitute the electronic returnables appropriately based on the content of the document or file.</t>
  </si>
  <si>
    <t>Have returnable digital PDF documents searchable as far as possible. This is preferred to scanned documents that cannot be searched.</t>
  </si>
  <si>
    <t>Have returnable digital PDF documents and include a table of contents as far as possible.</t>
  </si>
  <si>
    <t xml:space="preserve">The supporting documents may be Datasheets, Technical Drawings, Brochures, Technical Manuals, Type Test Certificates, Test reports, video clips, etc. </t>
  </si>
  <si>
    <t>The Technical Schedules excel documents must be provided in duplicate with the name of the duplicate being, the filename with the words, “- Copy” appended. (In Windows a copy and paste into the same directory will automatically create this duplicate file with the correct name).</t>
  </si>
  <si>
    <r>
      <t xml:space="preserve">The supporting evidence shall be filed under the appropriate folders as per the folder structure. If an obvious folder is not available, then the document shall be filed under the </t>
    </r>
    <r>
      <rPr>
        <b/>
        <sz val="10"/>
        <color indexed="8"/>
        <rFont val="Arial"/>
        <family val="2"/>
      </rPr>
      <t>Other</t>
    </r>
    <r>
      <rPr>
        <sz val="10"/>
        <color indexed="8"/>
        <rFont val="Arial"/>
        <family val="2"/>
      </rPr>
      <t xml:space="preserve"> folder.</t>
    </r>
  </si>
  <si>
    <r>
      <t xml:space="preserve">Submit technical drawings and photos of sample </t>
    </r>
    <r>
      <rPr>
        <b/>
        <sz val="10"/>
        <color indexed="8"/>
        <rFont val="Arial"/>
        <family val="2"/>
      </rPr>
      <t>Battery Stands, Battery Cabinets</t>
    </r>
    <r>
      <rPr>
        <sz val="10"/>
        <color indexed="8"/>
        <rFont val="Arial"/>
        <family val="2"/>
      </rPr>
      <t xml:space="preserve"> and </t>
    </r>
    <r>
      <rPr>
        <b/>
        <sz val="10"/>
        <color indexed="8"/>
        <rFont val="Arial"/>
        <family val="2"/>
      </rPr>
      <t>Battery Connectors</t>
    </r>
    <r>
      <rPr>
        <sz val="10"/>
        <color indexed="8"/>
        <rFont val="Arial"/>
        <family val="2"/>
      </rPr>
      <t xml:space="preserve"> under the </t>
    </r>
    <r>
      <rPr>
        <b/>
        <sz val="10"/>
        <color indexed="8"/>
        <rFont val="Arial"/>
        <family val="2"/>
      </rPr>
      <t>Offered Equipment folder</t>
    </r>
    <r>
      <rPr>
        <sz val="10"/>
        <color indexed="8"/>
        <rFont val="Arial"/>
        <family val="2"/>
      </rPr>
      <t xml:space="preserve"> to demonstrate capability to comply with the requirements and level of offered quality.</t>
    </r>
  </si>
  <si>
    <t>Example of how a deviation shall be recorded.</t>
  </si>
  <si>
    <t>Item #</t>
  </si>
  <si>
    <t>Document Reference #</t>
  </si>
  <si>
    <t>Document Title</t>
  </si>
  <si>
    <t>Clause #</t>
  </si>
  <si>
    <t>Proposed Deviation</t>
  </si>
  <si>
    <t>240-139687256</t>
  </si>
  <si>
    <t>BATTERY ENERGY STORAGE SYSTEMS FOR GRID-SCALE APPLICATIONS</t>
  </si>
  <si>
    <t>3.2.2 a)</t>
  </si>
  <si>
    <t>The BESS comprise of an assembly of separate cabinets which are integrated at site.</t>
  </si>
  <si>
    <t>3.10.1</t>
  </si>
  <si>
    <r>
      <t xml:space="preserve">The performance as required by UL 1765, </t>
    </r>
    <r>
      <rPr>
        <i/>
        <sz val="10"/>
        <color indexed="8"/>
        <rFont val="Arial"/>
        <family val="2"/>
      </rPr>
      <t xml:space="preserve">BESS Test Procedure, Section 2.1, clause 2.1 a) </t>
    </r>
    <r>
      <rPr>
        <sz val="10"/>
        <color indexed="8"/>
        <rFont val="Arial"/>
        <family val="2"/>
      </rPr>
      <t>is not achievable. The offered system complies with ….</t>
    </r>
  </si>
  <si>
    <t>Technical Gatekeepers as per 240-95240645, Technical Evaluation Criteria for Standby Batteries</t>
  </si>
  <si>
    <t>Note: All gatekeepers need to be "Yes" in order to proceed with evaluation</t>
  </si>
  <si>
    <t>Mandatory Technical Criteria Description</t>
  </si>
  <si>
    <t>Comply</t>
  </si>
  <si>
    <t>Reference to evidence (where applicable)</t>
  </si>
  <si>
    <t>Evaluator 1</t>
  </si>
  <si>
    <t>Evaluator 2</t>
  </si>
  <si>
    <t>Schedule B</t>
  </si>
  <si>
    <t>Comment/s</t>
  </si>
  <si>
    <t>The tenderer shall offer the FULL Scope of the Project (Equipment and Services):
1) Cells, Cabinets, Stands, Accessories and Ancillary Equipment
2) Supply, Factory Acceptance Testing (FAT), Transportation, Loading and Offloading, Installation and Commissioning, Decommissioning and Disposal</t>
  </si>
  <si>
    <t>(Select Option)</t>
  </si>
  <si>
    <t>The tenderer shall submit Type Test Certificates and Type Test Reports for ALL the offered equipment. IEC 62619, IEC 62620</t>
  </si>
  <si>
    <t>Tenderer has submitted an OEM letter meeting the requirements as listed in Section 3.2.1.2.</t>
  </si>
  <si>
    <t>The tenderer has a local (South African) office and workshop.</t>
  </si>
  <si>
    <t>Question</t>
  </si>
  <si>
    <t>Response</t>
  </si>
  <si>
    <t>Proof to be submitted</t>
  </si>
  <si>
    <t>A</t>
  </si>
  <si>
    <t>Tenderer</t>
  </si>
  <si>
    <t>Company name</t>
  </si>
  <si>
    <t>Address of Head Quarters</t>
  </si>
  <si>
    <t>Contact details</t>
  </si>
  <si>
    <t>Website adress</t>
  </si>
  <si>
    <t>Company organogram</t>
  </si>
  <si>
    <t>Organogram</t>
  </si>
  <si>
    <t>Does your company have ISO 9001:2008 or similar certification?</t>
  </si>
  <si>
    <t>Copy of Certificate</t>
  </si>
  <si>
    <t>If yes, what is the expiration date of such certification?</t>
  </si>
  <si>
    <t>Does your company have ISO 14001:2004 or similar certification?</t>
  </si>
  <si>
    <t>Does your company have OHSAS 18001:2007 or similar certification?</t>
  </si>
  <si>
    <t>If other certifications exist, please state them here.</t>
  </si>
  <si>
    <t>Copy of Certificate/s</t>
  </si>
  <si>
    <t>Is there a formal agreement between your company and the manufacturer (OEM)?</t>
  </si>
  <si>
    <t>Copy of Certificate or Agreement</t>
  </si>
  <si>
    <t>Have your staff been trained on the equipment been offered?</t>
  </si>
  <si>
    <t>Copy of Certificates or Agreements</t>
  </si>
  <si>
    <t>Will your company be able to provide the following after sales support if and when required:</t>
  </si>
  <si>
    <t>Technical support</t>
  </si>
  <si>
    <t>Company Organogram &amp; CVs</t>
  </si>
  <si>
    <t>Installation</t>
  </si>
  <si>
    <t>Commissioning</t>
  </si>
  <si>
    <t>Maintenance</t>
  </si>
  <si>
    <t>De-commissioning</t>
  </si>
  <si>
    <t>Does your company have the capability to perform local R&amp;D?</t>
  </si>
  <si>
    <t>Does your company have the capability to perform local faultfinding and repair?</t>
  </si>
  <si>
    <t>What transport company will be used for deliveries?</t>
  </si>
  <si>
    <t>Do they have the necessary licensing to operate as a dangerous goods transporter?</t>
  </si>
  <si>
    <t>Certificates / Dept. of Transport Lisence</t>
  </si>
  <si>
    <t>What procedures are in place to manage field failures and ensure that these are effectively and timeously addressed.?</t>
  </si>
  <si>
    <t>Field Failure Management Procedure</t>
  </si>
  <si>
    <t>What recycling procedure is place to ensure that redundant equipment is recycled in an environmentally friendly manner?</t>
  </si>
  <si>
    <t>Recycling Procedure &amp; Certification</t>
  </si>
  <si>
    <t>B</t>
  </si>
  <si>
    <t>Manufacturer / OEM</t>
  </si>
  <si>
    <t>Where is the equipment R&amp;D performed?</t>
  </si>
  <si>
    <t>Where is the equipment manufactured?</t>
  </si>
  <si>
    <t>Where will equipment be send that cannot be repaired locally?</t>
  </si>
  <si>
    <t>C</t>
  </si>
  <si>
    <t>Contactable Customers</t>
  </si>
  <si>
    <t>Provide details of Customers that agreed to be available for equipment performance and service delivery questions (if required).</t>
  </si>
  <si>
    <t>See "Customer Details"</t>
  </si>
  <si>
    <t>TECHNICAL SCHEDULES - Lithium Iron Phosphate (LFP) cells/modules</t>
  </si>
  <si>
    <t>Reference refers to the filename or document title and the page number/s and clause number in the document where the said compliance is indicated or mentioned.</t>
  </si>
  <si>
    <t>Caluse #</t>
  </si>
  <si>
    <t>Description of Clause</t>
  </si>
  <si>
    <t>Schedule A
(Employer's Particular Requirement)</t>
  </si>
  <si>
    <t>Lithium Iron Phosphate (LFP) cells/modules</t>
  </si>
  <si>
    <t>Category</t>
  </si>
  <si>
    <t>Schedule B
(Compliance)</t>
  </si>
  <si>
    <t>Reference / Statement
(Supporting Evidence)</t>
  </si>
  <si>
    <t>Score</t>
  </si>
  <si>
    <t>STANDARD</t>
  </si>
  <si>
    <t>XXXXXXXXXXXXXXX</t>
  </si>
  <si>
    <t>3.1</t>
  </si>
  <si>
    <t>GENERAL REQUIREMENTS</t>
  </si>
  <si>
    <t>a)</t>
  </si>
  <si>
    <t>Scope</t>
  </si>
  <si>
    <t>Gatekeeper</t>
  </si>
  <si>
    <t>b)</t>
  </si>
  <si>
    <t>Safe Operation of Each battery assembly verified and certified by a SANA/ILAC acredited lab according to the requirements set out in IEC62619.</t>
  </si>
  <si>
    <t>Gatekeeper - Certification</t>
  </si>
  <si>
    <t>c)</t>
  </si>
  <si>
    <t>Battery assembly consisting of multiple series connected single cells or multiple series and/or parallel connected cell blocks, all the relevant test results and certification for the single cells shall be provided according to the requirements set out in IEC 62619.</t>
  </si>
  <si>
    <t>d)</t>
  </si>
  <si>
    <t>The battery assembly shall be supplied in a charged state with test results</t>
  </si>
  <si>
    <t>Yes</t>
  </si>
  <si>
    <t>General requirements</t>
  </si>
  <si>
    <t>Non Responsive</t>
  </si>
  <si>
    <t>e)</t>
  </si>
  <si>
    <t>Cells shall be commissioned and their capacity tested with automated test results by the manufacturer/supplier at his works before being transported to the required destination</t>
  </si>
  <si>
    <t>Yes - as specified</t>
  </si>
  <si>
    <t>f)</t>
  </si>
  <si>
    <t>Automated test results are to include the following data.</t>
  </si>
  <si>
    <t>Cell voltages logged date and time-stamped.</t>
  </si>
  <si>
    <t>Battery bank voltage with discharge current logged for the duration of the discharge test.</t>
  </si>
  <si>
    <t>These results shall be supplied in the original data logging reporting format.</t>
  </si>
  <si>
    <t>This information shall be supplied in hard copy and be available in electronic format.</t>
  </si>
  <si>
    <t>g)</t>
  </si>
  <si>
    <t>All battery banks shall be supplied complete with all necessary intercell connectors, nuts, bolts, washers, anti-corrosion lubricant, cell numbers and capacity test reports.</t>
  </si>
  <si>
    <t>h)</t>
  </si>
  <si>
    <t>Each battery assembly shall have an integrated battery management system (BMS).</t>
  </si>
  <si>
    <t>i)</t>
  </si>
  <si>
    <t>When required, the supplier shall also be responsible for the provision of maintenance equipment, safety equipment, battery cabinets, terminating devices and inter-row connectors.</t>
  </si>
  <si>
    <t>j)</t>
  </si>
  <si>
    <t xml:space="preserve">Direct communication access between Eskom and OEM shall be catered for on technical issues. </t>
  </si>
  <si>
    <t>The contact details to be provided as part of tender information.</t>
  </si>
  <si>
    <t>k)</t>
  </si>
  <si>
    <t>OEM acknowledgement of certification/accreditation of the supplier</t>
  </si>
  <si>
    <t>Formal Distribution agreement/appointment should include duration and scope of contract.</t>
  </si>
  <si>
    <t>Technical support offered.</t>
  </si>
  <si>
    <t>Warranties offered via OEM directly to Eskom</t>
  </si>
  <si>
    <t>3.2</t>
  </si>
  <si>
    <t>ELECTRICAL PERFORMANCE REQUIREMENTS</t>
  </si>
  <si>
    <t>3.2.1</t>
  </si>
  <si>
    <t>General</t>
  </si>
  <si>
    <t>3.2.2</t>
  </si>
  <si>
    <t>Rated capacity</t>
  </si>
  <si>
    <t>Electrical performance requirements</t>
  </si>
  <si>
    <t>3.2.2.1</t>
  </si>
  <si>
    <t>Compliance to requirements of IEC 62620:2014</t>
  </si>
  <si>
    <t>3.2.2.2</t>
  </si>
  <si>
    <t>Reference temperature</t>
  </si>
  <si>
    <t>°C</t>
  </si>
  <si>
    <t>Discharge Period</t>
  </si>
  <si>
    <t>h</t>
  </si>
  <si>
    <t>Final end of discharge voltage</t>
  </si>
  <si>
    <t>Specify with Reference</t>
  </si>
  <si>
    <t>3.2.2.3</t>
  </si>
  <si>
    <t>Required battery capacities as per Lithium ion Phosphate Ah worksheet</t>
  </si>
  <si>
    <t>See "05-Offered Cells"</t>
  </si>
  <si>
    <t>3.2.3</t>
  </si>
  <si>
    <t>Discharge performance at +25 °C</t>
  </si>
  <si>
    <t>See 3.6 Tests</t>
  </si>
  <si>
    <t>3.2.4</t>
  </si>
  <si>
    <t>Discharge performance at low temperature</t>
  </si>
  <si>
    <t>3.2.5</t>
  </si>
  <si>
    <t>High rate discharge permissible current</t>
  </si>
  <si>
    <t>3.2.6</t>
  </si>
  <si>
    <t>Suitability for floating operation</t>
  </si>
  <si>
    <t>Fully charge state – under float: Voltage/cell [V]</t>
  </si>
  <si>
    <t>Operational requirements</t>
  </si>
  <si>
    <t>3.2.7</t>
  </si>
  <si>
    <t>Endurance</t>
  </si>
  <si>
    <t>Expected life</t>
  </si>
  <si>
    <t>yrs</t>
  </si>
  <si>
    <t>End-of-life capacity</t>
  </si>
  <si>
    <t>80% C5</t>
  </si>
  <si>
    <t>Ah</t>
  </si>
  <si>
    <t>Deterioration rate / capacity loss [%Ah/yr]</t>
  </si>
  <si>
    <t>%Ah/yr</t>
  </si>
  <si>
    <t>Number of cycles to 80% C5</t>
  </si>
  <si>
    <t>3.2.8</t>
  </si>
  <si>
    <t>Charge retention</t>
  </si>
  <si>
    <t>Short-circuit current (ISC) [kA]</t>
  </si>
  <si>
    <t>kA</t>
  </si>
  <si>
    <t>Internal resistance (Rdc) [Ω]</t>
  </si>
  <si>
    <t>Ω</t>
  </si>
  <si>
    <t>3.2.10</t>
  </si>
  <si>
    <t>Tolerance to AC components of the DC supply</t>
  </si>
  <si>
    <t>3.2.10.1</t>
  </si>
  <si>
    <t>Maximum allowable RMS ripple current and effect on battery life [mA]</t>
  </si>
  <si>
    <t>mA</t>
  </si>
  <si>
    <t>3.2.10.2</t>
  </si>
  <si>
    <t>Maximum allowable RMS ripple voltage and effect on battery life [mV]</t>
  </si>
  <si>
    <t>mV</t>
  </si>
  <si>
    <t>3.2.11</t>
  </si>
  <si>
    <t>Effect of temperature</t>
  </si>
  <si>
    <t>3.2.11.1</t>
  </si>
  <si>
    <t>Effect of temperature on expected battery life</t>
  </si>
  <si>
    <t>3.2.11.2</t>
  </si>
  <si>
    <t>Temperature derating – Table/Graph</t>
  </si>
  <si>
    <t>3.3</t>
  </si>
  <si>
    <t>Mechanical requirements</t>
  </si>
  <si>
    <t>3.3.1</t>
  </si>
  <si>
    <t>3.3.1.1</t>
  </si>
  <si>
    <t>Performance type LPF cells required</t>
  </si>
  <si>
    <t>Type E - Low performance</t>
  </si>
  <si>
    <t>3.3.1.2</t>
  </si>
  <si>
    <t>Mechanical stress during transportation and handling</t>
  </si>
  <si>
    <t>3.3.1.3</t>
  </si>
  <si>
    <t>Resistance to Earthquakes</t>
  </si>
  <si>
    <t>No</t>
  </si>
  <si>
    <t>3.3.2</t>
  </si>
  <si>
    <t>Battery Cabinet</t>
  </si>
  <si>
    <t>Ancillary equipment</t>
  </si>
  <si>
    <t>3.3.3</t>
  </si>
  <si>
    <t>Containers</t>
  </si>
  <si>
    <t>3.3.3.1</t>
  </si>
  <si>
    <t>Construction materials used in the manufacture of the cell/battery bank containers.</t>
  </si>
  <si>
    <t>3.3.3.2</t>
  </si>
  <si>
    <t>Indicate the cell construction as to cylindrical, prismatic or pouch.</t>
  </si>
  <si>
    <t>3.3.3.3</t>
  </si>
  <si>
    <t>Cell orientation</t>
  </si>
  <si>
    <t>3.3.3.4</t>
  </si>
  <si>
    <t>Battery modules have been constructed using flame retardant materials.</t>
  </si>
  <si>
    <t>Comply with Reference</t>
  </si>
  <si>
    <t>3.3.4</t>
  </si>
  <si>
    <t>Cell, module and battery pack marking and labelling</t>
  </si>
  <si>
    <t>3.3.4.1-3.3.4.4</t>
  </si>
  <si>
    <t>Marking as per standard</t>
  </si>
  <si>
    <t>3.3.4.5-3.3.4.8</t>
  </si>
  <si>
    <t>Labels</t>
  </si>
  <si>
    <t>Comply as specified</t>
  </si>
  <si>
    <t>3.3.4.9</t>
  </si>
  <si>
    <t>Barcodes</t>
  </si>
  <si>
    <t>3.4</t>
  </si>
  <si>
    <t>Operational Conditions</t>
  </si>
  <si>
    <t>3.4.1</t>
  </si>
  <si>
    <t>Environmental conditions</t>
  </si>
  <si>
    <t>3.4.1.1</t>
  </si>
  <si>
    <t>Altitude</t>
  </si>
  <si>
    <t>m</t>
  </si>
  <si>
    <t>Relative humidity</t>
  </si>
  <si>
    <t>10% - 85 non-condensing</t>
  </si>
  <si>
    <t>%</t>
  </si>
  <si>
    <t>Lightning</t>
  </si>
  <si>
    <t>High</t>
  </si>
  <si>
    <t>3.4.1.2</t>
  </si>
  <si>
    <t>Outdoor air temperatures:</t>
  </si>
  <si>
    <t>a</t>
  </si>
  <si>
    <t>Maximum</t>
  </si>
  <si>
    <t>b</t>
  </si>
  <si>
    <t>Daily average</t>
  </si>
  <si>
    <t>c</t>
  </si>
  <si>
    <t>Yearly average</t>
  </si>
  <si>
    <t>d</t>
  </si>
  <si>
    <t>Minimum</t>
  </si>
  <si>
    <t>3.4.1.3</t>
  </si>
  <si>
    <t>Equipment room air temperatures:</t>
  </si>
  <si>
    <t xml:space="preserve"> °C</t>
  </si>
  <si>
    <t>3.4.1.4</t>
  </si>
  <si>
    <t>Storage temperatures:</t>
  </si>
  <si>
    <t>3.4.2</t>
  </si>
  <si>
    <t>Application</t>
  </si>
  <si>
    <t>3.4.3</t>
  </si>
  <si>
    <t>Charging regimes and BMS</t>
  </si>
  <si>
    <t>3.4.3.1</t>
  </si>
  <si>
    <t>Meet safety requirements of IEC 62619:2017</t>
  </si>
  <si>
    <t>3.4.3.2</t>
  </si>
  <si>
    <t>LFP cell voltage limits</t>
  </si>
  <si>
    <t>LFP cells min voltage</t>
  </si>
  <si>
    <t>V</t>
  </si>
  <si>
    <t>LFP cells max voltage</t>
  </si>
  <si>
    <t>3.4.3.3</t>
  </si>
  <si>
    <t>BMS functionalities</t>
  </si>
  <si>
    <t>Under voltage disconnect</t>
  </si>
  <si>
    <t>Over voltage protection</t>
  </si>
  <si>
    <t>Over temperature shutdown</t>
  </si>
  <si>
    <t>short-circuit protection</t>
  </si>
  <si>
    <t>e</t>
  </si>
  <si>
    <t>cell balancing</t>
  </si>
  <si>
    <t>3.4.3.4</t>
  </si>
  <si>
    <t>Local and remote alarms</t>
  </si>
  <si>
    <t>3.4.4</t>
  </si>
  <si>
    <t>Venting of gases</t>
  </si>
  <si>
    <t>3.4.5</t>
  </si>
  <si>
    <t>OEM commissioning instructions documentation</t>
  </si>
  <si>
    <t>3.4.6</t>
  </si>
  <si>
    <t>OEM maintenance instructions documentation</t>
  </si>
  <si>
    <t>3.4.7</t>
  </si>
  <si>
    <t>Accessories:</t>
  </si>
  <si>
    <t>Bolts</t>
  </si>
  <si>
    <t>Yes – As specified</t>
  </si>
  <si>
    <t>nuts</t>
  </si>
  <si>
    <t xml:space="preserve">washers </t>
  </si>
  <si>
    <t>3.4.8</t>
  </si>
  <si>
    <t>Inter-row connectors required</t>
  </si>
  <si>
    <t>3.4.9</t>
  </si>
  <si>
    <t>Safety signs required</t>
  </si>
  <si>
    <t>3.4.10</t>
  </si>
  <si>
    <t>Equipment performance</t>
  </si>
  <si>
    <t>Specify</t>
  </si>
  <si>
    <t>3.4.11</t>
  </si>
  <si>
    <t>Type test certificates, drawings and instruction manuals</t>
  </si>
  <si>
    <t>Supply – As specified</t>
  </si>
  <si>
    <t>3.4.12</t>
  </si>
  <si>
    <t>Tools</t>
  </si>
  <si>
    <t>3.4.13</t>
  </si>
  <si>
    <t>Spares</t>
  </si>
  <si>
    <t>3.4.14</t>
  </si>
  <si>
    <t>Training</t>
  </si>
  <si>
    <t>Yes: Comply with Reference</t>
  </si>
  <si>
    <t>3.4.15</t>
  </si>
  <si>
    <t>Warranty requirements</t>
  </si>
  <si>
    <t>3.4.15.1</t>
  </si>
  <si>
    <t xml:space="preserve">OEM warranty </t>
  </si>
  <si>
    <t>&gt; 2 years (Specify)</t>
  </si>
  <si>
    <t>3.4.15.2</t>
  </si>
  <si>
    <t>Prorated Warranty</t>
  </si>
  <si>
    <t>&gt; 3 years (Specify)</t>
  </si>
  <si>
    <t>3.4.15.3</t>
  </si>
  <si>
    <t>Warranty endorsed by the OEM.</t>
  </si>
  <si>
    <t>3.4.15.4</t>
  </si>
  <si>
    <t>Warranty as per enviromental conditions in the specifications</t>
  </si>
  <si>
    <t>3.4.16</t>
  </si>
  <si>
    <t>Local support</t>
  </si>
  <si>
    <t>3.4.16.1</t>
  </si>
  <si>
    <t>During commissioning,24 hour response time to Eskom.</t>
  </si>
  <si>
    <t>3.4.16.2</t>
  </si>
  <si>
    <t>Trained support staff available on a national basis.</t>
  </si>
  <si>
    <t>3.4.17</t>
  </si>
  <si>
    <t>Disposal</t>
  </si>
  <si>
    <t>3.4.17.1</t>
  </si>
  <si>
    <t>Environmentally sound disposal of all used (redundant) cells</t>
  </si>
  <si>
    <t>As specified</t>
  </si>
  <si>
    <t>3.4.17.2</t>
  </si>
  <si>
    <t>Disposal of redundant cells and electrolyte shall be in line with 240-89797258,</t>
  </si>
  <si>
    <t>3.4.17.3</t>
  </si>
  <si>
    <t>Disposal Process</t>
  </si>
  <si>
    <t>Collection of redundant cells</t>
  </si>
  <si>
    <t>Crating of cells or wrapping of cells on pallets for transport</t>
  </si>
  <si>
    <t>Removal of redundant plant</t>
  </si>
  <si>
    <t>3.4.18</t>
  </si>
  <si>
    <t>Equipment limitations</t>
  </si>
  <si>
    <t>3.5</t>
  </si>
  <si>
    <t>3.5.1</t>
  </si>
  <si>
    <t>Specialised maintenance equipment required</t>
  </si>
  <si>
    <t>3.5.2</t>
  </si>
  <si>
    <t>Battery cabinets</t>
  </si>
  <si>
    <t>Yes – Specify</t>
  </si>
  <si>
    <t>3.5.2.1</t>
  </si>
  <si>
    <t>Safety signs</t>
  </si>
  <si>
    <t>3.6</t>
  </si>
  <si>
    <t>Tests</t>
  </si>
  <si>
    <t>3.6.1</t>
  </si>
  <si>
    <t>Comply- as specified</t>
  </si>
  <si>
    <t>3.6.2</t>
  </si>
  <si>
    <t>Electrical and mechanical tests</t>
  </si>
  <si>
    <t>3.6.3</t>
  </si>
  <si>
    <t>Test certificates (FATs)</t>
  </si>
  <si>
    <t>3.6.4</t>
  </si>
  <si>
    <t>Clearance for dispatch</t>
  </si>
  <si>
    <t>3.7</t>
  </si>
  <si>
    <t>Packaging, labelling, marking and transport</t>
  </si>
  <si>
    <t>3.7.1</t>
  </si>
  <si>
    <t>Packaging</t>
  </si>
  <si>
    <t>3.7.2</t>
  </si>
  <si>
    <t>Labelling</t>
  </si>
  <si>
    <t>3.7.3</t>
  </si>
  <si>
    <t>Transport</t>
  </si>
  <si>
    <t>Qualitative Technical Criteria Description</t>
  </si>
  <si>
    <t>Weight</t>
  </si>
  <si>
    <t>LFP Batteries</t>
  </si>
  <si>
    <t>S1</t>
  </si>
  <si>
    <t>S2</t>
  </si>
  <si>
    <t>WS1</t>
  </si>
  <si>
    <t>WS2</t>
  </si>
  <si>
    <t>(Select Voltage)</t>
  </si>
  <si>
    <t>Partially Comply</t>
  </si>
  <si>
    <t>Do Not Comply</t>
  </si>
  <si>
    <t>Certificate</t>
  </si>
  <si>
    <t>Test Report</t>
  </si>
  <si>
    <t>Certificate &amp; Test Report</t>
  </si>
  <si>
    <t>Other</t>
  </si>
  <si>
    <t>Not Available</t>
  </si>
  <si>
    <t>Cell Configuration Options:</t>
  </si>
  <si>
    <t>Single Cells</t>
  </si>
  <si>
    <t>Multicell Blocks</t>
  </si>
  <si>
    <t>Single Cells &amp; Multicell Blocks</t>
  </si>
  <si>
    <t>Pocket</t>
  </si>
  <si>
    <t>Fibre</t>
  </si>
  <si>
    <t>Sintered/Plastic Bonded Electrode</t>
  </si>
  <si>
    <t>C5 Capacity @ 25°C to Veod = OEM value</t>
  </si>
  <si>
    <t>Complete the details of the Offered Equipment below. In column H, a reference to a Note can be added if an additional Monitoring and / or Control unit need to be added for the Battery.</t>
  </si>
  <si>
    <t>Required Capacity [Ah]</t>
  </si>
  <si>
    <t>Required Capacity [kWh]</t>
  </si>
  <si>
    <t>Offered Usable Capacity [Ah]</t>
  </si>
  <si>
    <t>Offered Usable Energy [kWh]</t>
  </si>
  <si>
    <t>Nominal Voltage [Vdc]</t>
  </si>
  <si>
    <t>Cell/Module Model No.</t>
  </si>
  <si>
    <t>Required No. of Modules?</t>
  </si>
  <si>
    <t>Maximum No. of Modules connected in Series/Parallel [BMS Required?]</t>
  </si>
  <si>
    <t>Short Circuit Current, Isc [kA]</t>
  </si>
  <si>
    <r>
      <t>Internal Resistance, Ri [</t>
    </r>
    <r>
      <rPr>
        <b/>
        <sz val="9"/>
        <rFont val="Symbol"/>
        <family val="1"/>
        <charset val="2"/>
      </rPr>
      <t>W</t>
    </r>
    <r>
      <rPr>
        <b/>
        <sz val="9"/>
        <rFont val="Arial"/>
        <family val="2"/>
      </rPr>
      <t>]</t>
    </r>
  </si>
  <si>
    <t>Recommended Torque Levels for Connections [N.m]</t>
  </si>
  <si>
    <t>Cell Dimensions  - LxWxH [mm]</t>
  </si>
  <si>
    <t>Weight [kg]</t>
  </si>
  <si>
    <t>Veod [Vdc]</t>
  </si>
  <si>
    <t>48.00</t>
  </si>
  <si>
    <t>XYZ</t>
  </si>
  <si>
    <t>5/1 [Y] - See Example Note</t>
  </si>
  <si>
    <t>1.5</t>
  </si>
  <si>
    <t>0.1</t>
  </si>
  <si>
    <t>100x250x50</t>
  </si>
  <si>
    <t>Notes:</t>
  </si>
  <si>
    <t>Example indicated in red text above - maximum of 5 series connected and 1 string (parallel) connected modules. An additional Battery Management Unit is required at Rack level.</t>
  </si>
  <si>
    <t>kWh</t>
  </si>
  <si>
    <t>Voltage</t>
  </si>
  <si>
    <t>Temperature Derating Factors</t>
  </si>
  <si>
    <t>Note: The discharge rate time period (e.g. 10 - 12 hrs for slow rate) shall be indicate in the space provided</t>
  </si>
  <si>
    <t>Also indicate the Filename and page number where the requested information may be found in the technical brochures.</t>
  </si>
  <si>
    <r>
      <t>Temperature [</t>
    </r>
    <r>
      <rPr>
        <b/>
        <sz val="10"/>
        <rFont val="Arial"/>
        <family val="2"/>
      </rPr>
      <t>°</t>
    </r>
    <r>
      <rPr>
        <b/>
        <sz val="10"/>
        <rFont val="Arial"/>
        <family val="2"/>
      </rPr>
      <t>C]</t>
    </r>
  </si>
  <si>
    <t>Slow rate</t>
  </si>
  <si>
    <t>Medium rate</t>
  </si>
  <si>
    <t>High rate</t>
  </si>
  <si>
    <t>Reference</t>
  </si>
  <si>
    <t>Instruction to complete the Track Record for Offered Cells</t>
  </si>
  <si>
    <t>Note: The track record provided shall be exclusively for the equipment offered.</t>
  </si>
  <si>
    <t>1) First list countries with similar climatic conditions as South Africa.</t>
  </si>
  <si>
    <t>2) Then list any other countries for which you have information.</t>
  </si>
  <si>
    <t>3) To make the list not too exhaustive, you may in addition to the track records provided for the four countries make mention of other countries and mention the references in the space provided.</t>
  </si>
  <si>
    <t>4) The track record provided shall be exclusively for the equipment offered.</t>
  </si>
  <si>
    <r>
      <t>5) Any other relevant references that will aid in forming an idea of the track record of the company as a battery supplier can be entered under</t>
    </r>
    <r>
      <rPr>
        <b/>
        <sz val="10"/>
        <rFont val="Arial"/>
        <family val="2"/>
      </rPr>
      <t xml:space="preserve"> Section E Other References</t>
    </r>
    <r>
      <rPr>
        <sz val="10"/>
        <rFont val="Arial"/>
      </rPr>
      <t>.</t>
    </r>
  </si>
  <si>
    <t>Track Record of the Equipment on Offer</t>
  </si>
  <si>
    <t>Reference - FileName or Document Title</t>
  </si>
  <si>
    <t>Cell Type</t>
  </si>
  <si>
    <t>Model number</t>
  </si>
  <si>
    <t>Country 1:</t>
  </si>
  <si>
    <t>SOUTH AFRICA</t>
  </si>
  <si>
    <t>Oldest installation (Insert Customer/Site Name)</t>
  </si>
  <si>
    <t>Date of installation</t>
  </si>
  <si>
    <t>Most recent installation (Insert Customer/Site Name)</t>
  </si>
  <si>
    <t>Number of units installed in a controlled environment</t>
  </si>
  <si>
    <t>Number of units installed in an uncontrolled environment</t>
  </si>
  <si>
    <t>Number of failures in a controlled environment</t>
  </si>
  <si>
    <t>Number of failures in an uncontrolled environment</t>
  </si>
  <si>
    <t>Number of units installed in electricity utility industry</t>
  </si>
  <si>
    <t>Number of units installed in other industries</t>
  </si>
  <si>
    <t>List your major customers in this country:</t>
  </si>
  <si>
    <t>Country 2:</t>
  </si>
  <si>
    <t>Country 3:</t>
  </si>
  <si>
    <t>D</t>
  </si>
  <si>
    <t>Country 4:</t>
  </si>
  <si>
    <t>E</t>
  </si>
  <si>
    <t>Other References</t>
  </si>
  <si>
    <t>CUSTOMER DETAILS - Contactable References</t>
  </si>
  <si>
    <t>Company Name</t>
  </si>
  <si>
    <t>Contact Person</t>
  </si>
  <si>
    <t>Country</t>
  </si>
  <si>
    <t>Email</t>
  </si>
  <si>
    <t>Telephone</t>
  </si>
  <si>
    <t>Mobile</t>
  </si>
  <si>
    <t>DEVIATIONS LIST</t>
  </si>
  <si>
    <t>Any deviations from this specification shall be listed below with reasons for deviation.  In addition, evidence shall be provided that the proposed deviation will meet the minimum requirements and at least be more cost effective than that specified by Eskom.</t>
  </si>
  <si>
    <t>The "Clause #" shall be the applicable Clause number from the applicable referenced document.</t>
  </si>
  <si>
    <t>"Clause" refers to the applicable clause from the applicable reference document.</t>
  </si>
  <si>
    <r>
      <t>Details of the Deviation shall be provided -</t>
    </r>
    <r>
      <rPr>
        <b/>
        <i/>
        <sz val="10"/>
        <rFont val="Arial"/>
        <family val="2"/>
      </rPr>
      <t xml:space="preserve"> Document reference number, title, clause number and clause text</t>
    </r>
    <r>
      <rPr>
        <b/>
        <sz val="10"/>
        <rFont val="Arial"/>
        <family val="2"/>
      </rPr>
      <t xml:space="preserve"> shall be provided in cases where the deviation is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</si>
</sst>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ont>
    <font>
      <b/>
      <sz val="10"/>
      <name val="Arial"/>
      <family val="2"/>
    </font>
    <font>
      <sz val="8"/>
      <name val="Arial"/>
      <family val="2"/>
    </font>
    <font>
      <b/>
      <sz val="8"/>
      <name val="Arial"/>
      <family val="2"/>
    </font>
    <font>
      <u/>
      <sz val="10"/>
      <color indexed="12"/>
      <name val="Arial"/>
      <family val="2"/>
    </font>
    <font>
      <sz val="10"/>
      <name val="Arial"/>
      <family val="2"/>
    </font>
    <font>
      <b/>
      <sz val="10"/>
      <color indexed="10"/>
      <name val="Arial"/>
      <family val="2"/>
    </font>
    <font>
      <b/>
      <sz val="11"/>
      <name val="Arial"/>
      <family val="2"/>
    </font>
    <font>
      <b/>
      <sz val="9"/>
      <name val="Arial"/>
      <family val="2"/>
    </font>
    <font>
      <sz val="9"/>
      <name val="Arial"/>
      <family val="2"/>
    </font>
    <font>
      <sz val="11"/>
      <name val="Arial"/>
      <family val="2"/>
    </font>
    <font>
      <b/>
      <sz val="12"/>
      <name val="Arial"/>
      <family val="2"/>
    </font>
    <font>
      <b/>
      <i/>
      <sz val="10"/>
      <name val="Arial"/>
      <family val="2"/>
    </font>
    <font>
      <b/>
      <sz val="13"/>
      <name val="Arial"/>
      <family val="2"/>
    </font>
    <font>
      <sz val="11"/>
      <color indexed="8"/>
      <name val="Arial"/>
      <family val="2"/>
    </font>
    <font>
      <b/>
      <sz val="11"/>
      <color indexed="8"/>
      <name val="Arial"/>
      <family val="2"/>
    </font>
    <font>
      <sz val="10"/>
      <color indexed="8"/>
      <name val="Arial"/>
      <family val="2"/>
    </font>
    <font>
      <i/>
      <sz val="11"/>
      <color indexed="8"/>
      <name val="Arial"/>
      <family val="2"/>
    </font>
    <font>
      <i/>
      <sz val="11"/>
      <name val="Arial"/>
      <family val="2"/>
    </font>
    <font>
      <b/>
      <sz val="11"/>
      <color indexed="17"/>
      <name val="Arial"/>
      <family val="2"/>
    </font>
    <font>
      <b/>
      <sz val="11"/>
      <color indexed="51"/>
      <name val="Arial"/>
      <family val="2"/>
    </font>
    <font>
      <b/>
      <sz val="11"/>
      <color indexed="10"/>
      <name val="Arial"/>
      <family val="2"/>
    </font>
    <font>
      <sz val="7"/>
      <color indexed="8"/>
      <name val="Times New Roman"/>
      <family val="1"/>
    </font>
    <font>
      <b/>
      <sz val="10"/>
      <color indexed="8"/>
      <name val="Arial"/>
      <family val="2"/>
    </font>
    <font>
      <i/>
      <sz val="10"/>
      <color indexed="8"/>
      <name val="Arial"/>
      <family val="2"/>
    </font>
    <font>
      <b/>
      <i/>
      <sz val="11"/>
      <color indexed="8"/>
      <name val="Arial"/>
      <family val="2"/>
    </font>
    <font>
      <b/>
      <i/>
      <sz val="11"/>
      <name val="Arial"/>
      <family val="2"/>
    </font>
    <font>
      <b/>
      <sz val="14"/>
      <name val="Arial"/>
      <family val="2"/>
    </font>
    <font>
      <b/>
      <sz val="9"/>
      <name val="Symbol"/>
      <family val="1"/>
      <charset val="2"/>
    </font>
    <font>
      <b/>
      <sz val="11"/>
      <color theme="1"/>
      <name val="Calibri"/>
      <family val="2"/>
      <scheme val="minor"/>
    </font>
    <font>
      <b/>
      <i/>
      <sz val="11"/>
      <color theme="1"/>
      <name val="Calibri"/>
      <family val="2"/>
      <scheme val="minor"/>
    </font>
    <font>
      <sz val="9"/>
      <color theme="1"/>
      <name val="Arial"/>
      <family val="2"/>
    </font>
    <font>
      <sz val="12"/>
      <color theme="1"/>
      <name val="Calibri"/>
      <family val="2"/>
      <scheme val="minor"/>
    </font>
    <font>
      <b/>
      <sz val="12"/>
      <color theme="1"/>
      <name val="Arial"/>
      <family val="2"/>
    </font>
    <font>
      <b/>
      <sz val="12"/>
      <color rgb="FFFF0000"/>
      <name val="Arial"/>
      <family val="2"/>
    </font>
    <font>
      <b/>
      <sz val="11"/>
      <color theme="1"/>
      <name val="Arial"/>
      <family val="2"/>
    </font>
    <font>
      <sz val="11"/>
      <color theme="1"/>
      <name val="Arial"/>
      <family val="2"/>
    </font>
    <font>
      <sz val="10"/>
      <color theme="1"/>
      <name val="Arial"/>
      <family val="2"/>
    </font>
    <font>
      <sz val="9"/>
      <color rgb="FF000000"/>
      <name val="Arial"/>
      <family val="2"/>
    </font>
    <font>
      <b/>
      <sz val="10"/>
      <color theme="1"/>
      <name val="Arial"/>
      <family val="2"/>
    </font>
    <font>
      <u/>
      <sz val="10"/>
      <color theme="10"/>
      <name val="Arial"/>
      <family val="2"/>
    </font>
    <font>
      <b/>
      <i/>
      <sz val="8"/>
      <color rgb="FFFF0000"/>
      <name val="Arial"/>
      <family val="2"/>
    </font>
    <font>
      <i/>
      <sz val="9"/>
      <color rgb="FFFF0000"/>
      <name val="Arial"/>
      <family val="2"/>
    </font>
    <font>
      <b/>
      <sz val="14"/>
      <color theme="1"/>
      <name val="Arial"/>
      <family val="2"/>
    </font>
  </fonts>
  <fills count="13">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5" tint="0.59999389629810485"/>
        <bgColor indexed="64"/>
      </patternFill>
    </fill>
  </fills>
  <borders count="71">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339">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applyAlignment="1">
      <alignment horizontal="center" vertical="center"/>
    </xf>
    <xf numFmtId="0" fontId="0" fillId="0" borderId="1" xfId="0" applyBorder="1"/>
    <xf numFmtId="0" fontId="0" fillId="0" borderId="2" xfId="0" applyBorder="1"/>
    <xf numFmtId="0" fontId="2" fillId="0" borderId="3" xfId="0" applyFont="1" applyBorder="1" applyAlignment="1">
      <alignment horizontal="center"/>
    </xf>
    <xf numFmtId="0" fontId="8" fillId="0" borderId="0" xfId="0" applyFont="1"/>
    <xf numFmtId="0" fontId="2" fillId="0" borderId="4"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xf>
    <xf numFmtId="0" fontId="11" fillId="0" borderId="0" xfId="0" applyFont="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8" xfId="0" applyBorder="1"/>
    <xf numFmtId="0" fontId="8" fillId="0" borderId="9"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12" fillId="0" borderId="0" xfId="0" applyFont="1"/>
    <xf numFmtId="0" fontId="0" fillId="0" borderId="0" xfId="0" applyAlignment="1">
      <alignment vertical="center"/>
    </xf>
    <xf numFmtId="0" fontId="0" fillId="0" borderId="0" xfId="0" applyAlignment="1">
      <alignment horizontal="center" vertical="center"/>
    </xf>
    <xf numFmtId="0" fontId="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0" borderId="0" xfId="0" applyFont="1" applyAlignment="1">
      <alignment vertical="center"/>
    </xf>
    <xf numFmtId="0" fontId="12" fillId="0" borderId="0" xfId="0" applyFont="1" applyAlignment="1">
      <alignment vertical="center"/>
    </xf>
    <xf numFmtId="0" fontId="0" fillId="0" borderId="0" xfId="0" applyAlignment="1">
      <alignment wrapText="1"/>
    </xf>
    <xf numFmtId="0" fontId="2" fillId="0" borderId="16" xfId="0" applyFont="1" applyBorder="1" applyAlignment="1">
      <alignment horizontal="center"/>
    </xf>
    <xf numFmtId="0" fontId="2"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left"/>
    </xf>
    <xf numFmtId="0" fontId="4" fillId="0" borderId="0" xfId="0" applyFont="1"/>
    <xf numFmtId="0" fontId="0" fillId="0" borderId="20" xfId="0" applyBorder="1" applyAlignment="1">
      <alignment horizontal="center"/>
    </xf>
    <xf numFmtId="0" fontId="2" fillId="0" borderId="21" xfId="0" applyFont="1" applyBorder="1" applyAlignment="1">
      <alignment horizontal="center" vertical="center"/>
    </xf>
    <xf numFmtId="0" fontId="0" fillId="0" borderId="22" xfId="0"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0" xfId="0" applyFont="1"/>
    <xf numFmtId="0" fontId="31" fillId="0" borderId="16" xfId="0" applyFont="1" applyBorder="1" applyAlignment="1">
      <alignment vertical="center"/>
    </xf>
    <xf numFmtId="0" fontId="30" fillId="0" borderId="16" xfId="0" applyFont="1" applyBorder="1" applyAlignment="1">
      <alignment horizontal="center" vertical="center"/>
    </xf>
    <xf numFmtId="0" fontId="30" fillId="0" borderId="16" xfId="0" applyFont="1" applyBorder="1" applyAlignment="1">
      <alignment vertical="center"/>
    </xf>
    <xf numFmtId="0" fontId="3" fillId="0" borderId="0" xfId="0" applyFont="1" applyAlignment="1">
      <alignment horizontal="center" vertical="center" wrapText="1"/>
    </xf>
    <xf numFmtId="0" fontId="3" fillId="0" borderId="0" xfId="0" applyFont="1"/>
    <xf numFmtId="0" fontId="0" fillId="2" borderId="0" xfId="0" applyFill="1" applyAlignment="1" applyProtection="1">
      <alignment vertical="center"/>
      <protection locked="0"/>
    </xf>
    <xf numFmtId="0" fontId="8" fillId="0" borderId="0" xfId="0" applyFont="1" applyAlignment="1">
      <alignment vertical="center"/>
    </xf>
    <xf numFmtId="0" fontId="7" fillId="0" borderId="0" xfId="0" applyFont="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2" borderId="0" xfId="0" applyFont="1" applyFill="1" applyAlignment="1" applyProtection="1">
      <alignment vertical="center"/>
      <protection locked="0"/>
    </xf>
    <xf numFmtId="0" fontId="9" fillId="0" borderId="21" xfId="0" applyFont="1" applyBorder="1" applyAlignment="1">
      <alignment horizontal="center" vertical="center" wrapText="1"/>
    </xf>
    <xf numFmtId="0" fontId="32" fillId="2" borderId="27" xfId="0" applyFont="1" applyFill="1" applyBorder="1" applyAlignment="1">
      <alignment horizontal="center" vertical="center" wrapText="1"/>
    </xf>
    <xf numFmtId="0" fontId="32" fillId="2" borderId="27"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left" vertical="center" wrapText="1"/>
      <protection locked="0"/>
    </xf>
    <xf numFmtId="0" fontId="32" fillId="2" borderId="18" xfId="0" applyFont="1" applyFill="1" applyBorder="1" applyAlignment="1">
      <alignment horizontal="center" vertical="center" wrapText="1"/>
    </xf>
    <xf numFmtId="0" fontId="32" fillId="2" borderId="18"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left" vertical="center" wrapText="1"/>
      <protection locked="0"/>
    </xf>
    <xf numFmtId="0" fontId="32" fillId="2" borderId="28" xfId="0" applyFont="1" applyFill="1" applyBorder="1" applyAlignment="1">
      <alignment horizontal="center" vertical="center" wrapText="1"/>
    </xf>
    <xf numFmtId="0" fontId="32" fillId="2" borderId="28" xfId="0" applyFont="1" applyFill="1" applyBorder="1" applyAlignment="1" applyProtection="1">
      <alignment horizontal="center" vertical="center" wrapText="1"/>
      <protection locked="0"/>
    </xf>
    <xf numFmtId="0" fontId="32" fillId="2" borderId="12" xfId="0" applyFont="1" applyFill="1" applyBorder="1" applyAlignment="1" applyProtection="1">
      <alignment horizontal="left" vertical="center" wrapText="1"/>
      <protection locked="0"/>
    </xf>
    <xf numFmtId="0" fontId="32" fillId="2" borderId="27" xfId="0" applyFont="1" applyFill="1" applyBorder="1" applyAlignment="1" applyProtection="1">
      <alignment horizontal="left" vertical="center" wrapText="1"/>
      <protection locked="0"/>
    </xf>
    <xf numFmtId="0" fontId="32" fillId="2" borderId="28" xfId="0" applyFont="1" applyFill="1" applyBorder="1" applyAlignment="1" applyProtection="1">
      <alignment horizontal="left" vertical="center" wrapText="1"/>
      <protection locked="0"/>
    </xf>
    <xf numFmtId="0" fontId="10" fillId="0" borderId="16" xfId="0" applyFont="1" applyBorder="1" applyAlignment="1">
      <alignment horizontal="left" vertical="center" wrapText="1"/>
    </xf>
    <xf numFmtId="0" fontId="33" fillId="3" borderId="0" xfId="0" applyFont="1" applyFill="1"/>
    <xf numFmtId="0" fontId="34" fillId="4" borderId="16" xfId="0" applyFont="1" applyFill="1" applyBorder="1" applyAlignment="1">
      <alignment horizontal="center" vertical="center" wrapText="1"/>
    </xf>
    <xf numFmtId="0" fontId="34" fillId="4" borderId="16" xfId="0" applyFont="1" applyFill="1" applyBorder="1" applyAlignment="1">
      <alignment vertical="center" wrapText="1"/>
    </xf>
    <xf numFmtId="0" fontId="0" fillId="3" borderId="0" xfId="0" applyFill="1"/>
    <xf numFmtId="0" fontId="33" fillId="0" borderId="0" xfId="0" applyFont="1"/>
    <xf numFmtId="0" fontId="35" fillId="3" borderId="29" xfId="0" applyFont="1" applyFill="1" applyBorder="1" applyAlignment="1">
      <alignment vertical="center" wrapText="1"/>
    </xf>
    <xf numFmtId="0" fontId="36" fillId="4" borderId="16" xfId="0" applyFont="1" applyFill="1" applyBorder="1" applyAlignment="1">
      <alignment horizontal="center" vertical="center" wrapText="1"/>
    </xf>
    <xf numFmtId="0" fontId="37" fillId="3" borderId="0" xfId="0" applyFont="1" applyFill="1" applyAlignment="1">
      <alignment horizontal="center"/>
    </xf>
    <xf numFmtId="2" fontId="0" fillId="3" borderId="0" xfId="0" applyNumberFormat="1" applyFill="1" applyAlignment="1">
      <alignment wrapText="1"/>
    </xf>
    <xf numFmtId="0" fontId="0" fillId="3" borderId="0" xfId="0" applyFill="1" applyAlignment="1">
      <alignment wrapText="1"/>
    </xf>
    <xf numFmtId="0" fontId="37" fillId="0" borderId="0" xfId="0" applyFont="1" applyAlignment="1">
      <alignment horizontal="center"/>
    </xf>
    <xf numFmtId="0" fontId="38" fillId="0" borderId="0" xfId="0" applyFont="1"/>
    <xf numFmtId="0" fontId="38" fillId="0" borderId="16" xfId="0" applyFont="1" applyBorder="1" applyAlignment="1">
      <alignment horizontal="center" vertical="center"/>
    </xf>
    <xf numFmtId="0" fontId="38" fillId="2" borderId="30" xfId="0" applyFont="1" applyFill="1" applyBorder="1" applyAlignment="1" applyProtection="1">
      <alignment horizontal="center" vertical="center" wrapText="1"/>
      <protection locked="0"/>
    </xf>
    <xf numFmtId="0" fontId="38" fillId="2" borderId="31" xfId="0" applyFont="1" applyFill="1" applyBorder="1" applyAlignment="1" applyProtection="1">
      <alignment horizontal="left" vertical="center" wrapText="1"/>
      <protection locked="0"/>
    </xf>
    <xf numFmtId="0" fontId="32" fillId="2" borderId="19" xfId="0" applyFont="1" applyFill="1" applyBorder="1" applyAlignment="1">
      <alignment horizontal="center" vertical="center" wrapText="1"/>
    </xf>
    <xf numFmtId="0" fontId="38" fillId="2" borderId="32" xfId="0" applyFont="1" applyFill="1" applyBorder="1" applyAlignment="1" applyProtection="1">
      <alignment horizontal="center" vertical="center" wrapText="1"/>
      <protection locked="0"/>
    </xf>
    <xf numFmtId="0" fontId="38" fillId="2" borderId="33" xfId="0" applyFont="1" applyFill="1" applyBorder="1" applyAlignment="1" applyProtection="1">
      <alignment horizontal="left" vertical="center" wrapText="1"/>
      <protection locked="0"/>
    </xf>
    <xf numFmtId="0" fontId="38" fillId="0" borderId="0" xfId="0" applyFont="1" applyAlignment="1">
      <alignment wrapText="1"/>
    </xf>
    <xf numFmtId="0" fontId="37" fillId="0" borderId="0" xfId="0" applyFont="1" applyAlignment="1">
      <alignment horizontal="center" vertical="center" wrapText="1"/>
    </xf>
    <xf numFmtId="0" fontId="0" fillId="0" borderId="0" xfId="0" applyAlignment="1">
      <alignment horizontal="center" vertical="center" wrapText="1"/>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9" fontId="2" fillId="0" borderId="0" xfId="0" applyNumberFormat="1" applyFont="1" applyAlignment="1">
      <alignment horizontal="center"/>
    </xf>
    <xf numFmtId="0" fontId="6" fillId="0" borderId="0" xfId="0" applyFont="1" applyAlignment="1">
      <alignment horizontal="center"/>
    </xf>
    <xf numFmtId="9" fontId="6" fillId="0" borderId="16" xfId="2" applyFont="1" applyBorder="1" applyAlignment="1">
      <alignment horizontal="center"/>
    </xf>
    <xf numFmtId="9" fontId="6" fillId="0" borderId="16" xfId="0" applyNumberFormat="1" applyFont="1" applyBorder="1" applyAlignment="1">
      <alignment horizontal="center"/>
    </xf>
    <xf numFmtId="0" fontId="10" fillId="5" borderId="16"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6" xfId="0" applyFont="1" applyFill="1" applyBorder="1" applyAlignment="1">
      <alignment horizontal="center" vertical="center"/>
    </xf>
    <xf numFmtId="0" fontId="10" fillId="8" borderId="16" xfId="0" applyFont="1" applyFill="1" applyBorder="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10" fillId="0" borderId="1" xfId="0" applyFont="1" applyBorder="1" applyAlignment="1">
      <alignment horizontal="center" vertical="center" wrapText="1"/>
    </xf>
    <xf numFmtId="0" fontId="10" fillId="2" borderId="16" xfId="0" applyFont="1" applyFill="1" applyBorder="1" applyAlignment="1" applyProtection="1">
      <alignment horizontal="center" vertical="center"/>
      <protection locked="0"/>
    </xf>
    <xf numFmtId="0" fontId="10" fillId="2" borderId="16"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0" fillId="0" borderId="2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0" xfId="0" applyFont="1" applyAlignment="1">
      <alignment horizontal="left" vertical="center"/>
    </xf>
    <xf numFmtId="0" fontId="2" fillId="0" borderId="4" xfId="0" applyFont="1" applyBorder="1" applyAlignment="1">
      <alignment horizontal="center" wrapText="1"/>
    </xf>
    <xf numFmtId="0" fontId="2" fillId="0" borderId="34" xfId="0" applyFont="1" applyBorder="1" applyAlignment="1">
      <alignment wrapText="1"/>
    </xf>
    <xf numFmtId="0" fontId="8" fillId="0" borderId="35" xfId="0" applyFont="1" applyBorder="1" applyAlignment="1">
      <alignment horizontal="center"/>
    </xf>
    <xf numFmtId="0" fontId="2" fillId="0" borderId="36" xfId="0" applyFont="1" applyBorder="1" applyAlignment="1">
      <alignment horizontal="center" wrapText="1"/>
    </xf>
    <xf numFmtId="0" fontId="6" fillId="0" borderId="37" xfId="0" applyFont="1" applyBorder="1" applyAlignment="1">
      <alignment wrapText="1"/>
    </xf>
    <xf numFmtId="0" fontId="5" fillId="0" borderId="38" xfId="1" applyBorder="1" applyAlignment="1" applyProtection="1">
      <alignment horizontal="center" vertical="center"/>
    </xf>
    <xf numFmtId="0" fontId="10" fillId="5" borderId="16" xfId="0" applyFont="1" applyFill="1" applyBorder="1" applyAlignment="1">
      <alignment horizontal="left" vertical="center"/>
    </xf>
    <xf numFmtId="0" fontId="10" fillId="9" borderId="16" xfId="0" applyFont="1" applyFill="1" applyBorder="1" applyAlignment="1">
      <alignment horizontal="left" vertical="center"/>
    </xf>
    <xf numFmtId="0" fontId="10" fillId="6" borderId="16" xfId="0" applyFont="1" applyFill="1" applyBorder="1" applyAlignment="1">
      <alignment horizontal="left" vertical="center"/>
    </xf>
    <xf numFmtId="0" fontId="10" fillId="7" borderId="16" xfId="0" applyFont="1" applyFill="1" applyBorder="1" applyAlignment="1">
      <alignment horizontal="left" vertical="center"/>
    </xf>
    <xf numFmtId="0" fontId="10" fillId="8" borderId="16" xfId="0" applyFont="1" applyFill="1" applyBorder="1" applyAlignment="1">
      <alignment horizontal="left" vertical="center"/>
    </xf>
    <xf numFmtId="0" fontId="10" fillId="4" borderId="16" xfId="0" applyFont="1" applyFill="1" applyBorder="1" applyAlignment="1">
      <alignment horizontal="left" vertical="center"/>
    </xf>
    <xf numFmtId="0" fontId="10" fillId="9" borderId="16" xfId="0" applyFont="1" applyFill="1" applyBorder="1" applyAlignment="1">
      <alignment horizontal="center" vertical="center"/>
    </xf>
    <xf numFmtId="0" fontId="10" fillId="4" borderId="16" xfId="0" applyFont="1" applyFill="1" applyBorder="1" applyAlignment="1">
      <alignment horizontal="center" vertical="center"/>
    </xf>
    <xf numFmtId="0" fontId="28" fillId="0" borderId="0" xfId="0" applyFont="1" applyAlignment="1">
      <alignment horizontal="left" vertical="center"/>
    </xf>
    <xf numFmtId="0" fontId="28" fillId="0" borderId="0" xfId="0" applyFont="1"/>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39" fillId="0" borderId="16" xfId="0" applyFont="1" applyBorder="1" applyAlignment="1">
      <alignment horizontal="left" vertical="center" wrapText="1"/>
    </xf>
    <xf numFmtId="0" fontId="9" fillId="0" borderId="16" xfId="0" applyFont="1" applyBorder="1" applyAlignment="1">
      <alignment horizontal="justify" vertical="center"/>
    </xf>
    <xf numFmtId="0" fontId="10" fillId="0" borderId="16" xfId="0" applyFont="1" applyBorder="1" applyAlignment="1">
      <alignment horizontal="center" vertical="center"/>
    </xf>
    <xf numFmtId="0" fontId="9" fillId="0" borderId="29" xfId="0" applyFont="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14" fillId="0" borderId="0" xfId="0" applyFont="1" applyAlignment="1">
      <alignment vertical="center"/>
    </xf>
    <xf numFmtId="0" fontId="9" fillId="0" borderId="39" xfId="0" applyFont="1" applyBorder="1" applyAlignment="1">
      <alignment horizontal="center" vertical="center" wrapText="1"/>
    </xf>
    <xf numFmtId="0" fontId="10" fillId="0" borderId="16" xfId="0" applyFont="1" applyBorder="1" applyAlignment="1">
      <alignment horizontal="justify" vertical="center"/>
    </xf>
    <xf numFmtId="0" fontId="32" fillId="0" borderId="16" xfId="0" applyFont="1" applyBorder="1" applyAlignment="1">
      <alignment horizontal="center" vertical="center" wrapText="1"/>
    </xf>
    <xf numFmtId="0" fontId="10" fillId="0" borderId="16" xfId="0" applyFont="1" applyBorder="1" applyAlignment="1">
      <alignment vertical="center"/>
    </xf>
    <xf numFmtId="0" fontId="10" fillId="0" borderId="16" xfId="1" applyFont="1" applyFill="1" applyBorder="1" applyAlignment="1" applyProtection="1">
      <alignment horizontal="center" vertical="center" wrapText="1"/>
      <protection locked="0"/>
    </xf>
    <xf numFmtId="0" fontId="9" fillId="0" borderId="16" xfId="0" applyFont="1" applyBorder="1" applyAlignment="1">
      <alignment vertical="center"/>
    </xf>
    <xf numFmtId="0" fontId="10" fillId="0" borderId="16" xfId="0" applyFont="1" applyBorder="1" applyAlignment="1">
      <alignment horizontal="center"/>
    </xf>
    <xf numFmtId="0" fontId="32" fillId="0" borderId="16" xfId="0" applyFont="1" applyBorder="1" applyAlignment="1">
      <alignment horizontal="center" vertical="center"/>
    </xf>
    <xf numFmtId="0" fontId="9" fillId="0" borderId="16" xfId="0" applyFont="1" applyBorder="1" applyAlignment="1">
      <alignment horizontal="left" vertical="center"/>
    </xf>
    <xf numFmtId="0" fontId="10" fillId="0" borderId="16" xfId="0" applyFont="1" applyBorder="1" applyAlignment="1">
      <alignment horizontal="left" vertical="center"/>
    </xf>
    <xf numFmtId="0" fontId="32" fillId="0" borderId="16" xfId="0" applyFont="1" applyBorder="1" applyAlignment="1">
      <alignment horizontal="justify" vertical="center"/>
    </xf>
    <xf numFmtId="0" fontId="10" fillId="0" borderId="16" xfId="0" applyFont="1" applyBorder="1"/>
    <xf numFmtId="0" fontId="10" fillId="0" borderId="16" xfId="0" applyFont="1" applyBorder="1" applyAlignment="1">
      <alignment vertical="center" wrapText="1"/>
    </xf>
    <xf numFmtId="0" fontId="10" fillId="2" borderId="16" xfId="0" applyFont="1" applyFill="1" applyBorder="1" applyAlignment="1" applyProtection="1">
      <alignment horizontal="left" vertical="center"/>
      <protection locked="0"/>
    </xf>
    <xf numFmtId="0" fontId="36" fillId="4" borderId="16" xfId="0" applyFont="1" applyFill="1" applyBorder="1" applyAlignment="1">
      <alignment vertical="center" wrapText="1"/>
    </xf>
    <xf numFmtId="0" fontId="37" fillId="0" borderId="16" xfId="0" applyFont="1" applyBorder="1" applyAlignment="1">
      <alignment horizontal="center" vertical="center" wrapText="1"/>
    </xf>
    <xf numFmtId="0" fontId="37" fillId="0" borderId="16" xfId="0" applyFont="1" applyBorder="1" applyAlignment="1">
      <alignment vertical="center" wrapText="1"/>
    </xf>
    <xf numFmtId="0" fontId="11" fillId="0" borderId="16" xfId="0" applyFont="1" applyBorder="1" applyAlignment="1">
      <alignment vertical="center" wrapText="1"/>
    </xf>
    <xf numFmtId="0" fontId="12" fillId="0" borderId="0" xfId="0" applyFont="1" applyAlignment="1">
      <alignment vertical="center" wrapText="1"/>
    </xf>
    <xf numFmtId="0" fontId="2" fillId="0" borderId="16" xfId="0" applyFont="1" applyBorder="1" applyAlignment="1">
      <alignment vertical="center" wrapText="1"/>
    </xf>
    <xf numFmtId="0" fontId="5" fillId="0" borderId="16" xfId="1" applyFill="1" applyBorder="1" applyAlignment="1" applyProtection="1">
      <alignment horizontal="center" vertical="center" wrapText="1"/>
    </xf>
    <xf numFmtId="2" fontId="0" fillId="0" borderId="0" xfId="0" applyNumberFormat="1" applyAlignment="1">
      <alignment horizontal="center"/>
    </xf>
    <xf numFmtId="0" fontId="10" fillId="10" borderId="16" xfId="0" applyFont="1" applyFill="1" applyBorder="1" applyAlignment="1" applyProtection="1">
      <alignment horizontal="center" vertical="center" wrapText="1"/>
      <protection locked="0"/>
    </xf>
    <xf numFmtId="0" fontId="0" fillId="2" borderId="10" xfId="0" applyFill="1" applyBorder="1" applyAlignment="1" applyProtection="1">
      <alignment horizontal="left" vertical="center" wrapText="1"/>
      <protection locked="0"/>
    </xf>
    <xf numFmtId="0" fontId="0" fillId="2" borderId="11" xfId="0" applyFill="1" applyBorder="1" applyAlignment="1" applyProtection="1">
      <alignment horizontal="left" vertical="center" wrapText="1"/>
      <protection locked="0"/>
    </xf>
    <xf numFmtId="0" fontId="0" fillId="2" borderId="11" xfId="0" applyFill="1" applyBorder="1" applyAlignment="1">
      <alignment horizontal="left" vertical="center" wrapText="1"/>
    </xf>
    <xf numFmtId="0" fontId="0" fillId="2" borderId="12" xfId="0"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left" vertical="center" wrapText="1"/>
      <protection locked="0"/>
    </xf>
    <xf numFmtId="0" fontId="2" fillId="2" borderId="42" xfId="0" applyFont="1"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protection locked="0"/>
    </xf>
    <xf numFmtId="0" fontId="0" fillId="2" borderId="44"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0" fillId="2" borderId="17"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protection locked="0"/>
    </xf>
    <xf numFmtId="0" fontId="0" fillId="2" borderId="42" xfId="0" applyFill="1" applyBorder="1" applyAlignment="1" applyProtection="1">
      <alignment horizontal="left" vertical="center" wrapText="1"/>
      <protection locked="0"/>
    </xf>
    <xf numFmtId="0" fontId="2" fillId="2" borderId="4"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0" fillId="2" borderId="45" xfId="0" applyFill="1" applyBorder="1" applyAlignment="1" applyProtection="1">
      <alignment horizontal="left" vertical="center" wrapText="1"/>
      <protection locked="0"/>
    </xf>
    <xf numFmtId="0" fontId="0" fillId="2" borderId="29" xfId="0" applyFill="1" applyBorder="1" applyAlignment="1" applyProtection="1">
      <alignment horizontal="left" vertical="center" wrapText="1"/>
      <protection locked="0"/>
    </xf>
    <xf numFmtId="0" fontId="0" fillId="2" borderId="46" xfId="0" applyFill="1" applyBorder="1" applyAlignment="1" applyProtection="1">
      <alignment horizontal="left" vertical="center" wrapText="1"/>
      <protection locked="0"/>
    </xf>
    <xf numFmtId="0" fontId="0" fillId="0" borderId="0" xfId="0" applyAlignment="1">
      <alignment horizontal="left" vertical="center" wrapText="1"/>
    </xf>
    <xf numFmtId="0" fontId="2" fillId="2" borderId="4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7" xfId="0" applyFill="1" applyBorder="1" applyAlignment="1" applyProtection="1">
      <alignment horizontal="left" vertical="center" wrapText="1"/>
      <protection locked="0"/>
    </xf>
    <xf numFmtId="0" fontId="0" fillId="2" borderId="48" xfId="0" applyFill="1" applyBorder="1" applyAlignment="1" applyProtection="1">
      <alignment horizontal="left" vertical="center" wrapText="1"/>
      <protection locked="0"/>
    </xf>
    <xf numFmtId="0" fontId="0" fillId="2" borderId="49" xfId="0" applyFill="1" applyBorder="1" applyAlignment="1" applyProtection="1">
      <alignment horizontal="left" vertical="center" wrapText="1"/>
      <protection locked="0"/>
    </xf>
    <xf numFmtId="0" fontId="32" fillId="2" borderId="18" xfId="0" applyFont="1" applyFill="1" applyBorder="1" applyAlignment="1" applyProtection="1">
      <alignment horizontal="left" vertical="center" wrapText="1"/>
      <protection locked="0"/>
    </xf>
    <xf numFmtId="0" fontId="32" fillId="2" borderId="19" xfId="0" applyFont="1" applyFill="1" applyBorder="1" applyAlignment="1" applyProtection="1">
      <alignment horizontal="left" vertical="center" wrapText="1"/>
      <protection locked="0"/>
    </xf>
    <xf numFmtId="0" fontId="40" fillId="4" borderId="16" xfId="0" applyFont="1" applyFill="1" applyBorder="1" applyAlignment="1">
      <alignment horizontal="center" vertical="center" wrapText="1"/>
    </xf>
    <xf numFmtId="0" fontId="41" fillId="4" borderId="16" xfId="1" applyFont="1" applyFill="1" applyBorder="1" applyAlignment="1" applyProtection="1">
      <alignment horizontal="center" vertical="center" wrapText="1"/>
    </xf>
    <xf numFmtId="0" fontId="38" fillId="4" borderId="16" xfId="0" applyFont="1" applyFill="1" applyBorder="1" applyAlignment="1">
      <alignment vertical="center" wrapText="1"/>
    </xf>
    <xf numFmtId="0" fontId="5" fillId="4" borderId="16" xfId="1" applyFill="1" applyBorder="1" applyAlignment="1" applyProtection="1">
      <alignment horizontal="center" vertical="center" wrapText="1"/>
    </xf>
    <xf numFmtId="1" fontId="0" fillId="0" borderId="0" xfId="0" applyNumberFormat="1"/>
    <xf numFmtId="0" fontId="10" fillId="2" borderId="50" xfId="0" applyFont="1" applyFill="1" applyBorder="1" applyAlignment="1" applyProtection="1">
      <alignment horizontal="center"/>
      <protection locked="0"/>
    </xf>
    <xf numFmtId="2" fontId="10" fillId="0" borderId="50" xfId="0" applyNumberFormat="1" applyFont="1" applyBorder="1" applyAlignment="1">
      <alignment horizontal="center"/>
    </xf>
    <xf numFmtId="0" fontId="10" fillId="0" borderId="50" xfId="0" applyFont="1" applyBorder="1" applyAlignment="1">
      <alignment horizontal="center"/>
    </xf>
    <xf numFmtId="0" fontId="10" fillId="2" borderId="29" xfId="0" applyFont="1" applyFill="1" applyBorder="1" applyAlignment="1" applyProtection="1">
      <alignment horizontal="center"/>
      <protection locked="0"/>
    </xf>
    <xf numFmtId="49" fontId="10" fillId="2" borderId="29" xfId="0" applyNumberFormat="1" applyFont="1" applyFill="1" applyBorder="1" applyAlignment="1" applyProtection="1">
      <alignment horizontal="center"/>
      <protection locked="0"/>
    </xf>
    <xf numFmtId="0" fontId="10" fillId="2" borderId="39" xfId="0" applyFont="1" applyFill="1" applyBorder="1" applyAlignment="1" applyProtection="1">
      <alignment horizontal="center"/>
      <protection locked="0"/>
    </xf>
    <xf numFmtId="0" fontId="10" fillId="2" borderId="46" xfId="0" applyFont="1" applyFill="1" applyBorder="1" applyAlignment="1" applyProtection="1">
      <alignment horizontal="center"/>
      <protection locked="0"/>
    </xf>
    <xf numFmtId="0" fontId="10" fillId="2" borderId="51" xfId="0" applyFont="1" applyFill="1" applyBorder="1" applyAlignment="1" applyProtection="1">
      <alignment horizontal="center"/>
      <protection locked="0"/>
    </xf>
    <xf numFmtId="0" fontId="10" fillId="2" borderId="16" xfId="0" applyFont="1" applyFill="1" applyBorder="1" applyAlignment="1" applyProtection="1">
      <alignment horizontal="center"/>
      <protection locked="0"/>
    </xf>
    <xf numFmtId="49" fontId="10" fillId="2" borderId="16" xfId="0" applyNumberFormat="1"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0" fillId="2" borderId="17" xfId="0" applyFont="1" applyFill="1" applyBorder="1" applyAlignment="1" applyProtection="1">
      <alignment horizontal="center"/>
      <protection locked="0"/>
    </xf>
    <xf numFmtId="0" fontId="10" fillId="2" borderId="52" xfId="0" applyFont="1" applyFill="1" applyBorder="1" applyAlignment="1" applyProtection="1">
      <alignment horizontal="center"/>
      <protection locked="0"/>
    </xf>
    <xf numFmtId="0" fontId="10" fillId="2" borderId="53" xfId="0" applyFont="1" applyFill="1" applyBorder="1" applyAlignment="1" applyProtection="1">
      <alignment horizontal="center"/>
      <protection locked="0"/>
    </xf>
    <xf numFmtId="0" fontId="10" fillId="2" borderId="48" xfId="0" applyFont="1" applyFill="1" applyBorder="1" applyAlignment="1" applyProtection="1">
      <alignment horizontal="center"/>
      <protection locked="0"/>
    </xf>
    <xf numFmtId="49" fontId="10" fillId="2" borderId="48" xfId="0" applyNumberFormat="1" applyFont="1" applyFill="1" applyBorder="1" applyAlignment="1" applyProtection="1">
      <alignment horizontal="center"/>
      <protection locked="0"/>
    </xf>
    <xf numFmtId="0" fontId="10" fillId="2" borderId="2" xfId="0" applyFont="1" applyFill="1" applyBorder="1" applyAlignment="1" applyProtection="1">
      <alignment horizontal="center"/>
      <protection locked="0"/>
    </xf>
    <xf numFmtId="0" fontId="10" fillId="2" borderId="49" xfId="0" applyFont="1" applyFill="1" applyBorder="1" applyAlignment="1" applyProtection="1">
      <alignment horizontal="center"/>
      <protection locked="0"/>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1"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9" fillId="0" borderId="47" xfId="0" applyFont="1" applyBorder="1" applyAlignment="1">
      <alignment horizontal="center" vertical="center" wrapText="1"/>
    </xf>
    <xf numFmtId="1" fontId="10" fillId="0" borderId="30"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42" fillId="0" borderId="54"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5" xfId="0" applyFont="1" applyBorder="1" applyAlignment="1">
      <alignment horizontal="center" vertical="center" wrapText="1"/>
    </xf>
    <xf numFmtId="0" fontId="43" fillId="0" borderId="56" xfId="0" applyFont="1" applyBorder="1" applyAlignment="1">
      <alignment horizontal="center" vertical="center" wrapText="1"/>
    </xf>
    <xf numFmtId="49" fontId="43" fillId="0" borderId="56" xfId="0" applyNumberFormat="1" applyFont="1" applyBorder="1" applyAlignment="1">
      <alignment horizontal="center" vertical="center" wrapText="1"/>
    </xf>
    <xf numFmtId="0" fontId="43" fillId="0" borderId="57" xfId="0" applyFont="1" applyBorder="1" applyAlignment="1">
      <alignment horizontal="center" vertical="center" wrapText="1"/>
    </xf>
    <xf numFmtId="1" fontId="3" fillId="0" borderId="10" xfId="0" applyNumberFormat="1" applyFont="1" applyBorder="1" applyAlignment="1">
      <alignment horizontal="center" vertical="center"/>
    </xf>
    <xf numFmtId="1" fontId="10" fillId="0" borderId="10" xfId="0" applyNumberFormat="1" applyFont="1" applyBorder="1" applyAlignment="1">
      <alignment horizontal="center" vertical="center"/>
    </xf>
    <xf numFmtId="0" fontId="10" fillId="2" borderId="58" xfId="0" applyFont="1" applyFill="1" applyBorder="1" applyAlignment="1" applyProtection="1">
      <alignment horizontal="center"/>
      <protection locked="0"/>
    </xf>
    <xf numFmtId="2" fontId="10" fillId="0" borderId="58" xfId="0" applyNumberFormat="1" applyFont="1" applyBorder="1" applyAlignment="1">
      <alignment horizontal="center"/>
    </xf>
    <xf numFmtId="0" fontId="10" fillId="0" borderId="58" xfId="0" applyFont="1" applyBorder="1" applyAlignment="1">
      <alignment horizontal="center"/>
    </xf>
    <xf numFmtId="0" fontId="10" fillId="2" borderId="43" xfId="0" applyFont="1" applyFill="1" applyBorder="1" applyAlignment="1" applyProtection="1">
      <alignment horizontal="center"/>
      <protection locked="0"/>
    </xf>
    <xf numFmtId="49" fontId="10" fillId="2" borderId="43" xfId="0" applyNumberFormat="1" applyFont="1" applyFill="1" applyBorder="1" applyAlignment="1" applyProtection="1">
      <alignment horizontal="center"/>
      <protection locked="0"/>
    </xf>
    <xf numFmtId="0" fontId="10" fillId="2" borderId="8" xfId="0" applyFont="1" applyFill="1" applyBorder="1" applyAlignment="1" applyProtection="1">
      <alignment horizontal="center"/>
      <protection locked="0"/>
    </xf>
    <xf numFmtId="0" fontId="10" fillId="2" borderId="44" xfId="0" applyFont="1" applyFill="1" applyBorder="1" applyAlignment="1" applyProtection="1">
      <alignment horizontal="center"/>
      <protection locked="0"/>
    </xf>
    <xf numFmtId="1" fontId="3" fillId="0" borderId="12" xfId="0" applyNumberFormat="1" applyFont="1" applyBorder="1" applyAlignment="1">
      <alignment horizontal="center" vertical="center"/>
    </xf>
    <xf numFmtId="1" fontId="10" fillId="0" borderId="32" xfId="0" applyNumberFormat="1" applyFont="1" applyBorder="1" applyAlignment="1">
      <alignment horizontal="center" vertical="center"/>
    </xf>
    <xf numFmtId="2" fontId="10" fillId="0" borderId="53" xfId="0" applyNumberFormat="1" applyFont="1" applyBorder="1" applyAlignment="1">
      <alignment horizontal="center"/>
    </xf>
    <xf numFmtId="0" fontId="10" fillId="0" borderId="53" xfId="0" applyFont="1" applyBorder="1" applyAlignment="1">
      <alignment horizontal="center"/>
    </xf>
    <xf numFmtId="0" fontId="10" fillId="2" borderId="37" xfId="0" applyFont="1" applyFill="1" applyBorder="1" applyAlignment="1" applyProtection="1">
      <alignment horizontal="center"/>
      <protection locked="0"/>
    </xf>
    <xf numFmtId="49" fontId="10" fillId="2" borderId="37" xfId="0" applyNumberFormat="1" applyFont="1" applyFill="1" applyBorder="1" applyAlignment="1" applyProtection="1">
      <alignment horizontal="center"/>
      <protection locked="0"/>
    </xf>
    <xf numFmtId="0" fontId="10" fillId="2" borderId="59" xfId="0" applyFont="1" applyFill="1" applyBorder="1" applyAlignment="1" applyProtection="1">
      <alignment horizontal="center"/>
      <protection locked="0"/>
    </xf>
    <xf numFmtId="0" fontId="10" fillId="2" borderId="38" xfId="0" applyFont="1" applyFill="1" applyBorder="1" applyAlignment="1" applyProtection="1">
      <alignment horizontal="center"/>
      <protection locked="0"/>
    </xf>
    <xf numFmtId="0" fontId="3" fillId="0" borderId="30" xfId="0" applyFont="1" applyBorder="1" applyAlignment="1">
      <alignment horizontal="center" vertical="center"/>
    </xf>
    <xf numFmtId="0" fontId="10" fillId="0" borderId="30" xfId="0" applyFont="1" applyBorder="1" applyAlignment="1">
      <alignment horizontal="center" vertical="center"/>
    </xf>
    <xf numFmtId="0" fontId="14" fillId="0" borderId="0" xfId="0" applyFont="1" applyAlignment="1">
      <alignment vertical="center" wrapText="1"/>
    </xf>
    <xf numFmtId="0" fontId="3" fillId="0" borderId="0" xfId="0" applyFont="1" applyAlignment="1">
      <alignment vertical="center" wrapText="1"/>
    </xf>
    <xf numFmtId="0" fontId="44" fillId="4" borderId="16" xfId="0" applyFont="1" applyFill="1" applyBorder="1" applyAlignment="1">
      <alignment horizontal="center"/>
    </xf>
    <xf numFmtId="0" fontId="44" fillId="4" borderId="16" xfId="0" applyFont="1" applyFill="1" applyBorder="1" applyAlignment="1">
      <alignment horizontal="right"/>
    </xf>
    <xf numFmtId="0" fontId="34" fillId="4" borderId="16" xfId="0" applyFont="1" applyFill="1" applyBorder="1" applyAlignment="1">
      <alignment horizontal="left" vertical="center" wrapText="1"/>
    </xf>
    <xf numFmtId="0" fontId="37" fillId="0" borderId="41" xfId="0" applyFont="1" applyBorder="1" applyAlignment="1">
      <alignment horizontal="center" vertical="center" wrapText="1"/>
    </xf>
    <xf numFmtId="0" fontId="37" fillId="0" borderId="29" xfId="0" applyFont="1" applyBorder="1" applyAlignment="1">
      <alignment horizontal="center" vertical="center" wrapText="1"/>
    </xf>
    <xf numFmtId="0" fontId="5" fillId="11" borderId="16" xfId="1" applyFill="1" applyBorder="1" applyAlignment="1" applyProtection="1">
      <alignment horizontal="center"/>
    </xf>
    <xf numFmtId="0" fontId="36" fillId="0" borderId="16" xfId="0" applyFont="1" applyBorder="1" applyAlignment="1">
      <alignment horizontal="left" vertical="center" wrapText="1"/>
    </xf>
    <xf numFmtId="0" fontId="0" fillId="3" borderId="1" xfId="0" applyFill="1" applyBorder="1" applyAlignment="1">
      <alignment horizontal="center"/>
    </xf>
    <xf numFmtId="0" fontId="0" fillId="3" borderId="51" xfId="0" applyFill="1" applyBorder="1" applyAlignment="1">
      <alignment horizontal="center"/>
    </xf>
    <xf numFmtId="0" fontId="38" fillId="0" borderId="16" xfId="0" applyFont="1" applyBorder="1" applyAlignment="1">
      <alignment horizontal="left" vertical="center" wrapText="1"/>
    </xf>
    <xf numFmtId="0" fontId="44" fillId="4" borderId="0" xfId="0" applyFont="1" applyFill="1" applyAlignment="1">
      <alignment horizontal="center" vertical="center"/>
    </xf>
    <xf numFmtId="0" fontId="5" fillId="11" borderId="0" xfId="1" applyFill="1" applyBorder="1" applyAlignment="1" applyProtection="1">
      <alignment horizontal="center" vertical="center"/>
    </xf>
    <xf numFmtId="0" fontId="36" fillId="4" borderId="61" xfId="0" applyFont="1" applyFill="1" applyBorder="1" applyAlignment="1">
      <alignment horizontal="center" vertical="center" wrapText="1"/>
    </xf>
    <xf numFmtId="0" fontId="36" fillId="4" borderId="50" xfId="0" applyFont="1" applyFill="1" applyBorder="1" applyAlignment="1">
      <alignment horizontal="center" vertical="center" wrapText="1"/>
    </xf>
    <xf numFmtId="0" fontId="38" fillId="0" borderId="1" xfId="0" applyFont="1" applyBorder="1" applyAlignment="1">
      <alignment horizontal="left" vertical="center" wrapText="1"/>
    </xf>
    <xf numFmtId="0" fontId="38" fillId="0" borderId="60" xfId="0" applyFont="1" applyBorder="1" applyAlignment="1">
      <alignment horizontal="left" vertical="center" wrapText="1"/>
    </xf>
    <xf numFmtId="0" fontId="38" fillId="0" borderId="51" xfId="0" applyFont="1" applyBorder="1" applyAlignment="1">
      <alignment horizontal="left" vertical="center" wrapText="1"/>
    </xf>
    <xf numFmtId="0" fontId="8" fillId="0" borderId="0" xfId="0" applyFont="1" applyAlignment="1">
      <alignment horizontal="left" vertical="center"/>
    </xf>
    <xf numFmtId="0" fontId="2" fillId="0" borderId="16" xfId="0" applyFont="1" applyBorder="1" applyAlignment="1">
      <alignment horizontal="center" vertical="center"/>
    </xf>
    <xf numFmtId="0" fontId="9" fillId="0" borderId="16" xfId="0" applyFont="1" applyBorder="1" applyAlignment="1">
      <alignment horizontal="center" vertical="center" wrapText="1"/>
    </xf>
    <xf numFmtId="0" fontId="0" fillId="0" borderId="63" xfId="0" applyBorder="1" applyAlignment="1">
      <alignment horizontal="center" vertical="center"/>
    </xf>
    <xf numFmtId="0" fontId="0" fillId="0" borderId="30" xfId="0"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2" fillId="0" borderId="62" xfId="0" applyFont="1" applyBorder="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6" xfId="0" applyFont="1" applyBorder="1" applyAlignment="1">
      <alignment horizontal="center" vertical="center" wrapText="1"/>
    </xf>
    <xf numFmtId="0" fontId="5" fillId="0" borderId="41" xfId="1" applyFill="1" applyBorder="1" applyAlignment="1" applyProtection="1">
      <alignment horizontal="center" vertical="center" wrapText="1"/>
    </xf>
    <xf numFmtId="0" fontId="5" fillId="0" borderId="29" xfId="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51" xfId="0" applyFont="1" applyBorder="1" applyAlignment="1">
      <alignment horizontal="center" vertical="center"/>
    </xf>
    <xf numFmtId="0" fontId="10" fillId="0" borderId="41"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9" fillId="0" borderId="16" xfId="0" applyFont="1" applyBorder="1" applyAlignment="1">
      <alignment horizontal="center"/>
    </xf>
    <xf numFmtId="0" fontId="9" fillId="0" borderId="41" xfId="0" applyFont="1" applyBorder="1" applyAlignment="1">
      <alignment horizontal="center" vertical="center" wrapText="1"/>
    </xf>
    <xf numFmtId="0" fontId="9" fillId="0" borderId="29" xfId="0" applyFont="1" applyBorder="1" applyAlignment="1">
      <alignment horizontal="center" vertical="center" wrapText="1"/>
    </xf>
    <xf numFmtId="0" fontId="10" fillId="2" borderId="26"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64" xfId="0" applyFont="1" applyBorder="1" applyAlignment="1">
      <alignment horizontal="center"/>
    </xf>
    <xf numFmtId="0" fontId="9" fillId="0" borderId="23" xfId="0" applyFont="1" applyBorder="1" applyAlignment="1">
      <alignment horizontal="center"/>
    </xf>
    <xf numFmtId="0" fontId="9" fillId="0" borderId="65" xfId="0" applyFont="1" applyBorder="1" applyAlignment="1">
      <alignment horizontal="center"/>
    </xf>
    <xf numFmtId="0" fontId="9" fillId="0" borderId="24" xfId="0" applyFont="1" applyBorder="1" applyAlignment="1">
      <alignment horizont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43" fillId="0" borderId="26" xfId="0" applyFont="1" applyBorder="1" applyAlignment="1">
      <alignment horizontal="left" vertical="center" wrapText="1"/>
    </xf>
    <xf numFmtId="0" fontId="43" fillId="0" borderId="0" xfId="0" applyFont="1" applyAlignment="1">
      <alignment horizontal="left" vertical="center" wrapText="1"/>
    </xf>
    <xf numFmtId="0" fontId="2" fillId="0" borderId="0" xfId="0" applyFont="1" applyAlignment="1">
      <alignment horizontal="left" vertical="center"/>
    </xf>
    <xf numFmtId="0" fontId="0" fillId="2" borderId="4"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xf numFmtId="0" fontId="2" fillId="0" borderId="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2" borderId="0" xfId="0" applyFill="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0" fontId="0" fillId="2" borderId="67" xfId="0" applyFill="1" applyBorder="1" applyAlignment="1" applyProtection="1">
      <alignment horizontal="left" vertical="center" wrapText="1"/>
      <protection locked="0"/>
    </xf>
    <xf numFmtId="0" fontId="0" fillId="2" borderId="68" xfId="0" applyFill="1" applyBorder="1" applyAlignment="1" applyProtection="1">
      <alignment horizontal="left" vertical="center" wrapText="1"/>
      <protection locked="0"/>
    </xf>
    <xf numFmtId="0" fontId="0" fillId="0" borderId="66" xfId="0" applyBorder="1" applyAlignment="1">
      <alignment horizontal="center" vertical="center"/>
    </xf>
    <xf numFmtId="0" fontId="2" fillId="2" borderId="2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0" borderId="6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6" fillId="0" borderId="69" xfId="0" applyFont="1" applyBorder="1" applyAlignment="1">
      <alignment horizontal="left" vertical="center" wrapText="1"/>
    </xf>
    <xf numFmtId="0" fontId="6" fillId="0" borderId="0" xfId="0" applyFont="1" applyAlignment="1">
      <alignment horizontal="left" vertical="center" wrapText="1"/>
    </xf>
    <xf numFmtId="0" fontId="12" fillId="0" borderId="0" xfId="0" applyFont="1" applyAlignment="1">
      <alignment horizontal="center" vertical="center"/>
    </xf>
    <xf numFmtId="0" fontId="44" fillId="4" borderId="16" xfId="0" applyFont="1" applyFill="1" applyBorder="1" applyAlignment="1">
      <alignment horizontal="center" vertical="center" wrapText="1"/>
    </xf>
    <xf numFmtId="0" fontId="2" fillId="0" borderId="26" xfId="0" applyFont="1" applyBorder="1" applyAlignment="1">
      <alignment horizontal="left" vertical="center" wrapText="1"/>
    </xf>
    <xf numFmtId="0" fontId="2" fillId="0" borderId="66" xfId="0" applyFont="1" applyBorder="1" applyAlignment="1">
      <alignment horizontal="left" vertical="center" wrapText="1"/>
    </xf>
    <xf numFmtId="0" fontId="2" fillId="0" borderId="28" xfId="0" applyFont="1" applyBorder="1" applyAlignment="1">
      <alignment horizontal="left" vertical="center" wrapText="1"/>
    </xf>
    <xf numFmtId="0" fontId="2" fillId="0" borderId="70" xfId="0" applyFont="1" applyBorder="1" applyAlignment="1">
      <alignment horizontal="left" vertical="center" wrapText="1"/>
    </xf>
    <xf numFmtId="0" fontId="2" fillId="0" borderId="33" xfId="0" applyFont="1" applyBorder="1" applyAlignment="1">
      <alignment horizontal="left" vertical="center" wrapText="1"/>
    </xf>
    <xf numFmtId="0" fontId="12" fillId="12" borderId="26" xfId="0" applyFont="1" applyFill="1" applyBorder="1" applyAlignment="1">
      <alignment horizontal="center" vertical="center" wrapText="1"/>
    </xf>
    <xf numFmtId="0" fontId="12" fillId="12" borderId="0" xfId="0" applyFont="1" applyFill="1" applyAlignment="1">
      <alignment horizontal="center" vertical="center" wrapText="1"/>
    </xf>
    <xf numFmtId="0" fontId="12" fillId="12" borderId="66" xfId="0" applyFont="1" applyFill="1" applyBorder="1" applyAlignment="1">
      <alignment horizontal="center" vertical="center" wrapText="1"/>
    </xf>
    <xf numFmtId="0" fontId="13" fillId="0" borderId="26" xfId="0" applyFont="1" applyBorder="1" applyAlignment="1">
      <alignment horizontal="left" vertical="center" wrapText="1"/>
    </xf>
    <xf numFmtId="0" fontId="13" fillId="0" borderId="0" xfId="0" applyFont="1" applyAlignment="1">
      <alignment horizontal="left" vertical="center" wrapText="1"/>
    </xf>
    <xf numFmtId="0" fontId="13" fillId="0" borderId="66" xfId="0" applyFont="1" applyBorder="1" applyAlignment="1">
      <alignment horizontal="left" vertical="center" wrapText="1"/>
    </xf>
  </cellXfs>
  <cellStyles count="3">
    <cellStyle name="Hyperlink" xfId="1" builtinId="8"/>
    <cellStyle name="Normal" xfId="0" builtinId="0"/>
    <cellStyle name="Percent" xfId="2" builtinId="5"/>
  </cellStyles>
  <dxfs count="41">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FFC000"/>
        </patternFill>
      </fill>
    </dxf>
    <dxf>
      <fill>
        <patternFill>
          <bgColor rgb="FFFF0000"/>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
      <font>
        <color rgb="FF9C0006"/>
      </font>
      <fill>
        <patternFill>
          <bgColor rgb="FFFFC7CE"/>
        </patternFill>
      </fill>
    </dxf>
    <dxf>
      <font>
        <b/>
        <i val="0"/>
      </font>
      <fill>
        <patternFill>
          <bgColor rgb="FF00B05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438150</xdr:colOff>
      <xdr:row>1</xdr:row>
      <xdr:rowOff>114300</xdr:rowOff>
    </xdr:from>
    <xdr:to>
      <xdr:col>5</xdr:col>
      <xdr:colOff>3571875</xdr:colOff>
      <xdr:row>13</xdr:row>
      <xdr:rowOff>180975</xdr:rowOff>
    </xdr:to>
    <xdr:grpSp>
      <xdr:nvGrpSpPr>
        <xdr:cNvPr id="33993" name="Group 4">
          <a:extLst>
            <a:ext uri="{FF2B5EF4-FFF2-40B4-BE49-F238E27FC236}">
              <a16:creationId xmlns:a16="http://schemas.microsoft.com/office/drawing/2014/main" id="{ACABE4CC-8306-F98D-295F-A143982AF26B}"/>
            </a:ext>
          </a:extLst>
        </xdr:cNvPr>
        <xdr:cNvGrpSpPr>
          <a:grpSpLocks/>
        </xdr:cNvGrpSpPr>
      </xdr:nvGrpSpPr>
      <xdr:grpSpPr bwMode="auto">
        <a:xfrm>
          <a:off x="10629900" y="342900"/>
          <a:ext cx="3133725" cy="3063875"/>
          <a:chOff x="10454640" y="335280"/>
          <a:chExt cx="3219450" cy="3105150"/>
        </a:xfrm>
      </xdr:grpSpPr>
      <xdr:sp macro="" textlink="">
        <xdr:nvSpPr>
          <xdr:cNvPr id="4" name="Arrow: Right 3">
            <a:extLst>
              <a:ext uri="{FF2B5EF4-FFF2-40B4-BE49-F238E27FC236}">
                <a16:creationId xmlns:a16="http://schemas.microsoft.com/office/drawing/2014/main" id="{B79354E7-8C8B-D5C6-D3AA-79395467F6E9}"/>
              </a:ext>
            </a:extLst>
          </xdr:cNvPr>
          <xdr:cNvSpPr/>
        </xdr:nvSpPr>
        <xdr:spPr>
          <a:xfrm>
            <a:off x="11531052" y="392783"/>
            <a:ext cx="450136" cy="182092"/>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pic>
        <xdr:nvPicPr>
          <xdr:cNvPr id="33995" name="Picture 1">
            <a:extLst>
              <a:ext uri="{FF2B5EF4-FFF2-40B4-BE49-F238E27FC236}">
                <a16:creationId xmlns:a16="http://schemas.microsoft.com/office/drawing/2014/main" id="{369E0952-BC58-DC48-CEE0-2CB16FAA1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4640" y="335280"/>
            <a:ext cx="922100" cy="22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996" name="Picture 6">
            <a:extLst>
              <a:ext uri="{FF2B5EF4-FFF2-40B4-BE49-F238E27FC236}">
                <a16:creationId xmlns:a16="http://schemas.microsoft.com/office/drawing/2014/main" id="{8FD7FDB4-7F7A-7B99-5939-13BE96928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54840" y="335280"/>
            <a:ext cx="1619250"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jacobst/Documents/Data/JacobsT/Documents/Data/BOC/Major%20Services/2022%20-%202023/BESS%20Phase%201%20P4/Melkhout/240-139687256_1_Rev%207_Melkhout_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Notes"/>
      <sheetName val="Bidder's Checklist"/>
      <sheetName val="Worksheets Index"/>
      <sheetName val="00-Instructions"/>
      <sheetName val="01-Submission Guidelines"/>
      <sheetName val="02-Evaluation Criteria"/>
      <sheetName val="Answer_Options"/>
      <sheetName val="03-Performance &amp; Safety Tests"/>
      <sheetName val="04-Site Specific Detail"/>
      <sheetName val="05-BESS Description"/>
      <sheetName val="06-Table 2"/>
      <sheetName val="07-Incident Track Record"/>
      <sheetName val="Clauses_All"/>
      <sheetName val="08-Security Req's"/>
      <sheetName val="09-Augmentation Schedule"/>
      <sheetName val="10-Fire Hazard Mitigation"/>
      <sheetName val="11-Overall Deviations List"/>
      <sheetName val="04-Major Clauses"/>
      <sheetName val="ToDo"/>
      <sheetName val="04-Major Clauses (Original)"/>
    </sheetNames>
    <sheetDataSet>
      <sheetData sheetId="0"/>
      <sheetData sheetId="1"/>
      <sheetData sheetId="2">
        <row r="2">
          <cell r="C2"/>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240E-EE2E-4836-B76D-B1593D17F16F}">
  <dimension ref="A1:I18"/>
  <sheetViews>
    <sheetView showGridLines="0" tabSelected="1" workbookViewId="0">
      <selection activeCell="B18" sqref="B18"/>
    </sheetView>
  </sheetViews>
  <sheetFormatPr defaultColWidth="119.453125" defaultRowHeight="12.5" x14ac:dyDescent="0.25"/>
  <cols>
    <col min="1" max="1" width="3.26953125" bestFit="1" customWidth="1"/>
    <col min="2" max="2" width="46.7265625" customWidth="1"/>
    <col min="3" max="3" width="116.26953125" customWidth="1"/>
  </cols>
  <sheetData>
    <row r="1" spans="1:9" ht="18" x14ac:dyDescent="0.4">
      <c r="A1" s="252" t="s">
        <v>0</v>
      </c>
      <c r="B1" s="252"/>
      <c r="C1" s="252"/>
    </row>
    <row r="2" spans="1:9" ht="18" x14ac:dyDescent="0.4">
      <c r="A2" s="253" t="s">
        <v>1</v>
      </c>
      <c r="B2" s="253"/>
      <c r="C2" s="153"/>
    </row>
    <row r="3" spans="1:9" ht="15.5" x14ac:dyDescent="0.25">
      <c r="A3" s="254" t="s">
        <v>2</v>
      </c>
      <c r="B3" s="254"/>
      <c r="C3" s="74" t="s">
        <v>3</v>
      </c>
    </row>
    <row r="4" spans="1:9" ht="15.75" customHeight="1" x14ac:dyDescent="0.25">
      <c r="A4" s="254" t="str">
        <f>"Document Reference #: "&amp;LEFT(C3,SEARCH(",",C3)-1)&amp;"_1"</f>
        <v>Document Reference #: 240-170000103_1</v>
      </c>
      <c r="B4" s="254"/>
      <c r="C4" s="254"/>
      <c r="D4" s="75"/>
      <c r="E4" s="75"/>
      <c r="F4" s="75"/>
      <c r="G4" s="75"/>
      <c r="H4" s="75"/>
    </row>
    <row r="5" spans="1:9" ht="15.75" customHeight="1" x14ac:dyDescent="0.25">
      <c r="A5" s="254" t="str">
        <f>"Document Title: Technical Schedule A&amp;B for "&amp;C3</f>
        <v>Document Title: Technical Schedule A&amp;B for 240-170000103, Rev 1, Lithium Iron Phosphate Batteries Standard</v>
      </c>
      <c r="B5" s="254"/>
      <c r="C5" s="254"/>
      <c r="D5" s="75"/>
      <c r="E5" s="75"/>
      <c r="F5" s="75"/>
      <c r="G5" s="75"/>
      <c r="H5" s="75"/>
    </row>
    <row r="6" spans="1:9" ht="15.5" x14ac:dyDescent="0.25">
      <c r="A6" s="254" t="s">
        <v>4</v>
      </c>
      <c r="B6" s="254"/>
      <c r="C6" s="254"/>
      <c r="D6" s="75"/>
      <c r="E6" s="75"/>
      <c r="F6" s="75"/>
      <c r="G6" s="75"/>
      <c r="H6" s="75"/>
    </row>
    <row r="7" spans="1:9" s="75" customFormat="1" ht="6.75" customHeight="1" x14ac:dyDescent="0.25">
      <c r="B7" s="77"/>
    </row>
    <row r="8" spans="1:9" s="76" customFormat="1" ht="15.5" x14ac:dyDescent="0.35">
      <c r="A8" s="73" t="s">
        <v>5</v>
      </c>
      <c r="B8" s="73" t="s">
        <v>6</v>
      </c>
      <c r="C8" s="74" t="s">
        <v>7</v>
      </c>
      <c r="D8" s="72"/>
      <c r="E8" s="72"/>
      <c r="F8" s="72"/>
      <c r="G8" s="72"/>
      <c r="H8" s="72"/>
      <c r="I8" s="72"/>
    </row>
    <row r="9" spans="1:9" ht="16.5" customHeight="1" x14ac:dyDescent="0.25">
      <c r="A9" s="193">
        <v>1</v>
      </c>
      <c r="B9" s="194" t="s">
        <v>8</v>
      </c>
      <c r="C9" s="195" t="s">
        <v>9</v>
      </c>
      <c r="D9" s="75"/>
      <c r="E9" s="75"/>
      <c r="F9" s="75"/>
      <c r="G9" s="75"/>
      <c r="H9" s="75"/>
      <c r="I9" s="75"/>
    </row>
    <row r="10" spans="1:9" ht="25" x14ac:dyDescent="0.25">
      <c r="A10" s="193">
        <v>2</v>
      </c>
      <c r="B10" s="194" t="s">
        <v>10</v>
      </c>
      <c r="C10" s="195" t="s">
        <v>11</v>
      </c>
      <c r="D10" s="75"/>
      <c r="E10" s="75"/>
      <c r="F10" s="75"/>
      <c r="G10" s="75"/>
      <c r="H10" s="75"/>
      <c r="I10" s="75"/>
    </row>
    <row r="11" spans="1:9" ht="13" x14ac:dyDescent="0.25">
      <c r="A11" s="193">
        <v>3</v>
      </c>
      <c r="B11" s="196" t="s">
        <v>12</v>
      </c>
      <c r="C11" s="195" t="s">
        <v>13</v>
      </c>
      <c r="D11" s="75"/>
      <c r="E11" s="75"/>
      <c r="F11" s="75"/>
      <c r="G11" s="75"/>
      <c r="H11" s="75"/>
      <c r="I11" s="75"/>
    </row>
    <row r="12" spans="1:9" ht="16.5" customHeight="1" x14ac:dyDescent="0.25">
      <c r="A12" s="193">
        <v>4</v>
      </c>
      <c r="B12" s="196" t="s">
        <v>14</v>
      </c>
      <c r="C12" s="195" t="s">
        <v>15</v>
      </c>
      <c r="D12" s="75"/>
      <c r="E12" s="75"/>
      <c r="F12" s="75"/>
      <c r="G12" s="75"/>
      <c r="H12" s="75"/>
      <c r="I12" s="75"/>
    </row>
    <row r="13" spans="1:9" ht="16.5" customHeight="1" x14ac:dyDescent="0.25">
      <c r="A13" s="193">
        <v>5</v>
      </c>
      <c r="B13" s="196" t="s">
        <v>16</v>
      </c>
      <c r="C13" s="195" t="s">
        <v>17</v>
      </c>
      <c r="D13" s="75"/>
      <c r="E13" s="75"/>
      <c r="F13" s="75"/>
      <c r="G13" s="75"/>
      <c r="H13" s="75"/>
      <c r="I13" s="75"/>
    </row>
    <row r="14" spans="1:9" ht="16.5" customHeight="1" x14ac:dyDescent="0.25">
      <c r="A14" s="193">
        <v>6</v>
      </c>
      <c r="B14" s="196" t="s">
        <v>18</v>
      </c>
      <c r="C14" s="195" t="s">
        <v>19</v>
      </c>
      <c r="D14" s="75"/>
      <c r="E14" s="75"/>
      <c r="F14" s="75"/>
      <c r="G14" s="75"/>
      <c r="H14" s="75"/>
      <c r="I14" s="75"/>
    </row>
    <row r="15" spans="1:9" ht="16.5" customHeight="1" x14ac:dyDescent="0.25">
      <c r="A15" s="193">
        <v>7</v>
      </c>
      <c r="B15" s="196" t="s">
        <v>20</v>
      </c>
      <c r="C15" s="195" t="s">
        <v>21</v>
      </c>
      <c r="D15" s="75"/>
      <c r="E15" s="75"/>
      <c r="F15" s="75"/>
      <c r="G15" s="75"/>
      <c r="H15" s="75"/>
      <c r="I15" s="75"/>
    </row>
    <row r="16" spans="1:9" ht="16.5" customHeight="1" x14ac:dyDescent="0.25">
      <c r="A16" s="193">
        <v>9</v>
      </c>
      <c r="B16" s="196" t="s">
        <v>22</v>
      </c>
      <c r="C16" s="195" t="s">
        <v>23</v>
      </c>
      <c r="D16" s="75"/>
      <c r="E16" s="75"/>
      <c r="F16" s="75"/>
      <c r="G16" s="75"/>
      <c r="H16" s="75"/>
      <c r="I16" s="75"/>
    </row>
    <row r="17" spans="1:9" ht="16.5" customHeight="1" x14ac:dyDescent="0.25">
      <c r="A17" s="193">
        <v>11</v>
      </c>
      <c r="B17" s="196" t="s">
        <v>24</v>
      </c>
      <c r="C17" s="195" t="s">
        <v>25</v>
      </c>
      <c r="D17" s="75"/>
      <c r="E17" s="75"/>
      <c r="F17" s="75"/>
      <c r="G17" s="75"/>
      <c r="H17" s="75"/>
      <c r="I17" s="75"/>
    </row>
    <row r="18" spans="1:9" ht="16.5" customHeight="1" x14ac:dyDescent="0.25">
      <c r="A18" s="193">
        <v>12</v>
      </c>
      <c r="B18" s="196" t="s">
        <v>26</v>
      </c>
      <c r="C18" s="195" t="s">
        <v>27</v>
      </c>
      <c r="D18" s="75"/>
      <c r="E18" s="75"/>
      <c r="F18" s="75"/>
      <c r="G18" s="75"/>
      <c r="H18" s="75"/>
      <c r="I18" s="75"/>
    </row>
  </sheetData>
  <sheetProtection password="C60A" sheet="1"/>
  <mergeCells count="6">
    <mergeCell ref="A1:C1"/>
    <mergeCell ref="A2:B2"/>
    <mergeCell ref="A4:C4"/>
    <mergeCell ref="A5:C5"/>
    <mergeCell ref="A6:C6"/>
    <mergeCell ref="A3:B3"/>
  </mergeCells>
  <hyperlinks>
    <hyperlink ref="B9" location="'00-Instructions'!A1" display="00-Instructions" xr:uid="{612DB870-FF38-4E39-A445-12D81D15E0CF}"/>
    <hyperlink ref="B10" location="'01-Submission Guidelines'!A1" display="01-Submission Guidelines" xr:uid="{03D6049C-5C40-462C-9EF6-99299CD3CF19}"/>
    <hyperlink ref="B12" location="'03-Questionnaire'!A1" display="03-Questionnaire" xr:uid="{830EC14C-2A7A-4045-B4E5-EE8A65AC893E}"/>
    <hyperlink ref="B13" location="'04-Technical Schedules'!A1" display="04-Technical Schedules" xr:uid="{F722244B-FFC0-47D1-BE8D-0BA3D38DF9BF}"/>
    <hyperlink ref="B14" location="'05-Offered Cells'!A1" display="05-Offered Cells" xr:uid="{15BEDD02-247D-4A31-838B-2560B9F44672}"/>
    <hyperlink ref="B15" location="'06-Temp Derating Factors'!A1" display="06-Temp Derating Factors" xr:uid="{7534D43F-0EF4-4E1A-88C8-A67AB78B870B}"/>
    <hyperlink ref="B16" location="'07-Track Record'!A1" display="07-Track Record" xr:uid="{86BC1EE7-06FF-4657-B34A-17CE47EAF16C}"/>
    <hyperlink ref="B17" location="'08-Customer Details'!A1" display="08-Customer Details" xr:uid="{FB1FB2C5-2F27-408F-AD25-4F653CA9DA36}"/>
    <hyperlink ref="B18" location="'09-Overall Deviation List'!A1" display="09-Overall Deviation List" xr:uid="{03DB7736-6C7E-490D-BD7A-27AC7E46FCDA}"/>
    <hyperlink ref="B11" location="'02-Gatekeepers'!A1" display="02 - Gatekeepers" xr:uid="{3C07E2F0-8D9A-4CC8-BFFD-65A9DE78218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7D62-3A81-4E8E-BDE1-DFD7712C684C}">
  <dimension ref="A1:E5"/>
  <sheetViews>
    <sheetView workbookViewId="0">
      <selection activeCell="P17" sqref="P17"/>
    </sheetView>
  </sheetViews>
  <sheetFormatPr defaultRowHeight="12.5" x14ac:dyDescent="0.25"/>
  <sheetData>
    <row r="1" spans="1:5" x14ac:dyDescent="0.25">
      <c r="A1" s="47" t="s">
        <v>448</v>
      </c>
      <c r="B1" s="47" t="s">
        <v>449</v>
      </c>
      <c r="C1" s="47" t="s">
        <v>209</v>
      </c>
      <c r="D1" s="47" t="s">
        <v>449</v>
      </c>
      <c r="E1" s="47" t="s">
        <v>209</v>
      </c>
    </row>
    <row r="2" spans="1:5" x14ac:dyDescent="0.25">
      <c r="A2">
        <v>3</v>
      </c>
      <c r="B2">
        <v>48</v>
      </c>
      <c r="C2" s="197">
        <f>($A2*1000)/B2</f>
        <v>62.5</v>
      </c>
      <c r="D2">
        <v>110</v>
      </c>
      <c r="E2" s="197">
        <f>($A2*1000)/D2</f>
        <v>27.272727272727273</v>
      </c>
    </row>
    <row r="3" spans="1:5" x14ac:dyDescent="0.25">
      <c r="A3">
        <v>5</v>
      </c>
      <c r="B3">
        <v>48</v>
      </c>
      <c r="C3" s="197">
        <f t="shared" ref="C3:E5" si="0">($A3*1000)/B3</f>
        <v>104.16666666666667</v>
      </c>
      <c r="D3">
        <v>110</v>
      </c>
      <c r="E3" s="197">
        <f t="shared" si="0"/>
        <v>45.454545454545453</v>
      </c>
    </row>
    <row r="4" spans="1:5" x14ac:dyDescent="0.25">
      <c r="A4">
        <v>10</v>
      </c>
      <c r="B4">
        <v>48</v>
      </c>
      <c r="C4" s="197">
        <f t="shared" si="0"/>
        <v>208.33333333333334</v>
      </c>
      <c r="D4">
        <v>110</v>
      </c>
      <c r="E4" s="197">
        <f t="shared" si="0"/>
        <v>90.909090909090907</v>
      </c>
    </row>
    <row r="5" spans="1:5" x14ac:dyDescent="0.25">
      <c r="A5">
        <v>15</v>
      </c>
      <c r="B5">
        <v>48</v>
      </c>
      <c r="C5" s="197">
        <f t="shared" si="0"/>
        <v>312.5</v>
      </c>
      <c r="D5">
        <v>110</v>
      </c>
      <c r="E5" s="197">
        <f t="shared" si="0"/>
        <v>136.36363636363637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99E08-2EC0-480E-AF2B-407187A1E4F9}">
  <dimension ref="A1:D21"/>
  <sheetViews>
    <sheetView showGridLines="0" zoomScaleNormal="100" workbookViewId="0">
      <selection activeCell="H8" sqref="H8"/>
    </sheetView>
  </sheetViews>
  <sheetFormatPr defaultRowHeight="12.5" x14ac:dyDescent="0.25"/>
  <cols>
    <col min="1" max="1" width="17" customWidth="1"/>
    <col min="2" max="4" width="17.1796875" customWidth="1"/>
  </cols>
  <sheetData>
    <row r="1" spans="1:4" ht="15.5" x14ac:dyDescent="0.35">
      <c r="A1" s="24" t="s">
        <v>450</v>
      </c>
    </row>
    <row r="2" spans="1:4" x14ac:dyDescent="0.25">
      <c r="A2" s="36" t="s">
        <v>451</v>
      </c>
    </row>
    <row r="3" spans="1:4" x14ac:dyDescent="0.25">
      <c r="A3" s="36" t="s">
        <v>452</v>
      </c>
    </row>
    <row r="4" spans="1:4" ht="13" thickBot="1" x14ac:dyDescent="0.3">
      <c r="A4" s="36"/>
    </row>
    <row r="5" spans="1:4" ht="13.5" thickBot="1" x14ac:dyDescent="0.35">
      <c r="B5" s="308" t="str">
        <f>'05-Offered Cells'!C4</f>
        <v>LFP Batteries</v>
      </c>
      <c r="C5" s="309"/>
      <c r="D5" s="310"/>
    </row>
    <row r="6" spans="1:4" ht="13" x14ac:dyDescent="0.3">
      <c r="A6" s="311" t="s">
        <v>453</v>
      </c>
      <c r="B6" s="14" t="s">
        <v>454</v>
      </c>
      <c r="C6" s="32" t="s">
        <v>455</v>
      </c>
      <c r="D6" s="33" t="s">
        <v>456</v>
      </c>
    </row>
    <row r="7" spans="1:4" ht="13.5" thickBot="1" x14ac:dyDescent="0.3">
      <c r="A7" s="312"/>
      <c r="B7" s="167"/>
      <c r="C7" s="168"/>
      <c r="D7" s="169"/>
    </row>
    <row r="8" spans="1:4" x14ac:dyDescent="0.25">
      <c r="A8" s="38">
        <v>-5</v>
      </c>
      <c r="B8" s="170"/>
      <c r="C8" s="171"/>
      <c r="D8" s="172"/>
    </row>
    <row r="9" spans="1:4" x14ac:dyDescent="0.25">
      <c r="A9" s="34">
        <v>0</v>
      </c>
      <c r="B9" s="173"/>
      <c r="C9" s="174"/>
      <c r="D9" s="175"/>
    </row>
    <row r="10" spans="1:4" x14ac:dyDescent="0.25">
      <c r="A10" s="34">
        <v>5</v>
      </c>
      <c r="B10" s="173"/>
      <c r="C10" s="174"/>
      <c r="D10" s="175"/>
    </row>
    <row r="11" spans="1:4" x14ac:dyDescent="0.25">
      <c r="A11" s="34">
        <v>10</v>
      </c>
      <c r="B11" s="173"/>
      <c r="C11" s="174"/>
      <c r="D11" s="175"/>
    </row>
    <row r="12" spans="1:4" x14ac:dyDescent="0.25">
      <c r="A12" s="34">
        <v>15</v>
      </c>
      <c r="B12" s="173"/>
      <c r="C12" s="174"/>
      <c r="D12" s="175"/>
    </row>
    <row r="13" spans="1:4" x14ac:dyDescent="0.25">
      <c r="A13" s="34">
        <v>20</v>
      </c>
      <c r="B13" s="173"/>
      <c r="C13" s="174"/>
      <c r="D13" s="175"/>
    </row>
    <row r="14" spans="1:4" x14ac:dyDescent="0.25">
      <c r="A14" s="34">
        <v>25</v>
      </c>
      <c r="B14" s="173"/>
      <c r="C14" s="174"/>
      <c r="D14" s="175"/>
    </row>
    <row r="15" spans="1:4" x14ac:dyDescent="0.25">
      <c r="A15" s="34">
        <v>30</v>
      </c>
      <c r="B15" s="173"/>
      <c r="C15" s="174"/>
      <c r="D15" s="175"/>
    </row>
    <row r="16" spans="1:4" x14ac:dyDescent="0.25">
      <c r="A16" s="34">
        <v>35</v>
      </c>
      <c r="B16" s="173"/>
      <c r="C16" s="174"/>
      <c r="D16" s="175"/>
    </row>
    <row r="17" spans="1:4" x14ac:dyDescent="0.25">
      <c r="A17" s="34">
        <v>40</v>
      </c>
      <c r="B17" s="173"/>
      <c r="C17" s="174"/>
      <c r="D17" s="175"/>
    </row>
    <row r="18" spans="1:4" x14ac:dyDescent="0.25">
      <c r="A18" s="34">
        <v>45</v>
      </c>
      <c r="B18" s="173"/>
      <c r="C18" s="174"/>
      <c r="D18" s="175"/>
    </row>
    <row r="19" spans="1:4" ht="13" thickBot="1" x14ac:dyDescent="0.3">
      <c r="A19" s="35">
        <v>50</v>
      </c>
      <c r="B19" s="176"/>
      <c r="C19" s="177"/>
      <c r="D19" s="178"/>
    </row>
    <row r="20" spans="1:4" ht="34.5" customHeight="1" thickBot="1" x14ac:dyDescent="0.3">
      <c r="A20" s="39" t="s">
        <v>457</v>
      </c>
      <c r="B20" s="305"/>
      <c r="C20" s="306"/>
      <c r="D20" s="307"/>
    </row>
    <row r="21" spans="1:4" x14ac:dyDescent="0.25">
      <c r="A21" s="1"/>
    </row>
  </sheetData>
  <sheetProtection password="C60A" sheet="1" formatCells="0" formatColumns="0" formatRows="0" insertHyperlinks="0"/>
  <mergeCells count="3">
    <mergeCell ref="B20:D20"/>
    <mergeCell ref="B5:D5"/>
    <mergeCell ref="A6:A7"/>
  </mergeCells>
  <phoneticPr fontId="3" type="noConversion"/>
  <pageMargins left="0.75" right="0.75" top="1" bottom="1" header="0.5" footer="0.5"/>
  <pageSetup paperSize="9" scale="5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058D-AABE-4F9E-A04F-DE0BE137101A}">
  <dimension ref="A1:F87"/>
  <sheetViews>
    <sheetView showGridLines="0" zoomScaleNormal="100" workbookViewId="0">
      <pane xSplit="2" topLeftCell="C1" activePane="topRight" state="frozen"/>
      <selection pane="topRight" activeCell="B24" sqref="B24"/>
    </sheetView>
  </sheetViews>
  <sheetFormatPr defaultRowHeight="12.5" x14ac:dyDescent="0.25"/>
  <cols>
    <col min="1" max="1" width="2.26953125" style="1" bestFit="1" customWidth="1"/>
    <col min="2" max="2" width="53" style="25" customWidth="1"/>
    <col min="3" max="3" width="14.54296875" style="26" customWidth="1"/>
    <col min="4" max="6" width="14.54296875" style="25" customWidth="1"/>
  </cols>
  <sheetData>
    <row r="1" spans="1:6" ht="14" x14ac:dyDescent="0.25">
      <c r="B1" s="54" t="s">
        <v>458</v>
      </c>
    </row>
    <row r="2" spans="1:6" ht="13" x14ac:dyDescent="0.25">
      <c r="B2" s="55" t="s">
        <v>459</v>
      </c>
    </row>
    <row r="3" spans="1:6" x14ac:dyDescent="0.25">
      <c r="B3" s="324" t="s">
        <v>460</v>
      </c>
      <c r="C3" s="325"/>
      <c r="D3" s="325"/>
      <c r="E3" s="325"/>
      <c r="F3" s="325"/>
    </row>
    <row r="4" spans="1:6" x14ac:dyDescent="0.25">
      <c r="B4" s="324" t="s">
        <v>461</v>
      </c>
      <c r="C4" s="325"/>
      <c r="D4" s="325"/>
      <c r="E4" s="325"/>
      <c r="F4" s="325"/>
    </row>
    <row r="5" spans="1:6" ht="28.9" customHeight="1" x14ac:dyDescent="0.25">
      <c r="B5" s="324" t="s">
        <v>462</v>
      </c>
      <c r="C5" s="325"/>
      <c r="D5" s="325"/>
      <c r="E5" s="325"/>
      <c r="F5" s="325"/>
    </row>
    <row r="6" spans="1:6" x14ac:dyDescent="0.25">
      <c r="B6" s="324" t="s">
        <v>463</v>
      </c>
      <c r="C6" s="325"/>
      <c r="D6" s="325"/>
      <c r="E6" s="325"/>
      <c r="F6" s="325"/>
    </row>
    <row r="7" spans="1:6" ht="27" customHeight="1" x14ac:dyDescent="0.25">
      <c r="B7" s="324" t="s">
        <v>464</v>
      </c>
      <c r="C7" s="325"/>
      <c r="D7" s="325"/>
      <c r="E7" s="325"/>
      <c r="F7" s="325"/>
    </row>
    <row r="8" spans="1:6" ht="10.15" customHeight="1" x14ac:dyDescent="0.25">
      <c r="B8" s="103"/>
      <c r="C8" s="103"/>
      <c r="D8" s="103"/>
      <c r="E8" s="103"/>
      <c r="F8" s="103"/>
    </row>
    <row r="9" spans="1:6" ht="14.5" thickBot="1" x14ac:dyDescent="0.3">
      <c r="B9" s="54" t="s">
        <v>465</v>
      </c>
    </row>
    <row r="10" spans="1:6" ht="13.5" thickBot="1" x14ac:dyDescent="0.3">
      <c r="B10" s="56" t="s">
        <v>466</v>
      </c>
      <c r="C10" s="305"/>
      <c r="D10" s="306"/>
      <c r="E10" s="306"/>
      <c r="F10" s="307"/>
    </row>
    <row r="11" spans="1:6" ht="13.5" thickBot="1" x14ac:dyDescent="0.3">
      <c r="B11" s="57" t="s">
        <v>467</v>
      </c>
      <c r="C11" s="321" t="str">
        <f>'05-Offered Cells'!C4</f>
        <v>LFP Batteries</v>
      </c>
      <c r="D11" s="322"/>
      <c r="E11" s="322"/>
      <c r="F11" s="323"/>
    </row>
    <row r="12" spans="1:6" ht="13.5" thickBot="1" x14ac:dyDescent="0.3">
      <c r="B12" s="56" t="s">
        <v>468</v>
      </c>
      <c r="C12" s="179"/>
      <c r="D12" s="180"/>
      <c r="E12" s="180"/>
      <c r="F12" s="181"/>
    </row>
    <row r="13" spans="1:6" ht="13.5" thickBot="1" x14ac:dyDescent="0.35">
      <c r="A13" s="2" t="s">
        <v>79</v>
      </c>
      <c r="B13" s="56" t="s">
        <v>469</v>
      </c>
      <c r="C13" s="318" t="s">
        <v>470</v>
      </c>
      <c r="D13" s="319"/>
      <c r="E13" s="319"/>
      <c r="F13" s="320"/>
    </row>
    <row r="14" spans="1:6" x14ac:dyDescent="0.25">
      <c r="A14" s="317">
        <v>1</v>
      </c>
      <c r="B14" s="109" t="s">
        <v>471</v>
      </c>
      <c r="C14" s="182"/>
      <c r="D14" s="183"/>
      <c r="E14" s="183"/>
      <c r="F14" s="184"/>
    </row>
    <row r="15" spans="1:6" x14ac:dyDescent="0.25">
      <c r="A15" s="317"/>
      <c r="B15" s="110" t="s">
        <v>472</v>
      </c>
      <c r="C15" s="173"/>
      <c r="D15" s="174"/>
      <c r="E15" s="174"/>
      <c r="F15" s="175"/>
    </row>
    <row r="16" spans="1:6" x14ac:dyDescent="0.25">
      <c r="A16" s="317">
        <v>2</v>
      </c>
      <c r="B16" s="110" t="s">
        <v>473</v>
      </c>
      <c r="C16" s="173"/>
      <c r="D16" s="174"/>
      <c r="E16" s="174"/>
      <c r="F16" s="175"/>
    </row>
    <row r="17" spans="1:6" x14ac:dyDescent="0.25">
      <c r="A17" s="317"/>
      <c r="B17" s="110" t="s">
        <v>472</v>
      </c>
      <c r="C17" s="173"/>
      <c r="D17" s="174"/>
      <c r="E17" s="174"/>
      <c r="F17" s="175"/>
    </row>
    <row r="18" spans="1:6" x14ac:dyDescent="0.25">
      <c r="A18" s="26">
        <v>3</v>
      </c>
      <c r="B18" s="110" t="s">
        <v>474</v>
      </c>
      <c r="C18" s="173"/>
      <c r="D18" s="174"/>
      <c r="E18" s="174"/>
      <c r="F18" s="175"/>
    </row>
    <row r="19" spans="1:6" x14ac:dyDescent="0.25">
      <c r="A19" s="26">
        <v>4</v>
      </c>
      <c r="B19" s="110" t="s">
        <v>475</v>
      </c>
      <c r="C19" s="173"/>
      <c r="D19" s="174"/>
      <c r="E19" s="174"/>
      <c r="F19" s="175"/>
    </row>
    <row r="20" spans="1:6" x14ac:dyDescent="0.25">
      <c r="A20" s="26">
        <v>5</v>
      </c>
      <c r="B20" s="110" t="s">
        <v>476</v>
      </c>
      <c r="C20" s="173"/>
      <c r="D20" s="174"/>
      <c r="E20" s="174"/>
      <c r="F20" s="175"/>
    </row>
    <row r="21" spans="1:6" x14ac:dyDescent="0.25">
      <c r="A21" s="26">
        <v>6</v>
      </c>
      <c r="B21" s="110" t="s">
        <v>477</v>
      </c>
      <c r="C21" s="173"/>
      <c r="D21" s="174"/>
      <c r="E21" s="174"/>
      <c r="F21" s="175"/>
    </row>
    <row r="22" spans="1:6" x14ac:dyDescent="0.25">
      <c r="A22" s="26">
        <v>7</v>
      </c>
      <c r="B22" s="110" t="s">
        <v>478</v>
      </c>
      <c r="C22" s="173"/>
      <c r="D22" s="174"/>
      <c r="E22" s="174"/>
      <c r="F22" s="175"/>
    </row>
    <row r="23" spans="1:6" x14ac:dyDescent="0.25">
      <c r="A23" s="26">
        <v>8</v>
      </c>
      <c r="B23" s="110" t="s">
        <v>479</v>
      </c>
      <c r="C23" s="173"/>
      <c r="D23" s="174"/>
      <c r="E23" s="174"/>
      <c r="F23" s="175"/>
    </row>
    <row r="24" spans="1:6" ht="67.5" customHeight="1" thickBot="1" x14ac:dyDescent="0.3">
      <c r="A24" s="26">
        <v>9</v>
      </c>
      <c r="B24" s="111" t="s">
        <v>480</v>
      </c>
      <c r="C24" s="314"/>
      <c r="D24" s="315"/>
      <c r="E24" s="315"/>
      <c r="F24" s="316"/>
    </row>
    <row r="25" spans="1:6" ht="13" thickBot="1" x14ac:dyDescent="0.3">
      <c r="C25" s="185"/>
      <c r="D25" s="185"/>
      <c r="E25" s="185"/>
      <c r="F25" s="185"/>
    </row>
    <row r="26" spans="1:6" ht="13.5" thickBot="1" x14ac:dyDescent="0.3">
      <c r="B26" s="56" t="s">
        <v>466</v>
      </c>
      <c r="C26" s="305"/>
      <c r="D26" s="306"/>
      <c r="E26" s="306"/>
      <c r="F26" s="307"/>
    </row>
    <row r="27" spans="1:6" ht="13.5" thickBot="1" x14ac:dyDescent="0.3">
      <c r="B27" s="57" t="s">
        <v>467</v>
      </c>
      <c r="C27" s="321" t="str">
        <f>C11</f>
        <v>LFP Batteries</v>
      </c>
      <c r="D27" s="322"/>
      <c r="E27" s="322"/>
      <c r="F27" s="323"/>
    </row>
    <row r="28" spans="1:6" ht="13.5" thickBot="1" x14ac:dyDescent="0.3">
      <c r="B28" s="56" t="s">
        <v>468</v>
      </c>
      <c r="C28" s="179"/>
      <c r="D28" s="180"/>
      <c r="E28" s="180"/>
      <c r="F28" s="181"/>
    </row>
    <row r="29" spans="1:6" ht="13.5" thickBot="1" x14ac:dyDescent="0.35">
      <c r="A29" s="2" t="s">
        <v>114</v>
      </c>
      <c r="B29" s="56" t="s">
        <v>481</v>
      </c>
      <c r="C29" s="318"/>
      <c r="D29" s="319"/>
      <c r="E29" s="319"/>
      <c r="F29" s="320"/>
    </row>
    <row r="30" spans="1:6" x14ac:dyDescent="0.25">
      <c r="A30" s="317">
        <v>1</v>
      </c>
      <c r="B30" s="109" t="s">
        <v>471</v>
      </c>
      <c r="C30" s="182"/>
      <c r="D30" s="183"/>
      <c r="E30" s="183"/>
      <c r="F30" s="184"/>
    </row>
    <row r="31" spans="1:6" x14ac:dyDescent="0.25">
      <c r="A31" s="317"/>
      <c r="B31" s="110" t="s">
        <v>472</v>
      </c>
      <c r="C31" s="173"/>
      <c r="D31" s="174"/>
      <c r="E31" s="174"/>
      <c r="F31" s="175"/>
    </row>
    <row r="32" spans="1:6" x14ac:dyDescent="0.25">
      <c r="A32" s="317">
        <v>2</v>
      </c>
      <c r="B32" s="110" t="s">
        <v>473</v>
      </c>
      <c r="C32" s="173"/>
      <c r="D32" s="174"/>
      <c r="E32" s="174"/>
      <c r="F32" s="175"/>
    </row>
    <row r="33" spans="1:6" x14ac:dyDescent="0.25">
      <c r="A33" s="317"/>
      <c r="B33" s="110" t="s">
        <v>472</v>
      </c>
      <c r="C33" s="173"/>
      <c r="D33" s="174"/>
      <c r="E33" s="174"/>
      <c r="F33" s="175"/>
    </row>
    <row r="34" spans="1:6" x14ac:dyDescent="0.25">
      <c r="A34" s="26">
        <v>3</v>
      </c>
      <c r="B34" s="110" t="s">
        <v>474</v>
      </c>
      <c r="C34" s="173"/>
      <c r="D34" s="174"/>
      <c r="E34" s="174"/>
      <c r="F34" s="175"/>
    </row>
    <row r="35" spans="1:6" x14ac:dyDescent="0.25">
      <c r="A35" s="26">
        <v>4</v>
      </c>
      <c r="B35" s="110" t="s">
        <v>475</v>
      </c>
      <c r="C35" s="173"/>
      <c r="D35" s="174"/>
      <c r="E35" s="174"/>
      <c r="F35" s="175"/>
    </row>
    <row r="36" spans="1:6" x14ac:dyDescent="0.25">
      <c r="A36" s="26">
        <v>5</v>
      </c>
      <c r="B36" s="110" t="s">
        <v>476</v>
      </c>
      <c r="C36" s="173"/>
      <c r="D36" s="174"/>
      <c r="E36" s="174"/>
      <c r="F36" s="175"/>
    </row>
    <row r="37" spans="1:6" x14ac:dyDescent="0.25">
      <c r="A37" s="26">
        <v>6</v>
      </c>
      <c r="B37" s="110" t="s">
        <v>477</v>
      </c>
      <c r="C37" s="173"/>
      <c r="D37" s="174"/>
      <c r="E37" s="174"/>
      <c r="F37" s="175"/>
    </row>
    <row r="38" spans="1:6" x14ac:dyDescent="0.25">
      <c r="A38" s="26">
        <v>7</v>
      </c>
      <c r="B38" s="110" t="s">
        <v>478</v>
      </c>
      <c r="C38" s="173"/>
      <c r="D38" s="174"/>
      <c r="E38" s="174"/>
      <c r="F38" s="175"/>
    </row>
    <row r="39" spans="1:6" x14ac:dyDescent="0.25">
      <c r="A39" s="26">
        <v>8</v>
      </c>
      <c r="B39" s="110" t="s">
        <v>479</v>
      </c>
      <c r="C39" s="173"/>
      <c r="D39" s="174"/>
      <c r="E39" s="174"/>
      <c r="F39" s="175"/>
    </row>
    <row r="40" spans="1:6" ht="67.5" customHeight="1" thickBot="1" x14ac:dyDescent="0.3">
      <c r="A40" s="26">
        <v>9</v>
      </c>
      <c r="B40" s="111" t="s">
        <v>480</v>
      </c>
      <c r="C40" s="314"/>
      <c r="D40" s="315"/>
      <c r="E40" s="315"/>
      <c r="F40" s="316"/>
    </row>
    <row r="41" spans="1:6" ht="13" thickBot="1" x14ac:dyDescent="0.3">
      <c r="C41" s="185"/>
      <c r="D41" s="185"/>
      <c r="E41" s="185"/>
      <c r="F41" s="185"/>
    </row>
    <row r="42" spans="1:6" ht="13.5" thickBot="1" x14ac:dyDescent="0.3">
      <c r="B42" s="56" t="s">
        <v>466</v>
      </c>
      <c r="C42" s="305"/>
      <c r="D42" s="306"/>
      <c r="E42" s="306"/>
      <c r="F42" s="307"/>
    </row>
    <row r="43" spans="1:6" ht="13.5" thickBot="1" x14ac:dyDescent="0.3">
      <c r="B43" s="57" t="s">
        <v>467</v>
      </c>
      <c r="C43" s="321" t="str">
        <f>C27</f>
        <v>LFP Batteries</v>
      </c>
      <c r="D43" s="322"/>
      <c r="E43" s="322"/>
      <c r="F43" s="323"/>
    </row>
    <row r="44" spans="1:6" ht="13.5" thickBot="1" x14ac:dyDescent="0.3">
      <c r="B44" s="56" t="s">
        <v>468</v>
      </c>
      <c r="C44" s="179"/>
      <c r="D44" s="186"/>
      <c r="E44" s="186"/>
      <c r="F44" s="187"/>
    </row>
    <row r="45" spans="1:6" ht="13.5" thickBot="1" x14ac:dyDescent="0.35">
      <c r="A45" s="2" t="s">
        <v>119</v>
      </c>
      <c r="B45" s="56" t="s">
        <v>482</v>
      </c>
      <c r="C45" s="318"/>
      <c r="D45" s="319"/>
      <c r="E45" s="319"/>
      <c r="F45" s="320"/>
    </row>
    <row r="46" spans="1:6" x14ac:dyDescent="0.25">
      <c r="A46" s="317">
        <v>1</v>
      </c>
      <c r="B46" s="109" t="s">
        <v>471</v>
      </c>
      <c r="C46" s="182"/>
      <c r="D46" s="183"/>
      <c r="E46" s="183"/>
      <c r="F46" s="184"/>
    </row>
    <row r="47" spans="1:6" x14ac:dyDescent="0.25">
      <c r="A47" s="317"/>
      <c r="B47" s="110" t="s">
        <v>472</v>
      </c>
      <c r="C47" s="173"/>
      <c r="D47" s="174"/>
      <c r="E47" s="174"/>
      <c r="F47" s="175"/>
    </row>
    <row r="48" spans="1:6" x14ac:dyDescent="0.25">
      <c r="A48" s="317">
        <v>2</v>
      </c>
      <c r="B48" s="110" t="s">
        <v>473</v>
      </c>
      <c r="C48" s="173"/>
      <c r="D48" s="174"/>
      <c r="E48" s="174"/>
      <c r="F48" s="175"/>
    </row>
    <row r="49" spans="1:6" x14ac:dyDescent="0.25">
      <c r="A49" s="317"/>
      <c r="B49" s="110" t="s">
        <v>472</v>
      </c>
      <c r="C49" s="173"/>
      <c r="D49" s="174"/>
      <c r="E49" s="174"/>
      <c r="F49" s="175"/>
    </row>
    <row r="50" spans="1:6" x14ac:dyDescent="0.25">
      <c r="A50" s="26">
        <v>3</v>
      </c>
      <c r="B50" s="110" t="s">
        <v>474</v>
      </c>
      <c r="C50" s="173"/>
      <c r="D50" s="174"/>
      <c r="E50" s="174"/>
      <c r="F50" s="175"/>
    </row>
    <row r="51" spans="1:6" x14ac:dyDescent="0.25">
      <c r="A51" s="26">
        <v>4</v>
      </c>
      <c r="B51" s="110" t="s">
        <v>475</v>
      </c>
      <c r="C51" s="173"/>
      <c r="D51" s="174"/>
      <c r="E51" s="174"/>
      <c r="F51" s="175"/>
    </row>
    <row r="52" spans="1:6" x14ac:dyDescent="0.25">
      <c r="A52" s="26">
        <v>5</v>
      </c>
      <c r="B52" s="110" t="s">
        <v>476</v>
      </c>
      <c r="C52" s="173"/>
      <c r="D52" s="174"/>
      <c r="E52" s="174"/>
      <c r="F52" s="175"/>
    </row>
    <row r="53" spans="1:6" x14ac:dyDescent="0.25">
      <c r="A53" s="26">
        <v>6</v>
      </c>
      <c r="B53" s="110" t="s">
        <v>477</v>
      </c>
      <c r="C53" s="173"/>
      <c r="D53" s="174"/>
      <c r="E53" s="174"/>
      <c r="F53" s="175"/>
    </row>
    <row r="54" spans="1:6" x14ac:dyDescent="0.25">
      <c r="A54" s="26">
        <v>7</v>
      </c>
      <c r="B54" s="110" t="s">
        <v>478</v>
      </c>
      <c r="C54" s="173"/>
      <c r="D54" s="174"/>
      <c r="E54" s="174"/>
      <c r="F54" s="175"/>
    </row>
    <row r="55" spans="1:6" x14ac:dyDescent="0.25">
      <c r="A55" s="26">
        <v>8</v>
      </c>
      <c r="B55" s="110" t="s">
        <v>479</v>
      </c>
      <c r="C55" s="173"/>
      <c r="D55" s="174"/>
      <c r="E55" s="174"/>
      <c r="F55" s="175"/>
    </row>
    <row r="56" spans="1:6" ht="67.5" customHeight="1" thickBot="1" x14ac:dyDescent="0.3">
      <c r="A56" s="26">
        <v>9</v>
      </c>
      <c r="B56" s="111" t="s">
        <v>480</v>
      </c>
      <c r="C56" s="314"/>
      <c r="D56" s="315"/>
      <c r="E56" s="315"/>
      <c r="F56" s="316"/>
    </row>
    <row r="57" spans="1:6" ht="13" thickBot="1" x14ac:dyDescent="0.3">
      <c r="C57" s="185"/>
      <c r="D57" s="185"/>
      <c r="E57" s="185"/>
      <c r="F57" s="185"/>
    </row>
    <row r="58" spans="1:6" ht="13.5" thickBot="1" x14ac:dyDescent="0.3">
      <c r="B58" s="56" t="s">
        <v>466</v>
      </c>
      <c r="C58" s="305"/>
      <c r="D58" s="306"/>
      <c r="E58" s="306"/>
      <c r="F58" s="307"/>
    </row>
    <row r="59" spans="1:6" ht="13.5" thickBot="1" x14ac:dyDescent="0.3">
      <c r="B59" s="57" t="s">
        <v>467</v>
      </c>
      <c r="C59" s="321" t="str">
        <f>C43</f>
        <v>LFP Batteries</v>
      </c>
      <c r="D59" s="322"/>
      <c r="E59" s="322"/>
      <c r="F59" s="323"/>
    </row>
    <row r="60" spans="1:6" ht="13.5" thickBot="1" x14ac:dyDescent="0.3">
      <c r="B60" s="56" t="s">
        <v>468</v>
      </c>
      <c r="C60" s="179"/>
      <c r="D60" s="186"/>
      <c r="E60" s="186"/>
      <c r="F60" s="187"/>
    </row>
    <row r="61" spans="1:6" ht="13.5" thickBot="1" x14ac:dyDescent="0.35">
      <c r="A61" s="2" t="s">
        <v>483</v>
      </c>
      <c r="B61" s="56" t="s">
        <v>484</v>
      </c>
      <c r="C61" s="318"/>
      <c r="D61" s="319"/>
      <c r="E61" s="319"/>
      <c r="F61" s="320"/>
    </row>
    <row r="62" spans="1:6" x14ac:dyDescent="0.25">
      <c r="A62" s="317">
        <v>1</v>
      </c>
      <c r="B62" s="109" t="s">
        <v>471</v>
      </c>
      <c r="C62" s="182"/>
      <c r="D62" s="183"/>
      <c r="E62" s="183"/>
      <c r="F62" s="184"/>
    </row>
    <row r="63" spans="1:6" x14ac:dyDescent="0.25">
      <c r="A63" s="317"/>
      <c r="B63" s="110" t="s">
        <v>472</v>
      </c>
      <c r="C63" s="173"/>
      <c r="D63" s="174"/>
      <c r="E63" s="174"/>
      <c r="F63" s="175"/>
    </row>
    <row r="64" spans="1:6" x14ac:dyDescent="0.25">
      <c r="A64" s="317">
        <v>2</v>
      </c>
      <c r="B64" s="110" t="s">
        <v>473</v>
      </c>
      <c r="C64" s="173"/>
      <c r="D64" s="174"/>
      <c r="E64" s="174"/>
      <c r="F64" s="175"/>
    </row>
    <row r="65" spans="1:6" x14ac:dyDescent="0.25">
      <c r="A65" s="317"/>
      <c r="B65" s="110" t="s">
        <v>472</v>
      </c>
      <c r="C65" s="173"/>
      <c r="D65" s="174"/>
      <c r="E65" s="174"/>
      <c r="F65" s="175"/>
    </row>
    <row r="66" spans="1:6" x14ac:dyDescent="0.25">
      <c r="A66" s="26">
        <v>3</v>
      </c>
      <c r="B66" s="110" t="s">
        <v>474</v>
      </c>
      <c r="C66" s="173"/>
      <c r="D66" s="174"/>
      <c r="E66" s="174"/>
      <c r="F66" s="175"/>
    </row>
    <row r="67" spans="1:6" x14ac:dyDescent="0.25">
      <c r="A67" s="26">
        <v>4</v>
      </c>
      <c r="B67" s="110" t="s">
        <v>475</v>
      </c>
      <c r="C67" s="173"/>
      <c r="D67" s="174"/>
      <c r="E67" s="174"/>
      <c r="F67" s="175"/>
    </row>
    <row r="68" spans="1:6" x14ac:dyDescent="0.25">
      <c r="A68" s="26">
        <v>5</v>
      </c>
      <c r="B68" s="110" t="s">
        <v>476</v>
      </c>
      <c r="C68" s="173"/>
      <c r="D68" s="174"/>
      <c r="E68" s="174"/>
      <c r="F68" s="175"/>
    </row>
    <row r="69" spans="1:6" x14ac:dyDescent="0.25">
      <c r="A69" s="26">
        <v>6</v>
      </c>
      <c r="B69" s="110" t="s">
        <v>477</v>
      </c>
      <c r="C69" s="173"/>
      <c r="D69" s="174"/>
      <c r="E69" s="174"/>
      <c r="F69" s="175"/>
    </row>
    <row r="70" spans="1:6" x14ac:dyDescent="0.25">
      <c r="A70" s="26">
        <v>7</v>
      </c>
      <c r="B70" s="110" t="s">
        <v>478</v>
      </c>
      <c r="C70" s="173"/>
      <c r="D70" s="174"/>
      <c r="E70" s="174"/>
      <c r="F70" s="175"/>
    </row>
    <row r="71" spans="1:6" x14ac:dyDescent="0.25">
      <c r="A71" s="26">
        <v>8</v>
      </c>
      <c r="B71" s="110" t="s">
        <v>479</v>
      </c>
      <c r="C71" s="173"/>
      <c r="D71" s="174"/>
      <c r="E71" s="174"/>
      <c r="F71" s="175"/>
    </row>
    <row r="72" spans="1:6" ht="67.5" customHeight="1" thickBot="1" x14ac:dyDescent="0.3">
      <c r="A72" s="26">
        <v>9</v>
      </c>
      <c r="B72" s="111" t="s">
        <v>480</v>
      </c>
      <c r="C72" s="314"/>
      <c r="D72" s="315"/>
      <c r="E72" s="315"/>
      <c r="F72" s="316"/>
    </row>
    <row r="74" spans="1:6" ht="13" x14ac:dyDescent="0.3">
      <c r="A74" s="27" t="s">
        <v>485</v>
      </c>
      <c r="B74" s="58" t="s">
        <v>486</v>
      </c>
      <c r="C74" s="313"/>
      <c r="D74" s="313"/>
      <c r="E74" s="313"/>
      <c r="F74" s="313"/>
    </row>
    <row r="75" spans="1:6" x14ac:dyDescent="0.25">
      <c r="A75" s="28"/>
      <c r="B75" s="53"/>
      <c r="C75" s="313"/>
      <c r="D75" s="313"/>
      <c r="E75" s="313"/>
      <c r="F75" s="313"/>
    </row>
    <row r="76" spans="1:6" x14ac:dyDescent="0.25">
      <c r="A76" s="28"/>
      <c r="B76" s="53"/>
      <c r="C76" s="313"/>
      <c r="D76" s="313"/>
      <c r="E76" s="313"/>
      <c r="F76" s="313"/>
    </row>
    <row r="77" spans="1:6" x14ac:dyDescent="0.25">
      <c r="A77" s="28"/>
      <c r="B77" s="53"/>
      <c r="C77" s="313"/>
      <c r="D77" s="313"/>
      <c r="E77" s="313"/>
      <c r="F77" s="313"/>
    </row>
    <row r="78" spans="1:6" x14ac:dyDescent="0.25">
      <c r="A78" s="28"/>
      <c r="B78" s="53"/>
      <c r="C78" s="313"/>
      <c r="D78" s="313"/>
      <c r="E78" s="313"/>
      <c r="F78" s="313"/>
    </row>
    <row r="79" spans="1:6" x14ac:dyDescent="0.25">
      <c r="A79" s="28"/>
      <c r="B79" s="53"/>
      <c r="C79" s="313"/>
      <c r="D79" s="313"/>
      <c r="E79" s="313"/>
      <c r="F79" s="313"/>
    </row>
    <row r="80" spans="1:6" x14ac:dyDescent="0.25">
      <c r="A80" s="28"/>
      <c r="B80" s="53"/>
      <c r="C80" s="313"/>
      <c r="D80" s="313"/>
      <c r="E80" s="313"/>
      <c r="F80" s="313"/>
    </row>
    <row r="81" spans="1:6" x14ac:dyDescent="0.25">
      <c r="A81" s="28"/>
      <c r="B81" s="53"/>
      <c r="C81" s="313"/>
      <c r="D81" s="313"/>
      <c r="E81" s="313"/>
      <c r="F81" s="313"/>
    </row>
    <row r="82" spans="1:6" x14ac:dyDescent="0.25">
      <c r="A82" s="28"/>
      <c r="B82" s="53"/>
      <c r="C82" s="313"/>
      <c r="D82" s="313"/>
      <c r="E82" s="313"/>
      <c r="F82" s="313"/>
    </row>
    <row r="83" spans="1:6" x14ac:dyDescent="0.25">
      <c r="A83" s="28"/>
      <c r="B83" s="53"/>
      <c r="C83" s="313"/>
      <c r="D83" s="313"/>
      <c r="E83" s="313"/>
      <c r="F83" s="313"/>
    </row>
    <row r="84" spans="1:6" x14ac:dyDescent="0.25">
      <c r="A84" s="28"/>
      <c r="B84" s="53"/>
      <c r="C84" s="313"/>
      <c r="D84" s="313"/>
      <c r="E84" s="313"/>
      <c r="F84" s="313"/>
    </row>
    <row r="85" spans="1:6" x14ac:dyDescent="0.25">
      <c r="A85" s="28"/>
      <c r="B85" s="53"/>
      <c r="C85" s="313"/>
      <c r="D85" s="313"/>
      <c r="E85" s="313"/>
      <c r="F85" s="313"/>
    </row>
    <row r="86" spans="1:6" x14ac:dyDescent="0.25">
      <c r="A86" s="28"/>
      <c r="B86" s="53"/>
      <c r="C86" s="313"/>
      <c r="D86" s="313"/>
      <c r="E86" s="313"/>
      <c r="F86" s="313"/>
    </row>
    <row r="87" spans="1:6" x14ac:dyDescent="0.25">
      <c r="A87" s="28"/>
      <c r="B87" s="53"/>
      <c r="C87" s="313"/>
      <c r="D87" s="313"/>
      <c r="E87" s="313"/>
      <c r="F87" s="313"/>
    </row>
  </sheetData>
  <sheetProtection password="C60A" sheet="1" formatCells="0" formatColumns="0" formatRows="0" insertHyperlinks="0"/>
  <mergeCells count="43">
    <mergeCell ref="C10:F10"/>
    <mergeCell ref="A32:A33"/>
    <mergeCell ref="C43:F43"/>
    <mergeCell ref="C40:F40"/>
    <mergeCell ref="C42:F42"/>
    <mergeCell ref="A14:A15"/>
    <mergeCell ref="C11:F11"/>
    <mergeCell ref="C13:F13"/>
    <mergeCell ref="B3:F3"/>
    <mergeCell ref="B4:F4"/>
    <mergeCell ref="B5:F5"/>
    <mergeCell ref="B6:F6"/>
    <mergeCell ref="B7:F7"/>
    <mergeCell ref="C45:F45"/>
    <mergeCell ref="A64:A65"/>
    <mergeCell ref="C58:F58"/>
    <mergeCell ref="C59:F59"/>
    <mergeCell ref="A16:A17"/>
    <mergeCell ref="C27:F27"/>
    <mergeCell ref="C24:F24"/>
    <mergeCell ref="A62:A63"/>
    <mergeCell ref="C61:F61"/>
    <mergeCell ref="A30:A31"/>
    <mergeCell ref="C26:F26"/>
    <mergeCell ref="C29:F29"/>
    <mergeCell ref="C77:F77"/>
    <mergeCell ref="C78:F78"/>
    <mergeCell ref="C72:F72"/>
    <mergeCell ref="A46:A47"/>
    <mergeCell ref="A48:A49"/>
    <mergeCell ref="C56:F56"/>
    <mergeCell ref="C74:F74"/>
    <mergeCell ref="C75:F75"/>
    <mergeCell ref="C76:F76"/>
    <mergeCell ref="C86:F86"/>
    <mergeCell ref="C87:F87"/>
    <mergeCell ref="C79:F79"/>
    <mergeCell ref="C80:F80"/>
    <mergeCell ref="C81:F81"/>
    <mergeCell ref="C82:F82"/>
    <mergeCell ref="C83:F83"/>
    <mergeCell ref="C84:F84"/>
    <mergeCell ref="C85:F85"/>
  </mergeCells>
  <phoneticPr fontId="3" type="noConversion"/>
  <pageMargins left="0.75" right="0.75" top="1" bottom="1" header="0.5" footer="0.5"/>
  <pageSetup paperSize="9" scale="53" orientation="portrait" r:id="rId1"/>
  <headerFooter alignWithMargins="0"/>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9917-E9A5-4D9C-908C-F2EAEDBA4646}">
  <dimension ref="A1:G33"/>
  <sheetViews>
    <sheetView showGridLines="0" workbookViewId="0">
      <pane ySplit="3" topLeftCell="A4" activePane="bottomLeft" state="frozen"/>
      <selection pane="bottomLeft" activeCell="A4" sqref="A4:IV4"/>
    </sheetView>
  </sheetViews>
  <sheetFormatPr defaultRowHeight="12.5" x14ac:dyDescent="0.25"/>
  <cols>
    <col min="1" max="1" width="3" style="26" bestFit="1" customWidth="1"/>
    <col min="2" max="7" width="19.81640625" style="26" customWidth="1"/>
    <col min="8" max="8" width="19" customWidth="1"/>
  </cols>
  <sheetData>
    <row r="1" spans="1:7" ht="15.5" x14ac:dyDescent="0.25">
      <c r="B1" s="326" t="s">
        <v>487</v>
      </c>
      <c r="C1" s="326"/>
      <c r="D1" s="326"/>
      <c r="E1" s="326"/>
      <c r="F1" s="326"/>
      <c r="G1" s="326"/>
    </row>
    <row r="2" spans="1:7" ht="13" thickBot="1" x14ac:dyDescent="0.3"/>
    <row r="3" spans="1:7" ht="13.5" thickBot="1" x14ac:dyDescent="0.3">
      <c r="A3" s="40"/>
      <c r="B3" s="41" t="s">
        <v>488</v>
      </c>
      <c r="C3" s="42" t="s">
        <v>489</v>
      </c>
      <c r="D3" s="42" t="s">
        <v>490</v>
      </c>
      <c r="E3" s="42" t="s">
        <v>491</v>
      </c>
      <c r="F3" s="42" t="s">
        <v>492</v>
      </c>
      <c r="G3" s="43" t="s">
        <v>493</v>
      </c>
    </row>
    <row r="4" spans="1:7" ht="23.25" customHeight="1" x14ac:dyDescent="0.25">
      <c r="A4" s="44">
        <v>1</v>
      </c>
      <c r="B4" s="170"/>
      <c r="C4" s="171"/>
      <c r="D4" s="171"/>
      <c r="E4" s="171"/>
      <c r="F4" s="171"/>
      <c r="G4" s="172"/>
    </row>
    <row r="5" spans="1:7" ht="23.25" customHeight="1" x14ac:dyDescent="0.25">
      <c r="A5" s="45">
        <v>2</v>
      </c>
      <c r="B5" s="173"/>
      <c r="C5" s="174"/>
      <c r="D5" s="174"/>
      <c r="E5" s="174"/>
      <c r="F5" s="174"/>
      <c r="G5" s="175"/>
    </row>
    <row r="6" spans="1:7" ht="23.25" customHeight="1" x14ac:dyDescent="0.25">
      <c r="A6" s="45">
        <v>3</v>
      </c>
      <c r="B6" s="173"/>
      <c r="C6" s="174"/>
      <c r="D6" s="174"/>
      <c r="E6" s="174"/>
      <c r="F6" s="174"/>
      <c r="G6" s="175"/>
    </row>
    <row r="7" spans="1:7" ht="23.25" customHeight="1" x14ac:dyDescent="0.25">
      <c r="A7" s="45">
        <v>4</v>
      </c>
      <c r="B7" s="173"/>
      <c r="C7" s="174"/>
      <c r="D7" s="174"/>
      <c r="E7" s="174"/>
      <c r="F7" s="174"/>
      <c r="G7" s="175"/>
    </row>
    <row r="8" spans="1:7" ht="23.25" customHeight="1" x14ac:dyDescent="0.25">
      <c r="A8" s="45">
        <v>5</v>
      </c>
      <c r="B8" s="173"/>
      <c r="C8" s="174"/>
      <c r="D8" s="174"/>
      <c r="E8" s="174"/>
      <c r="F8" s="174"/>
      <c r="G8" s="175"/>
    </row>
    <row r="9" spans="1:7" ht="23.25" customHeight="1" x14ac:dyDescent="0.25">
      <c r="A9" s="45">
        <v>6</v>
      </c>
      <c r="B9" s="173"/>
      <c r="C9" s="174"/>
      <c r="D9" s="174"/>
      <c r="E9" s="174"/>
      <c r="F9" s="174"/>
      <c r="G9" s="175"/>
    </row>
    <row r="10" spans="1:7" ht="23.25" customHeight="1" x14ac:dyDescent="0.25">
      <c r="A10" s="45">
        <v>7</v>
      </c>
      <c r="B10" s="173"/>
      <c r="C10" s="174"/>
      <c r="D10" s="174"/>
      <c r="E10" s="174"/>
      <c r="F10" s="174"/>
      <c r="G10" s="175"/>
    </row>
    <row r="11" spans="1:7" ht="23.25" customHeight="1" x14ac:dyDescent="0.25">
      <c r="A11" s="45">
        <v>8</v>
      </c>
      <c r="B11" s="173"/>
      <c r="C11" s="174"/>
      <c r="D11" s="174"/>
      <c r="E11" s="174"/>
      <c r="F11" s="174"/>
      <c r="G11" s="175"/>
    </row>
    <row r="12" spans="1:7" ht="23.25" customHeight="1" x14ac:dyDescent="0.25">
      <c r="A12" s="45">
        <v>9</v>
      </c>
      <c r="B12" s="173"/>
      <c r="C12" s="174"/>
      <c r="D12" s="174"/>
      <c r="E12" s="174"/>
      <c r="F12" s="174"/>
      <c r="G12" s="175"/>
    </row>
    <row r="13" spans="1:7" ht="23.25" customHeight="1" x14ac:dyDescent="0.25">
      <c r="A13" s="45">
        <v>10</v>
      </c>
      <c r="B13" s="173"/>
      <c r="C13" s="174"/>
      <c r="D13" s="174"/>
      <c r="E13" s="174"/>
      <c r="F13" s="174"/>
      <c r="G13" s="175"/>
    </row>
    <row r="14" spans="1:7" ht="23.25" customHeight="1" x14ac:dyDescent="0.25">
      <c r="A14" s="45">
        <v>11</v>
      </c>
      <c r="B14" s="173"/>
      <c r="C14" s="174"/>
      <c r="D14" s="174"/>
      <c r="E14" s="174"/>
      <c r="F14" s="174"/>
      <c r="G14" s="175"/>
    </row>
    <row r="15" spans="1:7" ht="23.25" customHeight="1" x14ac:dyDescent="0.25">
      <c r="A15" s="45">
        <v>12</v>
      </c>
      <c r="B15" s="173"/>
      <c r="C15" s="174"/>
      <c r="D15" s="174"/>
      <c r="E15" s="174"/>
      <c r="F15" s="174"/>
      <c r="G15" s="175"/>
    </row>
    <row r="16" spans="1:7" ht="23.25" customHeight="1" x14ac:dyDescent="0.25">
      <c r="A16" s="45">
        <v>13</v>
      </c>
      <c r="B16" s="173"/>
      <c r="C16" s="174"/>
      <c r="D16" s="174"/>
      <c r="E16" s="174"/>
      <c r="F16" s="174"/>
      <c r="G16" s="175"/>
    </row>
    <row r="17" spans="1:7" ht="23.25" customHeight="1" x14ac:dyDescent="0.25">
      <c r="A17" s="45">
        <v>14</v>
      </c>
      <c r="B17" s="173"/>
      <c r="C17" s="174"/>
      <c r="D17" s="174"/>
      <c r="E17" s="174"/>
      <c r="F17" s="174"/>
      <c r="G17" s="175"/>
    </row>
    <row r="18" spans="1:7" ht="23.25" customHeight="1" x14ac:dyDescent="0.25">
      <c r="A18" s="45">
        <v>15</v>
      </c>
      <c r="B18" s="173"/>
      <c r="C18" s="174"/>
      <c r="D18" s="174"/>
      <c r="E18" s="174"/>
      <c r="F18" s="174"/>
      <c r="G18" s="175"/>
    </row>
    <row r="19" spans="1:7" ht="23.25" customHeight="1" x14ac:dyDescent="0.25">
      <c r="A19" s="45">
        <v>16</v>
      </c>
      <c r="B19" s="173"/>
      <c r="C19" s="174"/>
      <c r="D19" s="174"/>
      <c r="E19" s="174"/>
      <c r="F19" s="174"/>
      <c r="G19" s="175"/>
    </row>
    <row r="20" spans="1:7" ht="23.25" customHeight="1" x14ac:dyDescent="0.25">
      <c r="A20" s="45">
        <v>17</v>
      </c>
      <c r="B20" s="173"/>
      <c r="C20" s="174"/>
      <c r="D20" s="174"/>
      <c r="E20" s="174"/>
      <c r="F20" s="174"/>
      <c r="G20" s="175"/>
    </row>
    <row r="21" spans="1:7" ht="23.25" customHeight="1" x14ac:dyDescent="0.25">
      <c r="A21" s="45">
        <v>18</v>
      </c>
      <c r="B21" s="173"/>
      <c r="C21" s="174"/>
      <c r="D21" s="174"/>
      <c r="E21" s="174"/>
      <c r="F21" s="174"/>
      <c r="G21" s="175"/>
    </row>
    <row r="22" spans="1:7" ht="23.25" customHeight="1" x14ac:dyDescent="0.25">
      <c r="A22" s="45">
        <v>19</v>
      </c>
      <c r="B22" s="173"/>
      <c r="C22" s="174"/>
      <c r="D22" s="174"/>
      <c r="E22" s="174"/>
      <c r="F22" s="174"/>
      <c r="G22" s="175"/>
    </row>
    <row r="23" spans="1:7" ht="23.25" customHeight="1" x14ac:dyDescent="0.25">
      <c r="A23" s="45">
        <v>20</v>
      </c>
      <c r="B23" s="173"/>
      <c r="C23" s="174"/>
      <c r="D23" s="174"/>
      <c r="E23" s="174"/>
      <c r="F23" s="174"/>
      <c r="G23" s="175"/>
    </row>
    <row r="24" spans="1:7" ht="23.25" customHeight="1" x14ac:dyDescent="0.25">
      <c r="A24" s="45">
        <v>21</v>
      </c>
      <c r="B24" s="173"/>
      <c r="C24" s="174"/>
      <c r="D24" s="174"/>
      <c r="E24" s="174"/>
      <c r="F24" s="174"/>
      <c r="G24" s="175"/>
    </row>
    <row r="25" spans="1:7" ht="23.25" customHeight="1" x14ac:dyDescent="0.25">
      <c r="A25" s="45">
        <v>22</v>
      </c>
      <c r="B25" s="173"/>
      <c r="C25" s="174"/>
      <c r="D25" s="174"/>
      <c r="E25" s="174"/>
      <c r="F25" s="174"/>
      <c r="G25" s="175"/>
    </row>
    <row r="26" spans="1:7" ht="23.25" customHeight="1" x14ac:dyDescent="0.25">
      <c r="A26" s="45">
        <v>23</v>
      </c>
      <c r="B26" s="173"/>
      <c r="C26" s="174"/>
      <c r="D26" s="174"/>
      <c r="E26" s="174"/>
      <c r="F26" s="174"/>
      <c r="G26" s="175"/>
    </row>
    <row r="27" spans="1:7" ht="23.25" customHeight="1" x14ac:dyDescent="0.25">
      <c r="A27" s="45">
        <v>24</v>
      </c>
      <c r="B27" s="173"/>
      <c r="C27" s="174"/>
      <c r="D27" s="174"/>
      <c r="E27" s="174"/>
      <c r="F27" s="174"/>
      <c r="G27" s="175"/>
    </row>
    <row r="28" spans="1:7" ht="23.25" customHeight="1" x14ac:dyDescent="0.25">
      <c r="A28" s="45">
        <v>25</v>
      </c>
      <c r="B28" s="173"/>
      <c r="C28" s="174"/>
      <c r="D28" s="174"/>
      <c r="E28" s="174"/>
      <c r="F28" s="174"/>
      <c r="G28" s="175"/>
    </row>
    <row r="29" spans="1:7" ht="23.25" customHeight="1" x14ac:dyDescent="0.25">
      <c r="A29" s="45">
        <v>26</v>
      </c>
      <c r="B29" s="173"/>
      <c r="C29" s="174"/>
      <c r="D29" s="174"/>
      <c r="E29" s="174"/>
      <c r="F29" s="174"/>
      <c r="G29" s="175"/>
    </row>
    <row r="30" spans="1:7" ht="23.25" customHeight="1" x14ac:dyDescent="0.25">
      <c r="A30" s="45">
        <v>27</v>
      </c>
      <c r="B30" s="173"/>
      <c r="C30" s="174"/>
      <c r="D30" s="174"/>
      <c r="E30" s="174"/>
      <c r="F30" s="174"/>
      <c r="G30" s="175"/>
    </row>
    <row r="31" spans="1:7" ht="23.25" customHeight="1" x14ac:dyDescent="0.25">
      <c r="A31" s="45">
        <v>28</v>
      </c>
      <c r="B31" s="173"/>
      <c r="C31" s="174"/>
      <c r="D31" s="174"/>
      <c r="E31" s="174"/>
      <c r="F31" s="174"/>
      <c r="G31" s="175"/>
    </row>
    <row r="32" spans="1:7" ht="23.25" customHeight="1" x14ac:dyDescent="0.25">
      <c r="A32" s="45">
        <v>29</v>
      </c>
      <c r="B32" s="173"/>
      <c r="C32" s="174"/>
      <c r="D32" s="174"/>
      <c r="E32" s="174"/>
      <c r="F32" s="174"/>
      <c r="G32" s="175"/>
    </row>
    <row r="33" spans="1:7" ht="23.25" customHeight="1" thickBot="1" x14ac:dyDescent="0.3">
      <c r="A33" s="46">
        <v>30</v>
      </c>
      <c r="B33" s="188"/>
      <c r="C33" s="189"/>
      <c r="D33" s="189"/>
      <c r="E33" s="189"/>
      <c r="F33" s="189"/>
      <c r="G33" s="190"/>
    </row>
  </sheetData>
  <sheetProtection password="C60A" sheet="1"/>
  <mergeCells count="1">
    <mergeCell ref="B1: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66A7-44A6-40C8-B55D-522D6ECF6A02}">
  <dimension ref="A1:E64"/>
  <sheetViews>
    <sheetView showGridLines="0" zoomScaleNormal="100" workbookViewId="0">
      <pane ySplit="9" topLeftCell="A10" activePane="bottomLeft" state="frozen"/>
      <selection pane="bottomLeft" sqref="A1:E1"/>
    </sheetView>
  </sheetViews>
  <sheetFormatPr defaultRowHeight="14" x14ac:dyDescent="0.25"/>
  <cols>
    <col min="1" max="1" width="9.1796875" style="91" customWidth="1"/>
    <col min="2" max="2" width="14" style="91" customWidth="1"/>
    <col min="3" max="3" width="31.26953125" style="91" customWidth="1"/>
    <col min="4" max="4" width="12" style="91" customWidth="1"/>
    <col min="5" max="5" width="84" style="91" customWidth="1"/>
  </cols>
  <sheetData>
    <row r="1" spans="1:5" ht="18" x14ac:dyDescent="0.25">
      <c r="A1" s="327" t="str">
        <f>Index!A1</f>
        <v>LITHIUM IRON PHOSPHATE BATTERIES DISTRIBUTION NATIONAL CONTRACT</v>
      </c>
      <c r="B1" s="327"/>
      <c r="C1" s="327"/>
      <c r="D1" s="327"/>
      <c r="E1" s="327"/>
    </row>
    <row r="2" spans="1:5" ht="4.1500000000000004" customHeight="1" x14ac:dyDescent="0.25">
      <c r="A2" s="327" t="str">
        <f>IF('[1]Worksheets Index'!C2="","",'[1]Worksheets Index'!C2)</f>
        <v/>
      </c>
      <c r="B2" s="327"/>
      <c r="C2" s="327"/>
      <c r="D2" s="327"/>
      <c r="E2" s="327"/>
    </row>
    <row r="3" spans="1:5" ht="12.5" x14ac:dyDescent="0.25">
      <c r="A3" s="257" t="s">
        <v>28</v>
      </c>
      <c r="B3" s="257"/>
      <c r="C3" s="257"/>
      <c r="D3" s="257"/>
      <c r="E3" s="257"/>
    </row>
    <row r="4" spans="1:5" ht="15.5" x14ac:dyDescent="0.25">
      <c r="A4" s="333" t="s">
        <v>494</v>
      </c>
      <c r="B4" s="334"/>
      <c r="C4" s="334"/>
      <c r="D4" s="334"/>
      <c r="E4" s="335"/>
    </row>
    <row r="5" spans="1:5" ht="27.65" customHeight="1" x14ac:dyDescent="0.25">
      <c r="A5" s="336" t="s">
        <v>495</v>
      </c>
      <c r="B5" s="337"/>
      <c r="C5" s="337"/>
      <c r="D5" s="337"/>
      <c r="E5" s="338"/>
    </row>
    <row r="6" spans="1:5" ht="13" x14ac:dyDescent="0.25">
      <c r="A6" s="328" t="s">
        <v>496</v>
      </c>
      <c r="B6" s="277"/>
      <c r="C6" s="277"/>
      <c r="D6" s="277"/>
      <c r="E6" s="329"/>
    </row>
    <row r="7" spans="1:5" ht="15" customHeight="1" x14ac:dyDescent="0.25">
      <c r="A7" s="328" t="s">
        <v>497</v>
      </c>
      <c r="B7" s="277"/>
      <c r="C7" s="277"/>
      <c r="D7" s="277"/>
      <c r="E7" s="329"/>
    </row>
    <row r="8" spans="1:5" ht="13.5" thickBot="1" x14ac:dyDescent="0.3">
      <c r="A8" s="330" t="s">
        <v>498</v>
      </c>
      <c r="B8" s="331"/>
      <c r="C8" s="331"/>
      <c r="D8" s="331"/>
      <c r="E8" s="332"/>
    </row>
    <row r="9" spans="1:5" s="25" customFormat="1" ht="23.5" thickBot="1" x14ac:dyDescent="0.3">
      <c r="A9" s="59" t="s">
        <v>51</v>
      </c>
      <c r="B9" s="59" t="s">
        <v>52</v>
      </c>
      <c r="C9" s="59" t="s">
        <v>53</v>
      </c>
      <c r="D9" s="59" t="s">
        <v>54</v>
      </c>
      <c r="E9" s="59" t="s">
        <v>55</v>
      </c>
    </row>
    <row r="10" spans="1:5" ht="12.5" x14ac:dyDescent="0.25">
      <c r="A10" s="60">
        <v>1</v>
      </c>
      <c r="B10" s="61"/>
      <c r="C10" s="69"/>
      <c r="D10" s="69"/>
      <c r="E10" s="62"/>
    </row>
    <row r="11" spans="1:5" ht="12.5" x14ac:dyDescent="0.25">
      <c r="A11" s="63">
        <v>2</v>
      </c>
      <c r="B11" s="64"/>
      <c r="C11" s="191"/>
      <c r="D11" s="191"/>
      <c r="E11" s="65"/>
    </row>
    <row r="12" spans="1:5" ht="12.5" x14ac:dyDescent="0.25">
      <c r="A12" s="60">
        <v>3</v>
      </c>
      <c r="B12" s="61"/>
      <c r="C12" s="69"/>
      <c r="D12" s="191"/>
      <c r="E12" s="65"/>
    </row>
    <row r="13" spans="1:5" ht="12.5" x14ac:dyDescent="0.25">
      <c r="A13" s="63">
        <v>4</v>
      </c>
      <c r="B13" s="64"/>
      <c r="C13" s="191"/>
      <c r="D13" s="191"/>
      <c r="E13" s="65"/>
    </row>
    <row r="14" spans="1:5" ht="12.5" x14ac:dyDescent="0.25">
      <c r="A14" s="60">
        <v>5</v>
      </c>
      <c r="B14" s="61"/>
      <c r="C14" s="69"/>
      <c r="D14" s="191"/>
      <c r="E14" s="65"/>
    </row>
    <row r="15" spans="1:5" ht="12.5" x14ac:dyDescent="0.25">
      <c r="A15" s="63">
        <v>6</v>
      </c>
      <c r="B15" s="64"/>
      <c r="C15" s="191"/>
      <c r="D15" s="191"/>
      <c r="E15" s="65"/>
    </row>
    <row r="16" spans="1:5" ht="12.5" x14ac:dyDescent="0.25">
      <c r="A16" s="60">
        <v>7</v>
      </c>
      <c r="B16" s="61"/>
      <c r="C16" s="69"/>
      <c r="D16" s="191"/>
      <c r="E16" s="65"/>
    </row>
    <row r="17" spans="1:5" ht="12.5" x14ac:dyDescent="0.25">
      <c r="A17" s="63">
        <v>8</v>
      </c>
      <c r="B17" s="64"/>
      <c r="C17" s="191"/>
      <c r="D17" s="191"/>
      <c r="E17" s="65"/>
    </row>
    <row r="18" spans="1:5" ht="12.5" x14ac:dyDescent="0.25">
      <c r="A18" s="60">
        <v>9</v>
      </c>
      <c r="B18" s="61"/>
      <c r="C18" s="69"/>
      <c r="D18" s="191"/>
      <c r="E18" s="65"/>
    </row>
    <row r="19" spans="1:5" ht="12.5" x14ac:dyDescent="0.25">
      <c r="A19" s="63">
        <v>10</v>
      </c>
      <c r="B19" s="64"/>
      <c r="C19" s="191"/>
      <c r="D19" s="191"/>
      <c r="E19" s="65"/>
    </row>
    <row r="20" spans="1:5" ht="12.5" x14ac:dyDescent="0.25">
      <c r="A20" s="60">
        <v>11</v>
      </c>
      <c r="B20" s="61"/>
      <c r="C20" s="69"/>
      <c r="D20" s="191"/>
      <c r="E20" s="65"/>
    </row>
    <row r="21" spans="1:5" ht="12.5" x14ac:dyDescent="0.25">
      <c r="A21" s="63">
        <v>12</v>
      </c>
      <c r="B21" s="64"/>
      <c r="C21" s="191"/>
      <c r="D21" s="191"/>
      <c r="E21" s="65"/>
    </row>
    <row r="22" spans="1:5" ht="12.5" x14ac:dyDescent="0.25">
      <c r="A22" s="60">
        <v>13</v>
      </c>
      <c r="B22" s="61"/>
      <c r="C22" s="69"/>
      <c r="D22" s="191"/>
      <c r="E22" s="65"/>
    </row>
    <row r="23" spans="1:5" ht="12.5" x14ac:dyDescent="0.25">
      <c r="A23" s="63">
        <v>14</v>
      </c>
      <c r="B23" s="64"/>
      <c r="C23" s="191"/>
      <c r="D23" s="191"/>
      <c r="E23" s="65"/>
    </row>
    <row r="24" spans="1:5" ht="12.5" x14ac:dyDescent="0.25">
      <c r="A24" s="60">
        <v>15</v>
      </c>
      <c r="B24" s="61"/>
      <c r="C24" s="69"/>
      <c r="D24" s="191"/>
      <c r="E24" s="65"/>
    </row>
    <row r="25" spans="1:5" ht="12.5" x14ac:dyDescent="0.25">
      <c r="A25" s="63">
        <v>16</v>
      </c>
      <c r="B25" s="64"/>
      <c r="C25" s="191"/>
      <c r="D25" s="191"/>
      <c r="E25" s="65"/>
    </row>
    <row r="26" spans="1:5" ht="12.5" x14ac:dyDescent="0.25">
      <c r="A26" s="60">
        <v>17</v>
      </c>
      <c r="B26" s="61"/>
      <c r="C26" s="69"/>
      <c r="D26" s="191"/>
      <c r="E26" s="65"/>
    </row>
    <row r="27" spans="1:5" ht="12.5" x14ac:dyDescent="0.25">
      <c r="A27" s="63">
        <v>18</v>
      </c>
      <c r="B27" s="64"/>
      <c r="C27" s="191"/>
      <c r="D27" s="191"/>
      <c r="E27" s="65"/>
    </row>
    <row r="28" spans="1:5" ht="12.5" x14ac:dyDescent="0.25">
      <c r="A28" s="60">
        <v>19</v>
      </c>
      <c r="B28" s="61"/>
      <c r="C28" s="69"/>
      <c r="D28" s="191"/>
      <c r="E28" s="65"/>
    </row>
    <row r="29" spans="1:5" ht="12.5" x14ac:dyDescent="0.25">
      <c r="A29" s="63">
        <v>20</v>
      </c>
      <c r="B29" s="64"/>
      <c r="C29" s="191"/>
      <c r="D29" s="191"/>
      <c r="E29" s="65"/>
    </row>
    <row r="30" spans="1:5" ht="12.5" x14ac:dyDescent="0.25">
      <c r="A30" s="60">
        <v>21</v>
      </c>
      <c r="B30" s="61"/>
      <c r="C30" s="69"/>
      <c r="D30" s="191"/>
      <c r="E30" s="65"/>
    </row>
    <row r="31" spans="1:5" ht="12.5" x14ac:dyDescent="0.25">
      <c r="A31" s="63">
        <v>22</v>
      </c>
      <c r="B31" s="64"/>
      <c r="C31" s="191"/>
      <c r="D31" s="191"/>
      <c r="E31" s="65"/>
    </row>
    <row r="32" spans="1:5" ht="12.5" x14ac:dyDescent="0.25">
      <c r="A32" s="60">
        <v>23</v>
      </c>
      <c r="B32" s="61"/>
      <c r="C32" s="69"/>
      <c r="D32" s="191"/>
      <c r="E32" s="65"/>
    </row>
    <row r="33" spans="1:5" ht="12.5" x14ac:dyDescent="0.25">
      <c r="A33" s="63">
        <v>24</v>
      </c>
      <c r="B33" s="64"/>
      <c r="C33" s="191"/>
      <c r="D33" s="191"/>
      <c r="E33" s="65"/>
    </row>
    <row r="34" spans="1:5" ht="12.5" x14ac:dyDescent="0.25">
      <c r="A34" s="60">
        <v>25</v>
      </c>
      <c r="B34" s="61"/>
      <c r="C34" s="69"/>
      <c r="D34" s="191"/>
      <c r="E34" s="65"/>
    </row>
    <row r="35" spans="1:5" ht="12.5" x14ac:dyDescent="0.25">
      <c r="A35" s="63">
        <v>26</v>
      </c>
      <c r="B35" s="64"/>
      <c r="C35" s="191"/>
      <c r="D35" s="191"/>
      <c r="E35" s="65"/>
    </row>
    <row r="36" spans="1:5" ht="12.5" x14ac:dyDescent="0.25">
      <c r="A36" s="60">
        <v>27</v>
      </c>
      <c r="B36" s="61"/>
      <c r="C36" s="69"/>
      <c r="D36" s="191"/>
      <c r="E36" s="65"/>
    </row>
    <row r="37" spans="1:5" ht="12.5" x14ac:dyDescent="0.25">
      <c r="A37" s="63">
        <v>28</v>
      </c>
      <c r="B37" s="64"/>
      <c r="C37" s="191"/>
      <c r="D37" s="191"/>
      <c r="E37" s="65"/>
    </row>
    <row r="38" spans="1:5" ht="12.5" x14ac:dyDescent="0.25">
      <c r="A38" s="60">
        <v>29</v>
      </c>
      <c r="B38" s="61"/>
      <c r="C38" s="69"/>
      <c r="D38" s="191"/>
      <c r="E38" s="65"/>
    </row>
    <row r="39" spans="1:5" ht="12.5" x14ac:dyDescent="0.25">
      <c r="A39" s="63">
        <v>30</v>
      </c>
      <c r="B39" s="64"/>
      <c r="C39" s="191"/>
      <c r="D39" s="191"/>
      <c r="E39" s="65"/>
    </row>
    <row r="40" spans="1:5" ht="12.5" x14ac:dyDescent="0.25">
      <c r="A40" s="60">
        <v>31</v>
      </c>
      <c r="B40" s="61"/>
      <c r="C40" s="69"/>
      <c r="D40" s="191"/>
      <c r="E40" s="65"/>
    </row>
    <row r="41" spans="1:5" ht="12.5" x14ac:dyDescent="0.25">
      <c r="A41" s="63">
        <v>32</v>
      </c>
      <c r="B41" s="64"/>
      <c r="C41" s="191"/>
      <c r="D41" s="191"/>
      <c r="E41" s="65"/>
    </row>
    <row r="42" spans="1:5" ht="12.5" x14ac:dyDescent="0.25">
      <c r="A42" s="60">
        <v>33</v>
      </c>
      <c r="B42" s="61"/>
      <c r="C42" s="69"/>
      <c r="D42" s="191"/>
      <c r="E42" s="65"/>
    </row>
    <row r="43" spans="1:5" ht="12.5" x14ac:dyDescent="0.25">
      <c r="A43" s="63">
        <v>34</v>
      </c>
      <c r="B43" s="64"/>
      <c r="C43" s="191"/>
      <c r="D43" s="191"/>
      <c r="E43" s="65"/>
    </row>
    <row r="44" spans="1:5" ht="12.5" x14ac:dyDescent="0.25">
      <c r="A44" s="60">
        <v>35</v>
      </c>
      <c r="B44" s="61"/>
      <c r="C44" s="69"/>
      <c r="D44" s="191"/>
      <c r="E44" s="65"/>
    </row>
    <row r="45" spans="1:5" ht="12.5" x14ac:dyDescent="0.25">
      <c r="A45" s="63">
        <v>36</v>
      </c>
      <c r="B45" s="64"/>
      <c r="C45" s="191"/>
      <c r="D45" s="191"/>
      <c r="E45" s="65"/>
    </row>
    <row r="46" spans="1:5" ht="12.5" x14ac:dyDescent="0.25">
      <c r="A46" s="60">
        <v>37</v>
      </c>
      <c r="B46" s="61"/>
      <c r="C46" s="69"/>
      <c r="D46" s="191"/>
      <c r="E46" s="65"/>
    </row>
    <row r="47" spans="1:5" ht="12.5" x14ac:dyDescent="0.25">
      <c r="A47" s="63">
        <v>38</v>
      </c>
      <c r="B47" s="64"/>
      <c r="C47" s="191"/>
      <c r="D47" s="191"/>
      <c r="E47" s="65"/>
    </row>
    <row r="48" spans="1:5" ht="12.5" x14ac:dyDescent="0.25">
      <c r="A48" s="60">
        <v>39</v>
      </c>
      <c r="B48" s="61"/>
      <c r="C48" s="69"/>
      <c r="D48" s="191"/>
      <c r="E48" s="65"/>
    </row>
    <row r="49" spans="1:5" ht="12.5" x14ac:dyDescent="0.25">
      <c r="A49" s="63">
        <v>40</v>
      </c>
      <c r="B49" s="64"/>
      <c r="C49" s="191"/>
      <c r="D49" s="191"/>
      <c r="E49" s="65"/>
    </row>
    <row r="50" spans="1:5" ht="12.5" x14ac:dyDescent="0.25">
      <c r="A50" s="60">
        <v>41</v>
      </c>
      <c r="B50" s="61"/>
      <c r="C50" s="69"/>
      <c r="D50" s="191"/>
      <c r="E50" s="65"/>
    </row>
    <row r="51" spans="1:5" ht="12.5" x14ac:dyDescent="0.25">
      <c r="A51" s="63">
        <v>42</v>
      </c>
      <c r="B51" s="64"/>
      <c r="C51" s="191"/>
      <c r="D51" s="191"/>
      <c r="E51" s="65"/>
    </row>
    <row r="52" spans="1:5" ht="12.5" x14ac:dyDescent="0.25">
      <c r="A52" s="60">
        <v>43</v>
      </c>
      <c r="B52" s="61"/>
      <c r="C52" s="69"/>
      <c r="D52" s="191"/>
      <c r="E52" s="65"/>
    </row>
    <row r="53" spans="1:5" ht="12.5" x14ac:dyDescent="0.25">
      <c r="A53" s="63">
        <v>44</v>
      </c>
      <c r="B53" s="64"/>
      <c r="C53" s="191"/>
      <c r="D53" s="191"/>
      <c r="E53" s="65"/>
    </row>
    <row r="54" spans="1:5" ht="12.5" x14ac:dyDescent="0.25">
      <c r="A54" s="60">
        <v>45</v>
      </c>
      <c r="B54" s="61"/>
      <c r="C54" s="69"/>
      <c r="D54" s="191"/>
      <c r="E54" s="65"/>
    </row>
    <row r="55" spans="1:5" ht="12.5" x14ac:dyDescent="0.25">
      <c r="A55" s="63">
        <v>46</v>
      </c>
      <c r="B55" s="64"/>
      <c r="C55" s="191"/>
      <c r="D55" s="191"/>
      <c r="E55" s="65"/>
    </row>
    <row r="56" spans="1:5" ht="12.5" x14ac:dyDescent="0.25">
      <c r="A56" s="60">
        <v>47</v>
      </c>
      <c r="B56" s="61"/>
      <c r="C56" s="69"/>
      <c r="D56" s="191"/>
      <c r="E56" s="65"/>
    </row>
    <row r="57" spans="1:5" ht="12.5" x14ac:dyDescent="0.25">
      <c r="A57" s="63">
        <v>48</v>
      </c>
      <c r="B57" s="64"/>
      <c r="C57" s="191"/>
      <c r="D57" s="191"/>
      <c r="E57" s="65"/>
    </row>
    <row r="58" spans="1:5" ht="12.5" x14ac:dyDescent="0.25">
      <c r="A58" s="60">
        <v>49</v>
      </c>
      <c r="B58" s="61"/>
      <c r="C58" s="69"/>
      <c r="D58" s="191"/>
      <c r="E58" s="65"/>
    </row>
    <row r="59" spans="1:5" ht="12.5" x14ac:dyDescent="0.25">
      <c r="A59" s="63">
        <v>50</v>
      </c>
      <c r="B59" s="64"/>
      <c r="C59" s="191"/>
      <c r="D59" s="191"/>
      <c r="E59" s="65"/>
    </row>
    <row r="60" spans="1:5" ht="12.5" x14ac:dyDescent="0.25">
      <c r="A60" s="60">
        <v>51</v>
      </c>
      <c r="B60" s="61"/>
      <c r="C60" s="69"/>
      <c r="D60" s="191"/>
      <c r="E60" s="65"/>
    </row>
    <row r="61" spans="1:5" ht="12.5" x14ac:dyDescent="0.25">
      <c r="A61" s="63">
        <v>52</v>
      </c>
      <c r="B61" s="64"/>
      <c r="C61" s="191"/>
      <c r="D61" s="191"/>
      <c r="E61" s="65"/>
    </row>
    <row r="62" spans="1:5" ht="12.5" x14ac:dyDescent="0.25">
      <c r="A62" s="60">
        <v>53</v>
      </c>
      <c r="B62" s="61"/>
      <c r="C62" s="69"/>
      <c r="D62" s="191"/>
      <c r="E62" s="65"/>
    </row>
    <row r="63" spans="1:5" ht="12.5" x14ac:dyDescent="0.25">
      <c r="A63" s="63">
        <v>54</v>
      </c>
      <c r="B63" s="64"/>
      <c r="C63" s="191"/>
      <c r="D63" s="191"/>
      <c r="E63" s="65"/>
    </row>
    <row r="64" spans="1:5" ht="13" thickBot="1" x14ac:dyDescent="0.3">
      <c r="A64" s="66">
        <v>55</v>
      </c>
      <c r="B64" s="67"/>
      <c r="C64" s="70"/>
      <c r="D64" s="192"/>
      <c r="E64" s="68"/>
    </row>
  </sheetData>
  <sheetProtection password="C60A" sheet="1" formatCells="0" formatColumns="0" formatRows="0" insertHyperlinks="0"/>
  <mergeCells count="8">
    <mergeCell ref="A1:E1"/>
    <mergeCell ref="A2:E2"/>
    <mergeCell ref="A7:E7"/>
    <mergeCell ref="A8:E8"/>
    <mergeCell ref="A3:E3"/>
    <mergeCell ref="A4:E4"/>
    <mergeCell ref="A5:E5"/>
    <mergeCell ref="A6:E6"/>
  </mergeCells>
  <phoneticPr fontId="3" type="noConversion"/>
  <hyperlinks>
    <hyperlink ref="A3:E3" location="Index!A1" display="Click here to go back to &quot;Worksheets Index&quot;" xr:uid="{412F5F33-7057-4A06-AC22-9BF565107AB6}"/>
  </hyperlinks>
  <pageMargins left="0.75" right="0.75" top="1" bottom="1" header="0.5" footer="0.5"/>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6AD5-CBFB-48E5-A5AD-E2564FEF58FB}">
  <dimension ref="A1:E140"/>
  <sheetViews>
    <sheetView showGridLines="0" zoomScale="90" zoomScaleNormal="90" workbookViewId="0">
      <selection activeCell="A2" sqref="A2:B2"/>
    </sheetView>
  </sheetViews>
  <sheetFormatPr defaultColWidth="17.54296875" defaultRowHeight="14" x14ac:dyDescent="0.3"/>
  <cols>
    <col min="1" max="1" width="3.26953125" style="82" bestFit="1" customWidth="1"/>
    <col min="2" max="2" width="163.26953125" style="31" customWidth="1"/>
    <col min="3" max="5" width="17.54296875" style="75"/>
  </cols>
  <sheetData>
    <row r="1" spans="1:5" ht="15" customHeight="1" x14ac:dyDescent="0.4">
      <c r="A1" s="252" t="str">
        <f>Index!A1</f>
        <v>LITHIUM IRON PHOSPHATE BATTERIES DISTRIBUTION NATIONAL CONTRACT</v>
      </c>
      <c r="B1" s="252"/>
    </row>
    <row r="2" spans="1:5" ht="12.5" x14ac:dyDescent="0.25">
      <c r="A2" s="257" t="s">
        <v>28</v>
      </c>
      <c r="B2" s="257"/>
      <c r="C2"/>
      <c r="D2"/>
      <c r="E2"/>
    </row>
    <row r="3" spans="1:5" ht="15" customHeight="1" x14ac:dyDescent="0.25">
      <c r="A3" s="254" t="str">
        <f>Index!A4</f>
        <v>Document Reference #: 240-170000103_1</v>
      </c>
      <c r="B3" s="254"/>
    </row>
    <row r="4" spans="1:5" ht="15.65" customHeight="1" x14ac:dyDescent="0.25">
      <c r="A4" s="254" t="str">
        <f>Index!A5</f>
        <v>Document Title: Technical Schedule A&amp;B for 240-170000103, Rev 1, Lithium Iron Phosphate Batteries Standard</v>
      </c>
      <c r="B4" s="254"/>
    </row>
    <row r="5" spans="1:5" ht="15.65" customHeight="1" x14ac:dyDescent="0.25">
      <c r="A5" s="254" t="str">
        <f>Index!A6</f>
        <v>Revision 1</v>
      </c>
      <c r="B5" s="254"/>
    </row>
    <row r="6" spans="1:5" s="75" customFormat="1" ht="7.15" customHeight="1" x14ac:dyDescent="0.25">
      <c r="A6" s="259"/>
      <c r="B6" s="260"/>
    </row>
    <row r="7" spans="1:5" x14ac:dyDescent="0.25">
      <c r="A7" s="78" t="s">
        <v>5</v>
      </c>
      <c r="B7" s="154" t="s">
        <v>29</v>
      </c>
    </row>
    <row r="8" spans="1:5" x14ac:dyDescent="0.25">
      <c r="A8" s="258" t="s">
        <v>30</v>
      </c>
      <c r="B8" s="258"/>
    </row>
    <row r="9" spans="1:5" ht="28.5" x14ac:dyDescent="0.25">
      <c r="A9" s="155">
        <v>1</v>
      </c>
      <c r="B9" s="156" t="s">
        <v>31</v>
      </c>
    </row>
    <row r="10" spans="1:5" x14ac:dyDescent="0.25">
      <c r="A10" s="255">
        <v>2</v>
      </c>
      <c r="B10" s="156" t="str">
        <f>"Note that the requirements stated in Technical Schedules are not necessarily verbatim clause/s as per "&amp;Index!C3&amp;"."</f>
        <v>Note that the requirements stated in Technical Schedules are not necessarily verbatim clause/s as per 240-170000103, Rev 1, Lithium Iron Phosphate Batteries Standard.</v>
      </c>
    </row>
    <row r="11" spans="1:5" ht="28" x14ac:dyDescent="0.25">
      <c r="A11" s="256"/>
      <c r="B11" s="156" t="str">
        <f>"Therefore it is OBLIGATORY on the Tenderer to review the applicable clauses in "&amp;Index!C3&amp;", in order to provide an informed response."</f>
        <v>Therefore it is OBLIGATORY on the Tenderer to review the applicable clauses in 240-170000103, Rev 1, Lithium Iron Phosphate Batteries Standard, in order to provide an informed response.</v>
      </c>
    </row>
    <row r="12" spans="1:5" ht="71" x14ac:dyDescent="0.25">
      <c r="A12" s="155">
        <v>3</v>
      </c>
      <c r="B12" s="157" t="s">
        <v>32</v>
      </c>
    </row>
    <row r="13" spans="1:5" ht="84" x14ac:dyDescent="0.25">
      <c r="A13" s="155">
        <v>4</v>
      </c>
      <c r="B13" s="156" t="s">
        <v>33</v>
      </c>
    </row>
    <row r="14" spans="1:5" ht="42" x14ac:dyDescent="0.25">
      <c r="A14" s="155">
        <v>5</v>
      </c>
      <c r="B14" s="157" t="s">
        <v>34</v>
      </c>
    </row>
    <row r="15" spans="1:5" ht="28" x14ac:dyDescent="0.25">
      <c r="A15" s="155">
        <v>6</v>
      </c>
      <c r="B15" s="157" t="s">
        <v>35</v>
      </c>
    </row>
    <row r="16" spans="1:5" x14ac:dyDescent="0.25">
      <c r="A16" s="155">
        <v>7</v>
      </c>
      <c r="B16" s="157" t="s">
        <v>36</v>
      </c>
    </row>
    <row r="17" spans="1:2" ht="28" x14ac:dyDescent="0.25">
      <c r="A17" s="155">
        <v>8</v>
      </c>
      <c r="B17" s="157" t="s">
        <v>37</v>
      </c>
    </row>
    <row r="18" spans="1:2" x14ac:dyDescent="0.25">
      <c r="A18" s="155">
        <v>9</v>
      </c>
      <c r="B18" s="157" t="s">
        <v>38</v>
      </c>
    </row>
    <row r="19" spans="1:2" ht="42" x14ac:dyDescent="0.25">
      <c r="A19" s="155">
        <v>10</v>
      </c>
      <c r="B19" s="156" t="s">
        <v>39</v>
      </c>
    </row>
    <row r="20" spans="1:2" s="75" customFormat="1" x14ac:dyDescent="0.3">
      <c r="A20" s="79"/>
      <c r="B20" s="80"/>
    </row>
    <row r="21" spans="1:2" s="75" customFormat="1" x14ac:dyDescent="0.3">
      <c r="A21" s="79"/>
      <c r="B21" s="81"/>
    </row>
    <row r="22" spans="1:2" s="75" customFormat="1" x14ac:dyDescent="0.3">
      <c r="A22" s="79"/>
      <c r="B22" s="81"/>
    </row>
    <row r="23" spans="1:2" s="75" customFormat="1" x14ac:dyDescent="0.3">
      <c r="A23" s="79"/>
      <c r="B23" s="81"/>
    </row>
    <row r="24" spans="1:2" s="75" customFormat="1" x14ac:dyDescent="0.3">
      <c r="A24" s="79"/>
      <c r="B24" s="81"/>
    </row>
    <row r="25" spans="1:2" s="75" customFormat="1" x14ac:dyDescent="0.3">
      <c r="A25" s="79"/>
      <c r="B25" s="81"/>
    </row>
    <row r="26" spans="1:2" s="75" customFormat="1" x14ac:dyDescent="0.3">
      <c r="A26" s="79"/>
      <c r="B26" s="81"/>
    </row>
    <row r="27" spans="1:2" s="75" customFormat="1" x14ac:dyDescent="0.3">
      <c r="A27" s="79"/>
      <c r="B27" s="81"/>
    </row>
    <row r="28" spans="1:2" s="75" customFormat="1" x14ac:dyDescent="0.3">
      <c r="A28" s="79"/>
      <c r="B28" s="81"/>
    </row>
    <row r="29" spans="1:2" s="75" customFormat="1" x14ac:dyDescent="0.3">
      <c r="A29" s="79"/>
      <c r="B29" s="81"/>
    </row>
    <row r="30" spans="1:2" s="75" customFormat="1" x14ac:dyDescent="0.3">
      <c r="A30" s="79"/>
      <c r="B30" s="81"/>
    </row>
    <row r="31" spans="1:2" s="75" customFormat="1" x14ac:dyDescent="0.3">
      <c r="A31" s="79"/>
      <c r="B31" s="81"/>
    </row>
    <row r="32" spans="1:2" s="75" customFormat="1" x14ac:dyDescent="0.3">
      <c r="A32" s="79"/>
      <c r="B32" s="81"/>
    </row>
    <row r="33" spans="1:2" s="75" customFormat="1" x14ac:dyDescent="0.3">
      <c r="A33" s="79"/>
      <c r="B33" s="81"/>
    </row>
    <row r="34" spans="1:2" s="75" customFormat="1" x14ac:dyDescent="0.3">
      <c r="A34" s="79"/>
      <c r="B34" s="81"/>
    </row>
    <row r="35" spans="1:2" s="75" customFormat="1" x14ac:dyDescent="0.3">
      <c r="A35" s="79"/>
      <c r="B35" s="81"/>
    </row>
    <row r="36" spans="1:2" s="75" customFormat="1" x14ac:dyDescent="0.3">
      <c r="A36" s="79"/>
      <c r="B36" s="81"/>
    </row>
    <row r="37" spans="1:2" s="75" customFormat="1" x14ac:dyDescent="0.3">
      <c r="A37" s="79"/>
      <c r="B37" s="81"/>
    </row>
    <row r="38" spans="1:2" s="75" customFormat="1" x14ac:dyDescent="0.3">
      <c r="A38" s="79"/>
      <c r="B38" s="81"/>
    </row>
    <row r="39" spans="1:2" s="75" customFormat="1" x14ac:dyDescent="0.3">
      <c r="A39" s="79"/>
      <c r="B39" s="81"/>
    </row>
    <row r="40" spans="1:2" s="75" customFormat="1" x14ac:dyDescent="0.3">
      <c r="A40" s="79"/>
      <c r="B40" s="81"/>
    </row>
    <row r="41" spans="1:2" s="75" customFormat="1" x14ac:dyDescent="0.3">
      <c r="A41" s="79"/>
      <c r="B41" s="81"/>
    </row>
    <row r="42" spans="1:2" s="75" customFormat="1" x14ac:dyDescent="0.3">
      <c r="A42" s="79"/>
      <c r="B42" s="81"/>
    </row>
    <row r="43" spans="1:2" s="75" customFormat="1" x14ac:dyDescent="0.3">
      <c r="A43" s="79"/>
      <c r="B43" s="81"/>
    </row>
    <row r="44" spans="1:2" s="75" customFormat="1" x14ac:dyDescent="0.3">
      <c r="A44" s="79"/>
      <c r="B44" s="81"/>
    </row>
    <row r="45" spans="1:2" s="75" customFormat="1" x14ac:dyDescent="0.3">
      <c r="A45" s="79"/>
      <c r="B45" s="81"/>
    </row>
    <row r="46" spans="1:2" s="75" customFormat="1" x14ac:dyDescent="0.3">
      <c r="A46" s="79"/>
      <c r="B46" s="81"/>
    </row>
    <row r="47" spans="1:2" s="75" customFormat="1" x14ac:dyDescent="0.3">
      <c r="A47" s="79"/>
      <c r="B47" s="81"/>
    </row>
    <row r="48" spans="1:2" s="75" customFormat="1" x14ac:dyDescent="0.3">
      <c r="A48" s="79"/>
      <c r="B48" s="81"/>
    </row>
    <row r="49" spans="1:2" s="75" customFormat="1" x14ac:dyDescent="0.3">
      <c r="A49" s="79"/>
      <c r="B49" s="81"/>
    </row>
    <row r="50" spans="1:2" s="75" customFormat="1" x14ac:dyDescent="0.3">
      <c r="A50" s="79"/>
      <c r="B50" s="81"/>
    </row>
    <row r="51" spans="1:2" s="75" customFormat="1" x14ac:dyDescent="0.3">
      <c r="A51" s="79"/>
      <c r="B51" s="81"/>
    </row>
    <row r="52" spans="1:2" s="75" customFormat="1" x14ac:dyDescent="0.3">
      <c r="A52" s="79"/>
      <c r="B52" s="81"/>
    </row>
    <row r="53" spans="1:2" s="75" customFormat="1" x14ac:dyDescent="0.3">
      <c r="A53" s="79"/>
      <c r="B53" s="81"/>
    </row>
    <row r="54" spans="1:2" s="75" customFormat="1" x14ac:dyDescent="0.3">
      <c r="A54" s="79"/>
      <c r="B54" s="81"/>
    </row>
    <row r="55" spans="1:2" s="75" customFormat="1" x14ac:dyDescent="0.3">
      <c r="A55" s="79"/>
      <c r="B55" s="81"/>
    </row>
    <row r="56" spans="1:2" s="75" customFormat="1" x14ac:dyDescent="0.3">
      <c r="A56" s="79"/>
      <c r="B56" s="81"/>
    </row>
    <row r="57" spans="1:2" s="75" customFormat="1" x14ac:dyDescent="0.3">
      <c r="A57" s="79"/>
      <c r="B57" s="81"/>
    </row>
    <row r="58" spans="1:2" s="75" customFormat="1" x14ac:dyDescent="0.3">
      <c r="A58" s="79"/>
      <c r="B58" s="81"/>
    </row>
    <row r="59" spans="1:2" s="75" customFormat="1" x14ac:dyDescent="0.3">
      <c r="A59" s="79"/>
      <c r="B59" s="81"/>
    </row>
    <row r="60" spans="1:2" s="75" customFormat="1" x14ac:dyDescent="0.3">
      <c r="A60" s="79"/>
      <c r="B60" s="81"/>
    </row>
    <row r="61" spans="1:2" s="75" customFormat="1" x14ac:dyDescent="0.3">
      <c r="A61" s="79"/>
      <c r="B61" s="81"/>
    </row>
    <row r="62" spans="1:2" s="75" customFormat="1" x14ac:dyDescent="0.3">
      <c r="A62" s="79"/>
      <c r="B62" s="81"/>
    </row>
    <row r="63" spans="1:2" s="75" customFormat="1" x14ac:dyDescent="0.3">
      <c r="A63" s="79"/>
      <c r="B63" s="81"/>
    </row>
    <row r="64" spans="1:2" s="75" customFormat="1" x14ac:dyDescent="0.3">
      <c r="A64" s="79"/>
      <c r="B64" s="81"/>
    </row>
    <row r="65" spans="1:2" s="75" customFormat="1" x14ac:dyDescent="0.3">
      <c r="A65" s="79"/>
      <c r="B65" s="81"/>
    </row>
    <row r="66" spans="1:2" s="75" customFormat="1" x14ac:dyDescent="0.3">
      <c r="A66" s="79"/>
      <c r="B66" s="81"/>
    </row>
    <row r="67" spans="1:2" s="75" customFormat="1" x14ac:dyDescent="0.3">
      <c r="A67" s="79"/>
      <c r="B67" s="81"/>
    </row>
    <row r="68" spans="1:2" s="75" customFormat="1" x14ac:dyDescent="0.3">
      <c r="A68" s="79"/>
      <c r="B68" s="81"/>
    </row>
    <row r="69" spans="1:2" s="75" customFormat="1" x14ac:dyDescent="0.3">
      <c r="A69" s="79"/>
      <c r="B69" s="81"/>
    </row>
    <row r="70" spans="1:2" s="75" customFormat="1" x14ac:dyDescent="0.3">
      <c r="A70" s="79"/>
      <c r="B70" s="81"/>
    </row>
    <row r="71" spans="1:2" s="75" customFormat="1" x14ac:dyDescent="0.3">
      <c r="A71" s="79"/>
      <c r="B71" s="81"/>
    </row>
    <row r="72" spans="1:2" s="75" customFormat="1" x14ac:dyDescent="0.3">
      <c r="A72" s="79"/>
      <c r="B72" s="81"/>
    </row>
    <row r="73" spans="1:2" s="75" customFormat="1" x14ac:dyDescent="0.3">
      <c r="A73" s="79"/>
      <c r="B73" s="81"/>
    </row>
    <row r="74" spans="1:2" s="75" customFormat="1" x14ac:dyDescent="0.3">
      <c r="A74" s="79"/>
      <c r="B74" s="81"/>
    </row>
    <row r="75" spans="1:2" s="75" customFormat="1" x14ac:dyDescent="0.3">
      <c r="A75" s="79"/>
      <c r="B75" s="81"/>
    </row>
    <row r="76" spans="1:2" s="75" customFormat="1" x14ac:dyDescent="0.3">
      <c r="A76" s="79"/>
      <c r="B76" s="81"/>
    </row>
    <row r="77" spans="1:2" s="75" customFormat="1" x14ac:dyDescent="0.3">
      <c r="A77" s="79"/>
      <c r="B77" s="81"/>
    </row>
    <row r="78" spans="1:2" s="75" customFormat="1" x14ac:dyDescent="0.3">
      <c r="A78" s="79"/>
      <c r="B78" s="81"/>
    </row>
    <row r="79" spans="1:2" s="75" customFormat="1" x14ac:dyDescent="0.3">
      <c r="A79" s="79"/>
      <c r="B79" s="81"/>
    </row>
    <row r="80" spans="1:2" s="75" customFormat="1" x14ac:dyDescent="0.3">
      <c r="A80" s="79"/>
      <c r="B80" s="81"/>
    </row>
    <row r="81" spans="1:2" s="75" customFormat="1" x14ac:dyDescent="0.3">
      <c r="A81" s="79"/>
      <c r="B81" s="81"/>
    </row>
    <row r="82" spans="1:2" s="75" customFormat="1" x14ac:dyDescent="0.3">
      <c r="A82" s="79"/>
      <c r="B82" s="81"/>
    </row>
    <row r="83" spans="1:2" s="75" customFormat="1" x14ac:dyDescent="0.3">
      <c r="A83" s="79"/>
      <c r="B83" s="81"/>
    </row>
    <row r="84" spans="1:2" s="75" customFormat="1" x14ac:dyDescent="0.3">
      <c r="A84" s="79"/>
      <c r="B84" s="81"/>
    </row>
    <row r="85" spans="1:2" s="75" customFormat="1" x14ac:dyDescent="0.3">
      <c r="A85" s="79"/>
      <c r="B85" s="81"/>
    </row>
    <row r="86" spans="1:2" s="75" customFormat="1" x14ac:dyDescent="0.3">
      <c r="A86" s="79"/>
      <c r="B86" s="81"/>
    </row>
    <row r="87" spans="1:2" s="75" customFormat="1" x14ac:dyDescent="0.3">
      <c r="A87" s="79"/>
      <c r="B87" s="81"/>
    </row>
    <row r="88" spans="1:2" s="75" customFormat="1" x14ac:dyDescent="0.3">
      <c r="A88" s="79"/>
      <c r="B88" s="81"/>
    </row>
    <row r="89" spans="1:2" s="75" customFormat="1" x14ac:dyDescent="0.3">
      <c r="A89" s="79"/>
      <c r="B89" s="81"/>
    </row>
    <row r="90" spans="1:2" s="75" customFormat="1" x14ac:dyDescent="0.3">
      <c r="A90" s="79"/>
      <c r="B90" s="81"/>
    </row>
    <row r="91" spans="1:2" s="75" customFormat="1" x14ac:dyDescent="0.3">
      <c r="A91" s="79"/>
      <c r="B91" s="81"/>
    </row>
    <row r="92" spans="1:2" s="75" customFormat="1" x14ac:dyDescent="0.3">
      <c r="A92" s="79"/>
      <c r="B92" s="81"/>
    </row>
    <row r="93" spans="1:2" s="75" customFormat="1" x14ac:dyDescent="0.3">
      <c r="A93" s="79"/>
      <c r="B93" s="81"/>
    </row>
    <row r="94" spans="1:2" s="75" customFormat="1" x14ac:dyDescent="0.3">
      <c r="A94" s="79"/>
      <c r="B94" s="81"/>
    </row>
    <row r="95" spans="1:2" s="75" customFormat="1" x14ac:dyDescent="0.3">
      <c r="A95" s="79"/>
      <c r="B95" s="81"/>
    </row>
    <row r="96" spans="1:2" s="75" customFormat="1" x14ac:dyDescent="0.3">
      <c r="A96" s="79"/>
      <c r="B96" s="81"/>
    </row>
    <row r="97" spans="1:2" s="75" customFormat="1" x14ac:dyDescent="0.3">
      <c r="A97" s="79"/>
      <c r="B97" s="81"/>
    </row>
    <row r="98" spans="1:2" s="75" customFormat="1" x14ac:dyDescent="0.3">
      <c r="A98" s="79"/>
      <c r="B98" s="81"/>
    </row>
    <row r="99" spans="1:2" s="75" customFormat="1" x14ac:dyDescent="0.3">
      <c r="A99" s="79"/>
      <c r="B99" s="81"/>
    </row>
    <row r="100" spans="1:2" s="75" customFormat="1" x14ac:dyDescent="0.3">
      <c r="A100" s="79"/>
      <c r="B100" s="81"/>
    </row>
    <row r="101" spans="1:2" s="75" customFormat="1" x14ac:dyDescent="0.3">
      <c r="A101" s="79"/>
      <c r="B101" s="81"/>
    </row>
    <row r="102" spans="1:2" s="75" customFormat="1" x14ac:dyDescent="0.3">
      <c r="A102" s="79"/>
      <c r="B102" s="81"/>
    </row>
    <row r="103" spans="1:2" s="75" customFormat="1" x14ac:dyDescent="0.3">
      <c r="A103" s="79"/>
      <c r="B103" s="81"/>
    </row>
    <row r="104" spans="1:2" s="75" customFormat="1" x14ac:dyDescent="0.3">
      <c r="A104" s="79"/>
      <c r="B104" s="81"/>
    </row>
    <row r="105" spans="1:2" s="75" customFormat="1" x14ac:dyDescent="0.3">
      <c r="A105" s="79"/>
      <c r="B105" s="81"/>
    </row>
    <row r="106" spans="1:2" s="75" customFormat="1" x14ac:dyDescent="0.3">
      <c r="A106" s="79"/>
      <c r="B106" s="81"/>
    </row>
    <row r="107" spans="1:2" s="75" customFormat="1" x14ac:dyDescent="0.3">
      <c r="A107" s="79"/>
      <c r="B107" s="81"/>
    </row>
    <row r="108" spans="1:2" s="75" customFormat="1" x14ac:dyDescent="0.3">
      <c r="A108" s="79"/>
      <c r="B108" s="81"/>
    </row>
    <row r="109" spans="1:2" s="75" customFormat="1" x14ac:dyDescent="0.3">
      <c r="A109" s="79"/>
      <c r="B109" s="81"/>
    </row>
    <row r="110" spans="1:2" s="75" customFormat="1" x14ac:dyDescent="0.3">
      <c r="A110" s="79"/>
      <c r="B110" s="81"/>
    </row>
    <row r="111" spans="1:2" s="75" customFormat="1" x14ac:dyDescent="0.3">
      <c r="A111" s="79"/>
      <c r="B111" s="81"/>
    </row>
    <row r="112" spans="1:2" s="75" customFormat="1" x14ac:dyDescent="0.3">
      <c r="A112" s="79"/>
      <c r="B112" s="81"/>
    </row>
    <row r="113" spans="1:2" s="75" customFormat="1" x14ac:dyDescent="0.3">
      <c r="A113" s="79"/>
      <c r="B113" s="81"/>
    </row>
    <row r="114" spans="1:2" s="75" customFormat="1" x14ac:dyDescent="0.3">
      <c r="A114" s="79"/>
      <c r="B114" s="81"/>
    </row>
    <row r="115" spans="1:2" s="75" customFormat="1" x14ac:dyDescent="0.3">
      <c r="A115" s="79"/>
      <c r="B115" s="81"/>
    </row>
    <row r="116" spans="1:2" s="75" customFormat="1" x14ac:dyDescent="0.3">
      <c r="A116" s="79"/>
      <c r="B116" s="81"/>
    </row>
    <row r="117" spans="1:2" s="75" customFormat="1" x14ac:dyDescent="0.3">
      <c r="A117" s="79"/>
      <c r="B117" s="81"/>
    </row>
    <row r="118" spans="1:2" s="75" customFormat="1" x14ac:dyDescent="0.3">
      <c r="A118" s="79"/>
      <c r="B118" s="81"/>
    </row>
    <row r="119" spans="1:2" s="75" customFormat="1" x14ac:dyDescent="0.3">
      <c r="A119" s="79"/>
      <c r="B119" s="81"/>
    </row>
    <row r="120" spans="1:2" s="75" customFormat="1" x14ac:dyDescent="0.3">
      <c r="A120" s="79"/>
      <c r="B120" s="81"/>
    </row>
    <row r="121" spans="1:2" s="75" customFormat="1" x14ac:dyDescent="0.3">
      <c r="A121" s="79"/>
      <c r="B121" s="81"/>
    </row>
    <row r="122" spans="1:2" s="75" customFormat="1" x14ac:dyDescent="0.3">
      <c r="A122" s="79"/>
      <c r="B122" s="81"/>
    </row>
    <row r="123" spans="1:2" s="75" customFormat="1" x14ac:dyDescent="0.3">
      <c r="A123" s="79"/>
      <c r="B123" s="81"/>
    </row>
    <row r="124" spans="1:2" s="75" customFormat="1" x14ac:dyDescent="0.3">
      <c r="A124" s="79"/>
      <c r="B124" s="81"/>
    </row>
    <row r="125" spans="1:2" s="75" customFormat="1" x14ac:dyDescent="0.3">
      <c r="A125" s="79"/>
      <c r="B125" s="81"/>
    </row>
    <row r="126" spans="1:2" s="75" customFormat="1" x14ac:dyDescent="0.3">
      <c r="A126" s="79"/>
      <c r="B126" s="81"/>
    </row>
    <row r="127" spans="1:2" s="75" customFormat="1" x14ac:dyDescent="0.3">
      <c r="A127" s="79"/>
      <c r="B127" s="81"/>
    </row>
    <row r="128" spans="1:2" s="75" customFormat="1" x14ac:dyDescent="0.3">
      <c r="A128" s="79"/>
      <c r="B128" s="81"/>
    </row>
    <row r="129" spans="1:2" s="75" customFormat="1" x14ac:dyDescent="0.3">
      <c r="A129" s="79"/>
      <c r="B129" s="81"/>
    </row>
    <row r="130" spans="1:2" s="75" customFormat="1" x14ac:dyDescent="0.3">
      <c r="A130" s="79"/>
      <c r="B130" s="81"/>
    </row>
    <row r="131" spans="1:2" s="75" customFormat="1" x14ac:dyDescent="0.3">
      <c r="A131" s="79"/>
      <c r="B131" s="81"/>
    </row>
    <row r="132" spans="1:2" s="75" customFormat="1" x14ac:dyDescent="0.3">
      <c r="A132" s="79"/>
      <c r="B132" s="81"/>
    </row>
    <row r="133" spans="1:2" s="75" customFormat="1" x14ac:dyDescent="0.3">
      <c r="A133" s="79"/>
      <c r="B133" s="81"/>
    </row>
    <row r="134" spans="1:2" s="75" customFormat="1" x14ac:dyDescent="0.3">
      <c r="A134" s="79"/>
      <c r="B134" s="81"/>
    </row>
    <row r="135" spans="1:2" s="75" customFormat="1" x14ac:dyDescent="0.3">
      <c r="A135" s="79"/>
      <c r="B135" s="81"/>
    </row>
    <row r="136" spans="1:2" s="75" customFormat="1" x14ac:dyDescent="0.3">
      <c r="A136" s="79"/>
      <c r="B136" s="81"/>
    </row>
    <row r="137" spans="1:2" s="75" customFormat="1" x14ac:dyDescent="0.3">
      <c r="A137" s="79"/>
      <c r="B137" s="81"/>
    </row>
    <row r="138" spans="1:2" s="75" customFormat="1" x14ac:dyDescent="0.3">
      <c r="A138" s="79"/>
      <c r="B138" s="81"/>
    </row>
    <row r="139" spans="1:2" s="75" customFormat="1" x14ac:dyDescent="0.3">
      <c r="A139" s="79"/>
      <c r="B139" s="81"/>
    </row>
    <row r="140" spans="1:2" s="75" customFormat="1" x14ac:dyDescent="0.3">
      <c r="A140" s="79"/>
      <c r="B140" s="81"/>
    </row>
  </sheetData>
  <sheetProtection password="C60A" sheet="1"/>
  <mergeCells count="8">
    <mergeCell ref="A10:A11"/>
    <mergeCell ref="A1:B1"/>
    <mergeCell ref="A2:B2"/>
    <mergeCell ref="A3:B3"/>
    <mergeCell ref="A4:B4"/>
    <mergeCell ref="A5:B5"/>
    <mergeCell ref="A8:B8"/>
    <mergeCell ref="A6:B6"/>
  </mergeCells>
  <hyperlinks>
    <hyperlink ref="A2:B2" location="Index!A1" display="Click here to go back to &quot;Worksheets Index&quot;" xr:uid="{9ECB0559-00FE-4309-9527-F5D582ED3FC5}"/>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EDEAD-ECBF-47FF-B3F6-454AC4945F9E}">
  <dimension ref="A1:E16"/>
  <sheetViews>
    <sheetView showGridLines="0" workbookViewId="0">
      <selection activeCell="A2" sqref="A2:E2"/>
    </sheetView>
  </sheetViews>
  <sheetFormatPr defaultColWidth="27" defaultRowHeight="12.5" x14ac:dyDescent="0.25"/>
  <cols>
    <col min="1" max="1" width="5.1796875" style="83" bestFit="1" customWidth="1"/>
    <col min="2" max="2" width="9.81640625" style="83" customWidth="1"/>
    <col min="3" max="3" width="17.453125" style="83" customWidth="1"/>
    <col min="4" max="4" width="18.7265625" style="83" customWidth="1"/>
    <col min="5" max="5" width="94.7265625" style="90" customWidth="1"/>
    <col min="6" max="6" width="75.453125" style="83" customWidth="1"/>
    <col min="7" max="16384" width="27" style="83"/>
  </cols>
  <sheetData>
    <row r="1" spans="1:5" ht="18" x14ac:dyDescent="0.25">
      <c r="A1" s="262" t="str">
        <f>Index!A1</f>
        <v>LITHIUM IRON PHOSPHATE BATTERIES DISTRIBUTION NATIONAL CONTRACT</v>
      </c>
      <c r="B1" s="262"/>
      <c r="C1" s="262"/>
      <c r="D1" s="262"/>
      <c r="E1" s="262"/>
    </row>
    <row r="2" spans="1:5" x14ac:dyDescent="0.25">
      <c r="A2" s="263" t="s">
        <v>28</v>
      </c>
      <c r="B2" s="263"/>
      <c r="C2" s="263"/>
      <c r="D2" s="263"/>
      <c r="E2" s="263"/>
    </row>
    <row r="3" spans="1:5" ht="15" customHeight="1" x14ac:dyDescent="0.25">
      <c r="A3" s="264" t="s">
        <v>40</v>
      </c>
      <c r="B3" s="264"/>
      <c r="C3" s="264"/>
      <c r="D3" s="264"/>
      <c r="E3" s="265"/>
    </row>
    <row r="4" spans="1:5" ht="29.25" customHeight="1" x14ac:dyDescent="0.25">
      <c r="A4" s="84">
        <v>1</v>
      </c>
      <c r="B4" s="266" t="s">
        <v>41</v>
      </c>
      <c r="C4" s="267"/>
      <c r="D4" s="267"/>
      <c r="E4" s="268"/>
    </row>
    <row r="5" spans="1:5" x14ac:dyDescent="0.25">
      <c r="A5" s="84">
        <v>2</v>
      </c>
      <c r="B5" s="261" t="s">
        <v>42</v>
      </c>
      <c r="C5" s="261"/>
      <c r="D5" s="261"/>
      <c r="E5" s="261"/>
    </row>
    <row r="6" spans="1:5" x14ac:dyDescent="0.25">
      <c r="A6" s="84">
        <v>3</v>
      </c>
      <c r="B6" s="261" t="s">
        <v>43</v>
      </c>
      <c r="C6" s="261"/>
      <c r="D6" s="261"/>
      <c r="E6" s="261"/>
    </row>
    <row r="7" spans="1:5" x14ac:dyDescent="0.25">
      <c r="A7" s="84">
        <v>4</v>
      </c>
      <c r="B7" s="261" t="s">
        <v>44</v>
      </c>
      <c r="C7" s="261"/>
      <c r="D7" s="261"/>
      <c r="E7" s="261"/>
    </row>
    <row r="8" spans="1:5" x14ac:dyDescent="0.25">
      <c r="A8" s="84">
        <v>5</v>
      </c>
      <c r="B8" s="261" t="s">
        <v>45</v>
      </c>
      <c r="C8" s="261"/>
      <c r="D8" s="261"/>
      <c r="E8" s="261"/>
    </row>
    <row r="9" spans="1:5" x14ac:dyDescent="0.25">
      <c r="A9" s="84">
        <v>6</v>
      </c>
      <c r="B9" s="261" t="s">
        <v>46</v>
      </c>
      <c r="C9" s="261"/>
      <c r="D9" s="261"/>
      <c r="E9" s="261"/>
    </row>
    <row r="10" spans="1:5" ht="37.15" customHeight="1" x14ac:dyDescent="0.25">
      <c r="A10" s="84">
        <v>7</v>
      </c>
      <c r="B10" s="261" t="s">
        <v>47</v>
      </c>
      <c r="C10" s="261"/>
      <c r="D10" s="261"/>
      <c r="E10" s="261"/>
    </row>
    <row r="11" spans="1:5" ht="27" customHeight="1" x14ac:dyDescent="0.25">
      <c r="A11" s="84">
        <v>8</v>
      </c>
      <c r="B11" s="261" t="s">
        <v>48</v>
      </c>
      <c r="C11" s="261"/>
      <c r="D11" s="261"/>
      <c r="E11" s="261"/>
    </row>
    <row r="12" spans="1:5" ht="27" customHeight="1" x14ac:dyDescent="0.25">
      <c r="A12" s="84">
        <v>9</v>
      </c>
      <c r="B12" s="261" t="s">
        <v>49</v>
      </c>
      <c r="C12" s="261"/>
      <c r="D12" s="261"/>
      <c r="E12" s="261"/>
    </row>
    <row r="13" spans="1:5" ht="26.25" customHeight="1" thickBot="1" x14ac:dyDescent="0.3">
      <c r="A13" s="84">
        <v>10</v>
      </c>
      <c r="B13" s="266" t="s">
        <v>50</v>
      </c>
      <c r="C13" s="267"/>
      <c r="D13" s="267"/>
      <c r="E13" s="268"/>
    </row>
    <row r="14" spans="1:5" ht="35" thickBot="1" x14ac:dyDescent="0.3">
      <c r="A14" s="59" t="s">
        <v>51</v>
      </c>
      <c r="B14" s="59" t="s">
        <v>52</v>
      </c>
      <c r="C14" s="59" t="s">
        <v>53</v>
      </c>
      <c r="D14" s="59" t="s">
        <v>54</v>
      </c>
      <c r="E14" s="59" t="s">
        <v>55</v>
      </c>
    </row>
    <row r="15" spans="1:5" ht="46" x14ac:dyDescent="0.25">
      <c r="A15" s="60">
        <v>1</v>
      </c>
      <c r="B15" s="61" t="s">
        <v>56</v>
      </c>
      <c r="C15" s="69" t="s">
        <v>57</v>
      </c>
      <c r="D15" s="85" t="s">
        <v>58</v>
      </c>
      <c r="E15" s="86" t="s">
        <v>59</v>
      </c>
    </row>
    <row r="16" spans="1:5" ht="46.5" thickBot="1" x14ac:dyDescent="0.3">
      <c r="A16" s="87">
        <v>2</v>
      </c>
      <c r="B16" s="67" t="s">
        <v>56</v>
      </c>
      <c r="C16" s="70" t="s">
        <v>57</v>
      </c>
      <c r="D16" s="88" t="s">
        <v>60</v>
      </c>
      <c r="E16" s="89" t="s">
        <v>61</v>
      </c>
    </row>
  </sheetData>
  <sheetProtection password="C60A" sheet="1"/>
  <mergeCells count="13">
    <mergeCell ref="B13:E13"/>
    <mergeCell ref="B11:E11"/>
    <mergeCell ref="B12:E12"/>
    <mergeCell ref="B7:E7"/>
    <mergeCell ref="B8:E8"/>
    <mergeCell ref="B9:E9"/>
    <mergeCell ref="B10:E10"/>
    <mergeCell ref="B6:E6"/>
    <mergeCell ref="A1:E1"/>
    <mergeCell ref="A2:E2"/>
    <mergeCell ref="A3:E3"/>
    <mergeCell ref="B4:E4"/>
    <mergeCell ref="B5:E5"/>
  </mergeCells>
  <hyperlinks>
    <hyperlink ref="A2:E2" location="Index!A1" display="Click here to go back to &quot;Worksheets Index&quot;" xr:uid="{DFCA3D1E-8E4F-4A98-9A9D-CE057120D308}"/>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8E2F-DDDA-4F4E-A986-504AFCE3436A}">
  <dimension ref="A1:H8"/>
  <sheetViews>
    <sheetView showGridLines="0" zoomScaleNormal="100" workbookViewId="0">
      <selection activeCell="E2" sqref="E1:H65536"/>
    </sheetView>
  </sheetViews>
  <sheetFormatPr defaultColWidth="64.26953125" defaultRowHeight="12.5" x14ac:dyDescent="0.25"/>
  <cols>
    <col min="1" max="1" width="2" bestFit="1" customWidth="1"/>
    <col min="2" max="2" width="53.26953125" customWidth="1"/>
    <col min="3" max="3" width="19.1796875" customWidth="1"/>
    <col min="4" max="4" width="55.7265625" customWidth="1"/>
    <col min="5" max="5" width="11.7265625" hidden="1" customWidth="1"/>
    <col min="6" max="6" width="27.26953125" hidden="1" customWidth="1"/>
    <col min="7" max="7" width="11.7265625" hidden="1" customWidth="1"/>
    <col min="8" max="8" width="27.453125" hidden="1" customWidth="1"/>
  </cols>
  <sheetData>
    <row r="1" spans="1:8" s="128" customFormat="1" ht="18" x14ac:dyDescent="0.4">
      <c r="A1" s="269" t="s">
        <v>62</v>
      </c>
      <c r="B1" s="269"/>
      <c r="C1" s="269"/>
      <c r="D1" s="269"/>
      <c r="E1" s="269"/>
      <c r="F1" s="269"/>
    </row>
    <row r="2" spans="1:8" s="128" customFormat="1" ht="18" x14ac:dyDescent="0.4">
      <c r="A2" s="112" t="s">
        <v>63</v>
      </c>
      <c r="B2" s="127"/>
      <c r="C2" s="127"/>
      <c r="D2" s="127"/>
    </row>
    <row r="3" spans="1:8" ht="13" x14ac:dyDescent="0.25">
      <c r="A3" s="270" t="s">
        <v>5</v>
      </c>
      <c r="B3" s="271" t="s">
        <v>64</v>
      </c>
      <c r="C3" s="271" t="s">
        <v>65</v>
      </c>
      <c r="D3" s="271" t="s">
        <v>66</v>
      </c>
      <c r="E3" s="270" t="s">
        <v>67</v>
      </c>
      <c r="F3" s="270"/>
      <c r="G3" s="270" t="s">
        <v>68</v>
      </c>
      <c r="H3" s="270"/>
    </row>
    <row r="4" spans="1:8" ht="13" x14ac:dyDescent="0.25">
      <c r="A4" s="270"/>
      <c r="B4" s="271"/>
      <c r="C4" s="271"/>
      <c r="D4" s="271"/>
      <c r="E4" s="130" t="s">
        <v>69</v>
      </c>
      <c r="F4" s="130" t="s">
        <v>70</v>
      </c>
      <c r="G4" s="130" t="s">
        <v>69</v>
      </c>
      <c r="H4" s="130" t="s">
        <v>70</v>
      </c>
    </row>
    <row r="5" spans="1:8" ht="72" customHeight="1" x14ac:dyDescent="0.25">
      <c r="A5" s="94">
        <v>1</v>
      </c>
      <c r="B5" s="131" t="s">
        <v>71</v>
      </c>
      <c r="C5" s="162" t="s">
        <v>72</v>
      </c>
      <c r="D5" s="108"/>
      <c r="E5" s="162" t="s">
        <v>72</v>
      </c>
      <c r="F5" s="107"/>
      <c r="G5" s="162" t="s">
        <v>72</v>
      </c>
      <c r="H5" s="107"/>
    </row>
    <row r="6" spans="1:8" ht="23" x14ac:dyDescent="0.25">
      <c r="A6" s="94">
        <v>2</v>
      </c>
      <c r="B6" s="131" t="s">
        <v>73</v>
      </c>
      <c r="C6" s="162" t="s">
        <v>72</v>
      </c>
      <c r="D6" s="108"/>
      <c r="E6" s="162" t="s">
        <v>72</v>
      </c>
      <c r="F6" s="107"/>
      <c r="G6" s="162" t="s">
        <v>72</v>
      </c>
      <c r="H6" s="107"/>
    </row>
    <row r="7" spans="1:8" ht="30" customHeight="1" x14ac:dyDescent="0.25">
      <c r="A7" s="94">
        <v>3</v>
      </c>
      <c r="B7" s="131" t="s">
        <v>74</v>
      </c>
      <c r="C7" s="162" t="s">
        <v>72</v>
      </c>
      <c r="D7" s="108"/>
      <c r="E7" s="162" t="s">
        <v>72</v>
      </c>
      <c r="F7" s="107"/>
      <c r="G7" s="162" t="s">
        <v>72</v>
      </c>
      <c r="H7" s="107"/>
    </row>
    <row r="8" spans="1:8" x14ac:dyDescent="0.25">
      <c r="A8" s="94">
        <v>4</v>
      </c>
      <c r="B8" s="131" t="s">
        <v>75</v>
      </c>
      <c r="C8" s="162" t="s">
        <v>72</v>
      </c>
      <c r="D8" s="108"/>
      <c r="E8" s="162" t="s">
        <v>72</v>
      </c>
      <c r="F8" s="107"/>
      <c r="G8" s="162" t="s">
        <v>72</v>
      </c>
      <c r="H8" s="107"/>
    </row>
  </sheetData>
  <sheetProtection password="C60A" sheet="1"/>
  <mergeCells count="7">
    <mergeCell ref="A1:F1"/>
    <mergeCell ref="E3:F3"/>
    <mergeCell ref="G3:H3"/>
    <mergeCell ref="A3:A4"/>
    <mergeCell ref="B3:B4"/>
    <mergeCell ref="C3:C4"/>
    <mergeCell ref="D3:D4"/>
  </mergeCells>
  <conditionalFormatting sqref="C5:C8">
    <cfRule type="cellIs" dxfId="40" priority="19" stopIfTrue="1" operator="equal">
      <formula>"Yes"</formula>
    </cfRule>
    <cfRule type="cellIs" dxfId="39" priority="20" stopIfTrue="1" operator="equal">
      <formula>"Yes"</formula>
    </cfRule>
    <cfRule type="cellIs" dxfId="38" priority="21" stopIfTrue="1" operator="equal">
      <formula>"No"</formula>
    </cfRule>
  </conditionalFormatting>
  <conditionalFormatting sqref="E5:E8">
    <cfRule type="cellIs" dxfId="37" priority="7" stopIfTrue="1" operator="equal">
      <formula>"Yes"</formula>
    </cfRule>
    <cfRule type="cellIs" dxfId="36" priority="8" stopIfTrue="1" operator="equal">
      <formula>"Yes"</formula>
    </cfRule>
    <cfRule type="cellIs" dxfId="35" priority="9" stopIfTrue="1" operator="equal">
      <formula>"No"</formula>
    </cfRule>
  </conditionalFormatting>
  <conditionalFormatting sqref="G5:G8">
    <cfRule type="cellIs" dxfId="34" priority="1" stopIfTrue="1" operator="equal">
      <formula>"Yes"</formula>
    </cfRule>
    <cfRule type="cellIs" dxfId="33" priority="2" stopIfTrue="1" operator="equal">
      <formula>"Yes"</formula>
    </cfRule>
    <cfRule type="cellIs" dxfId="32" priority="3" stopIfTrue="1" operator="equal">
      <formula>"No"</formula>
    </cfRule>
  </conditionalFormatting>
  <dataValidations count="1">
    <dataValidation type="list" allowBlank="1" showInputMessage="1" showErrorMessage="1" sqref="E5:E8 C5:C8 G5:G8" xr:uid="{6F0A03CD-6077-4C49-8A3D-5B8EC2D62E5A}">
      <formula1>Yes_No</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20870-9D8A-4174-BFBA-A04ECA1AAB54}">
  <dimension ref="A1:D50"/>
  <sheetViews>
    <sheetView showGridLines="0" zoomScaleNormal="100" workbookViewId="0">
      <pane xSplit="1" ySplit="1" topLeftCell="B2" activePane="bottomRight" state="frozen"/>
      <selection pane="topRight" activeCell="B1" sqref="B1"/>
      <selection pane="bottomLeft" activeCell="A2" sqref="A2"/>
      <selection pane="bottomRight" activeCell="C15" sqref="C15"/>
    </sheetView>
  </sheetViews>
  <sheetFormatPr defaultRowHeight="13" x14ac:dyDescent="0.3"/>
  <cols>
    <col min="1" max="1" width="3" style="2" bestFit="1" customWidth="1"/>
    <col min="2" max="2" width="100.54296875" customWidth="1"/>
    <col min="3" max="3" width="72" style="1" customWidth="1"/>
    <col min="4" max="4" width="34.54296875" style="1" bestFit="1" customWidth="1"/>
  </cols>
  <sheetData>
    <row r="1" spans="1:4" s="12" customFormat="1" ht="14.5" thickBot="1" x14ac:dyDescent="0.35">
      <c r="A1" s="11" t="s">
        <v>5</v>
      </c>
      <c r="B1" s="8" t="s">
        <v>76</v>
      </c>
      <c r="C1" s="17" t="s">
        <v>77</v>
      </c>
      <c r="D1" s="17" t="s">
        <v>78</v>
      </c>
    </row>
    <row r="2" spans="1:4" ht="13.5" thickBot="1" x14ac:dyDescent="0.35">
      <c r="A2" s="7" t="s">
        <v>79</v>
      </c>
      <c r="B2" s="21" t="s">
        <v>80</v>
      </c>
      <c r="C2" s="22"/>
      <c r="D2" s="23"/>
    </row>
    <row r="3" spans="1:4" x14ac:dyDescent="0.3">
      <c r="A3" s="13">
        <v>1</v>
      </c>
      <c r="B3" s="16" t="s">
        <v>81</v>
      </c>
      <c r="C3" s="163"/>
      <c r="D3" s="18"/>
    </row>
    <row r="4" spans="1:4" x14ac:dyDescent="0.3">
      <c r="A4" s="14">
        <v>2</v>
      </c>
      <c r="B4" s="5" t="s">
        <v>82</v>
      </c>
      <c r="C4" s="164"/>
      <c r="D4" s="19"/>
    </row>
    <row r="5" spans="1:4" x14ac:dyDescent="0.3">
      <c r="A5" s="14">
        <v>3</v>
      </c>
      <c r="B5" s="5" t="s">
        <v>83</v>
      </c>
      <c r="C5" s="164"/>
      <c r="D5" s="19"/>
    </row>
    <row r="6" spans="1:4" x14ac:dyDescent="0.3">
      <c r="A6" s="14">
        <v>4</v>
      </c>
      <c r="B6" s="5" t="s">
        <v>84</v>
      </c>
      <c r="C6" s="164"/>
      <c r="D6" s="19"/>
    </row>
    <row r="7" spans="1:4" x14ac:dyDescent="0.3">
      <c r="A7" s="14">
        <v>5</v>
      </c>
      <c r="B7" s="5" t="s">
        <v>85</v>
      </c>
      <c r="C7" s="164"/>
      <c r="D7" s="19" t="s">
        <v>86</v>
      </c>
    </row>
    <row r="8" spans="1:4" ht="12.5" x14ac:dyDescent="0.25">
      <c r="A8" s="274">
        <v>6</v>
      </c>
      <c r="B8" s="5" t="s">
        <v>87</v>
      </c>
      <c r="C8" s="164"/>
      <c r="D8" s="272" t="s">
        <v>88</v>
      </c>
    </row>
    <row r="9" spans="1:4" ht="12.5" x14ac:dyDescent="0.25">
      <c r="A9" s="275"/>
      <c r="B9" s="5" t="s">
        <v>89</v>
      </c>
      <c r="C9" s="164"/>
      <c r="D9" s="273"/>
    </row>
    <row r="10" spans="1:4" ht="12.5" x14ac:dyDescent="0.25">
      <c r="A10" s="274">
        <v>7</v>
      </c>
      <c r="B10" s="5" t="s">
        <v>90</v>
      </c>
      <c r="C10" s="164"/>
      <c r="D10" s="272" t="s">
        <v>88</v>
      </c>
    </row>
    <row r="11" spans="1:4" ht="12.5" x14ac:dyDescent="0.25">
      <c r="A11" s="275"/>
      <c r="B11" s="5" t="s">
        <v>89</v>
      </c>
      <c r="C11" s="164"/>
      <c r="D11" s="273"/>
    </row>
    <row r="12" spans="1:4" ht="12.5" x14ac:dyDescent="0.25">
      <c r="A12" s="274">
        <v>8</v>
      </c>
      <c r="B12" s="5" t="s">
        <v>91</v>
      </c>
      <c r="C12" s="164"/>
      <c r="D12" s="272" t="s">
        <v>88</v>
      </c>
    </row>
    <row r="13" spans="1:4" ht="12.5" x14ac:dyDescent="0.25">
      <c r="A13" s="275"/>
      <c r="B13" s="5" t="s">
        <v>89</v>
      </c>
      <c r="C13" s="164"/>
      <c r="D13" s="273"/>
    </row>
    <row r="14" spans="1:4" x14ac:dyDescent="0.3">
      <c r="A14" s="14">
        <v>9</v>
      </c>
      <c r="B14" s="5" t="s">
        <v>92</v>
      </c>
      <c r="C14" s="164"/>
      <c r="D14" s="19" t="s">
        <v>93</v>
      </c>
    </row>
    <row r="15" spans="1:4" x14ac:dyDescent="0.3">
      <c r="A15" s="14">
        <v>10</v>
      </c>
      <c r="B15" s="5" t="s">
        <v>94</v>
      </c>
      <c r="C15" s="164"/>
      <c r="D15" s="19" t="s">
        <v>95</v>
      </c>
    </row>
    <row r="16" spans="1:4" x14ac:dyDescent="0.3">
      <c r="A16" s="14">
        <v>11</v>
      </c>
      <c r="B16" s="5" t="s">
        <v>96</v>
      </c>
      <c r="C16" s="164"/>
      <c r="D16" s="19" t="s">
        <v>97</v>
      </c>
    </row>
    <row r="17" spans="1:4" ht="12.5" x14ac:dyDescent="0.25">
      <c r="A17" s="274">
        <v>12</v>
      </c>
      <c r="B17" s="5" t="s">
        <v>98</v>
      </c>
      <c r="C17" s="164"/>
      <c r="D17" s="19"/>
    </row>
    <row r="18" spans="1:4" ht="12.5" x14ac:dyDescent="0.25">
      <c r="A18" s="276"/>
      <c r="B18" s="5" t="s">
        <v>99</v>
      </c>
      <c r="C18" s="164"/>
      <c r="D18" s="19" t="s">
        <v>100</v>
      </c>
    </row>
    <row r="19" spans="1:4" ht="12.5" x14ac:dyDescent="0.25">
      <c r="A19" s="276"/>
      <c r="B19" s="5" t="s">
        <v>101</v>
      </c>
      <c r="C19" s="164"/>
      <c r="D19" s="19"/>
    </row>
    <row r="20" spans="1:4" ht="12.5" x14ac:dyDescent="0.25">
      <c r="A20" s="276"/>
      <c r="B20" s="5" t="s">
        <v>102</v>
      </c>
      <c r="C20" s="164"/>
      <c r="D20" s="19"/>
    </row>
    <row r="21" spans="1:4" ht="12.5" x14ac:dyDescent="0.25">
      <c r="A21" s="276"/>
      <c r="B21" s="5" t="s">
        <v>103</v>
      </c>
      <c r="C21" s="164"/>
      <c r="D21" s="19"/>
    </row>
    <row r="22" spans="1:4" ht="12.5" x14ac:dyDescent="0.25">
      <c r="A22" s="275"/>
      <c r="B22" s="5" t="s">
        <v>104</v>
      </c>
      <c r="C22" s="164"/>
      <c r="D22" s="19"/>
    </row>
    <row r="23" spans="1:4" x14ac:dyDescent="0.3">
      <c r="A23" s="14">
        <v>13</v>
      </c>
      <c r="B23" s="5" t="s">
        <v>105</v>
      </c>
      <c r="C23" s="164"/>
      <c r="D23" s="19"/>
    </row>
    <row r="24" spans="1:4" x14ac:dyDescent="0.3">
      <c r="A24" s="14">
        <v>14</v>
      </c>
      <c r="B24" s="5" t="s">
        <v>106</v>
      </c>
      <c r="C24" s="164"/>
      <c r="D24" s="19"/>
    </row>
    <row r="25" spans="1:4" x14ac:dyDescent="0.3">
      <c r="A25" s="14">
        <v>15</v>
      </c>
      <c r="B25" s="5" t="s">
        <v>107</v>
      </c>
      <c r="C25" s="164"/>
      <c r="D25" s="19"/>
    </row>
    <row r="26" spans="1:4" x14ac:dyDescent="0.3">
      <c r="A26" s="14">
        <v>16</v>
      </c>
      <c r="B26" s="5" t="s">
        <v>108</v>
      </c>
      <c r="C26" s="165"/>
      <c r="D26" s="19" t="s">
        <v>109</v>
      </c>
    </row>
    <row r="27" spans="1:4" x14ac:dyDescent="0.3">
      <c r="A27" s="14">
        <v>17</v>
      </c>
      <c r="B27" s="5" t="s">
        <v>110</v>
      </c>
      <c r="C27" s="164"/>
      <c r="D27" s="19" t="s">
        <v>111</v>
      </c>
    </row>
    <row r="28" spans="1:4" ht="13.5" thickBot="1" x14ac:dyDescent="0.35">
      <c r="A28" s="15">
        <v>18</v>
      </c>
      <c r="B28" s="6" t="s">
        <v>112</v>
      </c>
      <c r="C28" s="166"/>
      <c r="D28" s="20" t="s">
        <v>113</v>
      </c>
    </row>
    <row r="29" spans="1:4" ht="13.5" thickBot="1" x14ac:dyDescent="0.35"/>
    <row r="30" spans="1:4" ht="13.5" thickBot="1" x14ac:dyDescent="0.35">
      <c r="A30" s="9" t="s">
        <v>114</v>
      </c>
      <c r="B30" s="21" t="s">
        <v>115</v>
      </c>
      <c r="C30" s="22"/>
      <c r="D30" s="23"/>
    </row>
    <row r="31" spans="1:4" x14ac:dyDescent="0.3">
      <c r="A31" s="13">
        <v>1</v>
      </c>
      <c r="B31" s="16" t="s">
        <v>81</v>
      </c>
      <c r="C31" s="163"/>
      <c r="D31" s="18"/>
    </row>
    <row r="32" spans="1:4" x14ac:dyDescent="0.3">
      <c r="A32" s="14">
        <v>2</v>
      </c>
      <c r="B32" s="5" t="s">
        <v>82</v>
      </c>
      <c r="C32" s="164"/>
      <c r="D32" s="19"/>
    </row>
    <row r="33" spans="1:4" x14ac:dyDescent="0.3">
      <c r="A33" s="14">
        <v>3</v>
      </c>
      <c r="B33" s="5" t="s">
        <v>83</v>
      </c>
      <c r="C33" s="164"/>
      <c r="D33" s="19"/>
    </row>
    <row r="34" spans="1:4" x14ac:dyDescent="0.3">
      <c r="A34" s="14">
        <v>4</v>
      </c>
      <c r="B34" s="5" t="s">
        <v>84</v>
      </c>
      <c r="C34" s="164"/>
      <c r="D34" s="19"/>
    </row>
    <row r="35" spans="1:4" x14ac:dyDescent="0.3">
      <c r="A35" s="14">
        <v>5</v>
      </c>
      <c r="B35" s="5" t="s">
        <v>85</v>
      </c>
      <c r="C35" s="164"/>
      <c r="D35" s="19" t="s">
        <v>86</v>
      </c>
    </row>
    <row r="36" spans="1:4" ht="12.5" x14ac:dyDescent="0.25">
      <c r="A36" s="274">
        <v>6</v>
      </c>
      <c r="B36" s="5" t="s">
        <v>87</v>
      </c>
      <c r="C36" s="164"/>
      <c r="D36" s="272" t="s">
        <v>88</v>
      </c>
    </row>
    <row r="37" spans="1:4" ht="12.5" x14ac:dyDescent="0.25">
      <c r="A37" s="275"/>
      <c r="B37" s="5" t="s">
        <v>89</v>
      </c>
      <c r="C37" s="164"/>
      <c r="D37" s="273"/>
    </row>
    <row r="38" spans="1:4" ht="12.5" x14ac:dyDescent="0.25">
      <c r="A38" s="274">
        <v>7</v>
      </c>
      <c r="B38" s="5" t="s">
        <v>90</v>
      </c>
      <c r="C38" s="164"/>
      <c r="D38" s="272" t="s">
        <v>88</v>
      </c>
    </row>
    <row r="39" spans="1:4" ht="12.5" x14ac:dyDescent="0.25">
      <c r="A39" s="275"/>
      <c r="B39" s="5" t="s">
        <v>89</v>
      </c>
      <c r="C39" s="164"/>
      <c r="D39" s="273"/>
    </row>
    <row r="40" spans="1:4" ht="12.5" x14ac:dyDescent="0.25">
      <c r="A40" s="274">
        <v>8</v>
      </c>
      <c r="B40" s="5" t="s">
        <v>91</v>
      </c>
      <c r="C40" s="164"/>
      <c r="D40" s="272" t="s">
        <v>88</v>
      </c>
    </row>
    <row r="41" spans="1:4" ht="12.5" x14ac:dyDescent="0.25">
      <c r="A41" s="275"/>
      <c r="B41" s="5" t="s">
        <v>89</v>
      </c>
      <c r="C41" s="164"/>
      <c r="D41" s="273"/>
    </row>
    <row r="42" spans="1:4" x14ac:dyDescent="0.3">
      <c r="A42" s="14">
        <v>9</v>
      </c>
      <c r="B42" s="5" t="s">
        <v>92</v>
      </c>
      <c r="C42" s="164"/>
      <c r="D42" s="19" t="s">
        <v>93</v>
      </c>
    </row>
    <row r="43" spans="1:4" x14ac:dyDescent="0.3">
      <c r="A43" s="14">
        <v>10</v>
      </c>
      <c r="B43" s="5" t="s">
        <v>116</v>
      </c>
      <c r="C43" s="164"/>
      <c r="D43" s="19"/>
    </row>
    <row r="44" spans="1:4" x14ac:dyDescent="0.3">
      <c r="A44" s="14">
        <v>11</v>
      </c>
      <c r="B44" s="5" t="s">
        <v>117</v>
      </c>
      <c r="C44" s="164"/>
      <c r="D44" s="19"/>
    </row>
    <row r="45" spans="1:4" x14ac:dyDescent="0.3">
      <c r="A45" s="14">
        <v>12</v>
      </c>
      <c r="B45" s="5" t="s">
        <v>118</v>
      </c>
      <c r="C45" s="164"/>
      <c r="D45" s="19"/>
    </row>
    <row r="46" spans="1:4" x14ac:dyDescent="0.3">
      <c r="A46" s="14">
        <v>13</v>
      </c>
      <c r="B46" s="5" t="s">
        <v>110</v>
      </c>
      <c r="C46" s="164"/>
      <c r="D46" s="19" t="s">
        <v>111</v>
      </c>
    </row>
    <row r="47" spans="1:4" ht="13.5" thickBot="1" x14ac:dyDescent="0.35">
      <c r="A47" s="15">
        <v>14</v>
      </c>
      <c r="B47" s="6" t="s">
        <v>112</v>
      </c>
      <c r="C47" s="166"/>
      <c r="D47" s="20" t="s">
        <v>113</v>
      </c>
    </row>
    <row r="48" spans="1:4" ht="13.5" thickBot="1" x14ac:dyDescent="0.35"/>
    <row r="49" spans="1:3" ht="14.5" thickBot="1" x14ac:dyDescent="0.35">
      <c r="A49" s="113" t="s">
        <v>119</v>
      </c>
      <c r="B49" s="114" t="s">
        <v>120</v>
      </c>
      <c r="C49" s="115" t="s">
        <v>77</v>
      </c>
    </row>
    <row r="50" spans="1:3" ht="26" thickBot="1" x14ac:dyDescent="0.35">
      <c r="A50" s="116"/>
      <c r="B50" s="117" t="s">
        <v>121</v>
      </c>
      <c r="C50" s="118" t="s">
        <v>122</v>
      </c>
    </row>
  </sheetData>
  <sheetProtection password="C60A" sheet="1" formatCells="0" formatColumns="0" formatRows="0" insertHyperlinks="0"/>
  <mergeCells count="13">
    <mergeCell ref="A17:A22"/>
    <mergeCell ref="D36:D37"/>
    <mergeCell ref="D38:D39"/>
    <mergeCell ref="D40:D41"/>
    <mergeCell ref="A36:A37"/>
    <mergeCell ref="A38:A39"/>
    <mergeCell ref="A40:A41"/>
    <mergeCell ref="D8:D9"/>
    <mergeCell ref="D10:D11"/>
    <mergeCell ref="D12:D13"/>
    <mergeCell ref="A8:A9"/>
    <mergeCell ref="A10:A11"/>
    <mergeCell ref="A12:A13"/>
  </mergeCells>
  <phoneticPr fontId="3" type="noConversion"/>
  <hyperlinks>
    <hyperlink ref="C50" location="'08-Customer Details'!A1" display="See &quot;Customer Details&quot;" xr:uid="{988D2F1E-D9FF-419A-83E8-128F7F2C3591}"/>
  </hyperlinks>
  <pageMargins left="0.75" right="0.75" top="1" bottom="1" header="0.5" footer="0.5"/>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917B-3BE8-4F28-9811-23BB873CE074}">
  <dimension ref="A1:N150"/>
  <sheetViews>
    <sheetView showGridLines="0" zoomScale="90" zoomScaleNormal="90" workbookViewId="0">
      <pane ySplit="8" topLeftCell="A9" activePane="bottomLeft" state="frozen"/>
      <selection pane="bottomLeft" activeCell="E14" sqref="E14"/>
    </sheetView>
  </sheetViews>
  <sheetFormatPr defaultColWidth="9.26953125" defaultRowHeight="10" x14ac:dyDescent="0.25"/>
  <cols>
    <col min="1" max="1" width="9.453125" style="4" bestFit="1" customWidth="1"/>
    <col min="2" max="2" width="47.54296875" style="29" customWidth="1"/>
    <col min="3" max="3" width="28.26953125" style="29" bestFit="1" customWidth="1"/>
    <col min="4" max="4" width="5.81640625" style="4" bestFit="1" customWidth="1"/>
    <col min="5" max="5" width="17.26953125" style="29" bestFit="1" customWidth="1"/>
    <col min="6" max="6" width="67.7265625" style="251" customWidth="1"/>
    <col min="7" max="7" width="1.81640625" style="4" hidden="1" customWidth="1"/>
    <col min="8" max="8" width="32.26953125" style="4" hidden="1" customWidth="1"/>
    <col min="9" max="12" width="17.26953125" style="29" hidden="1" customWidth="1"/>
    <col min="13" max="14" width="10.81640625" style="29" hidden="1" customWidth="1"/>
    <col min="15" max="16384" width="9.26953125" style="29"/>
  </cols>
  <sheetData>
    <row r="1" spans="1:14" ht="16.5" x14ac:dyDescent="0.25">
      <c r="A1" s="139" t="s">
        <v>123</v>
      </c>
      <c r="B1" s="139"/>
      <c r="C1" s="139"/>
      <c r="D1" s="139"/>
      <c r="E1" s="139"/>
      <c r="F1" s="250"/>
      <c r="G1" s="139"/>
      <c r="H1" s="139"/>
      <c r="I1" s="139"/>
      <c r="J1" s="139"/>
      <c r="K1" s="139"/>
      <c r="L1" s="139"/>
      <c r="M1" s="4"/>
      <c r="N1" s="4"/>
    </row>
    <row r="2" spans="1:14" x14ac:dyDescent="0.25">
      <c r="E2" s="4"/>
      <c r="F2" s="104"/>
      <c r="H2" s="51"/>
      <c r="I2" s="4"/>
      <c r="J2" s="51"/>
      <c r="K2" s="4"/>
      <c r="L2" s="4"/>
      <c r="M2" s="4"/>
      <c r="N2" s="4"/>
    </row>
    <row r="3" spans="1:14" ht="13.15" customHeight="1" x14ac:dyDescent="0.25">
      <c r="A3" s="277" t="s">
        <v>124</v>
      </c>
      <c r="B3" s="277"/>
      <c r="C3" s="277"/>
      <c r="D3" s="277"/>
      <c r="E3" s="277"/>
      <c r="F3" s="277"/>
      <c r="G3" s="138"/>
      <c r="H3" s="138"/>
      <c r="I3" s="138"/>
      <c r="J3" s="138"/>
      <c r="K3" s="138"/>
      <c r="L3" s="138"/>
      <c r="M3" s="4"/>
      <c r="N3" s="4"/>
    </row>
    <row r="4" spans="1:14" x14ac:dyDescent="0.25">
      <c r="A4" s="277"/>
      <c r="B4" s="277"/>
      <c r="C4" s="277"/>
      <c r="D4" s="277"/>
      <c r="E4" s="277"/>
      <c r="F4" s="277"/>
    </row>
    <row r="5" spans="1:14" s="30" customFormat="1" ht="15.65" customHeight="1" x14ac:dyDescent="0.25">
      <c r="A5" s="278" t="str">
        <f>Index!C3</f>
        <v>240-170000103, Rev 1, Lithium Iron Phosphate Batteries Standard</v>
      </c>
      <c r="B5" s="278"/>
      <c r="C5" s="278"/>
      <c r="D5" s="278"/>
      <c r="E5" s="278"/>
      <c r="F5" s="278"/>
      <c r="G5" s="158"/>
      <c r="H5" s="158"/>
    </row>
    <row r="6" spans="1:14" ht="13" x14ac:dyDescent="0.25">
      <c r="B6" s="135"/>
      <c r="H6" s="136"/>
    </row>
    <row r="7" spans="1:14" s="10" customFormat="1" ht="13.15" customHeight="1" x14ac:dyDescent="0.25">
      <c r="A7" s="279" t="s">
        <v>125</v>
      </c>
      <c r="B7" s="279" t="s">
        <v>126</v>
      </c>
      <c r="C7" s="279" t="s">
        <v>127</v>
      </c>
      <c r="D7" s="279"/>
      <c r="E7" s="282" t="s">
        <v>128</v>
      </c>
      <c r="F7" s="283"/>
      <c r="G7" s="159" t="s">
        <v>5</v>
      </c>
      <c r="H7" s="130" t="s">
        <v>129</v>
      </c>
      <c r="I7" s="270" t="s">
        <v>67</v>
      </c>
      <c r="J7" s="270"/>
      <c r="K7" s="270" t="s">
        <v>68</v>
      </c>
      <c r="L7" s="270"/>
      <c r="M7" s="129" t="s">
        <v>67</v>
      </c>
      <c r="N7" s="129" t="s">
        <v>68</v>
      </c>
    </row>
    <row r="8" spans="1:14" s="10" customFormat="1" ht="26" x14ac:dyDescent="0.25">
      <c r="A8" s="279"/>
      <c r="B8" s="279"/>
      <c r="C8" s="279"/>
      <c r="D8" s="279"/>
      <c r="E8" s="130" t="s">
        <v>130</v>
      </c>
      <c r="F8" s="130" t="s">
        <v>131</v>
      </c>
      <c r="G8" s="159"/>
      <c r="H8" s="159"/>
      <c r="I8" s="130" t="s">
        <v>69</v>
      </c>
      <c r="J8" s="130" t="s">
        <v>70</v>
      </c>
      <c r="K8" s="130" t="s">
        <v>69</v>
      </c>
      <c r="L8" s="130" t="s">
        <v>70</v>
      </c>
      <c r="M8" s="129" t="s">
        <v>132</v>
      </c>
      <c r="N8" s="129" t="s">
        <v>132</v>
      </c>
    </row>
    <row r="9" spans="1:14" s="137" customFormat="1" ht="12.5" x14ac:dyDescent="0.25">
      <c r="A9" s="93">
        <v>3</v>
      </c>
      <c r="B9" s="148" t="s">
        <v>133</v>
      </c>
      <c r="C9" s="133" t="s">
        <v>134</v>
      </c>
      <c r="D9" s="93"/>
      <c r="E9" s="133" t="s">
        <v>134</v>
      </c>
      <c r="F9" s="94" t="s">
        <v>134</v>
      </c>
      <c r="G9" s="140"/>
      <c r="H9" s="134"/>
      <c r="I9" s="133" t="s">
        <v>134</v>
      </c>
      <c r="J9" s="133" t="s">
        <v>134</v>
      </c>
      <c r="K9" s="133" t="s">
        <v>134</v>
      </c>
      <c r="L9" s="133" t="s">
        <v>134</v>
      </c>
      <c r="M9" s="133" t="e">
        <f>VLOOKUP(I9,EvaluatorScore,2,0)</f>
        <v>#N/A</v>
      </c>
      <c r="N9" s="133" t="e">
        <f>VLOOKUP(K9,EvaluatorScore,2,0)</f>
        <v>#N/A</v>
      </c>
    </row>
    <row r="10" spans="1:14" ht="11.5" x14ac:dyDescent="0.25">
      <c r="A10" s="93" t="s">
        <v>135</v>
      </c>
      <c r="B10" s="132" t="s">
        <v>136</v>
      </c>
      <c r="C10" s="133" t="s">
        <v>134</v>
      </c>
      <c r="D10" s="94"/>
      <c r="E10" s="133" t="s">
        <v>134</v>
      </c>
      <c r="F10" s="94" t="s">
        <v>134</v>
      </c>
      <c r="G10" s="105"/>
      <c r="H10" s="94"/>
      <c r="I10" s="133" t="s">
        <v>134</v>
      </c>
      <c r="J10" s="133" t="s">
        <v>134</v>
      </c>
      <c r="K10" s="133" t="s">
        <v>134</v>
      </c>
      <c r="L10" s="133" t="s">
        <v>134</v>
      </c>
      <c r="M10" s="133" t="e">
        <f t="shared" ref="M10:M73" si="0">VLOOKUP(I10,EvaluatorScore,2,0)</f>
        <v>#N/A</v>
      </c>
      <c r="N10" s="133" t="e">
        <f t="shared" ref="N10:N73" si="1">VLOOKUP(K10,EvaluatorScore,2,0)</f>
        <v>#N/A</v>
      </c>
    </row>
    <row r="11" spans="1:14" ht="11.5" x14ac:dyDescent="0.25">
      <c r="A11" s="94" t="s">
        <v>137</v>
      </c>
      <c r="B11" s="141" t="s">
        <v>138</v>
      </c>
      <c r="C11" s="94" t="s">
        <v>139</v>
      </c>
      <c r="D11" s="94"/>
      <c r="E11" s="133" t="s">
        <v>134</v>
      </c>
      <c r="F11" s="94" t="s">
        <v>134</v>
      </c>
      <c r="G11" s="105"/>
      <c r="H11" s="94"/>
      <c r="I11" s="133" t="s">
        <v>134</v>
      </c>
      <c r="J11" s="133" t="s">
        <v>134</v>
      </c>
      <c r="K11" s="133" t="s">
        <v>134</v>
      </c>
      <c r="L11" s="133" t="s">
        <v>134</v>
      </c>
      <c r="M11" s="133" t="e">
        <f t="shared" si="0"/>
        <v>#N/A</v>
      </c>
      <c r="N11" s="133" t="e">
        <f t="shared" si="1"/>
        <v>#N/A</v>
      </c>
    </row>
    <row r="12" spans="1:14" ht="34.5" x14ac:dyDescent="0.25">
      <c r="A12" s="94" t="s">
        <v>140</v>
      </c>
      <c r="B12" s="141" t="s">
        <v>141</v>
      </c>
      <c r="C12" s="94" t="s">
        <v>142</v>
      </c>
      <c r="D12" s="94"/>
      <c r="E12" s="133" t="s">
        <v>134</v>
      </c>
      <c r="F12" s="94" t="s">
        <v>134</v>
      </c>
      <c r="G12" s="105"/>
      <c r="H12" s="94"/>
      <c r="I12" s="133" t="s">
        <v>134</v>
      </c>
      <c r="J12" s="133" t="s">
        <v>134</v>
      </c>
      <c r="K12" s="133" t="s">
        <v>134</v>
      </c>
      <c r="L12" s="133" t="s">
        <v>134</v>
      </c>
      <c r="M12" s="133" t="e">
        <f t="shared" si="0"/>
        <v>#N/A</v>
      </c>
      <c r="N12" s="133" t="e">
        <f t="shared" si="1"/>
        <v>#N/A</v>
      </c>
    </row>
    <row r="13" spans="1:14" ht="57.5" x14ac:dyDescent="0.25">
      <c r="A13" s="94" t="s">
        <v>143</v>
      </c>
      <c r="B13" s="141" t="s">
        <v>144</v>
      </c>
      <c r="C13" s="94" t="s">
        <v>142</v>
      </c>
      <c r="D13" s="94"/>
      <c r="E13" s="133" t="s">
        <v>134</v>
      </c>
      <c r="F13" s="94" t="s">
        <v>134</v>
      </c>
      <c r="G13" s="105"/>
      <c r="H13" s="94"/>
      <c r="I13" s="133" t="s">
        <v>134</v>
      </c>
      <c r="J13" s="133" t="s">
        <v>134</v>
      </c>
      <c r="K13" s="133" t="s">
        <v>134</v>
      </c>
      <c r="L13" s="133" t="s">
        <v>134</v>
      </c>
      <c r="M13" s="133" t="e">
        <f t="shared" si="0"/>
        <v>#N/A</v>
      </c>
      <c r="N13" s="133" t="e">
        <f t="shared" si="1"/>
        <v>#N/A</v>
      </c>
    </row>
    <row r="14" spans="1:14" ht="23" x14ac:dyDescent="0.25">
      <c r="A14" s="94" t="s">
        <v>145</v>
      </c>
      <c r="B14" s="141" t="s">
        <v>146</v>
      </c>
      <c r="C14" s="94" t="s">
        <v>147</v>
      </c>
      <c r="D14" s="94"/>
      <c r="E14" s="106" t="s">
        <v>72</v>
      </c>
      <c r="F14" s="107"/>
      <c r="G14" s="105">
        <f>VLOOKUP(H14,Scoring!$B$3:$C$9,2,0)</f>
        <v>1</v>
      </c>
      <c r="H14" s="94" t="s">
        <v>148</v>
      </c>
      <c r="I14" s="106" t="s">
        <v>149</v>
      </c>
      <c r="J14" s="107"/>
      <c r="K14" s="106" t="s">
        <v>149</v>
      </c>
      <c r="L14" s="107"/>
      <c r="M14" s="133">
        <f t="shared" si="0"/>
        <v>0</v>
      </c>
      <c r="N14" s="133">
        <f t="shared" si="1"/>
        <v>0</v>
      </c>
    </row>
    <row r="15" spans="1:14" ht="34.5" x14ac:dyDescent="0.25">
      <c r="A15" s="94" t="s">
        <v>150</v>
      </c>
      <c r="B15" s="71" t="s">
        <v>151</v>
      </c>
      <c r="C15" s="94" t="s">
        <v>152</v>
      </c>
      <c r="D15" s="94"/>
      <c r="E15" s="106" t="s">
        <v>72</v>
      </c>
      <c r="F15" s="107"/>
      <c r="G15" s="105">
        <f>VLOOKUP(H15,Scoring!$B$3:$C$9,2,0)</f>
        <v>1</v>
      </c>
      <c r="H15" s="94" t="s">
        <v>148</v>
      </c>
      <c r="I15" s="106" t="s">
        <v>149</v>
      </c>
      <c r="J15" s="107"/>
      <c r="K15" s="106" t="s">
        <v>149</v>
      </c>
      <c r="L15" s="107"/>
      <c r="M15" s="133">
        <f t="shared" si="0"/>
        <v>0</v>
      </c>
      <c r="N15" s="133">
        <f t="shared" si="1"/>
        <v>0</v>
      </c>
    </row>
    <row r="16" spans="1:14" ht="11.5" x14ac:dyDescent="0.25">
      <c r="A16" s="284" t="s">
        <v>153</v>
      </c>
      <c r="B16" s="141" t="s">
        <v>154</v>
      </c>
      <c r="C16" s="133" t="s">
        <v>134</v>
      </c>
      <c r="D16" s="94"/>
      <c r="E16" s="133" t="s">
        <v>134</v>
      </c>
      <c r="F16" s="94" t="s">
        <v>134</v>
      </c>
      <c r="G16" s="105"/>
      <c r="H16" s="94"/>
      <c r="I16" s="133" t="s">
        <v>134</v>
      </c>
      <c r="J16" s="133" t="s">
        <v>134</v>
      </c>
      <c r="K16" s="133" t="s">
        <v>134</v>
      </c>
      <c r="L16" s="133" t="s">
        <v>134</v>
      </c>
      <c r="M16" s="133" t="e">
        <f t="shared" si="0"/>
        <v>#N/A</v>
      </c>
      <c r="N16" s="133" t="e">
        <f t="shared" si="1"/>
        <v>#N/A</v>
      </c>
    </row>
    <row r="17" spans="1:14" ht="11.5" x14ac:dyDescent="0.25">
      <c r="A17" s="285"/>
      <c r="B17" s="141" t="s">
        <v>155</v>
      </c>
      <c r="C17" s="94" t="s">
        <v>152</v>
      </c>
      <c r="D17" s="94"/>
      <c r="E17" s="106" t="s">
        <v>72</v>
      </c>
      <c r="F17" s="107"/>
      <c r="G17" s="105">
        <f>VLOOKUP(H17,Scoring!$B$3:$C$9,2,0)</f>
        <v>1</v>
      </c>
      <c r="H17" s="94" t="s">
        <v>148</v>
      </c>
      <c r="I17" s="106" t="s">
        <v>149</v>
      </c>
      <c r="J17" s="107"/>
      <c r="K17" s="106" t="s">
        <v>149</v>
      </c>
      <c r="L17" s="107"/>
      <c r="M17" s="133">
        <f t="shared" si="0"/>
        <v>0</v>
      </c>
      <c r="N17" s="133">
        <f t="shared" si="1"/>
        <v>0</v>
      </c>
    </row>
    <row r="18" spans="1:14" ht="23" x14ac:dyDescent="0.25">
      <c r="A18" s="285"/>
      <c r="B18" s="141" t="s">
        <v>156</v>
      </c>
      <c r="C18" s="94" t="s">
        <v>152</v>
      </c>
      <c r="D18" s="94"/>
      <c r="E18" s="106" t="s">
        <v>72</v>
      </c>
      <c r="F18" s="107"/>
      <c r="G18" s="105">
        <f>VLOOKUP(H18,Scoring!$B$3:$C$9,2,0)</f>
        <v>1</v>
      </c>
      <c r="H18" s="94" t="s">
        <v>148</v>
      </c>
      <c r="I18" s="106" t="s">
        <v>149</v>
      </c>
      <c r="J18" s="107"/>
      <c r="K18" s="106" t="s">
        <v>149</v>
      </c>
      <c r="L18" s="107"/>
      <c r="M18" s="133">
        <f t="shared" si="0"/>
        <v>0</v>
      </c>
      <c r="N18" s="133">
        <f t="shared" si="1"/>
        <v>0</v>
      </c>
    </row>
    <row r="19" spans="1:14" ht="23" x14ac:dyDescent="0.25">
      <c r="A19" s="285"/>
      <c r="B19" s="141" t="s">
        <v>157</v>
      </c>
      <c r="C19" s="94" t="s">
        <v>147</v>
      </c>
      <c r="D19" s="94"/>
      <c r="E19" s="106" t="s">
        <v>72</v>
      </c>
      <c r="F19" s="107"/>
      <c r="G19" s="105">
        <f>VLOOKUP(H19,Scoring!$B$3:$C$9,2,0)</f>
        <v>1</v>
      </c>
      <c r="H19" s="94" t="s">
        <v>148</v>
      </c>
      <c r="I19" s="106" t="s">
        <v>149</v>
      </c>
      <c r="J19" s="107"/>
      <c r="K19" s="106" t="s">
        <v>149</v>
      </c>
      <c r="L19" s="107"/>
      <c r="M19" s="133">
        <f t="shared" si="0"/>
        <v>0</v>
      </c>
      <c r="N19" s="133">
        <f t="shared" si="1"/>
        <v>0</v>
      </c>
    </row>
    <row r="20" spans="1:14" ht="23" x14ac:dyDescent="0.25">
      <c r="A20" s="286"/>
      <c r="B20" s="141" t="s">
        <v>158</v>
      </c>
      <c r="C20" s="94" t="s">
        <v>147</v>
      </c>
      <c r="D20" s="94"/>
      <c r="E20" s="106" t="s">
        <v>72</v>
      </c>
      <c r="F20" s="107"/>
      <c r="G20" s="105">
        <f>VLOOKUP(H20,Scoring!$B$3:$C$9,2,0)</f>
        <v>1</v>
      </c>
      <c r="H20" s="94" t="s">
        <v>148</v>
      </c>
      <c r="I20" s="106" t="s">
        <v>149</v>
      </c>
      <c r="J20" s="107"/>
      <c r="K20" s="106" t="s">
        <v>149</v>
      </c>
      <c r="L20" s="107"/>
      <c r="M20" s="133">
        <f t="shared" si="0"/>
        <v>0</v>
      </c>
      <c r="N20" s="133">
        <f t="shared" si="1"/>
        <v>0</v>
      </c>
    </row>
    <row r="21" spans="1:14" ht="34.5" x14ac:dyDescent="0.25">
      <c r="A21" s="94" t="s">
        <v>159</v>
      </c>
      <c r="B21" s="141" t="s">
        <v>160</v>
      </c>
      <c r="C21" s="94" t="s">
        <v>147</v>
      </c>
      <c r="D21" s="94"/>
      <c r="E21" s="106" t="s">
        <v>72</v>
      </c>
      <c r="F21" s="107"/>
      <c r="G21" s="105">
        <f>VLOOKUP(H21,Scoring!$B$3:$C$9,2,0)</f>
        <v>1</v>
      </c>
      <c r="H21" s="94" t="s">
        <v>148</v>
      </c>
      <c r="I21" s="106" t="s">
        <v>149</v>
      </c>
      <c r="J21" s="107"/>
      <c r="K21" s="106" t="s">
        <v>149</v>
      </c>
      <c r="L21" s="107"/>
      <c r="M21" s="133">
        <f t="shared" si="0"/>
        <v>0</v>
      </c>
      <c r="N21" s="133">
        <f t="shared" si="1"/>
        <v>0</v>
      </c>
    </row>
    <row r="22" spans="1:14" ht="23" x14ac:dyDescent="0.25">
      <c r="A22" s="94" t="s">
        <v>161</v>
      </c>
      <c r="B22" s="141" t="s">
        <v>162</v>
      </c>
      <c r="C22" s="94" t="s">
        <v>147</v>
      </c>
      <c r="D22" s="94"/>
      <c r="E22" s="106" t="s">
        <v>72</v>
      </c>
      <c r="F22" s="107"/>
      <c r="G22" s="105">
        <f>VLOOKUP(H22,Scoring!$B$3:$C$9,2,0)</f>
        <v>1</v>
      </c>
      <c r="H22" s="94" t="s">
        <v>148</v>
      </c>
      <c r="I22" s="106" t="s">
        <v>149</v>
      </c>
      <c r="J22" s="107"/>
      <c r="K22" s="106" t="s">
        <v>149</v>
      </c>
      <c r="L22" s="107"/>
      <c r="M22" s="133">
        <f t="shared" si="0"/>
        <v>0</v>
      </c>
      <c r="N22" s="133">
        <f t="shared" si="1"/>
        <v>0</v>
      </c>
    </row>
    <row r="23" spans="1:14" ht="34.5" x14ac:dyDescent="0.25">
      <c r="A23" s="94" t="s">
        <v>163</v>
      </c>
      <c r="B23" s="141" t="s">
        <v>164</v>
      </c>
      <c r="C23" s="94" t="s">
        <v>147</v>
      </c>
      <c r="D23" s="94"/>
      <c r="E23" s="106" t="s">
        <v>72</v>
      </c>
      <c r="F23" s="107"/>
      <c r="G23" s="105">
        <f>VLOOKUP(H23,Scoring!$B$3:$C$9,2,0)</f>
        <v>1</v>
      </c>
      <c r="H23" s="94" t="s">
        <v>148</v>
      </c>
      <c r="I23" s="106" t="s">
        <v>149</v>
      </c>
      <c r="J23" s="107"/>
      <c r="K23" s="106" t="s">
        <v>149</v>
      </c>
      <c r="L23" s="107"/>
      <c r="M23" s="133">
        <f t="shared" si="0"/>
        <v>0</v>
      </c>
      <c r="N23" s="133">
        <f t="shared" si="1"/>
        <v>0</v>
      </c>
    </row>
    <row r="24" spans="1:14" ht="23" x14ac:dyDescent="0.25">
      <c r="A24" s="284" t="s">
        <v>165</v>
      </c>
      <c r="B24" s="141" t="s">
        <v>166</v>
      </c>
      <c r="C24" s="94" t="s">
        <v>147</v>
      </c>
      <c r="D24" s="94"/>
      <c r="E24" s="106" t="s">
        <v>72</v>
      </c>
      <c r="F24" s="107"/>
      <c r="G24" s="105">
        <f>VLOOKUP(H24,Scoring!$B$3:$C$9,2,0)</f>
        <v>1</v>
      </c>
      <c r="H24" s="94" t="s">
        <v>148</v>
      </c>
      <c r="I24" s="106" t="s">
        <v>149</v>
      </c>
      <c r="J24" s="107"/>
      <c r="K24" s="106" t="s">
        <v>149</v>
      </c>
      <c r="L24" s="107"/>
      <c r="M24" s="133">
        <f t="shared" si="0"/>
        <v>0</v>
      </c>
      <c r="N24" s="133">
        <f t="shared" si="1"/>
        <v>0</v>
      </c>
    </row>
    <row r="25" spans="1:14" ht="11.5" x14ac:dyDescent="0.25">
      <c r="A25" s="286"/>
      <c r="B25" s="141" t="s">
        <v>167</v>
      </c>
      <c r="C25" s="94" t="s">
        <v>147</v>
      </c>
      <c r="D25" s="94"/>
      <c r="E25" s="106" t="s">
        <v>72</v>
      </c>
      <c r="F25" s="107"/>
      <c r="G25" s="105">
        <f>VLOOKUP(H25,Scoring!$B$3:$C$9,2,0)</f>
        <v>1</v>
      </c>
      <c r="H25" s="94" t="s">
        <v>148</v>
      </c>
      <c r="I25" s="106" t="s">
        <v>149</v>
      </c>
      <c r="J25" s="107"/>
      <c r="K25" s="106" t="s">
        <v>149</v>
      </c>
      <c r="L25" s="107"/>
      <c r="M25" s="133">
        <f t="shared" si="0"/>
        <v>0</v>
      </c>
      <c r="N25" s="133">
        <f t="shared" si="1"/>
        <v>0</v>
      </c>
    </row>
    <row r="26" spans="1:14" ht="23" x14ac:dyDescent="0.25">
      <c r="A26" s="284" t="s">
        <v>168</v>
      </c>
      <c r="B26" s="141" t="s">
        <v>169</v>
      </c>
      <c r="C26" s="94" t="s">
        <v>147</v>
      </c>
      <c r="D26" s="94"/>
      <c r="E26" s="106" t="s">
        <v>72</v>
      </c>
      <c r="F26" s="107"/>
      <c r="G26" s="105">
        <f>VLOOKUP(H26,Scoring!$B$3:$C$9,2,0)</f>
        <v>1</v>
      </c>
      <c r="H26" s="94" t="s">
        <v>148</v>
      </c>
      <c r="I26" s="106" t="s">
        <v>149</v>
      </c>
      <c r="J26" s="107"/>
      <c r="K26" s="106" t="s">
        <v>149</v>
      </c>
      <c r="L26" s="107"/>
      <c r="M26" s="133">
        <f t="shared" si="0"/>
        <v>0</v>
      </c>
      <c r="N26" s="133">
        <f t="shared" si="1"/>
        <v>0</v>
      </c>
    </row>
    <row r="27" spans="1:14" ht="23" x14ac:dyDescent="0.25">
      <c r="A27" s="285"/>
      <c r="B27" s="141" t="s">
        <v>170</v>
      </c>
      <c r="C27" s="94" t="s">
        <v>147</v>
      </c>
      <c r="D27" s="94"/>
      <c r="E27" s="106" t="s">
        <v>72</v>
      </c>
      <c r="F27" s="107"/>
      <c r="G27" s="105">
        <f>VLOOKUP(H27,Scoring!$B$3:$C$9,2,0)</f>
        <v>1</v>
      </c>
      <c r="H27" s="94" t="s">
        <v>148</v>
      </c>
      <c r="I27" s="106" t="s">
        <v>149</v>
      </c>
      <c r="J27" s="107"/>
      <c r="K27" s="106" t="s">
        <v>149</v>
      </c>
      <c r="L27" s="107"/>
      <c r="M27" s="133">
        <f t="shared" si="0"/>
        <v>0</v>
      </c>
      <c r="N27" s="133">
        <f t="shared" si="1"/>
        <v>0</v>
      </c>
    </row>
    <row r="28" spans="1:14" ht="11.5" x14ac:dyDescent="0.25">
      <c r="A28" s="285"/>
      <c r="B28" s="141" t="s">
        <v>171</v>
      </c>
      <c r="C28" s="94" t="s">
        <v>147</v>
      </c>
      <c r="D28" s="94"/>
      <c r="E28" s="106" t="s">
        <v>72</v>
      </c>
      <c r="F28" s="107"/>
      <c r="G28" s="105">
        <f>VLOOKUP(H28,Scoring!$B$3:$C$9,2,0)</f>
        <v>1</v>
      </c>
      <c r="H28" s="94" t="s">
        <v>148</v>
      </c>
      <c r="I28" s="106" t="s">
        <v>149</v>
      </c>
      <c r="J28" s="107"/>
      <c r="K28" s="106" t="s">
        <v>149</v>
      </c>
      <c r="L28" s="107"/>
      <c r="M28" s="133">
        <f t="shared" si="0"/>
        <v>0</v>
      </c>
      <c r="N28" s="133">
        <f t="shared" si="1"/>
        <v>0</v>
      </c>
    </row>
    <row r="29" spans="1:14" ht="11.5" x14ac:dyDescent="0.25">
      <c r="A29" s="286"/>
      <c r="B29" s="141" t="s">
        <v>172</v>
      </c>
      <c r="C29" s="94" t="s">
        <v>147</v>
      </c>
      <c r="D29" s="94"/>
      <c r="E29" s="106" t="s">
        <v>72</v>
      </c>
      <c r="F29" s="107"/>
      <c r="G29" s="105">
        <f>VLOOKUP(H29,Scoring!$B$3:$C$9,2,0)</f>
        <v>1</v>
      </c>
      <c r="H29" s="94" t="s">
        <v>148</v>
      </c>
      <c r="I29" s="106" t="s">
        <v>149</v>
      </c>
      <c r="J29" s="107"/>
      <c r="K29" s="106" t="s">
        <v>149</v>
      </c>
      <c r="L29" s="107"/>
      <c r="M29" s="133">
        <f t="shared" si="0"/>
        <v>0</v>
      </c>
      <c r="N29" s="133">
        <f t="shared" si="1"/>
        <v>0</v>
      </c>
    </row>
    <row r="30" spans="1:14" ht="11.5" x14ac:dyDescent="0.25">
      <c r="A30" s="93" t="s">
        <v>173</v>
      </c>
      <c r="B30" s="132" t="s">
        <v>174</v>
      </c>
      <c r="C30" s="133" t="s">
        <v>134</v>
      </c>
      <c r="D30" s="94"/>
      <c r="E30" s="133" t="s">
        <v>134</v>
      </c>
      <c r="F30" s="94" t="s">
        <v>134</v>
      </c>
      <c r="G30" s="105"/>
      <c r="H30" s="94"/>
      <c r="I30" s="133" t="s">
        <v>134</v>
      </c>
      <c r="J30" s="133" t="s">
        <v>134</v>
      </c>
      <c r="K30" s="133" t="s">
        <v>134</v>
      </c>
      <c r="L30" s="133" t="s">
        <v>134</v>
      </c>
      <c r="M30" s="133" t="e">
        <f t="shared" si="0"/>
        <v>#N/A</v>
      </c>
      <c r="N30" s="133" t="e">
        <f t="shared" si="1"/>
        <v>#N/A</v>
      </c>
    </row>
    <row r="31" spans="1:14" ht="11.5" x14ac:dyDescent="0.25">
      <c r="A31" s="94" t="s">
        <v>175</v>
      </c>
      <c r="B31" s="141" t="s">
        <v>176</v>
      </c>
      <c r="C31" s="133" t="s">
        <v>134</v>
      </c>
      <c r="D31" s="94"/>
      <c r="E31" s="133" t="s">
        <v>134</v>
      </c>
      <c r="F31" s="94" t="s">
        <v>134</v>
      </c>
      <c r="G31" s="105"/>
      <c r="H31" s="94"/>
      <c r="I31" s="133" t="s">
        <v>134</v>
      </c>
      <c r="J31" s="133" t="s">
        <v>134</v>
      </c>
      <c r="K31" s="133" t="s">
        <v>134</v>
      </c>
      <c r="L31" s="133" t="s">
        <v>134</v>
      </c>
      <c r="M31" s="133" t="e">
        <f t="shared" si="0"/>
        <v>#N/A</v>
      </c>
      <c r="N31" s="133" t="e">
        <f t="shared" si="1"/>
        <v>#N/A</v>
      </c>
    </row>
    <row r="32" spans="1:14" ht="11.5" x14ac:dyDescent="0.25">
      <c r="A32" s="94" t="s">
        <v>177</v>
      </c>
      <c r="B32" s="141" t="s">
        <v>178</v>
      </c>
      <c r="C32" s="94" t="s">
        <v>65</v>
      </c>
      <c r="D32" s="94"/>
      <c r="E32" s="106" t="s">
        <v>72</v>
      </c>
      <c r="F32" s="107"/>
      <c r="G32" s="105">
        <f>VLOOKUP(H32,Scoring!$B$3:$C$9,2,0)</f>
        <v>2</v>
      </c>
      <c r="H32" s="94" t="s">
        <v>179</v>
      </c>
      <c r="I32" s="106" t="s">
        <v>149</v>
      </c>
      <c r="J32" s="107"/>
      <c r="K32" s="106" t="s">
        <v>149</v>
      </c>
      <c r="L32" s="107"/>
      <c r="M32" s="133">
        <f t="shared" si="0"/>
        <v>0</v>
      </c>
      <c r="N32" s="133">
        <f t="shared" si="1"/>
        <v>0</v>
      </c>
    </row>
    <row r="33" spans="1:14" ht="11.5" x14ac:dyDescent="0.25">
      <c r="A33" s="94" t="s">
        <v>180</v>
      </c>
      <c r="B33" s="141" t="s">
        <v>181</v>
      </c>
      <c r="C33" s="94" t="s">
        <v>65</v>
      </c>
      <c r="D33" s="94"/>
      <c r="E33" s="106" t="s">
        <v>72</v>
      </c>
      <c r="F33" s="107"/>
      <c r="G33" s="105">
        <f>VLOOKUP(H33,Scoring!$B$3:$C$9,2,0)</f>
        <v>2</v>
      </c>
      <c r="H33" s="94" t="s">
        <v>179</v>
      </c>
      <c r="I33" s="106" t="s">
        <v>149</v>
      </c>
      <c r="J33" s="107"/>
      <c r="K33" s="106" t="s">
        <v>149</v>
      </c>
      <c r="L33" s="107"/>
      <c r="M33" s="133">
        <f t="shared" si="0"/>
        <v>0</v>
      </c>
      <c r="N33" s="133">
        <f t="shared" si="1"/>
        <v>0</v>
      </c>
    </row>
    <row r="34" spans="1:14" ht="11.5" x14ac:dyDescent="0.25">
      <c r="A34" s="284" t="s">
        <v>182</v>
      </c>
      <c r="B34" s="141" t="s">
        <v>183</v>
      </c>
      <c r="C34" s="94">
        <v>25</v>
      </c>
      <c r="D34" s="94" t="s">
        <v>184</v>
      </c>
      <c r="E34" s="106" t="s">
        <v>72</v>
      </c>
      <c r="F34" s="107"/>
      <c r="G34" s="105">
        <f>VLOOKUP(H34,Scoring!$B$3:$C$9,2,0)</f>
        <v>2</v>
      </c>
      <c r="H34" s="94" t="s">
        <v>179</v>
      </c>
      <c r="I34" s="106" t="s">
        <v>149</v>
      </c>
      <c r="J34" s="107"/>
      <c r="K34" s="106" t="s">
        <v>149</v>
      </c>
      <c r="L34" s="107"/>
      <c r="M34" s="133">
        <f t="shared" si="0"/>
        <v>0</v>
      </c>
      <c r="N34" s="133">
        <f t="shared" si="1"/>
        <v>0</v>
      </c>
    </row>
    <row r="35" spans="1:14" ht="11.5" x14ac:dyDescent="0.25">
      <c r="A35" s="285"/>
      <c r="B35" s="141" t="s">
        <v>185</v>
      </c>
      <c r="C35" s="94">
        <v>5</v>
      </c>
      <c r="D35" s="94" t="s">
        <v>186</v>
      </c>
      <c r="E35" s="106" t="s">
        <v>72</v>
      </c>
      <c r="F35" s="107"/>
      <c r="G35" s="105">
        <f>VLOOKUP(H35,Scoring!$B$3:$C$9,2,0)</f>
        <v>2</v>
      </c>
      <c r="H35" s="94" t="s">
        <v>179</v>
      </c>
      <c r="I35" s="106" t="s">
        <v>149</v>
      </c>
      <c r="J35" s="107"/>
      <c r="K35" s="106" t="s">
        <v>149</v>
      </c>
      <c r="L35" s="107"/>
      <c r="M35" s="133">
        <f t="shared" si="0"/>
        <v>0</v>
      </c>
      <c r="N35" s="133">
        <f t="shared" si="1"/>
        <v>0</v>
      </c>
    </row>
    <row r="36" spans="1:14" ht="11.5" x14ac:dyDescent="0.25">
      <c r="A36" s="286"/>
      <c r="B36" s="141" t="s">
        <v>187</v>
      </c>
      <c r="C36" s="94" t="s">
        <v>188</v>
      </c>
      <c r="D36" s="94"/>
      <c r="E36" s="106" t="s">
        <v>72</v>
      </c>
      <c r="F36" s="107"/>
      <c r="G36" s="105">
        <f>VLOOKUP(H36,Scoring!$B$3:$C$9,2,0)</f>
        <v>2</v>
      </c>
      <c r="H36" s="94" t="s">
        <v>179</v>
      </c>
      <c r="I36" s="106" t="s">
        <v>149</v>
      </c>
      <c r="J36" s="107"/>
      <c r="K36" s="106" t="s">
        <v>149</v>
      </c>
      <c r="L36" s="107"/>
      <c r="M36" s="133">
        <f t="shared" si="0"/>
        <v>0</v>
      </c>
      <c r="N36" s="133">
        <f t="shared" si="1"/>
        <v>0</v>
      </c>
    </row>
    <row r="37" spans="1:14" ht="23" x14ac:dyDescent="0.25">
      <c r="A37" s="94" t="s">
        <v>189</v>
      </c>
      <c r="B37" s="141" t="s">
        <v>190</v>
      </c>
      <c r="C37" s="160" t="s">
        <v>191</v>
      </c>
      <c r="D37" s="94"/>
      <c r="E37" s="106" t="s">
        <v>72</v>
      </c>
      <c r="F37" s="107"/>
      <c r="G37" s="105">
        <f>VLOOKUP(H37,Scoring!$B$3:$C$9,2,0)</f>
        <v>2</v>
      </c>
      <c r="H37" s="94" t="s">
        <v>179</v>
      </c>
      <c r="I37" s="106" t="s">
        <v>149</v>
      </c>
      <c r="J37" s="107"/>
      <c r="K37" s="106" t="s">
        <v>149</v>
      </c>
      <c r="L37" s="107"/>
      <c r="M37" s="133">
        <f t="shared" si="0"/>
        <v>0</v>
      </c>
      <c r="N37" s="133">
        <f t="shared" si="1"/>
        <v>0</v>
      </c>
    </row>
    <row r="38" spans="1:14" ht="11.5" x14ac:dyDescent="0.25">
      <c r="A38" s="94" t="s">
        <v>192</v>
      </c>
      <c r="B38" s="149" t="s">
        <v>193</v>
      </c>
      <c r="C38" s="144" t="s">
        <v>194</v>
      </c>
      <c r="D38" s="94"/>
      <c r="E38" s="133" t="s">
        <v>134</v>
      </c>
      <c r="F38" s="94" t="s">
        <v>134</v>
      </c>
      <c r="G38" s="105"/>
      <c r="H38" s="94"/>
      <c r="I38" s="133" t="s">
        <v>134</v>
      </c>
      <c r="J38" s="133" t="s">
        <v>134</v>
      </c>
      <c r="K38" s="133" t="s">
        <v>134</v>
      </c>
      <c r="L38" s="133" t="s">
        <v>134</v>
      </c>
      <c r="M38" s="133" t="e">
        <f t="shared" si="0"/>
        <v>#N/A</v>
      </c>
      <c r="N38" s="133" t="e">
        <f t="shared" si="1"/>
        <v>#N/A</v>
      </c>
    </row>
    <row r="39" spans="1:14" ht="11.5" x14ac:dyDescent="0.25">
      <c r="A39" s="94" t="s">
        <v>195</v>
      </c>
      <c r="B39" s="141" t="s">
        <v>196</v>
      </c>
      <c r="C39" s="144" t="s">
        <v>194</v>
      </c>
      <c r="D39" s="94"/>
      <c r="E39" s="133" t="s">
        <v>134</v>
      </c>
      <c r="F39" s="94" t="s">
        <v>134</v>
      </c>
      <c r="G39" s="105"/>
      <c r="H39" s="94"/>
      <c r="I39" s="133" t="s">
        <v>134</v>
      </c>
      <c r="J39" s="133" t="s">
        <v>134</v>
      </c>
      <c r="K39" s="133" t="s">
        <v>134</v>
      </c>
      <c r="L39" s="133" t="s">
        <v>134</v>
      </c>
      <c r="M39" s="133" t="e">
        <f t="shared" si="0"/>
        <v>#N/A</v>
      </c>
      <c r="N39" s="133" t="e">
        <f t="shared" si="1"/>
        <v>#N/A</v>
      </c>
    </row>
    <row r="40" spans="1:14" ht="11.5" x14ac:dyDescent="0.25">
      <c r="A40" s="142" t="s">
        <v>197</v>
      </c>
      <c r="B40" s="141" t="s">
        <v>198</v>
      </c>
      <c r="C40" s="144" t="s">
        <v>194</v>
      </c>
      <c r="D40" s="94"/>
      <c r="E40" s="133" t="s">
        <v>134</v>
      </c>
      <c r="F40" s="94" t="s">
        <v>134</v>
      </c>
      <c r="G40" s="105"/>
      <c r="H40" s="94"/>
      <c r="I40" s="133" t="s">
        <v>134</v>
      </c>
      <c r="J40" s="133" t="s">
        <v>134</v>
      </c>
      <c r="K40" s="133" t="s">
        <v>134</v>
      </c>
      <c r="L40" s="133" t="s">
        <v>134</v>
      </c>
      <c r="M40" s="133" t="e">
        <f t="shared" si="0"/>
        <v>#N/A</v>
      </c>
      <c r="N40" s="133" t="e">
        <f t="shared" si="1"/>
        <v>#N/A</v>
      </c>
    </row>
    <row r="41" spans="1:14" ht="11.5" x14ac:dyDescent="0.25">
      <c r="A41" s="287" t="s">
        <v>199</v>
      </c>
      <c r="B41" s="150" t="s">
        <v>200</v>
      </c>
      <c r="C41" s="144" t="s">
        <v>194</v>
      </c>
      <c r="D41" s="142"/>
      <c r="E41" s="133" t="s">
        <v>134</v>
      </c>
      <c r="F41" s="94" t="s">
        <v>134</v>
      </c>
      <c r="G41" s="105"/>
      <c r="H41" s="94"/>
      <c r="I41" s="133" t="s">
        <v>134</v>
      </c>
      <c r="J41" s="133" t="s">
        <v>134</v>
      </c>
      <c r="K41" s="133" t="s">
        <v>134</v>
      </c>
      <c r="L41" s="133" t="s">
        <v>134</v>
      </c>
      <c r="M41" s="133" t="e">
        <f t="shared" si="0"/>
        <v>#N/A</v>
      </c>
      <c r="N41" s="133" t="e">
        <f t="shared" si="1"/>
        <v>#N/A</v>
      </c>
    </row>
    <row r="42" spans="1:14" ht="11.5" x14ac:dyDescent="0.25">
      <c r="A42" s="288"/>
      <c r="B42" s="141" t="s">
        <v>201</v>
      </c>
      <c r="C42" s="94" t="s">
        <v>188</v>
      </c>
      <c r="D42" s="94"/>
      <c r="E42" s="106" t="s">
        <v>72</v>
      </c>
      <c r="F42" s="107"/>
      <c r="G42" s="105">
        <f>VLOOKUP(H42,Scoring!$B$3:$C$9,2,0)</f>
        <v>4</v>
      </c>
      <c r="H42" s="94" t="s">
        <v>202</v>
      </c>
      <c r="I42" s="106" t="s">
        <v>149</v>
      </c>
      <c r="J42" s="107"/>
      <c r="K42" s="106" t="s">
        <v>149</v>
      </c>
      <c r="L42" s="107"/>
      <c r="M42" s="133">
        <f t="shared" si="0"/>
        <v>0</v>
      </c>
      <c r="N42" s="133">
        <f t="shared" si="1"/>
        <v>0</v>
      </c>
    </row>
    <row r="43" spans="1:14" ht="11.5" x14ac:dyDescent="0.25">
      <c r="A43" s="147" t="s">
        <v>203</v>
      </c>
      <c r="B43" s="132" t="s">
        <v>204</v>
      </c>
      <c r="C43" s="133" t="s">
        <v>134</v>
      </c>
      <c r="D43" s="94"/>
      <c r="E43" s="133" t="s">
        <v>134</v>
      </c>
      <c r="F43" s="94" t="s">
        <v>134</v>
      </c>
      <c r="G43" s="105"/>
      <c r="H43" s="94"/>
      <c r="I43" s="133" t="s">
        <v>134</v>
      </c>
      <c r="J43" s="133" t="s">
        <v>134</v>
      </c>
      <c r="K43" s="133" t="s">
        <v>134</v>
      </c>
      <c r="L43" s="133" t="s">
        <v>134</v>
      </c>
      <c r="M43" s="133" t="e">
        <f t="shared" si="0"/>
        <v>#N/A</v>
      </c>
      <c r="N43" s="133" t="e">
        <f t="shared" si="1"/>
        <v>#N/A</v>
      </c>
    </row>
    <row r="44" spans="1:14" ht="11.5" x14ac:dyDescent="0.25">
      <c r="A44" s="147"/>
      <c r="B44" s="141" t="s">
        <v>205</v>
      </c>
      <c r="C44" s="94">
        <v>15</v>
      </c>
      <c r="D44" s="94" t="s">
        <v>206</v>
      </c>
      <c r="E44" s="106" t="s">
        <v>72</v>
      </c>
      <c r="F44" s="107"/>
      <c r="G44" s="105">
        <f>VLOOKUP(H44,Scoring!$B$3:$C$9,2,0)</f>
        <v>2</v>
      </c>
      <c r="H44" s="94" t="s">
        <v>179</v>
      </c>
      <c r="I44" s="106" t="s">
        <v>149</v>
      </c>
      <c r="J44" s="107"/>
      <c r="K44" s="106" t="s">
        <v>149</v>
      </c>
      <c r="L44" s="107"/>
      <c r="M44" s="133">
        <f t="shared" si="0"/>
        <v>0</v>
      </c>
      <c r="N44" s="133">
        <f t="shared" si="1"/>
        <v>0</v>
      </c>
    </row>
    <row r="45" spans="1:14" ht="11.5" x14ac:dyDescent="0.25">
      <c r="A45" s="147"/>
      <c r="B45" s="141" t="s">
        <v>207</v>
      </c>
      <c r="C45" s="94" t="s">
        <v>208</v>
      </c>
      <c r="D45" s="94" t="s">
        <v>209</v>
      </c>
      <c r="E45" s="106" t="s">
        <v>72</v>
      </c>
      <c r="F45" s="107"/>
      <c r="G45" s="105">
        <f>VLOOKUP(H45,Scoring!$B$3:$C$9,2,0)</f>
        <v>2</v>
      </c>
      <c r="H45" s="94" t="s">
        <v>179</v>
      </c>
      <c r="I45" s="106" t="s">
        <v>149</v>
      </c>
      <c r="J45" s="107"/>
      <c r="K45" s="106" t="s">
        <v>149</v>
      </c>
      <c r="L45" s="107"/>
      <c r="M45" s="133">
        <f t="shared" si="0"/>
        <v>0</v>
      </c>
      <c r="N45" s="133">
        <f t="shared" si="1"/>
        <v>0</v>
      </c>
    </row>
    <row r="46" spans="1:14" ht="23" x14ac:dyDescent="0.25">
      <c r="A46" s="147"/>
      <c r="B46" s="141" t="s">
        <v>210</v>
      </c>
      <c r="C46" s="94" t="s">
        <v>188</v>
      </c>
      <c r="D46" s="94" t="s">
        <v>211</v>
      </c>
      <c r="E46" s="106" t="s">
        <v>72</v>
      </c>
      <c r="F46" s="107"/>
      <c r="G46" s="105">
        <f>VLOOKUP(H46,Scoring!$B$3:$C$9,2,0)</f>
        <v>2</v>
      </c>
      <c r="H46" s="94" t="s">
        <v>179</v>
      </c>
      <c r="I46" s="106" t="s">
        <v>149</v>
      </c>
      <c r="J46" s="107"/>
      <c r="K46" s="106" t="s">
        <v>149</v>
      </c>
      <c r="L46" s="107"/>
      <c r="M46" s="133">
        <f t="shared" si="0"/>
        <v>0</v>
      </c>
      <c r="N46" s="133">
        <f t="shared" si="1"/>
        <v>0</v>
      </c>
    </row>
    <row r="47" spans="1:14" ht="11.5" x14ac:dyDescent="0.25">
      <c r="A47" s="147"/>
      <c r="B47" s="141" t="s">
        <v>212</v>
      </c>
      <c r="C47" s="94" t="s">
        <v>188</v>
      </c>
      <c r="D47" s="94"/>
      <c r="E47" s="106" t="s">
        <v>72</v>
      </c>
      <c r="F47" s="107"/>
      <c r="G47" s="105">
        <f>VLOOKUP(H47,Scoring!$B$3:$C$9,2,0)</f>
        <v>2</v>
      </c>
      <c r="H47" s="94" t="s">
        <v>179</v>
      </c>
      <c r="I47" s="106" t="s">
        <v>149</v>
      </c>
      <c r="J47" s="107"/>
      <c r="K47" s="106" t="s">
        <v>149</v>
      </c>
      <c r="L47" s="107"/>
      <c r="M47" s="133">
        <f t="shared" si="0"/>
        <v>0</v>
      </c>
      <c r="N47" s="133">
        <f t="shared" si="1"/>
        <v>0</v>
      </c>
    </row>
    <row r="48" spans="1:14" ht="11.5" x14ac:dyDescent="0.25">
      <c r="A48" s="142" t="s">
        <v>213</v>
      </c>
      <c r="B48" s="132" t="s">
        <v>214</v>
      </c>
      <c r="C48" s="144" t="s">
        <v>194</v>
      </c>
      <c r="D48" s="142"/>
      <c r="E48" s="133" t="s">
        <v>134</v>
      </c>
      <c r="F48" s="94" t="s">
        <v>134</v>
      </c>
      <c r="G48" s="105"/>
      <c r="H48" s="94"/>
      <c r="I48" s="133" t="s">
        <v>134</v>
      </c>
      <c r="J48" s="133" t="s">
        <v>134</v>
      </c>
      <c r="K48" s="133" t="s">
        <v>134</v>
      </c>
      <c r="L48" s="133" t="s">
        <v>134</v>
      </c>
      <c r="M48" s="133" t="e">
        <f t="shared" si="0"/>
        <v>#N/A</v>
      </c>
      <c r="N48" s="133" t="e">
        <f t="shared" si="1"/>
        <v>#N/A</v>
      </c>
    </row>
    <row r="49" spans="1:14" ht="11.5" x14ac:dyDescent="0.25">
      <c r="A49" s="142" t="s">
        <v>137</v>
      </c>
      <c r="B49" s="141" t="s">
        <v>215</v>
      </c>
      <c r="C49" s="280" t="s">
        <v>191</v>
      </c>
      <c r="D49" s="94" t="s">
        <v>216</v>
      </c>
      <c r="E49" s="106" t="s">
        <v>72</v>
      </c>
      <c r="F49" s="107"/>
      <c r="G49" s="105">
        <f>VLOOKUP(H49,Scoring!$B$3:$C$9,2,0)</f>
        <v>2</v>
      </c>
      <c r="H49" s="94" t="s">
        <v>179</v>
      </c>
      <c r="I49" s="106" t="s">
        <v>149</v>
      </c>
      <c r="J49" s="107"/>
      <c r="K49" s="106" t="s">
        <v>149</v>
      </c>
      <c r="L49" s="107"/>
      <c r="M49" s="133">
        <f t="shared" si="0"/>
        <v>0</v>
      </c>
      <c r="N49" s="133">
        <f t="shared" si="1"/>
        <v>0</v>
      </c>
    </row>
    <row r="50" spans="1:14" ht="11.5" x14ac:dyDescent="0.25">
      <c r="A50" s="133" t="s">
        <v>140</v>
      </c>
      <c r="B50" s="141" t="s">
        <v>217</v>
      </c>
      <c r="C50" s="281"/>
      <c r="D50" s="94" t="s">
        <v>218</v>
      </c>
      <c r="E50" s="106" t="s">
        <v>72</v>
      </c>
      <c r="F50" s="107"/>
      <c r="G50" s="105">
        <f>VLOOKUP(H50,Scoring!$B$3:$C$9,2,0)</f>
        <v>2</v>
      </c>
      <c r="H50" s="94" t="s">
        <v>179</v>
      </c>
      <c r="I50" s="106" t="s">
        <v>149</v>
      </c>
      <c r="J50" s="107"/>
      <c r="K50" s="106" t="s">
        <v>149</v>
      </c>
      <c r="L50" s="107"/>
      <c r="M50" s="133">
        <f t="shared" si="0"/>
        <v>0</v>
      </c>
      <c r="N50" s="133">
        <f t="shared" si="1"/>
        <v>0</v>
      </c>
    </row>
    <row r="51" spans="1:14" ht="11.5" x14ac:dyDescent="0.25">
      <c r="A51" s="142" t="s">
        <v>219</v>
      </c>
      <c r="B51" s="132" t="s">
        <v>220</v>
      </c>
      <c r="C51" s="133" t="s">
        <v>134</v>
      </c>
      <c r="D51" s="94"/>
      <c r="E51" s="133" t="s">
        <v>134</v>
      </c>
      <c r="F51" s="94" t="s">
        <v>134</v>
      </c>
      <c r="G51" s="105"/>
      <c r="H51" s="94"/>
      <c r="I51" s="133" t="s">
        <v>134</v>
      </c>
      <c r="J51" s="133" t="s">
        <v>134</v>
      </c>
      <c r="K51" s="133" t="s">
        <v>134</v>
      </c>
      <c r="L51" s="133" t="s">
        <v>134</v>
      </c>
      <c r="M51" s="133" t="e">
        <f t="shared" si="0"/>
        <v>#N/A</v>
      </c>
      <c r="N51" s="133" t="e">
        <f t="shared" si="1"/>
        <v>#N/A</v>
      </c>
    </row>
    <row r="52" spans="1:14" ht="23" x14ac:dyDescent="0.25">
      <c r="A52" s="142" t="s">
        <v>221</v>
      </c>
      <c r="B52" s="141" t="s">
        <v>222</v>
      </c>
      <c r="C52" s="94" t="s">
        <v>188</v>
      </c>
      <c r="D52" s="94" t="s">
        <v>223</v>
      </c>
      <c r="E52" s="106" t="s">
        <v>72</v>
      </c>
      <c r="F52" s="107"/>
      <c r="G52" s="105">
        <f>VLOOKUP(H52,Scoring!$B$3:$C$9,2,0)</f>
        <v>2</v>
      </c>
      <c r="H52" s="94" t="s">
        <v>179</v>
      </c>
      <c r="I52" s="106" t="s">
        <v>149</v>
      </c>
      <c r="J52" s="107"/>
      <c r="K52" s="106" t="s">
        <v>149</v>
      </c>
      <c r="L52" s="107"/>
      <c r="M52" s="133">
        <f t="shared" si="0"/>
        <v>0</v>
      </c>
      <c r="N52" s="133">
        <f t="shared" si="1"/>
        <v>0</v>
      </c>
    </row>
    <row r="53" spans="1:14" ht="23" x14ac:dyDescent="0.25">
      <c r="A53" s="142" t="s">
        <v>224</v>
      </c>
      <c r="B53" s="141" t="s">
        <v>225</v>
      </c>
      <c r="C53" s="94" t="s">
        <v>188</v>
      </c>
      <c r="D53" s="94" t="s">
        <v>226</v>
      </c>
      <c r="E53" s="106" t="s">
        <v>72</v>
      </c>
      <c r="F53" s="107"/>
      <c r="G53" s="105">
        <f>VLOOKUP(H53,Scoring!$B$3:$C$9,2,0)</f>
        <v>2</v>
      </c>
      <c r="H53" s="94" t="s">
        <v>179</v>
      </c>
      <c r="I53" s="106" t="s">
        <v>149</v>
      </c>
      <c r="J53" s="107"/>
      <c r="K53" s="106" t="s">
        <v>149</v>
      </c>
      <c r="L53" s="107"/>
      <c r="M53" s="133">
        <f t="shared" si="0"/>
        <v>0</v>
      </c>
      <c r="N53" s="133">
        <f t="shared" si="1"/>
        <v>0</v>
      </c>
    </row>
    <row r="54" spans="1:14" ht="11.5" x14ac:dyDescent="0.25">
      <c r="A54" s="142" t="s">
        <v>227</v>
      </c>
      <c r="B54" s="132" t="s">
        <v>228</v>
      </c>
      <c r="C54" s="133" t="s">
        <v>134</v>
      </c>
      <c r="D54" s="94"/>
      <c r="E54" s="133" t="s">
        <v>134</v>
      </c>
      <c r="F54" s="94" t="s">
        <v>134</v>
      </c>
      <c r="G54" s="105"/>
      <c r="H54" s="94"/>
      <c r="I54" s="133" t="s">
        <v>134</v>
      </c>
      <c r="J54" s="133" t="s">
        <v>134</v>
      </c>
      <c r="K54" s="133" t="s">
        <v>134</v>
      </c>
      <c r="L54" s="133" t="s">
        <v>134</v>
      </c>
      <c r="M54" s="133" t="e">
        <f t="shared" si="0"/>
        <v>#N/A</v>
      </c>
      <c r="N54" s="133" t="e">
        <f t="shared" si="1"/>
        <v>#N/A</v>
      </c>
    </row>
    <row r="55" spans="1:14" ht="11.5" x14ac:dyDescent="0.25">
      <c r="A55" s="142" t="s">
        <v>229</v>
      </c>
      <c r="B55" s="141" t="s">
        <v>230</v>
      </c>
      <c r="C55" s="94" t="s">
        <v>188</v>
      </c>
      <c r="D55" s="94"/>
      <c r="E55" s="106" t="s">
        <v>72</v>
      </c>
      <c r="F55" s="107"/>
      <c r="G55" s="105">
        <f>VLOOKUP(H55,Scoring!$B$3:$C$9,2,0)</f>
        <v>2</v>
      </c>
      <c r="H55" s="94" t="s">
        <v>179</v>
      </c>
      <c r="I55" s="106" t="s">
        <v>149</v>
      </c>
      <c r="J55" s="107"/>
      <c r="K55" s="106" t="s">
        <v>149</v>
      </c>
      <c r="L55" s="107"/>
      <c r="M55" s="133">
        <f t="shared" si="0"/>
        <v>0</v>
      </c>
      <c r="N55" s="133">
        <f t="shared" si="1"/>
        <v>0</v>
      </c>
    </row>
    <row r="56" spans="1:14" ht="11.5" x14ac:dyDescent="0.25">
      <c r="A56" s="142" t="s">
        <v>231</v>
      </c>
      <c r="B56" s="141" t="s">
        <v>232</v>
      </c>
      <c r="C56" s="133" t="s">
        <v>188</v>
      </c>
      <c r="D56" s="94"/>
      <c r="E56" s="106" t="s">
        <v>72</v>
      </c>
      <c r="F56" s="107"/>
      <c r="G56" s="105">
        <f>VLOOKUP(H56,Scoring!$B$3:$C$9,2,0)</f>
        <v>2</v>
      </c>
      <c r="H56" s="94" t="s">
        <v>179</v>
      </c>
      <c r="I56" s="106" t="s">
        <v>149</v>
      </c>
      <c r="J56" s="107"/>
      <c r="K56" s="106" t="s">
        <v>149</v>
      </c>
      <c r="L56" s="107"/>
      <c r="M56" s="133">
        <f t="shared" si="0"/>
        <v>0</v>
      </c>
      <c r="N56" s="133">
        <f t="shared" si="1"/>
        <v>0</v>
      </c>
    </row>
    <row r="57" spans="1:14" ht="11.5" x14ac:dyDescent="0.25">
      <c r="A57" s="93" t="s">
        <v>233</v>
      </c>
      <c r="B57" s="132" t="s">
        <v>234</v>
      </c>
      <c r="C57" s="133" t="s">
        <v>134</v>
      </c>
      <c r="D57" s="94"/>
      <c r="E57" s="133" t="s">
        <v>134</v>
      </c>
      <c r="F57" s="94" t="s">
        <v>134</v>
      </c>
      <c r="G57" s="105"/>
      <c r="H57" s="94"/>
      <c r="I57" s="133" t="s">
        <v>134</v>
      </c>
      <c r="J57" s="133" t="s">
        <v>134</v>
      </c>
      <c r="K57" s="133" t="s">
        <v>134</v>
      </c>
      <c r="L57" s="133" t="s">
        <v>134</v>
      </c>
      <c r="M57" s="133" t="e">
        <f t="shared" si="0"/>
        <v>#N/A</v>
      </c>
      <c r="N57" s="133" t="e">
        <f t="shared" si="1"/>
        <v>#N/A</v>
      </c>
    </row>
    <row r="58" spans="1:14" ht="11.5" x14ac:dyDescent="0.25">
      <c r="A58" s="94" t="s">
        <v>235</v>
      </c>
      <c r="B58" s="132" t="s">
        <v>176</v>
      </c>
      <c r="C58" s="133" t="s">
        <v>134</v>
      </c>
      <c r="D58" s="94"/>
      <c r="E58" s="133" t="s">
        <v>134</v>
      </c>
      <c r="F58" s="94" t="s">
        <v>134</v>
      </c>
      <c r="G58" s="105"/>
      <c r="H58" s="94"/>
      <c r="I58" s="133" t="s">
        <v>134</v>
      </c>
      <c r="J58" s="133" t="s">
        <v>134</v>
      </c>
      <c r="K58" s="133" t="s">
        <v>134</v>
      </c>
      <c r="L58" s="133" t="s">
        <v>134</v>
      </c>
      <c r="M58" s="133" t="e">
        <f t="shared" si="0"/>
        <v>#N/A</v>
      </c>
      <c r="N58" s="133" t="e">
        <f t="shared" si="1"/>
        <v>#N/A</v>
      </c>
    </row>
    <row r="59" spans="1:14" ht="11.5" x14ac:dyDescent="0.25">
      <c r="A59" s="94" t="s">
        <v>236</v>
      </c>
      <c r="B59" s="141" t="s">
        <v>237</v>
      </c>
      <c r="C59" s="133" t="s">
        <v>238</v>
      </c>
      <c r="D59" s="94"/>
      <c r="E59" s="106" t="s">
        <v>72</v>
      </c>
      <c r="F59" s="107"/>
      <c r="G59" s="105">
        <f>VLOOKUP(H59,Scoring!$B$3:$C$9,2,0)</f>
        <v>2</v>
      </c>
      <c r="H59" s="94" t="s">
        <v>179</v>
      </c>
      <c r="I59" s="106" t="s">
        <v>149</v>
      </c>
      <c r="J59" s="107"/>
      <c r="K59" s="106" t="s">
        <v>149</v>
      </c>
      <c r="L59" s="107"/>
      <c r="M59" s="133">
        <f t="shared" si="0"/>
        <v>0</v>
      </c>
      <c r="N59" s="133">
        <f t="shared" si="1"/>
        <v>0</v>
      </c>
    </row>
    <row r="60" spans="1:14" ht="11.5" x14ac:dyDescent="0.25">
      <c r="A60" s="94" t="s">
        <v>239</v>
      </c>
      <c r="B60" s="141" t="s">
        <v>240</v>
      </c>
      <c r="C60" s="94" t="s">
        <v>65</v>
      </c>
      <c r="D60" s="94"/>
      <c r="E60" s="106" t="s">
        <v>72</v>
      </c>
      <c r="F60" s="107"/>
      <c r="G60" s="105">
        <f>VLOOKUP(H60,Scoring!$B$3:$C$9,2,0)</f>
        <v>4</v>
      </c>
      <c r="H60" s="94" t="s">
        <v>202</v>
      </c>
      <c r="I60" s="106" t="s">
        <v>149</v>
      </c>
      <c r="J60" s="107"/>
      <c r="K60" s="106" t="s">
        <v>149</v>
      </c>
      <c r="L60" s="107"/>
      <c r="M60" s="133">
        <f t="shared" si="0"/>
        <v>0</v>
      </c>
      <c r="N60" s="133">
        <f t="shared" si="1"/>
        <v>0</v>
      </c>
    </row>
    <row r="61" spans="1:14" ht="11.5" x14ac:dyDescent="0.25">
      <c r="A61" s="94" t="s">
        <v>241</v>
      </c>
      <c r="B61" s="141" t="s">
        <v>242</v>
      </c>
      <c r="C61" s="144" t="s">
        <v>243</v>
      </c>
      <c r="D61" s="94"/>
      <c r="E61" s="106" t="s">
        <v>72</v>
      </c>
      <c r="F61" s="107"/>
      <c r="G61" s="105">
        <f>VLOOKUP(H61,Scoring!$B$3:$C$9,2,0)</f>
        <v>4</v>
      </c>
      <c r="H61" s="94" t="s">
        <v>202</v>
      </c>
      <c r="I61" s="106" t="s">
        <v>149</v>
      </c>
      <c r="J61" s="107"/>
      <c r="K61" s="106" t="s">
        <v>149</v>
      </c>
      <c r="L61" s="107"/>
      <c r="M61" s="133">
        <f t="shared" si="0"/>
        <v>0</v>
      </c>
      <c r="N61" s="133">
        <f t="shared" si="1"/>
        <v>0</v>
      </c>
    </row>
    <row r="62" spans="1:14" ht="11.5" x14ac:dyDescent="0.25">
      <c r="A62" s="94" t="s">
        <v>244</v>
      </c>
      <c r="B62" s="132" t="s">
        <v>245</v>
      </c>
      <c r="C62" s="94" t="s">
        <v>147</v>
      </c>
      <c r="D62" s="94"/>
      <c r="E62" s="106" t="s">
        <v>72</v>
      </c>
      <c r="F62" s="107"/>
      <c r="G62" s="105">
        <f>VLOOKUP(H62,Scoring!$B$3:$C$9,2,0)</f>
        <v>5</v>
      </c>
      <c r="H62" s="94" t="s">
        <v>246</v>
      </c>
      <c r="I62" s="106" t="s">
        <v>149</v>
      </c>
      <c r="J62" s="107"/>
      <c r="K62" s="106" t="s">
        <v>149</v>
      </c>
      <c r="L62" s="107"/>
      <c r="M62" s="133">
        <f t="shared" si="0"/>
        <v>0</v>
      </c>
      <c r="N62" s="133">
        <f t="shared" si="1"/>
        <v>0</v>
      </c>
    </row>
    <row r="63" spans="1:14" ht="11.5" x14ac:dyDescent="0.25">
      <c r="A63" s="94" t="s">
        <v>247</v>
      </c>
      <c r="B63" s="132" t="s">
        <v>248</v>
      </c>
      <c r="C63" s="133" t="s">
        <v>134</v>
      </c>
      <c r="D63" s="94"/>
      <c r="E63" s="133" t="s">
        <v>134</v>
      </c>
      <c r="F63" s="94" t="s">
        <v>134</v>
      </c>
      <c r="G63" s="105"/>
      <c r="H63" s="94"/>
      <c r="I63" s="133" t="s">
        <v>134</v>
      </c>
      <c r="J63" s="133" t="s">
        <v>134</v>
      </c>
      <c r="K63" s="133" t="s">
        <v>134</v>
      </c>
      <c r="L63" s="133" t="s">
        <v>134</v>
      </c>
      <c r="M63" s="133" t="e">
        <f t="shared" si="0"/>
        <v>#N/A</v>
      </c>
      <c r="N63" s="133" t="e">
        <f t="shared" si="1"/>
        <v>#N/A</v>
      </c>
    </row>
    <row r="64" spans="1:14" ht="23" x14ac:dyDescent="0.25">
      <c r="A64" s="94" t="s">
        <v>249</v>
      </c>
      <c r="B64" s="152" t="s">
        <v>250</v>
      </c>
      <c r="C64" s="94" t="s">
        <v>188</v>
      </c>
      <c r="D64" s="94"/>
      <c r="E64" s="106" t="s">
        <v>72</v>
      </c>
      <c r="F64" s="107"/>
      <c r="G64" s="105">
        <f>VLOOKUP(H64,Scoring!$B$3:$C$9,2,0)</f>
        <v>3</v>
      </c>
      <c r="H64" s="94" t="s">
        <v>234</v>
      </c>
      <c r="I64" s="106" t="s">
        <v>149</v>
      </c>
      <c r="J64" s="107"/>
      <c r="K64" s="106" t="s">
        <v>149</v>
      </c>
      <c r="L64" s="107"/>
      <c r="M64" s="133">
        <f t="shared" si="0"/>
        <v>0</v>
      </c>
      <c r="N64" s="133">
        <f t="shared" si="1"/>
        <v>0</v>
      </c>
    </row>
    <row r="65" spans="1:14" ht="23" x14ac:dyDescent="0.25">
      <c r="A65" s="94" t="s">
        <v>251</v>
      </c>
      <c r="B65" s="152" t="s">
        <v>252</v>
      </c>
      <c r="C65" s="94" t="s">
        <v>188</v>
      </c>
      <c r="D65" s="94"/>
      <c r="E65" s="106" t="s">
        <v>72</v>
      </c>
      <c r="F65" s="107"/>
      <c r="G65" s="105">
        <f>VLOOKUP(H65,Scoring!$B$3:$C$9,2,0)</f>
        <v>3</v>
      </c>
      <c r="H65" s="94" t="s">
        <v>234</v>
      </c>
      <c r="I65" s="106" t="s">
        <v>149</v>
      </c>
      <c r="J65" s="107"/>
      <c r="K65" s="106" t="s">
        <v>149</v>
      </c>
      <c r="L65" s="107"/>
      <c r="M65" s="133">
        <f t="shared" si="0"/>
        <v>0</v>
      </c>
      <c r="N65" s="133">
        <f t="shared" si="1"/>
        <v>0</v>
      </c>
    </row>
    <row r="66" spans="1:14" ht="11.5" x14ac:dyDescent="0.25">
      <c r="A66" s="94" t="s">
        <v>253</v>
      </c>
      <c r="B66" s="143" t="s">
        <v>254</v>
      </c>
      <c r="C66" s="94" t="s">
        <v>188</v>
      </c>
      <c r="D66" s="94"/>
      <c r="E66" s="106" t="s">
        <v>72</v>
      </c>
      <c r="F66" s="107"/>
      <c r="G66" s="105">
        <f>VLOOKUP(H66,Scoring!$B$3:$C$9,2,0)</f>
        <v>3</v>
      </c>
      <c r="H66" s="94" t="s">
        <v>234</v>
      </c>
      <c r="I66" s="106" t="s">
        <v>149</v>
      </c>
      <c r="J66" s="107"/>
      <c r="K66" s="106" t="s">
        <v>149</v>
      </c>
      <c r="L66" s="107"/>
      <c r="M66" s="133">
        <f t="shared" si="0"/>
        <v>0</v>
      </c>
      <c r="N66" s="133">
        <f t="shared" si="1"/>
        <v>0</v>
      </c>
    </row>
    <row r="67" spans="1:14" ht="23" x14ac:dyDescent="0.25">
      <c r="A67" s="94" t="s">
        <v>255</v>
      </c>
      <c r="B67" s="152" t="s">
        <v>256</v>
      </c>
      <c r="C67" s="94" t="s">
        <v>257</v>
      </c>
      <c r="D67" s="94"/>
      <c r="E67" s="106" t="s">
        <v>72</v>
      </c>
      <c r="F67" s="107"/>
      <c r="G67" s="105">
        <f>VLOOKUP(H67,Scoring!$B$3:$C$9,2,0)</f>
        <v>3</v>
      </c>
      <c r="H67" s="94" t="s">
        <v>234</v>
      </c>
      <c r="I67" s="106" t="s">
        <v>149</v>
      </c>
      <c r="J67" s="107"/>
      <c r="K67" s="106" t="s">
        <v>149</v>
      </c>
      <c r="L67" s="107"/>
      <c r="M67" s="133">
        <f t="shared" si="0"/>
        <v>0</v>
      </c>
      <c r="N67" s="133">
        <f t="shared" si="1"/>
        <v>0</v>
      </c>
    </row>
    <row r="68" spans="1:14" ht="11.5" x14ac:dyDescent="0.25">
      <c r="A68" s="94" t="s">
        <v>258</v>
      </c>
      <c r="B68" s="145" t="s">
        <v>259</v>
      </c>
      <c r="C68" s="133" t="s">
        <v>134</v>
      </c>
      <c r="D68" s="94"/>
      <c r="E68" s="133" t="s">
        <v>134</v>
      </c>
      <c r="F68" s="94" t="s">
        <v>134</v>
      </c>
      <c r="G68" s="105"/>
      <c r="H68" s="94"/>
      <c r="I68" s="133" t="s">
        <v>134</v>
      </c>
      <c r="J68" s="133" t="s">
        <v>134</v>
      </c>
      <c r="K68" s="133" t="s">
        <v>134</v>
      </c>
      <c r="L68" s="133" t="s">
        <v>134</v>
      </c>
      <c r="M68" s="133" t="e">
        <f t="shared" si="0"/>
        <v>#N/A</v>
      </c>
      <c r="N68" s="133" t="e">
        <f t="shared" si="1"/>
        <v>#N/A</v>
      </c>
    </row>
    <row r="69" spans="1:14" ht="23" x14ac:dyDescent="0.25">
      <c r="A69" s="94" t="s">
        <v>260</v>
      </c>
      <c r="B69" s="143" t="s">
        <v>261</v>
      </c>
      <c r="C69" s="144" t="s">
        <v>194</v>
      </c>
      <c r="D69" s="94"/>
      <c r="E69" s="133" t="s">
        <v>134</v>
      </c>
      <c r="F69" s="94" t="s">
        <v>134</v>
      </c>
      <c r="G69" s="105"/>
      <c r="H69" s="94"/>
      <c r="I69" s="133" t="s">
        <v>134</v>
      </c>
      <c r="J69" s="133" t="s">
        <v>134</v>
      </c>
      <c r="K69" s="133" t="s">
        <v>134</v>
      </c>
      <c r="L69" s="133" t="s">
        <v>134</v>
      </c>
      <c r="M69" s="133" t="e">
        <f t="shared" si="0"/>
        <v>#N/A</v>
      </c>
      <c r="N69" s="133" t="e">
        <f t="shared" si="1"/>
        <v>#N/A</v>
      </c>
    </row>
    <row r="70" spans="1:14" ht="23" x14ac:dyDescent="0.25">
      <c r="A70" s="94" t="s">
        <v>262</v>
      </c>
      <c r="B70" s="143" t="s">
        <v>263</v>
      </c>
      <c r="C70" s="94" t="s">
        <v>264</v>
      </c>
      <c r="D70" s="94"/>
      <c r="E70" s="106" t="s">
        <v>72</v>
      </c>
      <c r="F70" s="107"/>
      <c r="G70" s="105">
        <f>VLOOKUP(H70,Scoring!$B$3:$C$9,2,0)</f>
        <v>3</v>
      </c>
      <c r="H70" s="94" t="s">
        <v>234</v>
      </c>
      <c r="I70" s="106" t="s">
        <v>149</v>
      </c>
      <c r="J70" s="107"/>
      <c r="K70" s="106" t="s">
        <v>149</v>
      </c>
      <c r="L70" s="107"/>
      <c r="M70" s="133">
        <f t="shared" si="0"/>
        <v>0</v>
      </c>
      <c r="N70" s="133">
        <f t="shared" si="1"/>
        <v>0</v>
      </c>
    </row>
    <row r="71" spans="1:14" ht="11.5" x14ac:dyDescent="0.25">
      <c r="A71" s="94" t="s">
        <v>265</v>
      </c>
      <c r="B71" s="143" t="s">
        <v>266</v>
      </c>
      <c r="C71" s="94" t="s">
        <v>243</v>
      </c>
      <c r="D71" s="94"/>
      <c r="E71" s="106" t="s">
        <v>72</v>
      </c>
      <c r="F71" s="107"/>
      <c r="G71" s="105">
        <f>VLOOKUP(H71,Scoring!$B$3:$C$9,2,0)</f>
        <v>3</v>
      </c>
      <c r="H71" s="94" t="s">
        <v>234</v>
      </c>
      <c r="I71" s="106" t="s">
        <v>149</v>
      </c>
      <c r="J71" s="107"/>
      <c r="K71" s="106" t="s">
        <v>149</v>
      </c>
      <c r="L71" s="107"/>
      <c r="M71" s="133">
        <f t="shared" si="0"/>
        <v>0</v>
      </c>
      <c r="N71" s="133">
        <f t="shared" si="1"/>
        <v>0</v>
      </c>
    </row>
    <row r="72" spans="1:14" ht="11.5" x14ac:dyDescent="0.25">
      <c r="A72" s="93" t="s">
        <v>267</v>
      </c>
      <c r="B72" s="132" t="s">
        <v>268</v>
      </c>
      <c r="C72" s="133" t="s">
        <v>134</v>
      </c>
      <c r="D72" s="94"/>
      <c r="E72" s="133" t="s">
        <v>134</v>
      </c>
      <c r="F72" s="94" t="s">
        <v>134</v>
      </c>
      <c r="G72" s="105"/>
      <c r="H72" s="94"/>
      <c r="I72" s="133" t="s">
        <v>134</v>
      </c>
      <c r="J72" s="133" t="s">
        <v>134</v>
      </c>
      <c r="K72" s="133" t="s">
        <v>134</v>
      </c>
      <c r="L72" s="133" t="s">
        <v>134</v>
      </c>
      <c r="M72" s="133" t="e">
        <f t="shared" si="0"/>
        <v>#N/A</v>
      </c>
      <c r="N72" s="133" t="e">
        <f t="shared" si="1"/>
        <v>#N/A</v>
      </c>
    </row>
    <row r="73" spans="1:14" ht="11.5" x14ac:dyDescent="0.25">
      <c r="A73" s="94" t="s">
        <v>269</v>
      </c>
      <c r="B73" s="132" t="s">
        <v>270</v>
      </c>
      <c r="C73" s="133" t="s">
        <v>134</v>
      </c>
      <c r="D73" s="94"/>
      <c r="E73" s="133" t="s">
        <v>134</v>
      </c>
      <c r="F73" s="94" t="s">
        <v>134</v>
      </c>
      <c r="G73" s="105"/>
      <c r="H73" s="94"/>
      <c r="I73" s="133" t="s">
        <v>134</v>
      </c>
      <c r="J73" s="133" t="s">
        <v>134</v>
      </c>
      <c r="K73" s="133" t="s">
        <v>134</v>
      </c>
      <c r="L73" s="133" t="s">
        <v>134</v>
      </c>
      <c r="M73" s="133" t="e">
        <f t="shared" si="0"/>
        <v>#N/A</v>
      </c>
      <c r="N73" s="133" t="e">
        <f t="shared" si="1"/>
        <v>#N/A</v>
      </c>
    </row>
    <row r="74" spans="1:14" ht="11.5" x14ac:dyDescent="0.25">
      <c r="A74" s="94" t="s">
        <v>271</v>
      </c>
      <c r="B74" s="141" t="s">
        <v>272</v>
      </c>
      <c r="C74" s="146">
        <v>2200</v>
      </c>
      <c r="D74" s="94" t="s">
        <v>273</v>
      </c>
      <c r="E74" s="106" t="s">
        <v>72</v>
      </c>
      <c r="F74" s="107"/>
      <c r="G74" s="105">
        <f>VLOOKUP(H74,Scoring!$B$3:$C$9,2,0)</f>
        <v>4</v>
      </c>
      <c r="H74" s="94" t="s">
        <v>202</v>
      </c>
      <c r="I74" s="106" t="s">
        <v>149</v>
      </c>
      <c r="J74" s="107"/>
      <c r="K74" s="106" t="s">
        <v>149</v>
      </c>
      <c r="L74" s="107"/>
      <c r="M74" s="133">
        <f t="shared" ref="M74:M137" si="2">VLOOKUP(I74,EvaluatorScore,2,0)</f>
        <v>0</v>
      </c>
      <c r="N74" s="133">
        <f t="shared" ref="N74:N137" si="3">VLOOKUP(K74,EvaluatorScore,2,0)</f>
        <v>0</v>
      </c>
    </row>
    <row r="75" spans="1:14" ht="11.5" x14ac:dyDescent="0.25">
      <c r="A75" s="94"/>
      <c r="B75" s="141" t="s">
        <v>274</v>
      </c>
      <c r="C75" s="146" t="s">
        <v>275</v>
      </c>
      <c r="D75" s="94" t="s">
        <v>276</v>
      </c>
      <c r="E75" s="106" t="s">
        <v>72</v>
      </c>
      <c r="F75" s="107"/>
      <c r="G75" s="105">
        <f>VLOOKUP(H75,Scoring!$B$3:$C$9,2,0)</f>
        <v>4</v>
      </c>
      <c r="H75" s="94" t="s">
        <v>202</v>
      </c>
      <c r="I75" s="106" t="s">
        <v>149</v>
      </c>
      <c r="J75" s="107"/>
      <c r="K75" s="106" t="s">
        <v>149</v>
      </c>
      <c r="L75" s="107"/>
      <c r="M75" s="133">
        <f t="shared" si="2"/>
        <v>0</v>
      </c>
      <c r="N75" s="133">
        <f t="shared" si="3"/>
        <v>0</v>
      </c>
    </row>
    <row r="76" spans="1:14" ht="11.5" x14ac:dyDescent="0.25">
      <c r="A76" s="94"/>
      <c r="B76" s="141" t="s">
        <v>277</v>
      </c>
      <c r="C76" s="146" t="s">
        <v>278</v>
      </c>
      <c r="D76" s="94"/>
      <c r="E76" s="106" t="s">
        <v>72</v>
      </c>
      <c r="F76" s="107"/>
      <c r="G76" s="105">
        <f>VLOOKUP(H76,Scoring!$B$3:$C$9,2,0)</f>
        <v>4</v>
      </c>
      <c r="H76" s="94" t="s">
        <v>202</v>
      </c>
      <c r="I76" s="106" t="s">
        <v>149</v>
      </c>
      <c r="J76" s="107"/>
      <c r="K76" s="106" t="s">
        <v>149</v>
      </c>
      <c r="L76" s="107"/>
      <c r="M76" s="133">
        <f t="shared" si="2"/>
        <v>0</v>
      </c>
      <c r="N76" s="133">
        <f t="shared" si="3"/>
        <v>0</v>
      </c>
    </row>
    <row r="77" spans="1:14" ht="11.5" x14ac:dyDescent="0.25">
      <c r="A77" s="94" t="s">
        <v>279</v>
      </c>
      <c r="B77" s="132" t="s">
        <v>280</v>
      </c>
      <c r="C77" s="133" t="s">
        <v>134</v>
      </c>
      <c r="D77" s="94"/>
      <c r="E77" s="133" t="s">
        <v>134</v>
      </c>
      <c r="F77" s="94" t="s">
        <v>134</v>
      </c>
      <c r="G77" s="105"/>
      <c r="H77" s="94"/>
      <c r="I77" s="133" t="s">
        <v>134</v>
      </c>
      <c r="J77" s="133" t="s">
        <v>134</v>
      </c>
      <c r="K77" s="133" t="s">
        <v>134</v>
      </c>
      <c r="L77" s="133" t="s">
        <v>134</v>
      </c>
      <c r="M77" s="133" t="e">
        <f t="shared" si="2"/>
        <v>#N/A</v>
      </c>
      <c r="N77" s="133" t="e">
        <f t="shared" si="3"/>
        <v>#N/A</v>
      </c>
    </row>
    <row r="78" spans="1:14" ht="11.5" x14ac:dyDescent="0.25">
      <c r="A78" s="133" t="s">
        <v>281</v>
      </c>
      <c r="B78" s="141" t="s">
        <v>282</v>
      </c>
      <c r="C78" s="146">
        <v>45</v>
      </c>
      <c r="D78" s="94" t="s">
        <v>184</v>
      </c>
      <c r="E78" s="106" t="s">
        <v>72</v>
      </c>
      <c r="F78" s="107"/>
      <c r="G78" s="105">
        <f>VLOOKUP(H78,Scoring!$B$3:$C$9,2,0)</f>
        <v>4</v>
      </c>
      <c r="H78" s="94" t="s">
        <v>202</v>
      </c>
      <c r="I78" s="106" t="s">
        <v>149</v>
      </c>
      <c r="J78" s="107"/>
      <c r="K78" s="106" t="s">
        <v>149</v>
      </c>
      <c r="L78" s="107"/>
      <c r="M78" s="133">
        <f t="shared" si="2"/>
        <v>0</v>
      </c>
      <c r="N78" s="133">
        <f t="shared" si="3"/>
        <v>0</v>
      </c>
    </row>
    <row r="79" spans="1:14" ht="11.5" x14ac:dyDescent="0.25">
      <c r="A79" s="94" t="s">
        <v>283</v>
      </c>
      <c r="B79" s="141" t="s">
        <v>284</v>
      </c>
      <c r="C79" s="146">
        <v>30</v>
      </c>
      <c r="D79" s="94" t="s">
        <v>184</v>
      </c>
      <c r="E79" s="106" t="s">
        <v>72</v>
      </c>
      <c r="F79" s="107"/>
      <c r="G79" s="105">
        <f>VLOOKUP(H79,Scoring!$B$3:$C$9,2,0)</f>
        <v>4</v>
      </c>
      <c r="H79" s="94" t="s">
        <v>202</v>
      </c>
      <c r="I79" s="106" t="s">
        <v>149</v>
      </c>
      <c r="J79" s="107"/>
      <c r="K79" s="106" t="s">
        <v>149</v>
      </c>
      <c r="L79" s="107"/>
      <c r="M79" s="133">
        <f t="shared" si="2"/>
        <v>0</v>
      </c>
      <c r="N79" s="133">
        <f t="shared" si="3"/>
        <v>0</v>
      </c>
    </row>
    <row r="80" spans="1:14" ht="11.5" x14ac:dyDescent="0.25">
      <c r="A80" s="94" t="s">
        <v>285</v>
      </c>
      <c r="B80" s="141" t="s">
        <v>286</v>
      </c>
      <c r="C80" s="146">
        <v>20</v>
      </c>
      <c r="D80" s="94" t="s">
        <v>184</v>
      </c>
      <c r="E80" s="106" t="s">
        <v>72</v>
      </c>
      <c r="F80" s="107"/>
      <c r="G80" s="105">
        <f>VLOOKUP(H80,Scoring!$B$3:$C$9,2,0)</f>
        <v>4</v>
      </c>
      <c r="H80" s="94" t="s">
        <v>202</v>
      </c>
      <c r="I80" s="106" t="s">
        <v>149</v>
      </c>
      <c r="J80" s="107"/>
      <c r="K80" s="106" t="s">
        <v>149</v>
      </c>
      <c r="L80" s="107"/>
      <c r="M80" s="133">
        <f t="shared" si="2"/>
        <v>0</v>
      </c>
      <c r="N80" s="133">
        <f t="shared" si="3"/>
        <v>0</v>
      </c>
    </row>
    <row r="81" spans="1:14" ht="11.5" x14ac:dyDescent="0.25">
      <c r="A81" s="94" t="s">
        <v>287</v>
      </c>
      <c r="B81" s="141" t="s">
        <v>288</v>
      </c>
      <c r="C81" s="146">
        <v>-10</v>
      </c>
      <c r="D81" s="94" t="s">
        <v>184</v>
      </c>
      <c r="E81" s="106" t="s">
        <v>72</v>
      </c>
      <c r="F81" s="107"/>
      <c r="G81" s="105">
        <f>VLOOKUP(H81,Scoring!$B$3:$C$9,2,0)</f>
        <v>4</v>
      </c>
      <c r="H81" s="94" t="s">
        <v>202</v>
      </c>
      <c r="I81" s="106" t="s">
        <v>149</v>
      </c>
      <c r="J81" s="107"/>
      <c r="K81" s="106" t="s">
        <v>149</v>
      </c>
      <c r="L81" s="107"/>
      <c r="M81" s="133">
        <f t="shared" si="2"/>
        <v>0</v>
      </c>
      <c r="N81" s="133">
        <f t="shared" si="3"/>
        <v>0</v>
      </c>
    </row>
    <row r="82" spans="1:14" ht="11.5" x14ac:dyDescent="0.25">
      <c r="A82" s="94" t="s">
        <v>289</v>
      </c>
      <c r="B82" s="132" t="s">
        <v>290</v>
      </c>
      <c r="C82" s="133" t="s">
        <v>134</v>
      </c>
      <c r="D82" s="94"/>
      <c r="E82" s="133" t="s">
        <v>134</v>
      </c>
      <c r="F82" s="94" t="s">
        <v>134</v>
      </c>
      <c r="G82" s="105"/>
      <c r="H82" s="94"/>
      <c r="I82" s="133" t="s">
        <v>134</v>
      </c>
      <c r="J82" s="133" t="s">
        <v>134</v>
      </c>
      <c r="K82" s="133" t="s">
        <v>134</v>
      </c>
      <c r="L82" s="133" t="s">
        <v>134</v>
      </c>
      <c r="M82" s="133" t="e">
        <f t="shared" si="2"/>
        <v>#N/A</v>
      </c>
      <c r="N82" s="133" t="e">
        <f t="shared" si="3"/>
        <v>#N/A</v>
      </c>
    </row>
    <row r="83" spans="1:14" ht="11.5" x14ac:dyDescent="0.25">
      <c r="A83" s="133" t="s">
        <v>281</v>
      </c>
      <c r="B83" s="141" t="s">
        <v>282</v>
      </c>
      <c r="C83" s="94">
        <v>50</v>
      </c>
      <c r="D83" s="94" t="s">
        <v>184</v>
      </c>
      <c r="E83" s="106" t="s">
        <v>72</v>
      </c>
      <c r="F83" s="107"/>
      <c r="G83" s="105">
        <f>VLOOKUP(H83,Scoring!$B$3:$C$9,2,0)</f>
        <v>4</v>
      </c>
      <c r="H83" s="94" t="s">
        <v>202</v>
      </c>
      <c r="I83" s="106" t="s">
        <v>149</v>
      </c>
      <c r="J83" s="107"/>
      <c r="K83" s="106" t="s">
        <v>149</v>
      </c>
      <c r="L83" s="107"/>
      <c r="M83" s="133">
        <f t="shared" si="2"/>
        <v>0</v>
      </c>
      <c r="N83" s="133">
        <f t="shared" si="3"/>
        <v>0</v>
      </c>
    </row>
    <row r="84" spans="1:14" ht="11.5" x14ac:dyDescent="0.25">
      <c r="A84" s="94" t="s">
        <v>283</v>
      </c>
      <c r="B84" s="141" t="s">
        <v>284</v>
      </c>
      <c r="C84" s="94">
        <v>35</v>
      </c>
      <c r="D84" s="94" t="s">
        <v>291</v>
      </c>
      <c r="E84" s="106" t="s">
        <v>72</v>
      </c>
      <c r="F84" s="107"/>
      <c r="G84" s="105">
        <f>VLOOKUP(H84,Scoring!$B$3:$C$9,2,0)</f>
        <v>4</v>
      </c>
      <c r="H84" s="94" t="s">
        <v>202</v>
      </c>
      <c r="I84" s="106" t="s">
        <v>149</v>
      </c>
      <c r="J84" s="107"/>
      <c r="K84" s="106" t="s">
        <v>149</v>
      </c>
      <c r="L84" s="107"/>
      <c r="M84" s="133">
        <f t="shared" si="2"/>
        <v>0</v>
      </c>
      <c r="N84" s="133">
        <f t="shared" si="3"/>
        <v>0</v>
      </c>
    </row>
    <row r="85" spans="1:14" ht="11.5" x14ac:dyDescent="0.25">
      <c r="A85" s="94" t="s">
        <v>285</v>
      </c>
      <c r="B85" s="141" t="s">
        <v>286</v>
      </c>
      <c r="C85" s="94">
        <v>25</v>
      </c>
      <c r="D85" s="94" t="s">
        <v>184</v>
      </c>
      <c r="E85" s="106" t="s">
        <v>72</v>
      </c>
      <c r="F85" s="107"/>
      <c r="G85" s="105">
        <f>VLOOKUP(H85,Scoring!$B$3:$C$9,2,0)</f>
        <v>4</v>
      </c>
      <c r="H85" s="94" t="s">
        <v>202</v>
      </c>
      <c r="I85" s="106" t="s">
        <v>149</v>
      </c>
      <c r="J85" s="107"/>
      <c r="K85" s="106" t="s">
        <v>149</v>
      </c>
      <c r="L85" s="107"/>
      <c r="M85" s="133">
        <f t="shared" si="2"/>
        <v>0</v>
      </c>
      <c r="N85" s="133">
        <f t="shared" si="3"/>
        <v>0</v>
      </c>
    </row>
    <row r="86" spans="1:14" ht="11.5" x14ac:dyDescent="0.25">
      <c r="A86" s="94" t="s">
        <v>287</v>
      </c>
      <c r="B86" s="141" t="s">
        <v>288</v>
      </c>
      <c r="C86" s="94">
        <v>-5</v>
      </c>
      <c r="D86" s="94" t="s">
        <v>184</v>
      </c>
      <c r="E86" s="106" t="s">
        <v>72</v>
      </c>
      <c r="F86" s="107"/>
      <c r="G86" s="105">
        <f>VLOOKUP(H86,Scoring!$B$3:$C$9,2,0)</f>
        <v>4</v>
      </c>
      <c r="H86" s="94" t="s">
        <v>202</v>
      </c>
      <c r="I86" s="106" t="s">
        <v>149</v>
      </c>
      <c r="J86" s="107"/>
      <c r="K86" s="106" t="s">
        <v>149</v>
      </c>
      <c r="L86" s="107"/>
      <c r="M86" s="133">
        <f t="shared" si="2"/>
        <v>0</v>
      </c>
      <c r="N86" s="133">
        <f t="shared" si="3"/>
        <v>0</v>
      </c>
    </row>
    <row r="87" spans="1:14" ht="11.5" x14ac:dyDescent="0.25">
      <c r="A87" s="94" t="s">
        <v>292</v>
      </c>
      <c r="B87" s="132" t="s">
        <v>293</v>
      </c>
      <c r="C87" s="133" t="s">
        <v>134</v>
      </c>
      <c r="D87" s="94"/>
      <c r="E87" s="133" t="s">
        <v>134</v>
      </c>
      <c r="F87" s="94" t="s">
        <v>134</v>
      </c>
      <c r="G87" s="105"/>
      <c r="H87" s="94"/>
      <c r="I87" s="133" t="s">
        <v>134</v>
      </c>
      <c r="J87" s="133" t="s">
        <v>134</v>
      </c>
      <c r="K87" s="133" t="s">
        <v>134</v>
      </c>
      <c r="L87" s="133" t="s">
        <v>134</v>
      </c>
      <c r="M87" s="133" t="e">
        <f t="shared" si="2"/>
        <v>#N/A</v>
      </c>
      <c r="N87" s="133" t="e">
        <f t="shared" si="3"/>
        <v>#N/A</v>
      </c>
    </row>
    <row r="88" spans="1:14" ht="11.5" x14ac:dyDescent="0.25">
      <c r="A88" s="133" t="s">
        <v>281</v>
      </c>
      <c r="B88" s="141" t="s">
        <v>282</v>
      </c>
      <c r="C88" s="94">
        <v>40</v>
      </c>
      <c r="D88" s="94" t="s">
        <v>291</v>
      </c>
      <c r="E88" s="106" t="s">
        <v>72</v>
      </c>
      <c r="F88" s="107"/>
      <c r="G88" s="105">
        <f>VLOOKUP(H88,Scoring!$B$3:$C$9,2,0)</f>
        <v>4</v>
      </c>
      <c r="H88" s="94" t="s">
        <v>202</v>
      </c>
      <c r="I88" s="106" t="s">
        <v>149</v>
      </c>
      <c r="J88" s="107"/>
      <c r="K88" s="106" t="s">
        <v>149</v>
      </c>
      <c r="L88" s="107"/>
      <c r="M88" s="133">
        <f t="shared" si="2"/>
        <v>0</v>
      </c>
      <c r="N88" s="133">
        <f t="shared" si="3"/>
        <v>0</v>
      </c>
    </row>
    <row r="89" spans="1:14" ht="11.5" x14ac:dyDescent="0.25">
      <c r="A89" s="94" t="s">
        <v>283</v>
      </c>
      <c r="B89" s="141" t="s">
        <v>284</v>
      </c>
      <c r="C89" s="94">
        <v>25</v>
      </c>
      <c r="D89" s="94" t="s">
        <v>184</v>
      </c>
      <c r="E89" s="106" t="s">
        <v>72</v>
      </c>
      <c r="F89" s="107"/>
      <c r="G89" s="105">
        <f>VLOOKUP(H89,Scoring!$B$3:$C$9,2,0)</f>
        <v>4</v>
      </c>
      <c r="H89" s="94" t="s">
        <v>202</v>
      </c>
      <c r="I89" s="106" t="s">
        <v>149</v>
      </c>
      <c r="J89" s="107"/>
      <c r="K89" s="106" t="s">
        <v>149</v>
      </c>
      <c r="L89" s="107"/>
      <c r="M89" s="133">
        <f t="shared" si="2"/>
        <v>0</v>
      </c>
      <c r="N89" s="133">
        <f t="shared" si="3"/>
        <v>0</v>
      </c>
    </row>
    <row r="90" spans="1:14" ht="11.5" x14ac:dyDescent="0.25">
      <c r="A90" s="94" t="s">
        <v>285</v>
      </c>
      <c r="B90" s="141" t="s">
        <v>286</v>
      </c>
      <c r="C90" s="94">
        <v>20</v>
      </c>
      <c r="D90" s="94" t="s">
        <v>184</v>
      </c>
      <c r="E90" s="106" t="s">
        <v>72</v>
      </c>
      <c r="F90" s="107"/>
      <c r="G90" s="105">
        <f>VLOOKUP(H90,Scoring!$B$3:$C$9,2,0)</f>
        <v>4</v>
      </c>
      <c r="H90" s="94" t="s">
        <v>202</v>
      </c>
      <c r="I90" s="106" t="s">
        <v>149</v>
      </c>
      <c r="J90" s="107"/>
      <c r="K90" s="106" t="s">
        <v>149</v>
      </c>
      <c r="L90" s="107"/>
      <c r="M90" s="133">
        <f t="shared" si="2"/>
        <v>0</v>
      </c>
      <c r="N90" s="133">
        <f t="shared" si="3"/>
        <v>0</v>
      </c>
    </row>
    <row r="91" spans="1:14" ht="11.5" x14ac:dyDescent="0.25">
      <c r="A91" s="94" t="s">
        <v>287</v>
      </c>
      <c r="B91" s="141" t="s">
        <v>288</v>
      </c>
      <c r="C91" s="94">
        <v>-5</v>
      </c>
      <c r="D91" s="94" t="s">
        <v>184</v>
      </c>
      <c r="E91" s="106" t="s">
        <v>72</v>
      </c>
      <c r="F91" s="107"/>
      <c r="G91" s="105">
        <f>VLOOKUP(H91,Scoring!$B$3:$C$9,2,0)</f>
        <v>4</v>
      </c>
      <c r="H91" s="94" t="s">
        <v>202</v>
      </c>
      <c r="I91" s="106" t="s">
        <v>149</v>
      </c>
      <c r="J91" s="107"/>
      <c r="K91" s="106" t="s">
        <v>149</v>
      </c>
      <c r="L91" s="107"/>
      <c r="M91" s="133">
        <f t="shared" si="2"/>
        <v>0</v>
      </c>
      <c r="N91" s="133">
        <f t="shared" si="3"/>
        <v>0</v>
      </c>
    </row>
    <row r="92" spans="1:14" ht="11.5" x14ac:dyDescent="0.25">
      <c r="A92" s="94" t="s">
        <v>294</v>
      </c>
      <c r="B92" s="132" t="s">
        <v>295</v>
      </c>
      <c r="C92" s="94" t="s">
        <v>264</v>
      </c>
      <c r="D92" s="94"/>
      <c r="E92" s="106" t="s">
        <v>72</v>
      </c>
      <c r="F92" s="107"/>
      <c r="G92" s="105">
        <f>VLOOKUP(H92,Scoring!$B$3:$C$9,2,0)</f>
        <v>4</v>
      </c>
      <c r="H92" s="94" t="s">
        <v>202</v>
      </c>
      <c r="I92" s="106" t="s">
        <v>149</v>
      </c>
      <c r="J92" s="107"/>
      <c r="K92" s="106" t="s">
        <v>149</v>
      </c>
      <c r="L92" s="107"/>
      <c r="M92" s="133">
        <f t="shared" si="2"/>
        <v>0</v>
      </c>
      <c r="N92" s="133">
        <f t="shared" si="3"/>
        <v>0</v>
      </c>
    </row>
    <row r="93" spans="1:14" ht="11.5" x14ac:dyDescent="0.25">
      <c r="A93" s="94" t="s">
        <v>296</v>
      </c>
      <c r="B93" s="132" t="s">
        <v>297</v>
      </c>
      <c r="C93" s="133" t="s">
        <v>134</v>
      </c>
      <c r="D93" s="94"/>
      <c r="E93" s="133" t="s">
        <v>134</v>
      </c>
      <c r="F93" s="94" t="s">
        <v>134</v>
      </c>
      <c r="G93" s="105"/>
      <c r="H93" s="94"/>
      <c r="I93" s="133" t="s">
        <v>134</v>
      </c>
      <c r="J93" s="133" t="s">
        <v>134</v>
      </c>
      <c r="K93" s="133" t="s">
        <v>134</v>
      </c>
      <c r="L93" s="133" t="s">
        <v>134</v>
      </c>
      <c r="M93" s="133" t="e">
        <f t="shared" si="2"/>
        <v>#N/A</v>
      </c>
      <c r="N93" s="133" t="e">
        <f t="shared" si="3"/>
        <v>#N/A</v>
      </c>
    </row>
    <row r="94" spans="1:14" ht="11.5" x14ac:dyDescent="0.25">
      <c r="A94" s="94" t="s">
        <v>298</v>
      </c>
      <c r="B94" s="141" t="s">
        <v>299</v>
      </c>
      <c r="C94" s="94" t="s">
        <v>65</v>
      </c>
      <c r="D94" s="94"/>
      <c r="E94" s="106" t="s">
        <v>72</v>
      </c>
      <c r="F94" s="107"/>
      <c r="G94" s="105">
        <f>VLOOKUP(H94,Scoring!$B$3:$C$9,2,0)</f>
        <v>4</v>
      </c>
      <c r="H94" s="94" t="s">
        <v>202</v>
      </c>
      <c r="I94" s="106" t="s">
        <v>149</v>
      </c>
      <c r="J94" s="107"/>
      <c r="K94" s="106" t="s">
        <v>149</v>
      </c>
      <c r="L94" s="107"/>
      <c r="M94" s="133">
        <f t="shared" si="2"/>
        <v>0</v>
      </c>
      <c r="N94" s="133">
        <f t="shared" si="3"/>
        <v>0</v>
      </c>
    </row>
    <row r="95" spans="1:14" ht="11.5" x14ac:dyDescent="0.25">
      <c r="A95" s="94" t="s">
        <v>300</v>
      </c>
      <c r="B95" s="141" t="s">
        <v>301</v>
      </c>
      <c r="C95" s="133" t="s">
        <v>134</v>
      </c>
      <c r="D95" s="94"/>
      <c r="E95" s="133" t="s">
        <v>134</v>
      </c>
      <c r="F95" s="94" t="s">
        <v>134</v>
      </c>
      <c r="G95" s="105"/>
      <c r="H95" s="94"/>
      <c r="I95" s="133" t="s">
        <v>134</v>
      </c>
      <c r="J95" s="133" t="s">
        <v>134</v>
      </c>
      <c r="K95" s="133" t="s">
        <v>134</v>
      </c>
      <c r="L95" s="133" t="s">
        <v>134</v>
      </c>
      <c r="M95" s="133" t="e">
        <f t="shared" si="2"/>
        <v>#N/A</v>
      </c>
      <c r="N95" s="133" t="e">
        <f t="shared" si="3"/>
        <v>#N/A</v>
      </c>
    </row>
    <row r="96" spans="1:14" ht="11.5" x14ac:dyDescent="0.25">
      <c r="A96" s="94" t="s">
        <v>281</v>
      </c>
      <c r="B96" s="141" t="s">
        <v>302</v>
      </c>
      <c r="C96" s="94" t="s">
        <v>188</v>
      </c>
      <c r="D96" s="94" t="s">
        <v>303</v>
      </c>
      <c r="E96" s="106" t="s">
        <v>72</v>
      </c>
      <c r="F96" s="107"/>
      <c r="G96" s="105">
        <f>VLOOKUP(H96,Scoring!$B$3:$C$9,2,0)</f>
        <v>4</v>
      </c>
      <c r="H96" s="94" t="s">
        <v>202</v>
      </c>
      <c r="I96" s="106" t="s">
        <v>149</v>
      </c>
      <c r="J96" s="107"/>
      <c r="K96" s="106" t="s">
        <v>149</v>
      </c>
      <c r="L96" s="107"/>
      <c r="M96" s="133">
        <f t="shared" si="2"/>
        <v>0</v>
      </c>
      <c r="N96" s="133">
        <f t="shared" si="3"/>
        <v>0</v>
      </c>
    </row>
    <row r="97" spans="1:14" ht="11.5" x14ac:dyDescent="0.25">
      <c r="A97" s="94" t="s">
        <v>283</v>
      </c>
      <c r="B97" s="151" t="s">
        <v>304</v>
      </c>
      <c r="C97" s="94" t="s">
        <v>188</v>
      </c>
      <c r="D97" s="94" t="s">
        <v>303</v>
      </c>
      <c r="E97" s="106" t="s">
        <v>72</v>
      </c>
      <c r="F97" s="107"/>
      <c r="G97" s="105">
        <f>VLOOKUP(H97,Scoring!$B$3:$C$9,2,0)</f>
        <v>4</v>
      </c>
      <c r="H97" s="94" t="s">
        <v>202</v>
      </c>
      <c r="I97" s="106" t="s">
        <v>149</v>
      </c>
      <c r="J97" s="107"/>
      <c r="K97" s="106" t="s">
        <v>149</v>
      </c>
      <c r="L97" s="107"/>
      <c r="M97" s="133">
        <f t="shared" si="2"/>
        <v>0</v>
      </c>
      <c r="N97" s="133">
        <f t="shared" si="3"/>
        <v>0</v>
      </c>
    </row>
    <row r="98" spans="1:14" ht="11.5" x14ac:dyDescent="0.25">
      <c r="A98" s="94" t="s">
        <v>305</v>
      </c>
      <c r="B98" s="132" t="s">
        <v>306</v>
      </c>
      <c r="C98" s="133" t="s">
        <v>134</v>
      </c>
      <c r="D98" s="94"/>
      <c r="E98" s="133" t="s">
        <v>134</v>
      </c>
      <c r="F98" s="94" t="s">
        <v>134</v>
      </c>
      <c r="G98" s="105"/>
      <c r="H98" s="94"/>
      <c r="I98" s="133" t="s">
        <v>134</v>
      </c>
      <c r="J98" s="133" t="s">
        <v>134</v>
      </c>
      <c r="K98" s="133" t="s">
        <v>134</v>
      </c>
      <c r="L98" s="133" t="s">
        <v>134</v>
      </c>
      <c r="M98" s="133" t="e">
        <f t="shared" si="2"/>
        <v>#N/A</v>
      </c>
      <c r="N98" s="133" t="e">
        <f t="shared" si="3"/>
        <v>#N/A</v>
      </c>
    </row>
    <row r="99" spans="1:14" ht="11.5" x14ac:dyDescent="0.25">
      <c r="A99" s="94" t="s">
        <v>281</v>
      </c>
      <c r="B99" s="141" t="s">
        <v>307</v>
      </c>
      <c r="C99" s="94" t="s">
        <v>257</v>
      </c>
      <c r="D99" s="94"/>
      <c r="E99" s="106" t="s">
        <v>72</v>
      </c>
      <c r="F99" s="107"/>
      <c r="G99" s="105">
        <f>VLOOKUP(H99,Scoring!$B$3:$C$9,2,0)</f>
        <v>4</v>
      </c>
      <c r="H99" s="94" t="s">
        <v>202</v>
      </c>
      <c r="I99" s="106" t="s">
        <v>149</v>
      </c>
      <c r="J99" s="107"/>
      <c r="K99" s="106" t="s">
        <v>149</v>
      </c>
      <c r="L99" s="107"/>
      <c r="M99" s="133">
        <f t="shared" si="2"/>
        <v>0</v>
      </c>
      <c r="N99" s="133">
        <f t="shared" si="3"/>
        <v>0</v>
      </c>
    </row>
    <row r="100" spans="1:14" ht="11.5" x14ac:dyDescent="0.25">
      <c r="A100" s="94" t="s">
        <v>283</v>
      </c>
      <c r="B100" s="141" t="s">
        <v>308</v>
      </c>
      <c r="C100" s="94" t="s">
        <v>257</v>
      </c>
      <c r="D100" s="94"/>
      <c r="E100" s="106" t="s">
        <v>72</v>
      </c>
      <c r="F100" s="107"/>
      <c r="G100" s="105">
        <f>VLOOKUP(H100,Scoring!$B$3:$C$9,2,0)</f>
        <v>4</v>
      </c>
      <c r="H100" s="94" t="s">
        <v>202</v>
      </c>
      <c r="I100" s="106" t="s">
        <v>149</v>
      </c>
      <c r="J100" s="107"/>
      <c r="K100" s="106" t="s">
        <v>149</v>
      </c>
      <c r="L100" s="107"/>
      <c r="M100" s="133">
        <f t="shared" si="2"/>
        <v>0</v>
      </c>
      <c r="N100" s="133">
        <f t="shared" si="3"/>
        <v>0</v>
      </c>
    </row>
    <row r="101" spans="1:14" ht="11.5" x14ac:dyDescent="0.25">
      <c r="A101" s="94" t="s">
        <v>285</v>
      </c>
      <c r="B101" s="141" t="s">
        <v>309</v>
      </c>
      <c r="C101" s="94" t="s">
        <v>257</v>
      </c>
      <c r="D101" s="94"/>
      <c r="E101" s="106" t="s">
        <v>72</v>
      </c>
      <c r="F101" s="107"/>
      <c r="G101" s="105">
        <f>VLOOKUP(H101,Scoring!$B$3:$C$9,2,0)</f>
        <v>4</v>
      </c>
      <c r="H101" s="94" t="s">
        <v>202</v>
      </c>
      <c r="I101" s="106" t="s">
        <v>149</v>
      </c>
      <c r="J101" s="107"/>
      <c r="K101" s="106" t="s">
        <v>149</v>
      </c>
      <c r="L101" s="107"/>
      <c r="M101" s="133">
        <f t="shared" si="2"/>
        <v>0</v>
      </c>
      <c r="N101" s="133">
        <f t="shared" si="3"/>
        <v>0</v>
      </c>
    </row>
    <row r="102" spans="1:14" ht="11.5" x14ac:dyDescent="0.25">
      <c r="A102" s="94" t="s">
        <v>287</v>
      </c>
      <c r="B102" s="141" t="s">
        <v>310</v>
      </c>
      <c r="C102" s="94" t="s">
        <v>257</v>
      </c>
      <c r="D102" s="94"/>
      <c r="E102" s="106" t="s">
        <v>72</v>
      </c>
      <c r="F102" s="107"/>
      <c r="G102" s="105">
        <f>VLOOKUP(H102,Scoring!$B$3:$C$9,2,0)</f>
        <v>4</v>
      </c>
      <c r="H102" s="94" t="s">
        <v>202</v>
      </c>
      <c r="I102" s="106" t="s">
        <v>149</v>
      </c>
      <c r="J102" s="107"/>
      <c r="K102" s="106" t="s">
        <v>149</v>
      </c>
      <c r="L102" s="107"/>
      <c r="M102" s="133">
        <f t="shared" si="2"/>
        <v>0</v>
      </c>
      <c r="N102" s="133">
        <f t="shared" si="3"/>
        <v>0</v>
      </c>
    </row>
    <row r="103" spans="1:14" ht="11.5" x14ac:dyDescent="0.25">
      <c r="A103" s="94" t="s">
        <v>311</v>
      </c>
      <c r="B103" s="141" t="s">
        <v>312</v>
      </c>
      <c r="C103" s="94" t="s">
        <v>257</v>
      </c>
      <c r="D103" s="94"/>
      <c r="E103" s="106" t="s">
        <v>72</v>
      </c>
      <c r="F103" s="107"/>
      <c r="G103" s="105">
        <f>VLOOKUP(H103,Scoring!$B$3:$C$9,2,0)</f>
        <v>4</v>
      </c>
      <c r="H103" s="94" t="s">
        <v>202</v>
      </c>
      <c r="I103" s="106" t="s">
        <v>149</v>
      </c>
      <c r="J103" s="107"/>
      <c r="K103" s="106" t="s">
        <v>149</v>
      </c>
      <c r="L103" s="107"/>
      <c r="M103" s="133">
        <f t="shared" si="2"/>
        <v>0</v>
      </c>
      <c r="N103" s="133">
        <f t="shared" si="3"/>
        <v>0</v>
      </c>
    </row>
    <row r="104" spans="1:14" ht="11.5" x14ac:dyDescent="0.25">
      <c r="A104" s="94" t="s">
        <v>313</v>
      </c>
      <c r="B104" s="141" t="s">
        <v>314</v>
      </c>
      <c r="C104" s="94" t="s">
        <v>257</v>
      </c>
      <c r="D104" s="94"/>
      <c r="E104" s="106" t="s">
        <v>72</v>
      </c>
      <c r="F104" s="107"/>
      <c r="G104" s="105">
        <f>VLOOKUP(H104,Scoring!$B$3:$C$9,2,0)</f>
        <v>4</v>
      </c>
      <c r="H104" s="94" t="s">
        <v>202</v>
      </c>
      <c r="I104" s="106" t="s">
        <v>149</v>
      </c>
      <c r="J104" s="107"/>
      <c r="K104" s="106" t="s">
        <v>149</v>
      </c>
      <c r="L104" s="107"/>
      <c r="M104" s="133">
        <f t="shared" si="2"/>
        <v>0</v>
      </c>
      <c r="N104" s="133">
        <f t="shared" si="3"/>
        <v>0</v>
      </c>
    </row>
    <row r="105" spans="1:14" ht="11.5" x14ac:dyDescent="0.25">
      <c r="A105" s="94" t="s">
        <v>315</v>
      </c>
      <c r="B105" s="141" t="s">
        <v>316</v>
      </c>
      <c r="C105" s="144" t="s">
        <v>194</v>
      </c>
      <c r="D105" s="94"/>
      <c r="E105" s="133" t="s">
        <v>134</v>
      </c>
      <c r="F105" s="94" t="s">
        <v>134</v>
      </c>
      <c r="G105" s="105"/>
      <c r="H105" s="94"/>
      <c r="I105" s="133" t="s">
        <v>134</v>
      </c>
      <c r="J105" s="133" t="s">
        <v>134</v>
      </c>
      <c r="K105" s="133" t="s">
        <v>134</v>
      </c>
      <c r="L105" s="133" t="s">
        <v>134</v>
      </c>
      <c r="M105" s="133" t="e">
        <f t="shared" si="2"/>
        <v>#N/A</v>
      </c>
      <c r="N105" s="133" t="e">
        <f t="shared" si="3"/>
        <v>#N/A</v>
      </c>
    </row>
    <row r="106" spans="1:14" ht="11.5" x14ac:dyDescent="0.25">
      <c r="A106" s="94" t="s">
        <v>317</v>
      </c>
      <c r="B106" s="132" t="s">
        <v>102</v>
      </c>
      <c r="C106" s="133" t="s">
        <v>134</v>
      </c>
      <c r="D106" s="94"/>
      <c r="E106" s="133" t="s">
        <v>134</v>
      </c>
      <c r="F106" s="94" t="s">
        <v>134</v>
      </c>
      <c r="G106" s="105"/>
      <c r="H106" s="94"/>
      <c r="I106" s="133" t="s">
        <v>134</v>
      </c>
      <c r="J106" s="133" t="s">
        <v>134</v>
      </c>
      <c r="K106" s="133" t="s">
        <v>134</v>
      </c>
      <c r="L106" s="133" t="s">
        <v>134</v>
      </c>
      <c r="M106" s="133" t="e">
        <f t="shared" si="2"/>
        <v>#N/A</v>
      </c>
      <c r="N106" s="133" t="e">
        <f t="shared" si="3"/>
        <v>#N/A</v>
      </c>
    </row>
    <row r="107" spans="1:14" ht="11.5" x14ac:dyDescent="0.25">
      <c r="A107" s="94"/>
      <c r="B107" s="141" t="s">
        <v>318</v>
      </c>
      <c r="C107" s="94" t="s">
        <v>257</v>
      </c>
      <c r="D107" s="94"/>
      <c r="E107" s="106" t="s">
        <v>72</v>
      </c>
      <c r="F107" s="107"/>
      <c r="G107" s="105">
        <f>VLOOKUP(H107,Scoring!$B$3:$C$9,2,0)</f>
        <v>4</v>
      </c>
      <c r="H107" s="94" t="s">
        <v>202</v>
      </c>
      <c r="I107" s="106" t="s">
        <v>149</v>
      </c>
      <c r="J107" s="107"/>
      <c r="K107" s="106" t="s">
        <v>149</v>
      </c>
      <c r="L107" s="107"/>
      <c r="M107" s="133">
        <f t="shared" si="2"/>
        <v>0</v>
      </c>
      <c r="N107" s="133">
        <f t="shared" si="3"/>
        <v>0</v>
      </c>
    </row>
    <row r="108" spans="1:14" ht="11.5" x14ac:dyDescent="0.25">
      <c r="A108" s="94" t="s">
        <v>319</v>
      </c>
      <c r="B108" s="132" t="s">
        <v>103</v>
      </c>
      <c r="C108" s="133" t="s">
        <v>134</v>
      </c>
      <c r="D108" s="94"/>
      <c r="E108" s="133" t="s">
        <v>134</v>
      </c>
      <c r="F108" s="94" t="s">
        <v>134</v>
      </c>
      <c r="G108" s="105"/>
      <c r="H108" s="94"/>
      <c r="I108" s="133" t="s">
        <v>134</v>
      </c>
      <c r="J108" s="133" t="s">
        <v>134</v>
      </c>
      <c r="K108" s="133" t="s">
        <v>134</v>
      </c>
      <c r="L108" s="133" t="s">
        <v>134</v>
      </c>
      <c r="M108" s="133" t="e">
        <f t="shared" si="2"/>
        <v>#N/A</v>
      </c>
      <c r="N108" s="133" t="e">
        <f t="shared" si="3"/>
        <v>#N/A</v>
      </c>
    </row>
    <row r="109" spans="1:14" ht="11.5" x14ac:dyDescent="0.25">
      <c r="A109" s="94"/>
      <c r="B109" s="141" t="s">
        <v>320</v>
      </c>
      <c r="C109" s="94" t="s">
        <v>257</v>
      </c>
      <c r="D109" s="94"/>
      <c r="E109" s="106" t="s">
        <v>72</v>
      </c>
      <c r="F109" s="107"/>
      <c r="G109" s="105">
        <f>VLOOKUP(H109,Scoring!$B$3:$C$9,2,0)</f>
        <v>4</v>
      </c>
      <c r="H109" s="94" t="s">
        <v>202</v>
      </c>
      <c r="I109" s="106" t="s">
        <v>149</v>
      </c>
      <c r="J109" s="107"/>
      <c r="K109" s="106" t="s">
        <v>149</v>
      </c>
      <c r="L109" s="107"/>
      <c r="M109" s="133">
        <f t="shared" si="2"/>
        <v>0</v>
      </c>
      <c r="N109" s="133">
        <f t="shared" si="3"/>
        <v>0</v>
      </c>
    </row>
    <row r="110" spans="1:14" ht="11.5" x14ac:dyDescent="0.25">
      <c r="A110" s="94" t="s">
        <v>321</v>
      </c>
      <c r="B110" s="132" t="s">
        <v>322</v>
      </c>
      <c r="C110" s="133" t="s">
        <v>134</v>
      </c>
      <c r="D110" s="94"/>
      <c r="E110" s="133" t="s">
        <v>134</v>
      </c>
      <c r="F110" s="94" t="s">
        <v>134</v>
      </c>
      <c r="G110" s="105"/>
      <c r="H110" s="94"/>
      <c r="I110" s="133" t="s">
        <v>134</v>
      </c>
      <c r="J110" s="133" t="s">
        <v>134</v>
      </c>
      <c r="K110" s="133" t="s">
        <v>134</v>
      </c>
      <c r="L110" s="133" t="s">
        <v>134</v>
      </c>
      <c r="M110" s="133" t="e">
        <f t="shared" si="2"/>
        <v>#N/A</v>
      </c>
      <c r="N110" s="133" t="e">
        <f t="shared" si="3"/>
        <v>#N/A</v>
      </c>
    </row>
    <row r="111" spans="1:14" ht="11.5" x14ac:dyDescent="0.25">
      <c r="A111" s="94"/>
      <c r="B111" s="141" t="s">
        <v>323</v>
      </c>
      <c r="C111" s="94" t="s">
        <v>324</v>
      </c>
      <c r="D111" s="94"/>
      <c r="E111" s="106" t="s">
        <v>72</v>
      </c>
      <c r="F111" s="107"/>
      <c r="G111" s="105">
        <f>VLOOKUP(H111,Scoring!$B$3:$C$9,2,0)</f>
        <v>4</v>
      </c>
      <c r="H111" s="94" t="s">
        <v>202</v>
      </c>
      <c r="I111" s="106" t="s">
        <v>149</v>
      </c>
      <c r="J111" s="107"/>
      <c r="K111" s="106" t="s">
        <v>149</v>
      </c>
      <c r="L111" s="107"/>
      <c r="M111" s="133">
        <f t="shared" si="2"/>
        <v>0</v>
      </c>
      <c r="N111" s="133">
        <f t="shared" si="3"/>
        <v>0</v>
      </c>
    </row>
    <row r="112" spans="1:14" ht="11.5" x14ac:dyDescent="0.25">
      <c r="A112" s="94"/>
      <c r="B112" s="141" t="s">
        <v>325</v>
      </c>
      <c r="C112" s="94" t="s">
        <v>324</v>
      </c>
      <c r="D112" s="94"/>
      <c r="E112" s="106" t="s">
        <v>72</v>
      </c>
      <c r="F112" s="107"/>
      <c r="G112" s="105">
        <f>VLOOKUP(H112,Scoring!$B$3:$C$9,2,0)</f>
        <v>4</v>
      </c>
      <c r="H112" s="94" t="s">
        <v>202</v>
      </c>
      <c r="I112" s="106" t="s">
        <v>149</v>
      </c>
      <c r="J112" s="107"/>
      <c r="K112" s="106" t="s">
        <v>149</v>
      </c>
      <c r="L112" s="107"/>
      <c r="M112" s="133">
        <f t="shared" si="2"/>
        <v>0</v>
      </c>
      <c r="N112" s="133">
        <f t="shared" si="3"/>
        <v>0</v>
      </c>
    </row>
    <row r="113" spans="1:14" ht="11.5" x14ac:dyDescent="0.25">
      <c r="A113" s="94"/>
      <c r="B113" s="141" t="s">
        <v>326</v>
      </c>
      <c r="C113" s="94" t="s">
        <v>324</v>
      </c>
      <c r="D113" s="94"/>
      <c r="E113" s="106" t="s">
        <v>72</v>
      </c>
      <c r="F113" s="107"/>
      <c r="G113" s="105">
        <f>VLOOKUP(H113,Scoring!$B$3:$C$9,2,0)</f>
        <v>4</v>
      </c>
      <c r="H113" s="94" t="s">
        <v>202</v>
      </c>
      <c r="I113" s="106" t="s">
        <v>149</v>
      </c>
      <c r="J113" s="107"/>
      <c r="K113" s="106" t="s">
        <v>149</v>
      </c>
      <c r="L113" s="107"/>
      <c r="M113" s="133">
        <f t="shared" si="2"/>
        <v>0</v>
      </c>
      <c r="N113" s="133">
        <f t="shared" si="3"/>
        <v>0</v>
      </c>
    </row>
    <row r="114" spans="1:14" ht="11.5" x14ac:dyDescent="0.25">
      <c r="A114" s="94"/>
      <c r="B114" s="141" t="s">
        <v>326</v>
      </c>
      <c r="C114" s="94" t="s">
        <v>324</v>
      </c>
      <c r="D114" s="94"/>
      <c r="E114" s="106" t="s">
        <v>72</v>
      </c>
      <c r="F114" s="107"/>
      <c r="G114" s="105">
        <f>VLOOKUP(H114,Scoring!$B$3:$C$9,2,0)</f>
        <v>4</v>
      </c>
      <c r="H114" s="94" t="s">
        <v>202</v>
      </c>
      <c r="I114" s="106" t="s">
        <v>149</v>
      </c>
      <c r="J114" s="107"/>
      <c r="K114" s="106" t="s">
        <v>149</v>
      </c>
      <c r="L114" s="107"/>
      <c r="M114" s="133">
        <f t="shared" si="2"/>
        <v>0</v>
      </c>
      <c r="N114" s="133">
        <f t="shared" si="3"/>
        <v>0</v>
      </c>
    </row>
    <row r="115" spans="1:14" ht="11.5" x14ac:dyDescent="0.25">
      <c r="A115" s="94" t="s">
        <v>327</v>
      </c>
      <c r="B115" s="132" t="s">
        <v>328</v>
      </c>
      <c r="C115" s="94" t="s">
        <v>324</v>
      </c>
      <c r="D115" s="94"/>
      <c r="E115" s="106" t="s">
        <v>72</v>
      </c>
      <c r="F115" s="107"/>
      <c r="G115" s="105">
        <f>VLOOKUP(H115,Scoring!$B$3:$C$9,2,0)</f>
        <v>4</v>
      </c>
      <c r="H115" s="94" t="s">
        <v>202</v>
      </c>
      <c r="I115" s="106" t="s">
        <v>149</v>
      </c>
      <c r="J115" s="107"/>
      <c r="K115" s="106" t="s">
        <v>149</v>
      </c>
      <c r="L115" s="107"/>
      <c r="M115" s="133">
        <f t="shared" si="2"/>
        <v>0</v>
      </c>
      <c r="N115" s="133">
        <f t="shared" si="3"/>
        <v>0</v>
      </c>
    </row>
    <row r="116" spans="1:14" ht="11.5" x14ac:dyDescent="0.25">
      <c r="A116" s="94" t="s">
        <v>329</v>
      </c>
      <c r="B116" s="132" t="s">
        <v>330</v>
      </c>
      <c r="C116" s="94" t="s">
        <v>324</v>
      </c>
      <c r="D116" s="94"/>
      <c r="E116" s="106" t="s">
        <v>72</v>
      </c>
      <c r="F116" s="107"/>
      <c r="G116" s="105">
        <f>VLOOKUP(H116,Scoring!$B$3:$C$9,2,0)</f>
        <v>4</v>
      </c>
      <c r="H116" s="94" t="s">
        <v>202</v>
      </c>
      <c r="I116" s="106" t="s">
        <v>149</v>
      </c>
      <c r="J116" s="107"/>
      <c r="K116" s="106" t="s">
        <v>149</v>
      </c>
      <c r="L116" s="107"/>
      <c r="M116" s="133">
        <f t="shared" si="2"/>
        <v>0</v>
      </c>
      <c r="N116" s="133">
        <f t="shared" si="3"/>
        <v>0</v>
      </c>
    </row>
    <row r="117" spans="1:14" ht="11.5" x14ac:dyDescent="0.25">
      <c r="A117" s="94" t="s">
        <v>331</v>
      </c>
      <c r="B117" s="132" t="s">
        <v>332</v>
      </c>
      <c r="C117" s="94" t="s">
        <v>333</v>
      </c>
      <c r="D117" s="94"/>
      <c r="E117" s="106" t="s">
        <v>72</v>
      </c>
      <c r="F117" s="107"/>
      <c r="G117" s="105">
        <f>VLOOKUP(H117,Scoring!$B$3:$C$9,2,0)</f>
        <v>4</v>
      </c>
      <c r="H117" s="94" t="s">
        <v>202</v>
      </c>
      <c r="I117" s="106" t="s">
        <v>149</v>
      </c>
      <c r="J117" s="107"/>
      <c r="K117" s="106" t="s">
        <v>149</v>
      </c>
      <c r="L117" s="107"/>
      <c r="M117" s="133">
        <f t="shared" si="2"/>
        <v>0</v>
      </c>
      <c r="N117" s="133">
        <f t="shared" si="3"/>
        <v>0</v>
      </c>
    </row>
    <row r="118" spans="1:14" ht="11.5" x14ac:dyDescent="0.25">
      <c r="A118" s="94" t="s">
        <v>334</v>
      </c>
      <c r="B118" s="132" t="s">
        <v>335</v>
      </c>
      <c r="C118" s="94" t="s">
        <v>336</v>
      </c>
      <c r="D118" s="94"/>
      <c r="E118" s="106" t="s">
        <v>72</v>
      </c>
      <c r="F118" s="107"/>
      <c r="G118" s="105">
        <f>VLOOKUP(H118,Scoring!$B$3:$C$9,2,0)</f>
        <v>4</v>
      </c>
      <c r="H118" s="94" t="s">
        <v>202</v>
      </c>
      <c r="I118" s="106" t="s">
        <v>149</v>
      </c>
      <c r="J118" s="107"/>
      <c r="K118" s="106" t="s">
        <v>149</v>
      </c>
      <c r="L118" s="107"/>
      <c r="M118" s="133">
        <f t="shared" si="2"/>
        <v>0</v>
      </c>
      <c r="N118" s="133">
        <f t="shared" si="3"/>
        <v>0</v>
      </c>
    </row>
    <row r="119" spans="1:14" ht="11.5" x14ac:dyDescent="0.25">
      <c r="A119" s="94" t="s">
        <v>337</v>
      </c>
      <c r="B119" s="132" t="s">
        <v>338</v>
      </c>
      <c r="C119" s="94" t="s">
        <v>188</v>
      </c>
      <c r="D119" s="94"/>
      <c r="E119" s="106" t="s">
        <v>72</v>
      </c>
      <c r="F119" s="107"/>
      <c r="G119" s="105">
        <f>VLOOKUP(H119,Scoring!$B$3:$C$9,2,0)</f>
        <v>4</v>
      </c>
      <c r="H119" s="94" t="s">
        <v>202</v>
      </c>
      <c r="I119" s="106" t="s">
        <v>149</v>
      </c>
      <c r="J119" s="107"/>
      <c r="K119" s="106" t="s">
        <v>149</v>
      </c>
      <c r="L119" s="107"/>
      <c r="M119" s="133">
        <f t="shared" si="2"/>
        <v>0</v>
      </c>
      <c r="N119" s="133">
        <f t="shared" si="3"/>
        <v>0</v>
      </c>
    </row>
    <row r="120" spans="1:14" ht="11.5" x14ac:dyDescent="0.25">
      <c r="A120" s="94" t="s">
        <v>339</v>
      </c>
      <c r="B120" s="132" t="s">
        <v>340</v>
      </c>
      <c r="C120" s="94" t="s">
        <v>257</v>
      </c>
      <c r="D120" s="94"/>
      <c r="E120" s="106" t="s">
        <v>72</v>
      </c>
      <c r="F120" s="107"/>
      <c r="G120" s="105">
        <f>VLOOKUP(H120,Scoring!$B$3:$C$9,2,0)</f>
        <v>4</v>
      </c>
      <c r="H120" s="94" t="s">
        <v>202</v>
      </c>
      <c r="I120" s="106" t="s">
        <v>149</v>
      </c>
      <c r="J120" s="107"/>
      <c r="K120" s="106" t="s">
        <v>149</v>
      </c>
      <c r="L120" s="107"/>
      <c r="M120" s="133">
        <f t="shared" si="2"/>
        <v>0</v>
      </c>
      <c r="N120" s="133">
        <f t="shared" si="3"/>
        <v>0</v>
      </c>
    </row>
    <row r="121" spans="1:14" ht="11.5" x14ac:dyDescent="0.25">
      <c r="A121" s="94" t="s">
        <v>341</v>
      </c>
      <c r="B121" s="132" t="s">
        <v>342</v>
      </c>
      <c r="C121" s="94" t="s">
        <v>343</v>
      </c>
      <c r="D121" s="94"/>
      <c r="E121" s="106" t="s">
        <v>72</v>
      </c>
      <c r="F121" s="107"/>
      <c r="G121" s="105">
        <f>VLOOKUP(H121,Scoring!$B$3:$C$9,2,0)</f>
        <v>4</v>
      </c>
      <c r="H121" s="94" t="s">
        <v>202</v>
      </c>
      <c r="I121" s="106" t="s">
        <v>149</v>
      </c>
      <c r="J121" s="107"/>
      <c r="K121" s="106" t="s">
        <v>149</v>
      </c>
      <c r="L121" s="107"/>
      <c r="M121" s="133">
        <f t="shared" si="2"/>
        <v>0</v>
      </c>
      <c r="N121" s="133">
        <f t="shared" si="3"/>
        <v>0</v>
      </c>
    </row>
    <row r="122" spans="1:14" ht="11.5" x14ac:dyDescent="0.25">
      <c r="A122" s="94" t="s">
        <v>344</v>
      </c>
      <c r="B122" s="132" t="s">
        <v>345</v>
      </c>
      <c r="C122" s="133" t="s">
        <v>134</v>
      </c>
      <c r="D122" s="94"/>
      <c r="E122" s="133" t="s">
        <v>134</v>
      </c>
      <c r="F122" s="94" t="s">
        <v>134</v>
      </c>
      <c r="G122" s="105"/>
      <c r="H122" s="94"/>
      <c r="I122" s="133" t="s">
        <v>134</v>
      </c>
      <c r="J122" s="133" t="s">
        <v>134</v>
      </c>
      <c r="K122" s="133" t="s">
        <v>134</v>
      </c>
      <c r="L122" s="133" t="s">
        <v>134</v>
      </c>
      <c r="M122" s="133" t="e">
        <f t="shared" si="2"/>
        <v>#N/A</v>
      </c>
      <c r="N122" s="133" t="e">
        <f t="shared" si="3"/>
        <v>#N/A</v>
      </c>
    </row>
    <row r="123" spans="1:14" ht="11.5" x14ac:dyDescent="0.25">
      <c r="A123" s="94" t="s">
        <v>346</v>
      </c>
      <c r="B123" s="141" t="s">
        <v>347</v>
      </c>
      <c r="C123" s="94" t="s">
        <v>348</v>
      </c>
      <c r="D123" s="94" t="s">
        <v>206</v>
      </c>
      <c r="E123" s="106" t="s">
        <v>72</v>
      </c>
      <c r="F123" s="107"/>
      <c r="G123" s="105">
        <f>VLOOKUP(H123,Scoring!$B$3:$C$9,2,0)</f>
        <v>4</v>
      </c>
      <c r="H123" s="94" t="s">
        <v>202</v>
      </c>
      <c r="I123" s="106" t="s">
        <v>149</v>
      </c>
      <c r="J123" s="107"/>
      <c r="K123" s="106" t="s">
        <v>149</v>
      </c>
      <c r="L123" s="107"/>
      <c r="M123" s="133">
        <f t="shared" si="2"/>
        <v>0</v>
      </c>
      <c r="N123" s="133">
        <f t="shared" si="3"/>
        <v>0</v>
      </c>
    </row>
    <row r="124" spans="1:14" ht="11.5" x14ac:dyDescent="0.25">
      <c r="A124" s="94" t="s">
        <v>349</v>
      </c>
      <c r="B124" s="141" t="s">
        <v>350</v>
      </c>
      <c r="C124" s="94" t="s">
        <v>351</v>
      </c>
      <c r="D124" s="94" t="s">
        <v>206</v>
      </c>
      <c r="E124" s="106" t="s">
        <v>72</v>
      </c>
      <c r="F124" s="107"/>
      <c r="G124" s="105">
        <f>VLOOKUP(H124,Scoring!$B$3:$C$9,2,0)</f>
        <v>4</v>
      </c>
      <c r="H124" s="94" t="s">
        <v>202</v>
      </c>
      <c r="I124" s="106" t="s">
        <v>149</v>
      </c>
      <c r="J124" s="107"/>
      <c r="K124" s="106" t="s">
        <v>149</v>
      </c>
      <c r="L124" s="107"/>
      <c r="M124" s="133">
        <f t="shared" si="2"/>
        <v>0</v>
      </c>
      <c r="N124" s="133">
        <f t="shared" si="3"/>
        <v>0</v>
      </c>
    </row>
    <row r="125" spans="1:14" ht="11.5" x14ac:dyDescent="0.25">
      <c r="A125" s="94" t="s">
        <v>352</v>
      </c>
      <c r="B125" s="141" t="s">
        <v>353</v>
      </c>
      <c r="C125" s="94" t="s">
        <v>257</v>
      </c>
      <c r="D125" s="94"/>
      <c r="E125" s="106" t="s">
        <v>72</v>
      </c>
      <c r="F125" s="107"/>
      <c r="G125" s="105">
        <f>VLOOKUP(H125,Scoring!$B$3:$C$9,2,0)</f>
        <v>4</v>
      </c>
      <c r="H125" s="94" t="s">
        <v>202</v>
      </c>
      <c r="I125" s="106" t="s">
        <v>149</v>
      </c>
      <c r="J125" s="107"/>
      <c r="K125" s="106" t="s">
        <v>149</v>
      </c>
      <c r="L125" s="107"/>
      <c r="M125" s="133">
        <f t="shared" si="2"/>
        <v>0</v>
      </c>
      <c r="N125" s="133">
        <f t="shared" si="3"/>
        <v>0</v>
      </c>
    </row>
    <row r="126" spans="1:14" ht="11.5" x14ac:dyDescent="0.25">
      <c r="A126" s="94" t="s">
        <v>354</v>
      </c>
      <c r="B126" s="71" t="s">
        <v>355</v>
      </c>
      <c r="C126" s="94" t="s">
        <v>257</v>
      </c>
      <c r="D126" s="94"/>
      <c r="E126" s="106" t="s">
        <v>72</v>
      </c>
      <c r="F126" s="107"/>
      <c r="G126" s="105">
        <f>VLOOKUP(H126,Scoring!$B$3:$C$9,2,0)</f>
        <v>4</v>
      </c>
      <c r="H126" s="94" t="s">
        <v>202</v>
      </c>
      <c r="I126" s="106" t="s">
        <v>149</v>
      </c>
      <c r="J126" s="107"/>
      <c r="K126" s="106" t="s">
        <v>149</v>
      </c>
      <c r="L126" s="107"/>
      <c r="M126" s="133">
        <f t="shared" si="2"/>
        <v>0</v>
      </c>
      <c r="N126" s="133">
        <f t="shared" si="3"/>
        <v>0</v>
      </c>
    </row>
    <row r="127" spans="1:14" ht="11.5" x14ac:dyDescent="0.25">
      <c r="A127" s="94" t="s">
        <v>356</v>
      </c>
      <c r="B127" s="132" t="s">
        <v>357</v>
      </c>
      <c r="C127" s="133" t="s">
        <v>134</v>
      </c>
      <c r="D127" s="94"/>
      <c r="E127" s="133" t="s">
        <v>134</v>
      </c>
      <c r="F127" s="94" t="s">
        <v>134</v>
      </c>
      <c r="G127" s="105"/>
      <c r="H127" s="94"/>
      <c r="I127" s="133" t="s">
        <v>134</v>
      </c>
      <c r="J127" s="133" t="s">
        <v>134</v>
      </c>
      <c r="K127" s="133" t="s">
        <v>134</v>
      </c>
      <c r="L127" s="133" t="s">
        <v>134</v>
      </c>
      <c r="M127" s="133" t="e">
        <f t="shared" si="2"/>
        <v>#N/A</v>
      </c>
      <c r="N127" s="133" t="e">
        <f t="shared" si="3"/>
        <v>#N/A</v>
      </c>
    </row>
    <row r="128" spans="1:14" ht="11.5" x14ac:dyDescent="0.25">
      <c r="A128" s="94" t="s">
        <v>358</v>
      </c>
      <c r="B128" s="141" t="s">
        <v>359</v>
      </c>
      <c r="C128" s="94" t="s">
        <v>65</v>
      </c>
      <c r="D128" s="94"/>
      <c r="E128" s="106" t="s">
        <v>72</v>
      </c>
      <c r="F128" s="107"/>
      <c r="G128" s="105">
        <f>VLOOKUP(H128,Scoring!$B$3:$C$9,2,0)</f>
        <v>4</v>
      </c>
      <c r="H128" s="94" t="s">
        <v>202</v>
      </c>
      <c r="I128" s="106" t="s">
        <v>149</v>
      </c>
      <c r="J128" s="107"/>
      <c r="K128" s="106" t="s">
        <v>149</v>
      </c>
      <c r="L128" s="107"/>
      <c r="M128" s="133">
        <f t="shared" si="2"/>
        <v>0</v>
      </c>
      <c r="N128" s="133">
        <f t="shared" si="3"/>
        <v>0</v>
      </c>
    </row>
    <row r="129" spans="1:14" ht="11.5" x14ac:dyDescent="0.25">
      <c r="A129" s="94" t="s">
        <v>360</v>
      </c>
      <c r="B129" s="141" t="s">
        <v>361</v>
      </c>
      <c r="C129" s="94" t="s">
        <v>65</v>
      </c>
      <c r="D129" s="94"/>
      <c r="E129" s="106" t="s">
        <v>72</v>
      </c>
      <c r="F129" s="107"/>
      <c r="G129" s="105">
        <f>VLOOKUP(H129,Scoring!$B$3:$C$9,2,0)</f>
        <v>4</v>
      </c>
      <c r="H129" s="94" t="s">
        <v>202</v>
      </c>
      <c r="I129" s="106" t="s">
        <v>149</v>
      </c>
      <c r="J129" s="107"/>
      <c r="K129" s="106" t="s">
        <v>149</v>
      </c>
      <c r="L129" s="107"/>
      <c r="M129" s="133">
        <f t="shared" si="2"/>
        <v>0</v>
      </c>
      <c r="N129" s="133">
        <f t="shared" si="3"/>
        <v>0</v>
      </c>
    </row>
    <row r="130" spans="1:14" ht="11.5" x14ac:dyDescent="0.25">
      <c r="A130" s="94" t="s">
        <v>362</v>
      </c>
      <c r="B130" s="132" t="s">
        <v>363</v>
      </c>
      <c r="C130" s="133" t="s">
        <v>134</v>
      </c>
      <c r="D130" s="94"/>
      <c r="E130" s="133" t="s">
        <v>134</v>
      </c>
      <c r="F130" s="94" t="s">
        <v>134</v>
      </c>
      <c r="G130" s="105"/>
      <c r="H130" s="94"/>
      <c r="I130" s="133" t="s">
        <v>134</v>
      </c>
      <c r="J130" s="133" t="s">
        <v>134</v>
      </c>
      <c r="K130" s="133" t="s">
        <v>134</v>
      </c>
      <c r="L130" s="133" t="s">
        <v>134</v>
      </c>
      <c r="M130" s="133" t="e">
        <f t="shared" si="2"/>
        <v>#N/A</v>
      </c>
      <c r="N130" s="133" t="e">
        <f t="shared" si="3"/>
        <v>#N/A</v>
      </c>
    </row>
    <row r="131" spans="1:14" ht="11.5" x14ac:dyDescent="0.25">
      <c r="A131" s="94" t="s">
        <v>364</v>
      </c>
      <c r="B131" s="141" t="s">
        <v>365</v>
      </c>
      <c r="C131" s="94" t="s">
        <v>366</v>
      </c>
      <c r="D131" s="94"/>
      <c r="E131" s="106" t="s">
        <v>72</v>
      </c>
      <c r="F131" s="107"/>
      <c r="G131" s="105">
        <f>VLOOKUP(H131,Scoring!$B$3:$C$9,2,0)</f>
        <v>4</v>
      </c>
      <c r="H131" s="94" t="s">
        <v>202</v>
      </c>
      <c r="I131" s="106" t="s">
        <v>149</v>
      </c>
      <c r="J131" s="107"/>
      <c r="K131" s="106" t="s">
        <v>149</v>
      </c>
      <c r="L131" s="107"/>
      <c r="M131" s="133">
        <f t="shared" si="2"/>
        <v>0</v>
      </c>
      <c r="N131" s="133">
        <f t="shared" si="3"/>
        <v>0</v>
      </c>
    </row>
    <row r="132" spans="1:14" ht="23" x14ac:dyDescent="0.25">
      <c r="A132" s="94" t="s">
        <v>367</v>
      </c>
      <c r="B132" s="141" t="s">
        <v>368</v>
      </c>
      <c r="C132" s="94" t="s">
        <v>65</v>
      </c>
      <c r="D132" s="94"/>
      <c r="E132" s="106" t="s">
        <v>72</v>
      </c>
      <c r="F132" s="107"/>
      <c r="G132" s="105">
        <f>VLOOKUP(H132,Scoring!$B$3:$C$9,2,0)</f>
        <v>4</v>
      </c>
      <c r="H132" s="94" t="s">
        <v>202</v>
      </c>
      <c r="I132" s="106" t="s">
        <v>149</v>
      </c>
      <c r="J132" s="107"/>
      <c r="K132" s="106" t="s">
        <v>149</v>
      </c>
      <c r="L132" s="107"/>
      <c r="M132" s="133">
        <f t="shared" si="2"/>
        <v>0</v>
      </c>
      <c r="N132" s="133">
        <f t="shared" si="3"/>
        <v>0</v>
      </c>
    </row>
    <row r="133" spans="1:14" ht="11.5" x14ac:dyDescent="0.25">
      <c r="A133" s="94" t="s">
        <v>369</v>
      </c>
      <c r="B133" s="141" t="s">
        <v>370</v>
      </c>
      <c r="C133" s="133" t="s">
        <v>134</v>
      </c>
      <c r="D133" s="94"/>
      <c r="E133" s="133" t="s">
        <v>134</v>
      </c>
      <c r="F133" s="94" t="s">
        <v>134</v>
      </c>
      <c r="G133" s="105"/>
      <c r="H133" s="94"/>
      <c r="I133" s="133" t="s">
        <v>134</v>
      </c>
      <c r="J133" s="133" t="s">
        <v>134</v>
      </c>
      <c r="K133" s="133" t="s">
        <v>134</v>
      </c>
      <c r="L133" s="133" t="s">
        <v>134</v>
      </c>
      <c r="M133" s="133" t="e">
        <f t="shared" si="2"/>
        <v>#N/A</v>
      </c>
      <c r="N133" s="133" t="e">
        <f t="shared" si="3"/>
        <v>#N/A</v>
      </c>
    </row>
    <row r="134" spans="1:14" ht="11.5" x14ac:dyDescent="0.25">
      <c r="A134" s="94" t="s">
        <v>281</v>
      </c>
      <c r="B134" s="141" t="s">
        <v>371</v>
      </c>
      <c r="C134" s="94" t="s">
        <v>65</v>
      </c>
      <c r="D134" s="94"/>
      <c r="E134" s="106" t="s">
        <v>72</v>
      </c>
      <c r="F134" s="107"/>
      <c r="G134" s="105">
        <f>VLOOKUP(H134,Scoring!$B$3:$C$9,2,0)</f>
        <v>4</v>
      </c>
      <c r="H134" s="94" t="s">
        <v>202</v>
      </c>
      <c r="I134" s="106" t="s">
        <v>149</v>
      </c>
      <c r="J134" s="107"/>
      <c r="K134" s="106" t="s">
        <v>149</v>
      </c>
      <c r="L134" s="107"/>
      <c r="M134" s="133">
        <f t="shared" si="2"/>
        <v>0</v>
      </c>
      <c r="N134" s="133">
        <f t="shared" si="3"/>
        <v>0</v>
      </c>
    </row>
    <row r="135" spans="1:14" ht="11.5" x14ac:dyDescent="0.25">
      <c r="A135" s="94" t="s">
        <v>283</v>
      </c>
      <c r="B135" s="71" t="s">
        <v>372</v>
      </c>
      <c r="C135" s="94" t="s">
        <v>65</v>
      </c>
      <c r="D135" s="94"/>
      <c r="E135" s="106" t="s">
        <v>72</v>
      </c>
      <c r="F135" s="107"/>
      <c r="G135" s="105">
        <f>VLOOKUP(H135,Scoring!$B$3:$C$9,2,0)</f>
        <v>4</v>
      </c>
      <c r="H135" s="94" t="s">
        <v>202</v>
      </c>
      <c r="I135" s="106" t="s">
        <v>149</v>
      </c>
      <c r="J135" s="107"/>
      <c r="K135" s="106" t="s">
        <v>149</v>
      </c>
      <c r="L135" s="107"/>
      <c r="M135" s="133">
        <f t="shared" si="2"/>
        <v>0</v>
      </c>
      <c r="N135" s="133">
        <f t="shared" si="3"/>
        <v>0</v>
      </c>
    </row>
    <row r="136" spans="1:14" ht="11.5" x14ac:dyDescent="0.25">
      <c r="A136" s="94" t="s">
        <v>285</v>
      </c>
      <c r="B136" s="141" t="s">
        <v>373</v>
      </c>
      <c r="C136" s="94" t="s">
        <v>65</v>
      </c>
      <c r="D136" s="94"/>
      <c r="E136" s="106" t="s">
        <v>72</v>
      </c>
      <c r="F136" s="107"/>
      <c r="G136" s="105">
        <f>VLOOKUP(H136,Scoring!$B$3:$C$9,2,0)</f>
        <v>4</v>
      </c>
      <c r="H136" s="94" t="s">
        <v>202</v>
      </c>
      <c r="I136" s="106" t="s">
        <v>149</v>
      </c>
      <c r="J136" s="107"/>
      <c r="K136" s="106" t="s">
        <v>149</v>
      </c>
      <c r="L136" s="107"/>
      <c r="M136" s="133">
        <f t="shared" si="2"/>
        <v>0</v>
      </c>
      <c r="N136" s="133">
        <f t="shared" si="3"/>
        <v>0</v>
      </c>
    </row>
    <row r="137" spans="1:14" ht="11.5" x14ac:dyDescent="0.25">
      <c r="A137" s="94" t="s">
        <v>374</v>
      </c>
      <c r="B137" s="141" t="s">
        <v>375</v>
      </c>
      <c r="C137" s="94" t="s">
        <v>188</v>
      </c>
      <c r="D137" s="94"/>
      <c r="E137" s="106" t="s">
        <v>72</v>
      </c>
      <c r="F137" s="107"/>
      <c r="G137" s="105">
        <f>VLOOKUP(H137,Scoring!$B$3:$C$9,2,0)</f>
        <v>4</v>
      </c>
      <c r="H137" s="94" t="s">
        <v>202</v>
      </c>
      <c r="I137" s="106" t="s">
        <v>149</v>
      </c>
      <c r="J137" s="107"/>
      <c r="K137" s="106" t="s">
        <v>149</v>
      </c>
      <c r="L137" s="107"/>
      <c r="M137" s="133">
        <f t="shared" si="2"/>
        <v>0</v>
      </c>
      <c r="N137" s="133">
        <f t="shared" si="3"/>
        <v>0</v>
      </c>
    </row>
    <row r="138" spans="1:14" ht="11.5" x14ac:dyDescent="0.25">
      <c r="A138" s="93" t="s">
        <v>376</v>
      </c>
      <c r="B138" s="132" t="s">
        <v>246</v>
      </c>
      <c r="C138" s="133" t="s">
        <v>134</v>
      </c>
      <c r="D138" s="94"/>
      <c r="E138" s="133" t="s">
        <v>134</v>
      </c>
      <c r="F138" s="94" t="s">
        <v>134</v>
      </c>
      <c r="G138" s="105"/>
      <c r="H138" s="94"/>
      <c r="I138" s="133" t="s">
        <v>134</v>
      </c>
      <c r="J138" s="133" t="s">
        <v>134</v>
      </c>
      <c r="K138" s="133" t="s">
        <v>134</v>
      </c>
      <c r="L138" s="133" t="s">
        <v>134</v>
      </c>
      <c r="M138" s="133" t="e">
        <f t="shared" ref="M138:M150" si="4">VLOOKUP(I138,EvaluatorScore,2,0)</f>
        <v>#N/A</v>
      </c>
      <c r="N138" s="133" t="e">
        <f t="shared" ref="N138:N150" si="5">VLOOKUP(K138,EvaluatorScore,2,0)</f>
        <v>#N/A</v>
      </c>
    </row>
    <row r="139" spans="1:14" ht="11.5" x14ac:dyDescent="0.25">
      <c r="A139" s="93" t="s">
        <v>377</v>
      </c>
      <c r="B139" s="132" t="s">
        <v>378</v>
      </c>
      <c r="C139" s="94" t="s">
        <v>188</v>
      </c>
      <c r="D139" s="94"/>
      <c r="E139" s="106" t="s">
        <v>72</v>
      </c>
      <c r="F139" s="107"/>
      <c r="G139" s="105">
        <f>VLOOKUP(H139,Scoring!$B$3:$C$9,2,0)</f>
        <v>5</v>
      </c>
      <c r="H139" s="94" t="s">
        <v>246</v>
      </c>
      <c r="I139" s="106" t="s">
        <v>149</v>
      </c>
      <c r="J139" s="107"/>
      <c r="K139" s="106" t="s">
        <v>149</v>
      </c>
      <c r="L139" s="107"/>
      <c r="M139" s="133">
        <f t="shared" si="4"/>
        <v>0</v>
      </c>
      <c r="N139" s="133">
        <f t="shared" si="5"/>
        <v>0</v>
      </c>
    </row>
    <row r="140" spans="1:14" ht="11.5" x14ac:dyDescent="0.25">
      <c r="A140" s="93" t="s">
        <v>379</v>
      </c>
      <c r="B140" s="132" t="s">
        <v>380</v>
      </c>
      <c r="C140" s="94" t="s">
        <v>381</v>
      </c>
      <c r="D140" s="94"/>
      <c r="E140" s="106" t="s">
        <v>72</v>
      </c>
      <c r="F140" s="107"/>
      <c r="G140" s="105">
        <f>VLOOKUP(H140,Scoring!$B$3:$C$9,2,0)</f>
        <v>5</v>
      </c>
      <c r="H140" s="94" t="s">
        <v>246</v>
      </c>
      <c r="I140" s="106" t="s">
        <v>149</v>
      </c>
      <c r="J140" s="107"/>
      <c r="K140" s="106" t="s">
        <v>149</v>
      </c>
      <c r="L140" s="107"/>
      <c r="M140" s="133">
        <f t="shared" si="4"/>
        <v>0</v>
      </c>
      <c r="N140" s="133">
        <f t="shared" si="5"/>
        <v>0</v>
      </c>
    </row>
    <row r="141" spans="1:14" ht="11.5" x14ac:dyDescent="0.25">
      <c r="A141" s="94" t="s">
        <v>382</v>
      </c>
      <c r="B141" s="141" t="s">
        <v>383</v>
      </c>
      <c r="C141" s="94" t="s">
        <v>324</v>
      </c>
      <c r="D141" s="94"/>
      <c r="E141" s="106" t="s">
        <v>72</v>
      </c>
      <c r="F141" s="107"/>
      <c r="G141" s="105">
        <f>VLOOKUP(H141,Scoring!$B$3:$C$9,2,0)</f>
        <v>5</v>
      </c>
      <c r="H141" s="94" t="s">
        <v>246</v>
      </c>
      <c r="I141" s="106" t="s">
        <v>149</v>
      </c>
      <c r="J141" s="107"/>
      <c r="K141" s="106" t="s">
        <v>149</v>
      </c>
      <c r="L141" s="107"/>
      <c r="M141" s="133">
        <f t="shared" si="4"/>
        <v>0</v>
      </c>
      <c r="N141" s="133">
        <f t="shared" si="5"/>
        <v>0</v>
      </c>
    </row>
    <row r="142" spans="1:14" ht="11.5" x14ac:dyDescent="0.25">
      <c r="A142" s="93" t="s">
        <v>384</v>
      </c>
      <c r="B142" s="132" t="s">
        <v>385</v>
      </c>
      <c r="C142" s="133" t="s">
        <v>134</v>
      </c>
      <c r="D142" s="94"/>
      <c r="E142" s="133" t="s">
        <v>134</v>
      </c>
      <c r="F142" s="94" t="s">
        <v>134</v>
      </c>
      <c r="G142" s="105"/>
      <c r="H142" s="94"/>
      <c r="I142" s="133" t="s">
        <v>134</v>
      </c>
      <c r="J142" s="133" t="s">
        <v>134</v>
      </c>
      <c r="K142" s="133" t="s">
        <v>134</v>
      </c>
      <c r="L142" s="133" t="s">
        <v>134</v>
      </c>
      <c r="M142" s="133" t="e">
        <f t="shared" si="4"/>
        <v>#N/A</v>
      </c>
      <c r="N142" s="133" t="e">
        <f t="shared" si="5"/>
        <v>#N/A</v>
      </c>
    </row>
    <row r="143" spans="1:14" ht="11.5" x14ac:dyDescent="0.25">
      <c r="A143" s="94" t="s">
        <v>386</v>
      </c>
      <c r="B143" s="141" t="s">
        <v>176</v>
      </c>
      <c r="C143" s="94" t="s">
        <v>387</v>
      </c>
      <c r="D143" s="94"/>
      <c r="E143" s="106" t="s">
        <v>72</v>
      </c>
      <c r="F143" s="107"/>
      <c r="G143" s="105">
        <f>VLOOKUP(H143,Scoring!$B$3:$C$9,2,0)</f>
        <v>6</v>
      </c>
      <c r="H143" s="94" t="s">
        <v>385</v>
      </c>
      <c r="I143" s="106" t="s">
        <v>149</v>
      </c>
      <c r="J143" s="107"/>
      <c r="K143" s="106" t="s">
        <v>149</v>
      </c>
      <c r="L143" s="107"/>
      <c r="M143" s="133">
        <f t="shared" si="4"/>
        <v>0</v>
      </c>
      <c r="N143" s="133">
        <f t="shared" si="5"/>
        <v>0</v>
      </c>
    </row>
    <row r="144" spans="1:14" ht="11.5" x14ac:dyDescent="0.25">
      <c r="A144" s="94" t="s">
        <v>388</v>
      </c>
      <c r="B144" s="141" t="s">
        <v>389</v>
      </c>
      <c r="C144" s="94" t="s">
        <v>139</v>
      </c>
      <c r="D144" s="94"/>
      <c r="E144" s="133" t="s">
        <v>134</v>
      </c>
      <c r="F144" s="94" t="s">
        <v>134</v>
      </c>
      <c r="G144" s="105"/>
      <c r="H144" s="94"/>
      <c r="I144" s="133" t="s">
        <v>134</v>
      </c>
      <c r="J144" s="133" t="s">
        <v>134</v>
      </c>
      <c r="K144" s="133" t="s">
        <v>134</v>
      </c>
      <c r="L144" s="133" t="s">
        <v>134</v>
      </c>
      <c r="M144" s="133" t="e">
        <f t="shared" si="4"/>
        <v>#N/A</v>
      </c>
      <c r="N144" s="133" t="e">
        <f t="shared" si="5"/>
        <v>#N/A</v>
      </c>
    </row>
    <row r="145" spans="1:14" ht="11.5" x14ac:dyDescent="0.25">
      <c r="A145" s="94" t="s">
        <v>390</v>
      </c>
      <c r="B145" s="141" t="s">
        <v>391</v>
      </c>
      <c r="C145" s="94" t="s">
        <v>366</v>
      </c>
      <c r="D145" s="94"/>
      <c r="E145" s="106" t="s">
        <v>72</v>
      </c>
      <c r="F145" s="107"/>
      <c r="G145" s="105">
        <f>VLOOKUP(H145,Scoring!$B$3:$C$9,2,0)</f>
        <v>6</v>
      </c>
      <c r="H145" s="94" t="s">
        <v>385</v>
      </c>
      <c r="I145" s="106" t="s">
        <v>149</v>
      </c>
      <c r="J145" s="107"/>
      <c r="K145" s="106" t="s">
        <v>149</v>
      </c>
      <c r="L145" s="107"/>
      <c r="M145" s="133">
        <f t="shared" si="4"/>
        <v>0</v>
      </c>
      <c r="N145" s="133">
        <f t="shared" si="5"/>
        <v>0</v>
      </c>
    </row>
    <row r="146" spans="1:14" ht="11.5" x14ac:dyDescent="0.25">
      <c r="A146" s="94" t="s">
        <v>392</v>
      </c>
      <c r="B146" s="141" t="s">
        <v>393</v>
      </c>
      <c r="C146" s="94" t="s">
        <v>366</v>
      </c>
      <c r="D146" s="94"/>
      <c r="E146" s="106" t="s">
        <v>72</v>
      </c>
      <c r="F146" s="107"/>
      <c r="G146" s="105">
        <f>VLOOKUP(H146,Scoring!$B$3:$C$9,2,0)</f>
        <v>6</v>
      </c>
      <c r="H146" s="94" t="s">
        <v>385</v>
      </c>
      <c r="I146" s="106" t="s">
        <v>149</v>
      </c>
      <c r="J146" s="107"/>
      <c r="K146" s="106" t="s">
        <v>149</v>
      </c>
      <c r="L146" s="107"/>
      <c r="M146" s="133">
        <f t="shared" si="4"/>
        <v>0</v>
      </c>
      <c r="N146" s="133">
        <f t="shared" si="5"/>
        <v>0</v>
      </c>
    </row>
    <row r="147" spans="1:14" ht="11.5" x14ac:dyDescent="0.25">
      <c r="A147" s="93" t="s">
        <v>394</v>
      </c>
      <c r="B147" s="132" t="s">
        <v>395</v>
      </c>
      <c r="C147" s="133" t="s">
        <v>134</v>
      </c>
      <c r="D147" s="94"/>
      <c r="E147" s="133" t="s">
        <v>134</v>
      </c>
      <c r="F147" s="94" t="s">
        <v>134</v>
      </c>
      <c r="G147" s="105"/>
      <c r="H147" s="94"/>
      <c r="I147" s="133" t="s">
        <v>134</v>
      </c>
      <c r="J147" s="133" t="s">
        <v>134</v>
      </c>
      <c r="K147" s="133" t="s">
        <v>134</v>
      </c>
      <c r="L147" s="133" t="s">
        <v>134</v>
      </c>
      <c r="M147" s="133" t="e">
        <f t="shared" si="4"/>
        <v>#N/A</v>
      </c>
      <c r="N147" s="133" t="e">
        <f t="shared" si="5"/>
        <v>#N/A</v>
      </c>
    </row>
    <row r="148" spans="1:14" ht="23" x14ac:dyDescent="0.25">
      <c r="A148" s="94" t="s">
        <v>396</v>
      </c>
      <c r="B148" s="141" t="s">
        <v>397</v>
      </c>
      <c r="C148" s="94" t="s">
        <v>366</v>
      </c>
      <c r="D148" s="94"/>
      <c r="E148" s="106" t="s">
        <v>72</v>
      </c>
      <c r="F148" s="107"/>
      <c r="G148" s="105">
        <f>VLOOKUP(H148,Scoring!$B$3:$C$9,2,0)</f>
        <v>7</v>
      </c>
      <c r="H148" s="94" t="s">
        <v>395</v>
      </c>
      <c r="I148" s="106" t="s">
        <v>149</v>
      </c>
      <c r="J148" s="107"/>
      <c r="K148" s="106" t="s">
        <v>149</v>
      </c>
      <c r="L148" s="107"/>
      <c r="M148" s="133">
        <f t="shared" si="4"/>
        <v>0</v>
      </c>
      <c r="N148" s="133">
        <f t="shared" si="5"/>
        <v>0</v>
      </c>
    </row>
    <row r="149" spans="1:14" ht="23" x14ac:dyDescent="0.25">
      <c r="A149" s="94" t="s">
        <v>398</v>
      </c>
      <c r="B149" s="141" t="s">
        <v>399</v>
      </c>
      <c r="C149" s="94" t="s">
        <v>366</v>
      </c>
      <c r="D149" s="94"/>
      <c r="E149" s="106" t="s">
        <v>72</v>
      </c>
      <c r="F149" s="107"/>
      <c r="G149" s="105">
        <f>VLOOKUP(H149,Scoring!$B$3:$C$9,2,0)</f>
        <v>7</v>
      </c>
      <c r="H149" s="94" t="s">
        <v>395</v>
      </c>
      <c r="I149" s="106" t="s">
        <v>149</v>
      </c>
      <c r="J149" s="107"/>
      <c r="K149" s="106" t="s">
        <v>149</v>
      </c>
      <c r="L149" s="107"/>
      <c r="M149" s="133">
        <f t="shared" si="4"/>
        <v>0</v>
      </c>
      <c r="N149" s="133">
        <f t="shared" si="5"/>
        <v>0</v>
      </c>
    </row>
    <row r="150" spans="1:14" ht="23" x14ac:dyDescent="0.25">
      <c r="A150" s="94" t="s">
        <v>400</v>
      </c>
      <c r="B150" s="141" t="s">
        <v>401</v>
      </c>
      <c r="C150" s="94" t="s">
        <v>366</v>
      </c>
      <c r="D150" s="94"/>
      <c r="E150" s="106" t="s">
        <v>72</v>
      </c>
      <c r="F150" s="107"/>
      <c r="G150" s="105">
        <f>VLOOKUP(H150,Scoring!$B$3:$C$9,2,0)</f>
        <v>7</v>
      </c>
      <c r="H150" s="94" t="s">
        <v>395</v>
      </c>
      <c r="I150" s="106" t="s">
        <v>149</v>
      </c>
      <c r="J150" s="107"/>
      <c r="K150" s="106" t="s">
        <v>149</v>
      </c>
      <c r="L150" s="107"/>
      <c r="M150" s="133">
        <f t="shared" si="4"/>
        <v>0</v>
      </c>
      <c r="N150" s="133">
        <f t="shared" si="5"/>
        <v>0</v>
      </c>
    </row>
  </sheetData>
  <sheetProtection password="C60A" sheet="1"/>
  <mergeCells count="14">
    <mergeCell ref="C49:C50"/>
    <mergeCell ref="E7:F7"/>
    <mergeCell ref="A16:A20"/>
    <mergeCell ref="A24:A25"/>
    <mergeCell ref="A26:A29"/>
    <mergeCell ref="A34:A36"/>
    <mergeCell ref="A41:A42"/>
    <mergeCell ref="A3:F4"/>
    <mergeCell ref="A5:F5"/>
    <mergeCell ref="I7:J7"/>
    <mergeCell ref="K7:L7"/>
    <mergeCell ref="A7:A8"/>
    <mergeCell ref="B7:B8"/>
    <mergeCell ref="C7:D8"/>
  </mergeCells>
  <phoneticPr fontId="3" type="noConversion"/>
  <conditionalFormatting sqref="E14:E15 E17:E29 E143 E145:E146">
    <cfRule type="cellIs" dxfId="31" priority="357" stopIfTrue="1" operator="equal">
      <formula>"Do Not Comply"</formula>
    </cfRule>
    <cfRule type="cellIs" dxfId="30" priority="358" stopIfTrue="1" operator="equal">
      <formula>"Partially Comply"</formula>
    </cfRule>
    <cfRule type="cellIs" dxfId="29" priority="359" stopIfTrue="1" operator="equal">
      <formula>"Comply"</formula>
    </cfRule>
    <cfRule type="cellIs" dxfId="28" priority="360" stopIfTrue="1" operator="equal">
      <formula>"(Select Option)"</formula>
    </cfRule>
  </conditionalFormatting>
  <conditionalFormatting sqref="E32:E37 E42 E44:E47 E49:E50 E52:E53 E55:E56 E59:E62 E64:E67 E70:E71 E74:E76 E78:E81 E83:E86 E88:E92 E94 E96:E97 E99:E104 E107 E109 E111:E121 E123:E126 E128:E129 E131:E132 E134:E137 E139:E141">
    <cfRule type="cellIs" dxfId="27" priority="341" stopIfTrue="1" operator="equal">
      <formula>"Do Not Comply"</formula>
    </cfRule>
    <cfRule type="cellIs" dxfId="26" priority="342" stopIfTrue="1" operator="equal">
      <formula>"Partially Comply"</formula>
    </cfRule>
    <cfRule type="cellIs" dxfId="25" priority="343" stopIfTrue="1" operator="equal">
      <formula>"Comply"</formula>
    </cfRule>
    <cfRule type="cellIs" dxfId="24" priority="344" stopIfTrue="1" operator="equal">
      <formula>"(Select Option)"</formula>
    </cfRule>
  </conditionalFormatting>
  <conditionalFormatting sqref="E148:E150">
    <cfRule type="cellIs" dxfId="23" priority="241" stopIfTrue="1" operator="equal">
      <formula>"Do Not Comply"</formula>
    </cfRule>
    <cfRule type="cellIs" dxfId="22" priority="242" stopIfTrue="1" operator="equal">
      <formula>"Partially Comply"</formula>
    </cfRule>
    <cfRule type="cellIs" dxfId="21" priority="243" stopIfTrue="1" operator="equal">
      <formula>"Comply"</formula>
    </cfRule>
    <cfRule type="cellIs" dxfId="20" priority="244" stopIfTrue="1" operator="equal">
      <formula>"(Select Option)"</formula>
    </cfRule>
  </conditionalFormatting>
  <conditionalFormatting sqref="I14:I15 K14:K15 I17:I29 K17:K29 I143 K143 I145:I146 K145:K146">
    <cfRule type="cellIs" dxfId="19" priority="237" stopIfTrue="1" operator="equal">
      <formula>"Do Not Comply"</formula>
    </cfRule>
    <cfRule type="cellIs" dxfId="18" priority="238" stopIfTrue="1" operator="equal">
      <formula>"Partially Comply"</formula>
    </cfRule>
    <cfRule type="cellIs" dxfId="17" priority="239" stopIfTrue="1" operator="equal">
      <formula>"Comply"</formula>
    </cfRule>
    <cfRule type="cellIs" dxfId="16" priority="240" stopIfTrue="1" operator="equal">
      <formula>"Non Responsive"</formula>
    </cfRule>
  </conditionalFormatting>
  <conditionalFormatting sqref="I32:I37 I42 I44:I47 I49:I50 I52:I53 I55:I56 I59:I62 I64:I67 I70:I71 I74:I76 I78:I81 I83:I86 I88:I92 I94 I96:I97 I99:I104 I107 I109 I111:I121 I123:I126 I128:I129 I131:I132 I134:I137 I139:I141">
    <cfRule type="cellIs" dxfId="15" priority="221" stopIfTrue="1" operator="equal">
      <formula>"Do Not Comply"</formula>
    </cfRule>
    <cfRule type="cellIs" dxfId="14" priority="222" stopIfTrue="1" operator="equal">
      <formula>"Partially Comply"</formula>
    </cfRule>
    <cfRule type="cellIs" dxfId="13" priority="223" stopIfTrue="1" operator="equal">
      <formula>"Comply"</formula>
    </cfRule>
    <cfRule type="cellIs" dxfId="12" priority="224" stopIfTrue="1" operator="equal">
      <formula>"Non Responsive"</formula>
    </cfRule>
  </conditionalFormatting>
  <conditionalFormatting sqref="I148:I150">
    <cfRule type="cellIs" dxfId="11" priority="121" stopIfTrue="1" operator="equal">
      <formula>"Do Not Comply"</formula>
    </cfRule>
    <cfRule type="cellIs" dxfId="10" priority="122" stopIfTrue="1" operator="equal">
      <formula>"Partially Comply"</formula>
    </cfRule>
    <cfRule type="cellIs" dxfId="9" priority="123" stopIfTrue="1" operator="equal">
      <formula>"Comply"</formula>
    </cfRule>
    <cfRule type="cellIs" dxfId="8" priority="124" stopIfTrue="1" operator="equal">
      <formula>"Non Responsive"</formula>
    </cfRule>
  </conditionalFormatting>
  <conditionalFormatting sqref="K32:K37 K42 K44:K47 K49:K50 K52:K53 K55:K56 K59:K62 K64:K67 K70:K71 K74:K76 K78:K81 K83:K86 K88:K92 K94 K96:K97 K99:K104 K107 K109 K111:K121 K123:K126 K128:K129 K131:K132 K134:K137 K139:K141">
    <cfRule type="cellIs" dxfId="7" priority="101" stopIfTrue="1" operator="equal">
      <formula>"Do Not Comply"</formula>
    </cfRule>
    <cfRule type="cellIs" dxfId="6" priority="102" stopIfTrue="1" operator="equal">
      <formula>"Partially Comply"</formula>
    </cfRule>
    <cfRule type="cellIs" dxfId="5" priority="103" stopIfTrue="1" operator="equal">
      <formula>"Comply"</formula>
    </cfRule>
    <cfRule type="cellIs" dxfId="4" priority="104" stopIfTrue="1" operator="equal">
      <formula>"Non Responsive"</formula>
    </cfRule>
  </conditionalFormatting>
  <conditionalFormatting sqref="K148:K150">
    <cfRule type="cellIs" dxfId="3" priority="1" stopIfTrue="1" operator="equal">
      <formula>"Do Not Comply"</formula>
    </cfRule>
    <cfRule type="cellIs" dxfId="2" priority="2" stopIfTrue="1" operator="equal">
      <formula>"Partially Comply"</formula>
    </cfRule>
    <cfRule type="cellIs" dxfId="1" priority="3" stopIfTrue="1" operator="equal">
      <formula>"Comply"</formula>
    </cfRule>
    <cfRule type="cellIs" dxfId="0" priority="4" stopIfTrue="1" operator="equal">
      <formula>"Non Responsive"</formula>
    </cfRule>
  </conditionalFormatting>
  <dataValidations count="3">
    <dataValidation type="list" allowBlank="1" showInputMessage="1" showErrorMessage="1" sqref="I42 I17:I29 K44:K47 I44:I47 K49:K50 I49:I50 I52:I53 K52:K53 I55:I56 K42 I59:I62 K59:K62 K55:K56 I74:I76 K74:K76 K78:K81 I78:I81 I83:I86 K83:K86 K88:K92 I88:I92 I94 K94 K96:K97 I96:I97 K99:K104 K70:K71 K107 I107 I109 K109 I148:I150 I128:I129 K128:K129 K131:K132 I131:I132 I134:I137 K134:K137 K139:K141 I139:I141 K148:K150 I145:I146 I123:I126 K123:K126 I99:I104 K17:K29 K14:K15 I14:I15 I32:I37 K32:K37 I64:I67 K64:K67 I70:I71 K111:K121 I111:I121 I143 K143 K145:K146" xr:uid="{8150A972-E2FE-4018-B0E8-EC065B36F954}">
      <formula1>EvaluatorOps</formula1>
    </dataValidation>
    <dataValidation type="list" allowBlank="1" showInputMessage="1" showErrorMessage="1" sqref="H148:H150 H14:H15 H17:H50 H55:H56 H59:H68 H88:H94 H70:H86 H52:H53 H96:H104 H106:H146" xr:uid="{20ABDBC9-2B66-40D8-A0C6-1BB8C7B89995}">
      <formula1>_xlnm.Criteria</formula1>
    </dataValidation>
    <dataValidation type="list" allowBlank="1" showInputMessage="1" showErrorMessage="1" sqref="E17:E29 E44:E47 E49:E50 E52:E53 E42 E59:E62 E55:E56 E74:E76 E78:E81 E83:E86 E88:E92 E94 E96:E97 E70:E71 E107 E109 E148:E150 E128:E129 E131:E132 E134:E137 E139:E141 E123:E126 E99:E104 E14:E15 E32:E37 E64:E67 E111:E121 E143 E145:E146" xr:uid="{ABA44A7D-B654-45DE-B64E-EFA905C261A0}">
      <formula1>ComplianceOptions</formula1>
    </dataValidation>
  </dataValidations>
  <hyperlinks>
    <hyperlink ref="C37" location="'05-Offered Cells'!A1" display="See &quot;05-Offered Cells&quot;" xr:uid="{BD53E732-5C6D-473D-B8B0-989C12EC1012}"/>
    <hyperlink ref="C49:C50" location="'05-Offered Cells'!A1" display="See &quot;05-Offered Cells&quot;" xr:uid="{D6481DFB-23BA-416A-834D-963BD803BA49}"/>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8A02-F9A3-460F-BAAC-6E37A6D25E61}">
  <dimension ref="A1:H10"/>
  <sheetViews>
    <sheetView zoomScale="110" zoomScaleNormal="110" workbookViewId="0">
      <selection activeCell="E16" sqref="E16"/>
    </sheetView>
  </sheetViews>
  <sheetFormatPr defaultColWidth="42" defaultRowHeight="12.5" x14ac:dyDescent="0.25"/>
  <cols>
    <col min="1" max="1" width="1.7265625" style="47" bestFit="1" customWidth="1"/>
    <col min="2" max="2" width="55.1796875" style="47" bestFit="1" customWidth="1"/>
    <col min="3" max="3" width="1.7265625" style="47" bestFit="1" customWidth="1"/>
    <col min="4" max="4" width="7" style="96" customWidth="1"/>
    <col min="5" max="5" width="7.26953125" style="96" bestFit="1" customWidth="1"/>
    <col min="6" max="6" width="8.1796875" style="96" bestFit="1" customWidth="1"/>
    <col min="7" max="8" width="6.26953125" style="96" customWidth="1"/>
    <col min="9" max="16384" width="42" style="47"/>
  </cols>
  <sheetData>
    <row r="1" spans="1:8" x14ac:dyDescent="0.25">
      <c r="A1" s="271" t="s">
        <v>5</v>
      </c>
      <c r="B1" s="271" t="s">
        <v>402</v>
      </c>
      <c r="C1" s="290"/>
      <c r="D1" s="271" t="s">
        <v>403</v>
      </c>
      <c r="E1" s="289" t="s">
        <v>404</v>
      </c>
      <c r="F1" s="289"/>
      <c r="G1" s="289"/>
      <c r="H1" s="289"/>
    </row>
    <row r="2" spans="1:8" x14ac:dyDescent="0.25">
      <c r="A2" s="271"/>
      <c r="B2" s="271"/>
      <c r="C2" s="291"/>
      <c r="D2" s="271"/>
      <c r="E2" s="93" t="s">
        <v>405</v>
      </c>
      <c r="F2" s="93" t="s">
        <v>406</v>
      </c>
      <c r="G2" s="93" t="s">
        <v>407</v>
      </c>
      <c r="H2" s="93" t="s">
        <v>408</v>
      </c>
    </row>
    <row r="3" spans="1:8" x14ac:dyDescent="0.25">
      <c r="A3" s="94">
        <v>1</v>
      </c>
      <c r="B3" s="71" t="s">
        <v>148</v>
      </c>
      <c r="C3" s="94">
        <v>1</v>
      </c>
      <c r="D3" s="97">
        <v>0.1</v>
      </c>
      <c r="E3" s="97">
        <f>SUMIF('04-Technical Schedules'!$G$7:$G$160,$C3,'04-Technical Schedules'!$M$7:$M$160)/(COUNTIF('04-Technical Schedules'!$G$7:$G$160,$C3)*5)</f>
        <v>0</v>
      </c>
      <c r="F3" s="97">
        <f>SUMIF('04-Technical Schedules'!$G$7:$G$160,$C3,'04-Technical Schedules'!$N$7:$N$160)/(COUNTIF('04-Technical Schedules'!$G$7:$G$160,$C3)*5)</f>
        <v>0</v>
      </c>
      <c r="G3" s="98">
        <f t="shared" ref="G3:H9" si="0">$D3*E3</f>
        <v>0</v>
      </c>
      <c r="H3" s="98">
        <f t="shared" si="0"/>
        <v>0</v>
      </c>
    </row>
    <row r="4" spans="1:8" x14ac:dyDescent="0.25">
      <c r="A4" s="99">
        <v>2</v>
      </c>
      <c r="B4" s="119" t="s">
        <v>179</v>
      </c>
      <c r="C4" s="99">
        <v>2</v>
      </c>
      <c r="D4" s="97">
        <v>0.25</v>
      </c>
      <c r="E4" s="97">
        <f>SUMIF('04-Technical Schedules'!$G$7:$G$160,$C4,'04-Technical Schedules'!$M$7:$M$160)/(COUNTIF('04-Technical Schedules'!$G$7:$G$160,$C4)*5)</f>
        <v>0</v>
      </c>
      <c r="F4" s="97">
        <f>SUMIF('04-Technical Schedules'!$G$7:$G$160,$C4,'04-Technical Schedules'!$N$7:$N$160)/(COUNTIF('04-Technical Schedules'!$G$7:$G$160,$C4)*5)</f>
        <v>0</v>
      </c>
      <c r="G4" s="98">
        <f t="shared" si="0"/>
        <v>0</v>
      </c>
      <c r="H4" s="98">
        <f t="shared" si="0"/>
        <v>0</v>
      </c>
    </row>
    <row r="5" spans="1:8" x14ac:dyDescent="0.25">
      <c r="A5" s="125">
        <v>3</v>
      </c>
      <c r="B5" s="120" t="s">
        <v>234</v>
      </c>
      <c r="C5" s="125">
        <v>3</v>
      </c>
      <c r="D5" s="97">
        <v>0.15</v>
      </c>
      <c r="E5" s="97">
        <f>SUMIF('04-Technical Schedules'!$G$7:$G$160,$C5,'04-Technical Schedules'!$M$7:$M$160)/(COUNTIF('04-Technical Schedules'!$G$7:$G$160,$C5)*5)</f>
        <v>0</v>
      </c>
      <c r="F5" s="97">
        <f>SUMIF('04-Technical Schedules'!$G$7:$G$160,$C5,'04-Technical Schedules'!$N$7:$N$160)/(COUNTIF('04-Technical Schedules'!$G$7:$G$160,$C5)*5)</f>
        <v>0</v>
      </c>
      <c r="G5" s="98">
        <f t="shared" si="0"/>
        <v>0</v>
      </c>
      <c r="H5" s="98">
        <f t="shared" si="0"/>
        <v>0</v>
      </c>
    </row>
    <row r="6" spans="1:8" x14ac:dyDescent="0.25">
      <c r="A6" s="100">
        <v>4</v>
      </c>
      <c r="B6" s="121" t="s">
        <v>202</v>
      </c>
      <c r="C6" s="100">
        <v>4</v>
      </c>
      <c r="D6" s="97">
        <v>0.25</v>
      </c>
      <c r="E6" s="97">
        <f>SUMIF('04-Technical Schedules'!$G$7:$G$160,$C6,'04-Technical Schedules'!$M$7:$M$160)/(COUNTIF('04-Technical Schedules'!$G$7:$G$160,$C6)*5)</f>
        <v>0</v>
      </c>
      <c r="F6" s="97">
        <f>SUMIF('04-Technical Schedules'!$G$7:$G$160,$C6,'04-Technical Schedules'!$N$7:$N$160)/(COUNTIF('04-Technical Schedules'!$G$7:$G$160,$C6)*5)</f>
        <v>0</v>
      </c>
      <c r="G6" s="98">
        <f t="shared" si="0"/>
        <v>0</v>
      </c>
      <c r="H6" s="98">
        <f t="shared" si="0"/>
        <v>0</v>
      </c>
    </row>
    <row r="7" spans="1:8" x14ac:dyDescent="0.25">
      <c r="A7" s="101">
        <v>5</v>
      </c>
      <c r="B7" s="122" t="s">
        <v>246</v>
      </c>
      <c r="C7" s="101">
        <v>5</v>
      </c>
      <c r="D7" s="97">
        <v>0.1</v>
      </c>
      <c r="E7" s="97">
        <f>SUMIF('04-Technical Schedules'!$G$7:$G$160,$C7,'04-Technical Schedules'!$M$7:$M$160)/(COUNTIF('04-Technical Schedules'!$G$7:$G$160,$C7)*5)</f>
        <v>0</v>
      </c>
      <c r="F7" s="97">
        <f>SUMIF('04-Technical Schedules'!$G$7:$G$160,$C7,'04-Technical Schedules'!$N$7:$N$160)/(COUNTIF('04-Technical Schedules'!$G$7:$G$160,$C7)*5)</f>
        <v>0</v>
      </c>
      <c r="G7" s="98">
        <f t="shared" si="0"/>
        <v>0</v>
      </c>
      <c r="H7" s="98">
        <f t="shared" si="0"/>
        <v>0</v>
      </c>
    </row>
    <row r="8" spans="1:8" x14ac:dyDescent="0.25">
      <c r="A8" s="102">
        <v>6</v>
      </c>
      <c r="B8" s="123" t="s">
        <v>385</v>
      </c>
      <c r="C8" s="102">
        <v>6</v>
      </c>
      <c r="D8" s="97">
        <v>0.05</v>
      </c>
      <c r="E8" s="97">
        <f>SUMIF('04-Technical Schedules'!$G$7:$G$160,$C8,'04-Technical Schedules'!$M$7:$M$160)/(COUNTIF('04-Technical Schedules'!$G$7:$G$160,$C8)*5)</f>
        <v>0</v>
      </c>
      <c r="F8" s="97">
        <f>SUMIF('04-Technical Schedules'!$G$7:$G$160,$C8,'04-Technical Schedules'!$N$7:$N$160)/(COUNTIF('04-Technical Schedules'!$G$7:$G$160,$C8)*5)</f>
        <v>0</v>
      </c>
      <c r="G8" s="98">
        <f t="shared" si="0"/>
        <v>0</v>
      </c>
      <c r="H8" s="98">
        <f t="shared" si="0"/>
        <v>0</v>
      </c>
    </row>
    <row r="9" spans="1:8" x14ac:dyDescent="0.25">
      <c r="A9" s="126">
        <v>7</v>
      </c>
      <c r="B9" s="124" t="s">
        <v>395</v>
      </c>
      <c r="C9" s="126">
        <v>7</v>
      </c>
      <c r="D9" s="97">
        <v>0.1</v>
      </c>
      <c r="E9" s="97">
        <f>SUMIF('04-Technical Schedules'!$G$7:$G$160,$C9,'04-Technical Schedules'!$M$7:$M$160)/(COUNTIF('04-Technical Schedules'!$G$7:$G$160,$C9)*5)</f>
        <v>0</v>
      </c>
      <c r="F9" s="97">
        <f>SUMIF('04-Technical Schedules'!$G$7:$G$160,$C9,'04-Technical Schedules'!$N$7:$N$160)/(COUNTIF('04-Technical Schedules'!$G$7:$G$160,$C9)*5)</f>
        <v>0</v>
      </c>
      <c r="G9" s="98">
        <f t="shared" si="0"/>
        <v>0</v>
      </c>
      <c r="H9" s="98">
        <f t="shared" si="0"/>
        <v>0</v>
      </c>
    </row>
    <row r="10" spans="1:8" ht="13" x14ac:dyDescent="0.3">
      <c r="D10" s="95">
        <f>SUM(D3:D9)</f>
        <v>1</v>
      </c>
    </row>
  </sheetData>
  <mergeCells count="5">
    <mergeCell ref="E1:H1"/>
    <mergeCell ref="A1:A2"/>
    <mergeCell ref="B1:B2"/>
    <mergeCell ref="D1:D2"/>
    <mergeCell ref="C1:C2"/>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A6C5-50FD-483C-942F-A31A5BC37C6F}">
  <dimension ref="A1:G26"/>
  <sheetViews>
    <sheetView workbookViewId="0">
      <selection activeCell="B6" sqref="B6:B10"/>
    </sheetView>
  </sheetViews>
  <sheetFormatPr defaultRowHeight="12.5" x14ac:dyDescent="0.25"/>
  <cols>
    <col min="1" max="1" width="21.7265625" bestFit="1" customWidth="1"/>
    <col min="2" max="2" width="2" bestFit="1" customWidth="1"/>
    <col min="4" max="4" width="14.7265625" bestFit="1" customWidth="1"/>
    <col min="5" max="5" width="2" bestFit="1" customWidth="1"/>
    <col min="7" max="7" width="12.54296875" bestFit="1" customWidth="1"/>
  </cols>
  <sheetData>
    <row r="1" spans="1:7" ht="14.5" x14ac:dyDescent="0.25">
      <c r="A1" s="48" t="s">
        <v>72</v>
      </c>
      <c r="B1" s="49">
        <v>0</v>
      </c>
      <c r="D1" s="48" t="s">
        <v>149</v>
      </c>
      <c r="E1" s="49">
        <v>0</v>
      </c>
      <c r="G1" s="161" t="s">
        <v>409</v>
      </c>
    </row>
    <row r="2" spans="1:7" ht="14.5" x14ac:dyDescent="0.25">
      <c r="A2" s="50" t="s">
        <v>65</v>
      </c>
      <c r="B2" s="49">
        <v>5</v>
      </c>
      <c r="D2" s="50" t="s">
        <v>65</v>
      </c>
      <c r="E2" s="49">
        <v>5</v>
      </c>
      <c r="G2" s="161">
        <v>1.2</v>
      </c>
    </row>
    <row r="3" spans="1:7" ht="14.5" x14ac:dyDescent="0.25">
      <c r="A3" s="50" t="s">
        <v>410</v>
      </c>
      <c r="B3" s="49">
        <v>4</v>
      </c>
      <c r="D3" s="50" t="s">
        <v>410</v>
      </c>
      <c r="E3" s="49">
        <v>4</v>
      </c>
      <c r="G3" s="161">
        <v>2</v>
      </c>
    </row>
    <row r="4" spans="1:7" ht="14.5" x14ac:dyDescent="0.25">
      <c r="A4" s="50" t="s">
        <v>411</v>
      </c>
      <c r="B4" s="49">
        <v>2</v>
      </c>
      <c r="D4" s="50" t="s">
        <v>411</v>
      </c>
      <c r="E4" s="49">
        <v>2</v>
      </c>
      <c r="G4" s="161">
        <v>3.7</v>
      </c>
    </row>
    <row r="5" spans="1:7" x14ac:dyDescent="0.25">
      <c r="G5" s="1">
        <v>12</v>
      </c>
    </row>
    <row r="6" spans="1:7" ht="14.5" x14ac:dyDescent="0.25">
      <c r="A6" s="48" t="s">
        <v>72</v>
      </c>
      <c r="B6" s="49">
        <v>0</v>
      </c>
      <c r="G6" s="1">
        <v>48</v>
      </c>
    </row>
    <row r="7" spans="1:7" ht="14.5" x14ac:dyDescent="0.25">
      <c r="A7" s="50" t="s">
        <v>412</v>
      </c>
      <c r="B7" s="49">
        <v>2</v>
      </c>
      <c r="G7" s="1">
        <v>110</v>
      </c>
    </row>
    <row r="8" spans="1:7" ht="14.5" x14ac:dyDescent="0.25">
      <c r="A8" s="50" t="s">
        <v>413</v>
      </c>
      <c r="B8" s="49">
        <v>2</v>
      </c>
      <c r="G8" s="1">
        <v>220</v>
      </c>
    </row>
    <row r="9" spans="1:7" ht="14.5" x14ac:dyDescent="0.25">
      <c r="A9" s="50" t="s">
        <v>414</v>
      </c>
      <c r="B9" s="49">
        <v>5</v>
      </c>
      <c r="G9" s="1" t="s">
        <v>415</v>
      </c>
    </row>
    <row r="10" spans="1:7" ht="14.5" x14ac:dyDescent="0.25">
      <c r="A10" s="50" t="s">
        <v>416</v>
      </c>
      <c r="B10" s="49">
        <v>2</v>
      </c>
    </row>
    <row r="12" spans="1:7" x14ac:dyDescent="0.25">
      <c r="A12" s="37" t="s">
        <v>417</v>
      </c>
    </row>
    <row r="13" spans="1:7" x14ac:dyDescent="0.25">
      <c r="A13" s="52" t="s">
        <v>72</v>
      </c>
    </row>
    <row r="14" spans="1:7" x14ac:dyDescent="0.25">
      <c r="A14" s="52" t="s">
        <v>418</v>
      </c>
    </row>
    <row r="15" spans="1:7" x14ac:dyDescent="0.25">
      <c r="A15" s="52" t="s">
        <v>419</v>
      </c>
    </row>
    <row r="16" spans="1:7" x14ac:dyDescent="0.25">
      <c r="A16" s="52" t="s">
        <v>420</v>
      </c>
    </row>
    <row r="17" spans="1:1" x14ac:dyDescent="0.25">
      <c r="A17" s="52"/>
    </row>
    <row r="18" spans="1:1" x14ac:dyDescent="0.25">
      <c r="A18" s="52" t="s">
        <v>72</v>
      </c>
    </row>
    <row r="19" spans="1:1" x14ac:dyDescent="0.25">
      <c r="A19" s="52" t="s">
        <v>421</v>
      </c>
    </row>
    <row r="20" spans="1:1" x14ac:dyDescent="0.25">
      <c r="A20" s="52" t="s">
        <v>422</v>
      </c>
    </row>
    <row r="21" spans="1:1" x14ac:dyDescent="0.25">
      <c r="A21" s="52" t="s">
        <v>423</v>
      </c>
    </row>
    <row r="22" spans="1:1" x14ac:dyDescent="0.25">
      <c r="A22" s="52" t="s">
        <v>415</v>
      </c>
    </row>
    <row r="24" spans="1:1" x14ac:dyDescent="0.25">
      <c r="A24" s="52" t="s">
        <v>72</v>
      </c>
    </row>
    <row r="25" spans="1:1" x14ac:dyDescent="0.25">
      <c r="A25" s="52" t="s">
        <v>147</v>
      </c>
    </row>
    <row r="26" spans="1:1" x14ac:dyDescent="0.25">
      <c r="A26" s="52" t="s">
        <v>243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413E-EF96-42B4-B588-6C8F3B7737DC}">
  <dimension ref="A1:N30"/>
  <sheetViews>
    <sheetView showGridLines="0" zoomScaleNormal="100" workbookViewId="0">
      <pane ySplit="5" topLeftCell="A6" activePane="bottomLeft" state="frozen"/>
      <selection pane="bottomLeft" activeCell="D7" sqref="C7:D7"/>
    </sheetView>
  </sheetViews>
  <sheetFormatPr defaultColWidth="15.1796875" defaultRowHeight="12.5" x14ac:dyDescent="0.25"/>
  <cols>
    <col min="1" max="2" width="15.1796875" customWidth="1"/>
    <col min="3" max="4" width="13.453125" style="1" customWidth="1"/>
    <col min="5" max="5" width="12.26953125" style="1" bestFit="1" customWidth="1"/>
    <col min="6" max="6" width="19.81640625" style="1" customWidth="1"/>
    <col min="7" max="7" width="13.26953125" style="1" bestFit="1" customWidth="1"/>
    <col min="8" max="8" width="33.7265625" style="1" customWidth="1"/>
    <col min="11" max="11" width="19.1796875" customWidth="1"/>
    <col min="14" max="14" width="6.453125" customWidth="1"/>
  </cols>
  <sheetData>
    <row r="1" spans="1:14" ht="13" x14ac:dyDescent="0.3">
      <c r="A1" s="3" t="s">
        <v>424</v>
      </c>
      <c r="B1" s="3"/>
      <c r="C1" s="2"/>
      <c r="D1" s="2"/>
      <c r="E1" s="2"/>
    </row>
    <row r="2" spans="1:14" ht="13" x14ac:dyDescent="0.25">
      <c r="A2" s="304" t="s">
        <v>425</v>
      </c>
      <c r="B2" s="304"/>
      <c r="C2" s="304"/>
      <c r="D2" s="304"/>
      <c r="E2" s="304"/>
      <c r="F2" s="304"/>
      <c r="G2" s="304"/>
      <c r="H2" s="304"/>
      <c r="I2" s="304"/>
      <c r="J2" s="304"/>
      <c r="K2" s="304"/>
      <c r="L2" s="304"/>
      <c r="M2" s="304"/>
      <c r="N2" s="304"/>
    </row>
    <row r="3" spans="1:14" ht="13.5" thickBot="1" x14ac:dyDescent="0.35">
      <c r="A3" s="3"/>
      <c r="B3" s="3"/>
      <c r="C3" s="2"/>
      <c r="D3" s="2"/>
      <c r="E3" s="2"/>
    </row>
    <row r="4" spans="1:14" ht="13" thickBot="1" x14ac:dyDescent="0.3">
      <c r="A4" s="294" t="s">
        <v>426</v>
      </c>
      <c r="B4" s="300" t="s">
        <v>427</v>
      </c>
      <c r="C4" s="296" t="s">
        <v>404</v>
      </c>
      <c r="D4" s="296"/>
      <c r="E4" s="296"/>
      <c r="F4" s="297"/>
      <c r="G4" s="297"/>
      <c r="H4" s="297"/>
      <c r="I4" s="297"/>
      <c r="J4" s="297"/>
      <c r="K4" s="298"/>
      <c r="L4" s="298"/>
      <c r="M4" s="298"/>
      <c r="N4" s="299"/>
    </row>
    <row r="5" spans="1:14" s="92" customFormat="1" ht="35" thickBot="1" x14ac:dyDescent="0.3">
      <c r="A5" s="295"/>
      <c r="B5" s="301"/>
      <c r="C5" s="221" t="s">
        <v>428</v>
      </c>
      <c r="D5" s="216" t="s">
        <v>429</v>
      </c>
      <c r="E5" s="216" t="s">
        <v>430</v>
      </c>
      <c r="F5" s="216" t="s">
        <v>431</v>
      </c>
      <c r="G5" s="216" t="s">
        <v>432</v>
      </c>
      <c r="H5" s="216" t="s">
        <v>433</v>
      </c>
      <c r="I5" s="216" t="s">
        <v>434</v>
      </c>
      <c r="J5" s="216" t="s">
        <v>435</v>
      </c>
      <c r="K5" s="216" t="s">
        <v>436</v>
      </c>
      <c r="L5" s="216" t="s">
        <v>437</v>
      </c>
      <c r="M5" s="216" t="s">
        <v>438</v>
      </c>
      <c r="N5" s="217" t="s">
        <v>439</v>
      </c>
    </row>
    <row r="6" spans="1:14" s="92" customFormat="1" ht="13" thickBot="1" x14ac:dyDescent="0.3">
      <c r="A6" s="225">
        <v>63</v>
      </c>
      <c r="B6" s="226">
        <v>3</v>
      </c>
      <c r="C6" s="227">
        <v>64</v>
      </c>
      <c r="D6" s="228" t="s">
        <v>173</v>
      </c>
      <c r="E6" s="228" t="s">
        <v>440</v>
      </c>
      <c r="F6" s="228" t="s">
        <v>441</v>
      </c>
      <c r="G6" s="228">
        <v>1</v>
      </c>
      <c r="H6" s="229" t="s">
        <v>442</v>
      </c>
      <c r="I6" s="228" t="s">
        <v>443</v>
      </c>
      <c r="J6" s="228" t="s">
        <v>444</v>
      </c>
      <c r="K6" s="228">
        <v>15</v>
      </c>
      <c r="L6" s="228" t="s">
        <v>445</v>
      </c>
      <c r="M6" s="228">
        <v>100</v>
      </c>
      <c r="N6" s="230">
        <v>45.9</v>
      </c>
    </row>
    <row r="7" spans="1:14" x14ac:dyDescent="0.25">
      <c r="A7" s="231">
        <f>ROUNDUP((1000*B7)/E7,0)</f>
        <v>63</v>
      </c>
      <c r="B7" s="232">
        <v>3</v>
      </c>
      <c r="C7" s="233"/>
      <c r="D7" s="233"/>
      <c r="E7" s="234">
        <v>48</v>
      </c>
      <c r="F7" s="236"/>
      <c r="G7" s="236"/>
      <c r="H7" s="237"/>
      <c r="I7" s="236"/>
      <c r="J7" s="236"/>
      <c r="K7" s="238"/>
      <c r="L7" s="238"/>
      <c r="M7" s="238"/>
      <c r="N7" s="239"/>
    </row>
    <row r="8" spans="1:14" x14ac:dyDescent="0.25">
      <c r="A8" s="218">
        <f t="shared" ref="A8:A14" si="0">ROUNDUP((1000*B8)/E8,0)</f>
        <v>105</v>
      </c>
      <c r="B8" s="222">
        <v>5</v>
      </c>
      <c r="C8" s="198"/>
      <c r="D8" s="198"/>
      <c r="E8" s="199">
        <v>48</v>
      </c>
      <c r="F8" s="201"/>
      <c r="G8" s="201"/>
      <c r="H8" s="202"/>
      <c r="I8" s="201"/>
      <c r="J8" s="201"/>
      <c r="K8" s="203"/>
      <c r="L8" s="203"/>
      <c r="M8" s="203"/>
      <c r="N8" s="204"/>
    </row>
    <row r="9" spans="1:14" x14ac:dyDescent="0.25">
      <c r="A9" s="218">
        <f t="shared" si="0"/>
        <v>209</v>
      </c>
      <c r="B9" s="222">
        <v>10</v>
      </c>
      <c r="C9" s="198"/>
      <c r="D9" s="198"/>
      <c r="E9" s="199">
        <v>48</v>
      </c>
      <c r="F9" s="201"/>
      <c r="G9" s="201"/>
      <c r="H9" s="202"/>
      <c r="I9" s="201"/>
      <c r="J9" s="201"/>
      <c r="K9" s="203"/>
      <c r="L9" s="203"/>
      <c r="M9" s="203"/>
      <c r="N9" s="204"/>
    </row>
    <row r="10" spans="1:14" ht="13" thickBot="1" x14ac:dyDescent="0.3">
      <c r="A10" s="240">
        <f t="shared" si="0"/>
        <v>313</v>
      </c>
      <c r="B10" s="241">
        <v>15</v>
      </c>
      <c r="C10" s="211"/>
      <c r="D10" s="211"/>
      <c r="E10" s="242">
        <v>48</v>
      </c>
      <c r="F10" s="244"/>
      <c r="G10" s="244"/>
      <c r="H10" s="245"/>
      <c r="I10" s="244"/>
      <c r="J10" s="244"/>
      <c r="K10" s="246"/>
      <c r="L10" s="246"/>
      <c r="M10" s="246"/>
      <c r="N10" s="247"/>
    </row>
    <row r="11" spans="1:14" x14ac:dyDescent="0.25">
      <c r="A11" s="231">
        <f t="shared" si="0"/>
        <v>28</v>
      </c>
      <c r="B11" s="232">
        <v>3</v>
      </c>
      <c r="C11" s="233"/>
      <c r="D11" s="233"/>
      <c r="E11" s="235">
        <v>110</v>
      </c>
      <c r="F11" s="236"/>
      <c r="G11" s="236"/>
      <c r="H11" s="237"/>
      <c r="I11" s="236"/>
      <c r="J11" s="236"/>
      <c r="K11" s="238"/>
      <c r="L11" s="238"/>
      <c r="M11" s="238"/>
      <c r="N11" s="239"/>
    </row>
    <row r="12" spans="1:14" x14ac:dyDescent="0.25">
      <c r="A12" s="218">
        <f t="shared" si="0"/>
        <v>46</v>
      </c>
      <c r="B12" s="222">
        <v>5</v>
      </c>
      <c r="C12" s="205"/>
      <c r="D12" s="205"/>
      <c r="E12" s="200">
        <v>110</v>
      </c>
      <c r="F12" s="206"/>
      <c r="G12" s="206"/>
      <c r="H12" s="207"/>
      <c r="I12" s="206"/>
      <c r="J12" s="206"/>
      <c r="K12" s="208"/>
      <c r="L12" s="208"/>
      <c r="M12" s="208"/>
      <c r="N12" s="209"/>
    </row>
    <row r="13" spans="1:14" x14ac:dyDescent="0.25">
      <c r="A13" s="218">
        <f t="shared" si="0"/>
        <v>91</v>
      </c>
      <c r="B13" s="222">
        <v>10</v>
      </c>
      <c r="C13" s="205"/>
      <c r="D13" s="205"/>
      <c r="E13" s="200">
        <v>110</v>
      </c>
      <c r="F13" s="206"/>
      <c r="G13" s="206"/>
      <c r="H13" s="207"/>
      <c r="I13" s="206"/>
      <c r="J13" s="206"/>
      <c r="K13" s="208"/>
      <c r="L13" s="208"/>
      <c r="M13" s="208"/>
      <c r="N13" s="209"/>
    </row>
    <row r="14" spans="1:14" ht="13" thickBot="1" x14ac:dyDescent="0.3">
      <c r="A14" s="240">
        <f t="shared" si="0"/>
        <v>137</v>
      </c>
      <c r="B14" s="241">
        <v>15</v>
      </c>
      <c r="C14" s="210"/>
      <c r="D14" s="210"/>
      <c r="E14" s="243">
        <v>110</v>
      </c>
      <c r="F14" s="212"/>
      <c r="G14" s="212"/>
      <c r="H14" s="213"/>
      <c r="I14" s="212"/>
      <c r="J14" s="212"/>
      <c r="K14" s="214"/>
      <c r="L14" s="214"/>
      <c r="M14" s="214"/>
      <c r="N14" s="215"/>
    </row>
    <row r="15" spans="1:14" x14ac:dyDescent="0.25">
      <c r="A15" s="248"/>
      <c r="B15" s="249"/>
      <c r="C15" s="198"/>
      <c r="D15" s="198"/>
      <c r="E15" s="198" t="s">
        <v>409</v>
      </c>
      <c r="F15" s="201"/>
      <c r="G15" s="201"/>
      <c r="H15" s="202"/>
      <c r="I15" s="201"/>
      <c r="J15" s="201"/>
      <c r="K15" s="203"/>
      <c r="L15" s="203"/>
      <c r="M15" s="203"/>
      <c r="N15" s="204"/>
    </row>
    <row r="16" spans="1:14" x14ac:dyDescent="0.25">
      <c r="A16" s="219"/>
      <c r="B16" s="223"/>
      <c r="C16" s="205"/>
      <c r="D16" s="205"/>
      <c r="E16" s="198" t="s">
        <v>409</v>
      </c>
      <c r="F16" s="206"/>
      <c r="G16" s="206"/>
      <c r="H16" s="207"/>
      <c r="I16" s="206"/>
      <c r="J16" s="206"/>
      <c r="K16" s="208"/>
      <c r="L16" s="208"/>
      <c r="M16" s="208"/>
      <c r="N16" s="209"/>
    </row>
    <row r="17" spans="1:14" x14ac:dyDescent="0.25">
      <c r="A17" s="219"/>
      <c r="B17" s="223"/>
      <c r="C17" s="205"/>
      <c r="D17" s="205"/>
      <c r="E17" s="198" t="s">
        <v>409</v>
      </c>
      <c r="F17" s="206"/>
      <c r="G17" s="206"/>
      <c r="H17" s="207"/>
      <c r="I17" s="206"/>
      <c r="J17" s="206"/>
      <c r="K17" s="208"/>
      <c r="L17" s="208"/>
      <c r="M17" s="208"/>
      <c r="N17" s="209"/>
    </row>
    <row r="18" spans="1:14" x14ac:dyDescent="0.25">
      <c r="A18" s="219"/>
      <c r="B18" s="223"/>
      <c r="C18" s="205"/>
      <c r="D18" s="205"/>
      <c r="E18" s="198" t="s">
        <v>409</v>
      </c>
      <c r="F18" s="206"/>
      <c r="G18" s="206"/>
      <c r="H18" s="207"/>
      <c r="I18" s="206"/>
      <c r="J18" s="206"/>
      <c r="K18" s="208"/>
      <c r="L18" s="208"/>
      <c r="M18" s="208"/>
      <c r="N18" s="209"/>
    </row>
    <row r="19" spans="1:14" x14ac:dyDescent="0.25">
      <c r="A19" s="219"/>
      <c r="B19" s="223"/>
      <c r="C19" s="205"/>
      <c r="D19" s="205"/>
      <c r="E19" s="198" t="s">
        <v>409</v>
      </c>
      <c r="F19" s="206"/>
      <c r="G19" s="206"/>
      <c r="H19" s="207"/>
      <c r="I19" s="206"/>
      <c r="J19" s="206"/>
      <c r="K19" s="208"/>
      <c r="L19" s="208"/>
      <c r="M19" s="208"/>
      <c r="N19" s="209"/>
    </row>
    <row r="20" spans="1:14" ht="13" thickBot="1" x14ac:dyDescent="0.3">
      <c r="A20" s="220"/>
      <c r="B20" s="224"/>
      <c r="C20" s="210"/>
      <c r="D20" s="210"/>
      <c r="E20" s="211" t="s">
        <v>409</v>
      </c>
      <c r="F20" s="212"/>
      <c r="G20" s="212"/>
      <c r="H20" s="213"/>
      <c r="I20" s="212"/>
      <c r="J20" s="212"/>
      <c r="K20" s="214"/>
      <c r="L20" s="214"/>
      <c r="M20" s="214"/>
      <c r="N20" s="215"/>
    </row>
    <row r="22" spans="1:14" ht="13" x14ac:dyDescent="0.3">
      <c r="A22" s="3" t="s">
        <v>446</v>
      </c>
      <c r="B22" s="3"/>
    </row>
    <row r="23" spans="1:14" x14ac:dyDescent="0.25">
      <c r="A23" s="302" t="s">
        <v>447</v>
      </c>
      <c r="B23" s="303"/>
      <c r="C23" s="303"/>
      <c r="D23" s="303"/>
      <c r="E23" s="303"/>
      <c r="F23" s="303"/>
      <c r="G23" s="303"/>
      <c r="H23" s="303"/>
      <c r="I23" s="303"/>
    </row>
    <row r="24" spans="1:14" x14ac:dyDescent="0.25">
      <c r="A24" s="292"/>
      <c r="B24" s="293"/>
      <c r="C24" s="293"/>
      <c r="D24" s="293"/>
      <c r="E24" s="293"/>
      <c r="F24" s="293"/>
      <c r="G24" s="293"/>
      <c r="H24" s="293"/>
      <c r="I24" s="293"/>
    </row>
    <row r="25" spans="1:14" x14ac:dyDescent="0.25">
      <c r="A25" s="292"/>
      <c r="B25" s="293"/>
      <c r="C25" s="293"/>
      <c r="D25" s="293"/>
      <c r="E25" s="293"/>
      <c r="F25" s="293"/>
      <c r="G25" s="293"/>
      <c r="H25" s="293"/>
      <c r="I25" s="293"/>
    </row>
    <row r="26" spans="1:14" x14ac:dyDescent="0.25">
      <c r="A26" s="292"/>
      <c r="B26" s="293"/>
      <c r="C26" s="293"/>
      <c r="D26" s="293"/>
      <c r="E26" s="293"/>
      <c r="F26" s="293"/>
      <c r="G26" s="293"/>
      <c r="H26" s="293"/>
      <c r="I26" s="293"/>
    </row>
    <row r="27" spans="1:14" x14ac:dyDescent="0.25">
      <c r="A27" s="292"/>
      <c r="B27" s="293"/>
      <c r="C27" s="293"/>
      <c r="D27" s="293"/>
      <c r="E27" s="293"/>
      <c r="F27" s="293"/>
      <c r="G27" s="293"/>
      <c r="H27" s="293"/>
      <c r="I27" s="293"/>
    </row>
    <row r="28" spans="1:14" x14ac:dyDescent="0.25">
      <c r="A28" s="292"/>
      <c r="B28" s="293"/>
      <c r="C28" s="293"/>
      <c r="D28" s="293"/>
      <c r="E28" s="293"/>
      <c r="F28" s="293"/>
      <c r="G28" s="293"/>
      <c r="H28" s="293"/>
      <c r="I28" s="293"/>
    </row>
    <row r="29" spans="1:14" x14ac:dyDescent="0.25">
      <c r="A29" s="292"/>
      <c r="B29" s="293"/>
      <c r="C29" s="293"/>
      <c r="D29" s="293"/>
      <c r="E29" s="293"/>
      <c r="F29" s="293"/>
      <c r="G29" s="293"/>
      <c r="H29" s="293"/>
      <c r="I29" s="293"/>
    </row>
    <row r="30" spans="1:14" x14ac:dyDescent="0.25">
      <c r="A30" s="292"/>
      <c r="B30" s="293"/>
      <c r="C30" s="293"/>
      <c r="D30" s="293"/>
      <c r="E30" s="293"/>
      <c r="F30" s="293"/>
      <c r="G30" s="293"/>
      <c r="H30" s="293"/>
      <c r="I30" s="293"/>
    </row>
  </sheetData>
  <sheetProtection password="C60A" sheet="1" formatCells="0" formatColumns="0" formatRows="0" insertHyperlinks="0"/>
  <mergeCells count="12">
    <mergeCell ref="A2:N2"/>
    <mergeCell ref="A25:I25"/>
    <mergeCell ref="A26:I26"/>
    <mergeCell ref="A27:I27"/>
    <mergeCell ref="A28:I28"/>
    <mergeCell ref="A29:I29"/>
    <mergeCell ref="A30:I30"/>
    <mergeCell ref="A4:A5"/>
    <mergeCell ref="C4:N4"/>
    <mergeCell ref="B4:B5"/>
    <mergeCell ref="A23:I23"/>
    <mergeCell ref="A24:I24"/>
  </mergeCells>
  <phoneticPr fontId="3" type="noConversion"/>
  <dataValidations disablePrompts="1" count="2">
    <dataValidation type="list" allowBlank="1" showInputMessage="1" showErrorMessage="1" sqref="M14:N14" xr:uid="{9B724DBD-5AA8-44D8-9E03-9F70976253AB}">
      <formula1>CellConfig</formula1>
    </dataValidation>
    <dataValidation type="list" allowBlank="1" showInputMessage="1" showErrorMessage="1" sqref="E7:E20" xr:uid="{4B15425F-7B77-4BF3-9073-143DAB9CAAAF}">
      <formula1>VoltageRange</formula1>
    </dataValidation>
  </dataValidations>
  <pageMargins left="0.75" right="0.75" top="1" bottom="1" header="0.5" footer="0.5"/>
  <pageSetup paperSize="9" scale="6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309D1-CFAF-41F0-A5FE-7C27DEBCB4E1}">
  <ds:schemaRefs>
    <ds:schemaRef ds:uri="http://schemas.microsoft.com/sharepoint/v3/contenttype/forms"/>
  </ds:schemaRefs>
</ds:datastoreItem>
</file>

<file path=customXml/itemProps2.xml><?xml version="1.0" encoding="utf-8"?>
<ds:datastoreItem xmlns:ds="http://schemas.openxmlformats.org/officeDocument/2006/customXml" ds:itemID="{2D98AB67-7C0E-4918-9EA0-4659C2D05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Index</vt:lpstr>
      <vt:lpstr>00-Instructions</vt:lpstr>
      <vt:lpstr>01-Submission Guidelines</vt:lpstr>
      <vt:lpstr>02-Gatekeepers</vt:lpstr>
      <vt:lpstr>03-Questionnaire</vt:lpstr>
      <vt:lpstr>04-Technical Schedules</vt:lpstr>
      <vt:lpstr>Scoring</vt:lpstr>
      <vt:lpstr>Lists</vt:lpstr>
      <vt:lpstr>05-Offered Cells</vt:lpstr>
      <vt:lpstr>Module Sizes</vt:lpstr>
      <vt:lpstr>06-Temp Derating Factors</vt:lpstr>
      <vt:lpstr>07-Track Record</vt:lpstr>
      <vt:lpstr>08-Customer Details</vt:lpstr>
      <vt:lpstr>09-Overall Deviation List</vt:lpstr>
      <vt:lpstr>CellConfig</vt:lpstr>
      <vt:lpstr>CellType</vt:lpstr>
      <vt:lpstr>ComplianceList</vt:lpstr>
      <vt:lpstr>ComplianceOptions</vt:lpstr>
      <vt:lpstr>Criteria</vt:lpstr>
      <vt:lpstr>EvaluatorOps</vt:lpstr>
      <vt:lpstr>EvaluatorScore</vt:lpstr>
      <vt:lpstr>TestOptions</vt:lpstr>
      <vt:lpstr>TestsList</vt:lpstr>
      <vt:lpstr>VoltageRange</vt:lpstr>
      <vt:lpstr>Yes_No</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Eskom</dc:creator>
  <cp:keywords/>
  <dc:description/>
  <cp:lastModifiedBy>Eugene Labuschagne</cp:lastModifiedBy>
  <cp:revision/>
  <dcterms:created xsi:type="dcterms:W3CDTF">2010-04-08T10:15:24Z</dcterms:created>
  <dcterms:modified xsi:type="dcterms:W3CDTF">2025-05-12T07:07:31Z</dcterms:modified>
  <cp:category/>
  <cp:contentStatus/>
</cp:coreProperties>
</file>