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0"/>
  <workbookPr defaultThemeVersion="166925"/>
  <mc:AlternateContent xmlns:mc="http://schemas.openxmlformats.org/markup-compatibility/2006">
    <mc:Choice Requires="x15">
      <x15ac:absPath xmlns:x15ac="http://schemas.microsoft.com/office/spreadsheetml/2010/11/ac" url="D:\Users\mogaus\Documents\RFX\Open Transactions\INC000025805430 - RFB 2847-2023\Publication\"/>
    </mc:Choice>
  </mc:AlternateContent>
  <xr:revisionPtr revIDLastSave="0" documentId="13_ncr:1_{856E4C2F-268E-4034-A1AE-A8E540C279AC}" xr6:coauthVersionLast="36" xr6:coauthVersionMax="47" xr10:uidLastSave="{00000000-0000-0000-0000-000000000000}"/>
  <bookViews>
    <workbookView xWindow="0" yWindow="504" windowWidth="38400" windowHeight="21096" xr2:uid="{849E4D19-F79E-40E7-9136-3FD97D8AF3BC}"/>
  </bookViews>
  <sheets>
    <sheet name="Pricing summary" sheetId="1" r:id="rId1"/>
    <sheet name="A. Broadband ISL_MRC" sheetId="15" r:id="rId2"/>
    <sheet name="B. BB Service Requests_NRC" sheetId="22" r:id="rId3"/>
    <sheet name="C. BB Service Requests_MRC" sheetId="16" r:id="rId4"/>
    <sheet name="D. Cloud Access_MRC&amp;NRC" sheetId="23" r:id="rId5"/>
    <sheet name="E. Public WiFi_MRC&amp;NRC" sheetId="20" r:id="rId6"/>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55" i="16" l="1"/>
  <c r="I54" i="16"/>
  <c r="R17" i="15"/>
  <c r="P17" i="15"/>
  <c r="N17" i="15"/>
  <c r="L17" i="15"/>
  <c r="J17" i="15"/>
  <c r="H17" i="15"/>
  <c r="F17" i="15"/>
  <c r="D17" i="15"/>
  <c r="Q17" i="15"/>
  <c r="O17" i="15"/>
  <c r="K17" i="15"/>
  <c r="I17" i="15"/>
  <c r="G17" i="15"/>
  <c r="E17" i="15"/>
  <c r="C17" i="15"/>
  <c r="M17" i="15"/>
  <c r="T16" i="15"/>
  <c r="U16" i="15" s="1"/>
  <c r="T15" i="15"/>
  <c r="U15" i="15" s="1"/>
  <c r="T14" i="15"/>
  <c r="U14" i="15" s="1"/>
  <c r="S15" i="15"/>
  <c r="S16" i="15"/>
  <c r="S14" i="15"/>
  <c r="J65" i="16"/>
  <c r="J64" i="16"/>
  <c r="I31" i="22"/>
  <c r="I29" i="22"/>
  <c r="I27" i="22"/>
  <c r="I30" i="22"/>
  <c r="I11" i="22"/>
  <c r="D23" i="20"/>
  <c r="Q19" i="20"/>
  <c r="R19" i="20" s="1"/>
  <c r="P19" i="20"/>
  <c r="P14" i="20"/>
  <c r="Q14" i="20"/>
  <c r="R14" i="20" s="1"/>
  <c r="H16" i="23"/>
  <c r="H15" i="23"/>
  <c r="E60" i="16"/>
  <c r="G48" i="16"/>
  <c r="G22" i="16"/>
  <c r="G43" i="16"/>
  <c r="I53" i="16"/>
  <c r="R38" i="16"/>
  <c r="Q38" i="16"/>
  <c r="P38" i="16"/>
  <c r="O38" i="16"/>
  <c r="N38" i="16"/>
  <c r="M38" i="16"/>
  <c r="L38" i="16"/>
  <c r="K38" i="16"/>
  <c r="J38" i="16"/>
  <c r="I38" i="16"/>
  <c r="H38" i="16"/>
  <c r="G38" i="16"/>
  <c r="F38" i="16"/>
  <c r="E38" i="16"/>
  <c r="D38" i="16"/>
  <c r="C38" i="16"/>
  <c r="T37" i="16"/>
  <c r="U37" i="16" s="1"/>
  <c r="S37" i="16"/>
  <c r="T36" i="16"/>
  <c r="U36" i="16" s="1"/>
  <c r="S36" i="16"/>
  <c r="T35" i="16"/>
  <c r="U35" i="16" s="1"/>
  <c r="S35" i="16"/>
  <c r="E26" i="16"/>
  <c r="Q17" i="16"/>
  <c r="R17" i="16"/>
  <c r="P17" i="16"/>
  <c r="O17" i="16"/>
  <c r="N17" i="16"/>
  <c r="M17" i="16"/>
  <c r="L17" i="16"/>
  <c r="K17" i="16"/>
  <c r="J17" i="16"/>
  <c r="I17" i="16"/>
  <c r="H17" i="16"/>
  <c r="G17" i="16"/>
  <c r="F17" i="16"/>
  <c r="E17" i="16"/>
  <c r="D17" i="16"/>
  <c r="C17" i="16"/>
  <c r="S15" i="16"/>
  <c r="S16" i="16"/>
  <c r="S14" i="16"/>
  <c r="T16" i="16"/>
  <c r="U16" i="16" s="1"/>
  <c r="T15" i="16"/>
  <c r="U15" i="16" s="1"/>
  <c r="T14" i="16"/>
  <c r="U14" i="16" s="1"/>
  <c r="F9" i="23"/>
  <c r="F8" i="23"/>
  <c r="P28" i="15"/>
  <c r="O28" i="15"/>
  <c r="N28" i="15"/>
  <c r="M28" i="15"/>
  <c r="L28" i="15"/>
  <c r="K28" i="15"/>
  <c r="J28" i="15"/>
  <c r="I28" i="15"/>
  <c r="H28" i="15"/>
  <c r="G28" i="15"/>
  <c r="F28" i="15"/>
  <c r="E28" i="15"/>
  <c r="D28" i="15"/>
  <c r="C28" i="15"/>
  <c r="T27" i="15"/>
  <c r="U27" i="15" s="1"/>
  <c r="S27" i="15"/>
  <c r="T26" i="15"/>
  <c r="U26" i="15" s="1"/>
  <c r="S26" i="15"/>
  <c r="T25" i="15"/>
  <c r="U25" i="15" s="1"/>
  <c r="S25" i="15"/>
  <c r="I26" i="22"/>
  <c r="I23" i="22"/>
  <c r="I22" i="22"/>
  <c r="I20" i="22"/>
  <c r="I18" i="22"/>
  <c r="I16" i="22"/>
  <c r="I14" i="22"/>
  <c r="I12" i="22"/>
  <c r="I15" i="22"/>
  <c r="I9" i="22"/>
  <c r="I10" i="22"/>
  <c r="I25" i="22"/>
  <c r="I24" i="22"/>
  <c r="I21" i="22"/>
  <c r="I19" i="22"/>
  <c r="I17" i="22"/>
  <c r="I13" i="22"/>
  <c r="I32" i="22"/>
  <c r="I28" i="22"/>
  <c r="F34" i="20"/>
  <c r="F32" i="20"/>
  <c r="F33" i="20"/>
  <c r="F31" i="20"/>
  <c r="F28" i="20"/>
  <c r="F30" i="20"/>
  <c r="S17" i="15" l="1"/>
  <c r="S38" i="16"/>
  <c r="T38" i="16"/>
  <c r="U38" i="16" s="1"/>
  <c r="T17" i="16"/>
  <c r="U17" i="16" s="1"/>
  <c r="T28" i="15"/>
  <c r="U28" i="15" s="1"/>
  <c r="D67" i="16"/>
  <c r="C21" i="1" s="1"/>
  <c r="S17" i="16"/>
  <c r="T17" i="15"/>
  <c r="H17" i="23"/>
  <c r="D19" i="23" s="1"/>
  <c r="C22" i="1" s="1"/>
  <c r="I33" i="22"/>
  <c r="S28" i="15"/>
  <c r="F29" i="20"/>
  <c r="F27" i="20"/>
  <c r="F38" i="22" l="1"/>
  <c r="G38" i="22" s="1"/>
  <c r="U17" i="15"/>
  <c r="D30" i="15" s="1"/>
  <c r="C19" i="1" s="1"/>
  <c r="F41" i="22"/>
  <c r="G41" i="22" s="1"/>
  <c r="F42" i="22"/>
  <c r="G42" i="22" s="1"/>
  <c r="F40" i="22"/>
  <c r="G40" i="22" s="1"/>
  <c r="F39" i="22"/>
  <c r="G39" i="22" s="1"/>
  <c r="F37" i="22"/>
  <c r="G37" i="22" s="1"/>
  <c r="F36" i="22"/>
  <c r="G36" i="22" s="1"/>
  <c r="F35" i="20"/>
  <c r="D37" i="20" s="1"/>
  <c r="C23" i="1" s="1"/>
  <c r="G43" i="22" l="1"/>
  <c r="C45" i="22" s="1"/>
  <c r="C20" i="1" s="1"/>
  <c r="C24" i="1" l="1"/>
</calcChain>
</file>

<file path=xl/sharedStrings.xml><?xml version="1.0" encoding="utf-8"?>
<sst xmlns="http://schemas.openxmlformats.org/spreadsheetml/2006/main" count="570" uniqueCount="224">
  <si>
    <t>Items</t>
  </si>
  <si>
    <t>Description</t>
  </si>
  <si>
    <t>A</t>
  </si>
  <si>
    <t>B</t>
  </si>
  <si>
    <t>C</t>
  </si>
  <si>
    <t>D</t>
  </si>
  <si>
    <r>
      <t>GRAND TOTAL</t>
    </r>
    <r>
      <rPr>
        <sz val="12"/>
        <color theme="1"/>
        <rFont val="Calibri"/>
        <family val="2"/>
        <scheme val="minor"/>
      </rPr>
      <t xml:space="preserve"> (INCL 15% VAT)</t>
    </r>
  </si>
  <si>
    <t>Total Price</t>
  </si>
  <si>
    <t>(R)</t>
  </si>
  <si>
    <t>Name of the Evaluator:</t>
  </si>
  <si>
    <t>Date:</t>
  </si>
  <si>
    <t>Signature:</t>
  </si>
  <si>
    <t>10 Mbps</t>
  </si>
  <si>
    <t>100 Mbps</t>
  </si>
  <si>
    <t>Number of Sites</t>
  </si>
  <si>
    <t>100 Mbps</t>
  </si>
  <si>
    <t>200 Mbps</t>
  </si>
  <si>
    <t>200 Mbps</t>
  </si>
  <si>
    <t>500 Mbps</t>
  </si>
  <si>
    <t>1 Gbps</t>
  </si>
  <si>
    <t>10 Gbps</t>
  </si>
  <si>
    <t>2 Gbps</t>
  </si>
  <si>
    <t>5 Gbps</t>
  </si>
  <si>
    <t>Service Level Type</t>
  </si>
  <si>
    <t>Basic</t>
  </si>
  <si>
    <t>Resilient</t>
  </si>
  <si>
    <t>Fully Redundant</t>
  </si>
  <si>
    <t>Monthly Recurring Charge per Site</t>
  </si>
  <si>
    <t>50 Mbps</t>
  </si>
  <si>
    <t>50 Mbps</t>
  </si>
  <si>
    <t>GSM</t>
  </si>
  <si>
    <t>Unit of Measurement</t>
  </si>
  <si>
    <t>Non-Recurring (Installation) Charge per Unit</t>
  </si>
  <si>
    <t>Quanity for Pricing Scenario</t>
  </si>
  <si>
    <t>Fibre (outside premise)</t>
  </si>
  <si>
    <t>per metre</t>
  </si>
  <si>
    <t>Total MRC</t>
  </si>
  <si>
    <t>Fibre: on premise, existing underground ducting available for the SP to utilise</t>
  </si>
  <si>
    <t>Fibre: on premise, no existing underground ducting available and SP must install</t>
  </si>
  <si>
    <t>10 Mbps</t>
  </si>
  <si>
    <t>20 Mbps</t>
  </si>
  <si>
    <t>20 Mbps</t>
  </si>
  <si>
    <t>Refer to the Broadband SOW paragraph A.4.1 for the definition of the Initial Site List.</t>
  </si>
  <si>
    <t>Non-Corporate Sites require the provision of Internet access (via VPN) services; MEO and GSM technology types can be provided as an Internet service but without the requirement of a VPN.</t>
  </si>
  <si>
    <t>Corporate Sites require the provision of a Layer 2 service to SITA, which connects to SITA’s Provider Edge (PE) nodes in Cape Town and George via Network Node Interfaces (NNI’s); MEO and GSM technology types can be provided as an Internet service and not a L2 service.</t>
  </si>
  <si>
    <t>Corporate Sites require the provision of a Layer 2 service to SITA, which connects to SITA’s Provider Edge (PE) nodes in Cape Town and George via Network Node Interfaces (NNI’s).</t>
  </si>
  <si>
    <t>Non-Corporate Sites require the provision of Internet access (via VPN) services.</t>
  </si>
  <si>
    <t>30 Mbps</t>
  </si>
  <si>
    <t>30 Mbps</t>
  </si>
  <si>
    <t>75 Mbps</t>
  </si>
  <si>
    <t>75 Mbps</t>
  </si>
  <si>
    <t>Public Wi-Fi at Stand-alone Site</t>
  </si>
  <si>
    <t>Provision of Internet access to the general public via at least one wireless access point (AP) at Sites in Annex B indicated to receive the Public Wi-Fi Service.</t>
  </si>
  <si>
    <t>Total Number of Sites</t>
  </si>
  <si>
    <t>Total Monthly Recurring Charge</t>
  </si>
  <si>
    <t>5 Gbps*</t>
  </si>
  <si>
    <t>10 Gbps*</t>
  </si>
  <si>
    <t>*Sites at connectivity speeds of 5 Gbps and 10 Gbps are not yet required, but pricing for these speeds is necessary to allow for possible future requirements and is therefore included in this pricing scenario.</t>
  </si>
  <si>
    <t>Refer to the Broadband SOW paragraph A.4.2 for the definition of the Additional Site List.</t>
  </si>
  <si>
    <t>Monthly Recurring Charges</t>
  </si>
  <si>
    <t>Non-Recurring Charges</t>
  </si>
  <si>
    <t>Basic Service Level</t>
  </si>
  <si>
    <t>Resilient Service Level</t>
  </si>
  <si>
    <t>Fully Redundant Service Level</t>
  </si>
  <si>
    <t>Best Effort Service Level</t>
  </si>
  <si>
    <t>MRC for an additional AP at Broadband and Stand-alone Public Wi-Fi Sites.</t>
  </si>
  <si>
    <t>Number of Additional AP's</t>
  </si>
  <si>
    <t>Monthly Recurring Charge per AP</t>
  </si>
  <si>
    <t>per installation</t>
  </si>
  <si>
    <t>Outdoor Public Wi-Fi at a Broadband Site</t>
  </si>
  <si>
    <t>Indoor Public Wi-Fi at a Broadband Site</t>
  </si>
  <si>
    <t>Additional Outdoor Public Wi-Fi AP (at a Stand-alone Site)</t>
  </si>
  <si>
    <t>Additional Indoor Public Wi-Fi AP (at a Stand-alone Site)</t>
  </si>
  <si>
    <t>On-premises Movement of Public Wi-Fi Service</t>
  </si>
  <si>
    <t>per installation (including equipment and provisioning of the outdoor AP)</t>
  </si>
  <si>
    <t>per installation (including equipment and provisioning of the indoor AP)</t>
  </si>
  <si>
    <t>per installation (including equipment and provisioning of the site access link and one outdoor AP)</t>
  </si>
  <si>
    <t>per installation (including equipment and provisioning of an additional outdoor AP)</t>
  </si>
  <si>
    <t>per installation (including equipment and provisioning of an additional indoor AP)</t>
  </si>
  <si>
    <t>Relocation of Broadband Public Wi-Fi Service</t>
  </si>
  <si>
    <t>Relocation of Stand-alone Public Wi-Fi Service</t>
  </si>
  <si>
    <t>per relocation of Service / on-premises movement of Service</t>
  </si>
  <si>
    <t>Relocate / Move Equipment common to all technology types at Corporate and Non-Corporate Sites</t>
  </si>
  <si>
    <t>Relocate Service; On-premises Movement of Service</t>
  </si>
  <si>
    <t>Request Management Activities</t>
  </si>
  <si>
    <t>Item to Cost</t>
  </si>
  <si>
    <t>Relocate Service</t>
  </si>
  <si>
    <t>per relocation</t>
  </si>
  <si>
    <t>Technology Type</t>
  </si>
  <si>
    <t>All</t>
  </si>
  <si>
    <t>Microwave wireless</t>
  </si>
  <si>
    <t>Point-to-point radio wireless</t>
  </si>
  <si>
    <t>Point-to-multipoint radio wireless</t>
  </si>
  <si>
    <t>Fibre</t>
  </si>
  <si>
    <t>Non-Recurring Charge per Unit</t>
  </si>
  <si>
    <t>per Unit (%)</t>
  </si>
  <si>
    <r>
      <t xml:space="preserve">Summary of Services Required for </t>
    </r>
    <r>
      <rPr>
        <b/>
        <u/>
        <sz val="11"/>
        <color rgb="FFFF0000"/>
        <rFont val="Calibri"/>
        <family val="2"/>
        <scheme val="minor"/>
      </rPr>
      <t>Corporate Sites</t>
    </r>
    <r>
      <rPr>
        <b/>
        <u/>
        <sz val="11"/>
        <rFont val="Calibri"/>
        <family val="2"/>
        <scheme val="minor"/>
      </rPr>
      <t xml:space="preserve"> on the ISL:</t>
    </r>
  </si>
  <si>
    <r>
      <t xml:space="preserve">Summary of Services Required for </t>
    </r>
    <r>
      <rPr>
        <b/>
        <u/>
        <sz val="11"/>
        <color rgb="FFFF0000"/>
        <rFont val="Calibri"/>
        <family val="2"/>
        <scheme val="minor"/>
      </rPr>
      <t>Non-Corporate Sites</t>
    </r>
    <r>
      <rPr>
        <b/>
        <u/>
        <sz val="11"/>
        <rFont val="Calibri"/>
        <family val="2"/>
        <scheme val="minor"/>
      </rPr>
      <t xml:space="preserve"> on the ISL:</t>
    </r>
  </si>
  <si>
    <t>Monthly Recurring Charges for Sites on the Initial Site List (ISL)</t>
  </si>
  <si>
    <t>Monthly Recurring Charges for Sites on the Additional Site List (ASL) and Nomadic Site List (NSL)</t>
  </si>
  <si>
    <r>
      <t xml:space="preserve">Summary of Services Required for </t>
    </r>
    <r>
      <rPr>
        <b/>
        <u/>
        <sz val="11"/>
        <color rgb="FFFF0000"/>
        <rFont val="Calibri"/>
        <family val="2"/>
        <scheme val="minor"/>
      </rPr>
      <t>Corporate Sites</t>
    </r>
    <r>
      <rPr>
        <b/>
        <u/>
        <sz val="11"/>
        <rFont val="Calibri"/>
        <family val="2"/>
        <scheme val="minor"/>
      </rPr>
      <t xml:space="preserve"> on the ASL and NSL:</t>
    </r>
  </si>
  <si>
    <r>
      <t xml:space="preserve">Summary of Services Required for </t>
    </r>
    <r>
      <rPr>
        <b/>
        <u/>
        <sz val="11"/>
        <color rgb="FFFF0000"/>
        <rFont val="Calibri"/>
        <family val="2"/>
        <scheme val="minor"/>
      </rPr>
      <t>Non-Corporate Sites</t>
    </r>
    <r>
      <rPr>
        <b/>
        <u/>
        <sz val="11"/>
        <rFont val="Calibri"/>
        <family val="2"/>
        <scheme val="minor"/>
      </rPr>
      <t xml:space="preserve"> on the ASL and NSL:</t>
    </r>
  </si>
  <si>
    <t xml:space="preserve">Monthly Recurring and Non-Recurring Charges for Public Wi-Fi Sites </t>
  </si>
  <si>
    <r>
      <t xml:space="preserve">Summary of Services Required for </t>
    </r>
    <r>
      <rPr>
        <b/>
        <u/>
        <sz val="11"/>
        <color rgb="FFFF0000"/>
        <rFont val="Calibri"/>
        <family val="2"/>
        <scheme val="minor"/>
      </rPr>
      <t>Public Wi-Fi</t>
    </r>
    <r>
      <rPr>
        <b/>
        <u/>
        <sz val="11"/>
        <color theme="1"/>
        <rFont val="Calibri"/>
        <family val="2"/>
        <scheme val="minor"/>
      </rPr>
      <t xml:space="preserve"> Sites:</t>
    </r>
  </si>
  <si>
    <t>Broadband ISL_MRC</t>
  </si>
  <si>
    <t>For Non-Corporate Sites on GSM technology (asymmetrical; uncapped data)</t>
  </si>
  <si>
    <t>For Corporate Sites on the following technologies: Fibre; Microwave / Wireless Point-to-point &amp; Point-to-multipoint (Symmetry 1:1; uncapped data)</t>
  </si>
  <si>
    <t>For Non-Corporate Sites on the following technologies: Fibre; Microwave / Wireless Point-to-point &amp; Point-to-multipoint (Symmetry 1:1; uncapped data)</t>
  </si>
  <si>
    <t>10GB</t>
  </si>
  <si>
    <t>Inclusive Monthly Data</t>
  </si>
  <si>
    <t>Additional data cost</t>
  </si>
  <si>
    <t>For Corporate Sites on GSM technology (uncapped data)</t>
  </si>
  <si>
    <t>Number of packages</t>
  </si>
  <si>
    <t>per GB</t>
  </si>
  <si>
    <t>3-month package duration</t>
  </si>
  <si>
    <t>12-month  package duration</t>
  </si>
  <si>
    <t>1GB</t>
  </si>
  <si>
    <t>2GB</t>
  </si>
  <si>
    <t>5GB</t>
  </si>
  <si>
    <t>1-month package duration</t>
  </si>
  <si>
    <t>Relocate mobile satellite internet terminal, including equipment (e.g., broadband global area network) and provisioning.</t>
  </si>
  <si>
    <t>For Corporate Sites on Fixed Satellite technology (Symmetry 5:1; uncapped data)</t>
  </si>
  <si>
    <t>For Non-Corporate Sites on Fixed Satellite technology (Symmetry 5:1; uncapped data)</t>
  </si>
  <si>
    <t>For Non-Corporate Sites on Mobile Satellite technology for Vehicle-mounted VSAT (Best Effort; uncapped data)</t>
  </si>
  <si>
    <t>For Non-Corporate Sites on Mobile Satellite technology for mobile satellite internet (e.g., broadband global area network)</t>
  </si>
  <si>
    <t>Relocate GSM including equipment (e.g., wireless router) and provisioning.</t>
  </si>
  <si>
    <t>ExpressRoute</t>
  </si>
  <si>
    <t>FastConnect</t>
  </si>
  <si>
    <t>Number of Services</t>
  </si>
  <si>
    <t>per installation (including equipment and provisioning)</t>
  </si>
  <si>
    <t>MRC for fully reduntant fibre data link between the SITA data centre in Cape Town and the closest “Meet Me” port.</t>
  </si>
  <si>
    <t>Monthly Non-Recurring and Recurring Charges for Cloud Access Services</t>
  </si>
  <si>
    <t>E</t>
  </si>
  <si>
    <t>Total for Pricing Scenario</t>
  </si>
  <si>
    <t>Install New Service at a Site</t>
  </si>
  <si>
    <t>Install Backup Power</t>
  </si>
  <si>
    <t>For Final, Interim and Replacement Services</t>
  </si>
  <si>
    <t>For Final Services</t>
  </si>
  <si>
    <t>Note: The NRC associated with a change (improvement) to a Service Level Type will be according to the applicable rate per technology type as above.</t>
  </si>
  <si>
    <t>Applicable Site List</t>
  </si>
  <si>
    <t>ASL; NSL</t>
  </si>
  <si>
    <t>ISL; ASL; NSL</t>
  </si>
  <si>
    <t>Relocate Fixed Satellite (e.g., VSAT, including outdoor and indoor units to provision service)</t>
  </si>
  <si>
    <t>NSL</t>
  </si>
  <si>
    <t>Relocate / refit Mobile Staellite (e.g. to a different vehicle, including outdoor and indoor units to provision service)</t>
  </si>
  <si>
    <t>ISL</t>
  </si>
  <si>
    <t>ASL</t>
  </si>
  <si>
    <t>ISL; ASL</t>
  </si>
  <si>
    <t>Relocate; On-premises Movement of Service</t>
  </si>
  <si>
    <t>Estimated total remaining charges using the average MRC</t>
  </si>
  <si>
    <t>Decommission Site in Year 1 (calculated on 78 months remaining)</t>
  </si>
  <si>
    <t>Decommission Site in Year 2 (calculated on 66 months remaining)</t>
  </si>
  <si>
    <t>Decommission Site in Year 3 (calculated on 54 months remaining)</t>
  </si>
  <si>
    <t>Decommission Site in Year 4 (calculated on 42 months remaining)</t>
  </si>
  <si>
    <t>Decommission Site in Year 5 (calculated on 30 months remaining)</t>
  </si>
  <si>
    <t>Decommission Site in Year 6 (calculated on 18 months remaining)</t>
  </si>
  <si>
    <t>Decommission Site in Year 7 (calculated on 6 months remaining)</t>
  </si>
  <si>
    <t>% of the total remaining average MRC for a Site</t>
  </si>
  <si>
    <t>**Sites at connectivity speeds of 2 Gbps; 5 Gbps and 10 Gbps are not yet required, but pricing for these speeds is necessary to allow for possible future requirements and is therefore included in this pricing scenario.</t>
  </si>
  <si>
    <t>2 Gbps**</t>
  </si>
  <si>
    <t>5 Gbps**</t>
  </si>
  <si>
    <t>10 Gbps**</t>
  </si>
  <si>
    <t>Decommission Service (for Sites on the ISL beyond the maximum permissable 2% that do not incur a charge)</t>
  </si>
  <si>
    <t>Install backup power for a Site</t>
  </si>
  <si>
    <t>Install Service Provider equipment common to all technology types (e.g., cabinet, switch/router, power monitoring, cabling etc. - see D6.2 in BB SOW) to enable provisioning of BB Services at a Corporate Site.</t>
  </si>
  <si>
    <t>Install Service Provider equipment common to all technology types (e.g., cabinet, switch/router, power monitoring, cabling etc. - see D6.2 in BB SOW) to enable provisioning of BB Services at a Non-Corporate Site.</t>
  </si>
  <si>
    <t>Install new Microwave wireless (on licensed spectrum), including site and outside plant transmission equipment to enable provisioning of BB Services.</t>
  </si>
  <si>
    <t>Install new Point-to-point radio wireless (on licensed spectrum), including site and outside plant transmission equipment to enable provisioning of BB Services.</t>
  </si>
  <si>
    <t>Install new Fixed Satellite (e.g., VSAT), including outdoor and indoor units to enable provisioning of BB Services.</t>
  </si>
  <si>
    <t>Install new Mobile Satellite (e.g. for a mobile clinic / vehicle, including outdoor and indoor units to provision service)</t>
  </si>
  <si>
    <t>Install new mobile satellite internet terminal, including equipment (e.g., broadband global area network) and provisioning.</t>
  </si>
  <si>
    <t>Install new Point-to-multipoint radio wireless (on licensed spectrum), including site and outside plant transmission equipment to enable provisioning of BB Services.</t>
  </si>
  <si>
    <t>Install new GSM, including equipment (e.g., wireless router) and provisioning.</t>
  </si>
  <si>
    <t>Relocate Microwave wireless (on licensed spectrum), including site and outside plant transmission equipment to to enable provisioning of BB Services.</t>
  </si>
  <si>
    <t>Relocate Point-to-point radio wireless (on licensed spectrum), including site and outside plant transmission equipment to to enable provisioning of BB Services.</t>
  </si>
  <si>
    <t>Relocate Point-to-multipoint radio wireless (on licensed spectrum), including site and outside plant transmission equipment to enable provisioning of BB Services.</t>
  </si>
  <si>
    <t>Note: All costs to prepare and install Services at Sites on the ISL must be incorporated into the Monthly Recurring Charges (i.e. there are no Non-Recurring Charges for installations on the ISL)</t>
  </si>
  <si>
    <t>Two Years
(24 months)</t>
  </si>
  <si>
    <t>One Year 
(12 months)</t>
  </si>
  <si>
    <t>Three Years
(36 months)</t>
  </si>
  <si>
    <t>Backup Power monthly service</t>
  </si>
  <si>
    <t>Four Years
(48 months)</t>
  </si>
  <si>
    <t>Five Years
(60 months)</t>
  </si>
  <si>
    <t>Six Years
(72 months)</t>
  </si>
  <si>
    <t>Seven Years
(84 months)</t>
  </si>
  <si>
    <t>BB Service Requests_NRC</t>
  </si>
  <si>
    <t>BB Service Requests_MRC</t>
  </si>
  <si>
    <t>Cloud Access_MRC&amp;NRC</t>
  </si>
  <si>
    <t>Public Wi-Fi_MRC&amp;NRC</t>
  </si>
  <si>
    <r>
      <t xml:space="preserve">Backup Power at </t>
    </r>
    <r>
      <rPr>
        <b/>
        <u/>
        <sz val="11"/>
        <color rgb="FFFF0000"/>
        <rFont val="Calibri"/>
        <family val="2"/>
        <scheme val="minor"/>
      </rPr>
      <t>Corporate and Non-Corporate Sites</t>
    </r>
    <r>
      <rPr>
        <b/>
        <u/>
        <sz val="11"/>
        <color theme="1"/>
        <rFont val="Calibri"/>
        <family val="2"/>
        <scheme val="minor"/>
      </rPr>
      <t xml:space="preserve"> on the ISL or ASL:</t>
    </r>
  </si>
  <si>
    <r>
      <t xml:space="preserve">MRC for Internet bandwidth only (per paragraph C 3.1.2 of the Public Wi-Fi SOW) and one AP at </t>
    </r>
    <r>
      <rPr>
        <u/>
        <sz val="11"/>
        <color theme="1"/>
        <rFont val="Calibri"/>
        <family val="2"/>
        <scheme val="minor"/>
      </rPr>
      <t>Broadband Public Wi-Fi Sites</t>
    </r>
  </si>
  <si>
    <r>
      <t xml:space="preserve">MRC for site access and Internet bandwidth (per paragraph C 3.2.2 of the Public Wi-Fi SOW) and one AP at </t>
    </r>
    <r>
      <rPr>
        <u/>
        <sz val="11"/>
        <color theme="1"/>
        <rFont val="Calibri"/>
        <family val="2"/>
        <scheme val="minor"/>
      </rPr>
      <t>Stand-alone Public Wi-Fi Sites</t>
    </r>
  </si>
  <si>
    <t>Broadband ISL_MRC Sheet Total:</t>
  </si>
  <si>
    <t>BB Service Requests_NRC Sheet Total:</t>
  </si>
  <si>
    <t>BB Service Requests_MRC Sheet Total:</t>
  </si>
  <si>
    <t>Cloud Access_MRC&amp;NRC Sheet Total:</t>
  </si>
  <si>
    <t>Public Wi-Fi_MRC&amp;NRC Sheet Total:</t>
  </si>
  <si>
    <t>Fixed Satellite</t>
  </si>
  <si>
    <t>Mobile Satellite (Vehicle)</t>
  </si>
  <si>
    <t>Mobile Satellite</t>
  </si>
  <si>
    <t>I, the bidder, confirm that the price(s) and rate(s) quoted cover all the goods and/or works specified in the bidding documents; that the price(s) or rate(s) cover all my obligations and I accept that any mistakes regarding price(s), rate(s) or calculations will be at my own risk.
[Note: First convert to PDF, then add signature]</t>
  </si>
  <si>
    <t>Name</t>
  </si>
  <si>
    <t>Capacity</t>
  </si>
  <si>
    <t>Signature (above)</t>
  </si>
  <si>
    <t>Date</t>
  </si>
  <si>
    <t>SUPPLY CHAIN MANAGEMENT</t>
  </si>
  <si>
    <t>RFx No</t>
  </si>
  <si>
    <t>RFx Title</t>
  </si>
  <si>
    <t xml:space="preserve">Bidder Name </t>
  </si>
  <si>
    <t>1. INSTRUCTION FOR COMPLETING THE PRICING SCHEDULE</t>
  </si>
  <si>
    <r>
      <t xml:space="preserve">(a)  Bidder must complete/enter </t>
    </r>
    <r>
      <rPr>
        <b/>
        <sz val="12"/>
        <color theme="1"/>
        <rFont val="Calibri"/>
        <family val="2"/>
        <scheme val="minor"/>
      </rPr>
      <t xml:space="preserve">YELLOW </t>
    </r>
    <r>
      <rPr>
        <sz val="12"/>
        <color theme="1"/>
        <rFont val="Calibri"/>
        <family val="2"/>
        <scheme val="minor"/>
      </rPr>
      <t>cells only</t>
    </r>
  </si>
  <si>
    <t>(b)  Unit and Line prices must be VAT EXCLUSIVE and in South African Rand (ZAR) currency.</t>
  </si>
  <si>
    <t>(c) The price must include all cost to deliver the goods or render the service, including all applicable taxes, duty fees, logistics/delivery, storage, labour, overtime and subsistance and travel</t>
  </si>
  <si>
    <t>(d) Pricing is fixed over the contract term.</t>
  </si>
  <si>
    <t>(e) Pricing must be based on all risk per the SCC. For further context, during the course of the current broadband project that started in October 2014 there have been 96 incidents of cable theft / vandalism / breaks (affecting approximately 1300m of underground and overhead fibre). Furthermore, during the course of the current Public Wi-Fi project that started in November 2018 there have been 38 incidents of stolen access points.</t>
  </si>
  <si>
    <t>(f) Sites Names in Annexure C (Site List) in red text are both Corporte and Non-Corporate Sites and, since they are at the same physical location, the technology used to deliver the connectivity to the Site need not be duplicated.</t>
  </si>
  <si>
    <t>Pricing Summary Sheet</t>
  </si>
  <si>
    <t>A. Broadband ISL_MRC</t>
  </si>
  <si>
    <t>B. BB Service Request_NRC</t>
  </si>
  <si>
    <t>C. BB Service requirement_MRC</t>
  </si>
  <si>
    <t>D. Cloud Access_MRC&amp;NRC</t>
  </si>
  <si>
    <t>E. Public Wifi_MRC&amp;NRC</t>
  </si>
  <si>
    <t>RFB 2847-2023</t>
  </si>
  <si>
    <t>Appointment of a service provider for the provisioning of Broadband Connectivity Services for the Western Cape Government (WCG) for a period of eighty-four (84)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</si>
</sst>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0.00_-;\-&quot;R&quot;* #,##0.00_-;_-&quot;R&quot;* &quot;-&quot;??_-;_-@_-"/>
    <numFmt numFmtId="43" formatCode="_-* #,##0.00_-;\-* #,##0.00_-;_-* &quot;-&quot;??_-;_-@_-"/>
    <numFmt numFmtId="164" formatCode="&quot;R&quot;#,##0.00"/>
    <numFmt numFmtId="165" formatCode="_ * #,##0.00_ ;_ * \-#,##0.00_ ;_ * &quot;-&quot;??_ ;_ @_ "/>
    <numFmt numFmtId="166" formatCode="_ * #,##0_ ;_ * \-#,##0_ ;_ * &quot;-&quot;_ ;_ @_ "/>
  </numFmts>
  <fonts count="26" x14ac:knownFonts="1">
    <font>
      <sz val="11"/>
      <color theme="1"/>
      <name val="Calibri"/>
      <family val="2"/>
      <scheme val="minor"/>
    </font>
    <font>
      <sz val="12"/>
      <color theme="1"/>
      <name val="Calibri"/>
      <family val="2"/>
      <scheme val="minor"/>
    </font>
    <font>
      <sz val="10"/>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8"/>
      <color theme="3"/>
      <name val="Calibri Light"/>
      <family val="2"/>
      <scheme val="major"/>
    </font>
    <font>
      <b/>
      <sz val="11"/>
      <color rgb="FFFF0000"/>
      <name val="Calibri"/>
      <family val="2"/>
      <scheme val="minor"/>
    </font>
    <font>
      <sz val="11"/>
      <name val="Calibri"/>
      <family val="2"/>
      <scheme val="minor"/>
    </font>
    <font>
      <b/>
      <u/>
      <sz val="11"/>
      <color rgb="FFFF0000"/>
      <name val="Calibri"/>
      <family val="2"/>
      <scheme val="minor"/>
    </font>
    <font>
      <b/>
      <u/>
      <sz val="11"/>
      <name val="Calibri"/>
      <family val="2"/>
      <scheme val="minor"/>
    </font>
    <font>
      <b/>
      <u/>
      <sz val="11"/>
      <color theme="1"/>
      <name val="Calibri"/>
      <family val="2"/>
      <scheme val="minor"/>
    </font>
    <font>
      <sz val="16"/>
      <color theme="1"/>
      <name val="Calibri"/>
      <family val="2"/>
      <scheme val="minor"/>
    </font>
    <font>
      <sz val="8"/>
      <name val="Calibri"/>
      <family val="2"/>
      <scheme val="minor"/>
    </font>
    <font>
      <u/>
      <sz val="11"/>
      <color theme="1"/>
      <name val="Calibri"/>
      <family val="2"/>
      <scheme val="minor"/>
    </font>
    <font>
      <b/>
      <sz val="12"/>
      <name val="Calibri"/>
      <family val="2"/>
      <scheme val="minor"/>
    </font>
    <font>
      <sz val="12"/>
      <name val="Calibri"/>
      <family val="2"/>
      <scheme val="minor"/>
    </font>
    <font>
      <sz val="24"/>
      <color theme="1"/>
      <name val="Calibri"/>
      <family val="2"/>
      <scheme val="minor"/>
    </font>
    <font>
      <sz val="24"/>
      <color rgb="FF002060"/>
      <name val="Calibri"/>
      <family val="2"/>
      <scheme val="minor"/>
    </font>
    <font>
      <sz val="18"/>
      <color rgb="FF002060"/>
      <name val="Calibri"/>
      <family val="2"/>
      <scheme val="minor"/>
    </font>
    <font>
      <b/>
      <sz val="12"/>
      <color rgb="FF000066"/>
      <name val="Calibri"/>
      <family val="2"/>
      <scheme val="minor"/>
    </font>
    <font>
      <sz val="18"/>
      <color rgb="FF003366"/>
      <name val="Calibri"/>
      <family val="2"/>
      <scheme val="minor"/>
    </font>
  </fonts>
  <fills count="13">
    <fill>
      <patternFill patternType="none"/>
    </fill>
    <fill>
      <patternFill patternType="gray125"/>
    </fill>
    <fill>
      <patternFill patternType="solid">
        <fgColor rgb="FFE7E6E6"/>
        <bgColor indexed="64"/>
      </patternFill>
    </fill>
    <fill>
      <patternFill patternType="solid">
        <fgColor rgb="FFFFFF00"/>
        <bgColor indexed="64"/>
      </patternFill>
    </fill>
    <fill>
      <patternFill patternType="solid">
        <fgColor theme="4"/>
      </patternFill>
    </fill>
    <fill>
      <patternFill patternType="solid">
        <fgColor theme="5" tint="0.39997558519241921"/>
        <bgColor indexed="65"/>
      </patternFill>
    </fill>
    <fill>
      <patternFill patternType="solid">
        <fgColor theme="4"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4" tint="0.59999389629810485"/>
        <bgColor indexed="64"/>
      </patternFill>
    </fill>
    <fill>
      <patternFill patternType="solid">
        <fgColor rgb="FFB4C6E7"/>
        <bgColor rgb="FF000000"/>
      </patternFill>
    </fill>
  </fills>
  <borders count="6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8"/>
      </left>
      <right style="thin">
        <color theme="8"/>
      </right>
      <top style="thin">
        <color theme="8"/>
      </top>
      <bottom style="thin">
        <color theme="8"/>
      </bottom>
      <diagonal/>
    </border>
    <border>
      <left style="thin">
        <color theme="8"/>
      </left>
      <right/>
      <top style="thin">
        <color theme="8"/>
      </top>
      <bottom style="thin">
        <color theme="8"/>
      </bottom>
      <diagonal/>
    </border>
    <border>
      <left/>
      <right style="medium">
        <color theme="8"/>
      </right>
      <top style="thin">
        <color theme="8"/>
      </top>
      <bottom/>
      <diagonal/>
    </border>
    <border>
      <left/>
      <right style="medium">
        <color theme="8"/>
      </right>
      <top style="thin">
        <color theme="8"/>
      </top>
      <bottom style="medium">
        <color theme="8"/>
      </bottom>
      <diagonal/>
    </border>
    <border>
      <left style="thin">
        <color theme="8"/>
      </left>
      <right/>
      <top style="medium">
        <color theme="8"/>
      </top>
      <bottom style="thin">
        <color theme="8"/>
      </bottom>
      <diagonal/>
    </border>
    <border>
      <left/>
      <right/>
      <top style="medium">
        <color theme="8"/>
      </top>
      <bottom style="thin">
        <color theme="8"/>
      </bottom>
      <diagonal/>
    </border>
    <border>
      <left style="thin">
        <color theme="8"/>
      </left>
      <right/>
      <top style="thin">
        <color theme="8"/>
      </top>
      <bottom style="medium">
        <color theme="8"/>
      </bottom>
      <diagonal/>
    </border>
    <border>
      <left/>
      <right style="medium">
        <color theme="8"/>
      </right>
      <top style="thin">
        <color theme="8"/>
      </top>
      <bottom style="thin">
        <color theme="8"/>
      </bottom>
      <diagonal/>
    </border>
    <border>
      <left/>
      <right style="medium">
        <color theme="8"/>
      </right>
      <top style="medium">
        <color theme="8"/>
      </top>
      <bottom style="thin">
        <color theme="8"/>
      </bottom>
      <diagonal/>
    </border>
    <border>
      <left style="medium">
        <color theme="8"/>
      </left>
      <right style="thin">
        <color theme="8"/>
      </right>
      <top style="medium">
        <color theme="8"/>
      </top>
      <bottom/>
      <diagonal/>
    </border>
    <border>
      <left style="medium">
        <color theme="8"/>
      </left>
      <right style="thin">
        <color theme="8"/>
      </right>
      <top/>
      <bottom/>
      <diagonal/>
    </border>
    <border>
      <left style="medium">
        <color theme="8"/>
      </left>
      <right style="thin">
        <color theme="8"/>
      </right>
      <top/>
      <bottom style="medium">
        <color theme="8"/>
      </bottom>
      <diagonal/>
    </border>
    <border>
      <left style="medium">
        <color theme="8"/>
      </left>
      <right/>
      <top style="thin">
        <color theme="8"/>
      </top>
      <bottom style="medium">
        <color theme="8"/>
      </bottom>
      <diagonal/>
    </border>
  </borders>
  <cellStyleXfs count="7">
    <xf numFmtId="0" fontId="0" fillId="0" borderId="0"/>
    <xf numFmtId="0" fontId="9" fillId="4" borderId="0" applyNumberFormat="0" applyBorder="0" applyAlignment="0" applyProtection="0"/>
    <xf numFmtId="0" fontId="10" fillId="0" borderId="0" applyNumberFormat="0" applyFill="0" applyBorder="0" applyAlignment="0" applyProtection="0"/>
    <xf numFmtId="165" fontId="7" fillId="0" borderId="0" applyFont="0" applyFill="0" applyBorder="0" applyAlignment="0" applyProtection="0"/>
    <xf numFmtId="0" fontId="9" fillId="5" borderId="0" applyNumberFormat="0" applyBorder="0" applyAlignment="0" applyProtection="0"/>
    <xf numFmtId="44" fontId="7" fillId="0" borderId="0" applyFont="0" applyFill="0" applyBorder="0" applyAlignment="0" applyProtection="0"/>
    <xf numFmtId="43" fontId="7" fillId="0" borderId="0" applyFont="0" applyFill="0" applyBorder="0" applyAlignment="0" applyProtection="0"/>
  </cellStyleXfs>
  <cellXfs count="199">
    <xf numFmtId="0" fontId="0" fillId="0" borderId="0" xfId="0"/>
    <xf numFmtId="0" fontId="2" fillId="0" borderId="0" xfId="0" applyFont="1" applyAlignment="1">
      <alignment vertical="center" wrapText="1"/>
    </xf>
    <xf numFmtId="0" fontId="0" fillId="0" borderId="0" xfId="0" applyAlignment="1">
      <alignment wrapText="1"/>
    </xf>
    <xf numFmtId="0" fontId="0" fillId="0" borderId="6" xfId="0" applyBorder="1"/>
    <xf numFmtId="0" fontId="0" fillId="0" borderId="6" xfId="0" applyBorder="1" applyAlignment="1">
      <alignment wrapText="1"/>
    </xf>
    <xf numFmtId="0" fontId="5" fillId="0" borderId="0" xfId="0" applyFont="1" applyAlignment="1">
      <alignment wrapText="1"/>
    </xf>
    <xf numFmtId="0" fontId="5" fillId="0" borderId="0" xfId="0" applyFont="1"/>
    <xf numFmtId="0" fontId="0" fillId="0" borderId="9" xfId="0" applyBorder="1"/>
    <xf numFmtId="0" fontId="6" fillId="0" borderId="0" xfId="0" applyFont="1"/>
    <xf numFmtId="0" fontId="8" fillId="6" borderId="14" xfId="1" applyFont="1" applyFill="1" applyBorder="1" applyAlignment="1">
      <alignment horizontal="center" wrapText="1"/>
    </xf>
    <xf numFmtId="0" fontId="6" fillId="0" borderId="23" xfId="0" applyFont="1" applyBorder="1"/>
    <xf numFmtId="0" fontId="8" fillId="6" borderId="10" xfId="1" applyFont="1" applyFill="1" applyBorder="1" applyAlignment="1">
      <alignment horizontal="center" wrapText="1"/>
    </xf>
    <xf numFmtId="0" fontId="8" fillId="6" borderId="6" xfId="1" applyFont="1" applyFill="1" applyBorder="1" applyAlignment="1">
      <alignment horizontal="center" wrapText="1"/>
    </xf>
    <xf numFmtId="0" fontId="8" fillId="6" borderId="18" xfId="1" applyFont="1" applyFill="1" applyBorder="1" applyAlignment="1">
      <alignment horizontal="center" wrapText="1"/>
    </xf>
    <xf numFmtId="0" fontId="0" fillId="0" borderId="24" xfId="0" applyBorder="1"/>
    <xf numFmtId="0" fontId="0" fillId="0" borderId="25" xfId="0" applyBorder="1"/>
    <xf numFmtId="0" fontId="0" fillId="0" borderId="20" xfId="0" applyBorder="1"/>
    <xf numFmtId="0" fontId="0" fillId="0" borderId="32" xfId="0" applyBorder="1"/>
    <xf numFmtId="0" fontId="0" fillId="0" borderId="33" xfId="0" applyBorder="1"/>
    <xf numFmtId="166" fontId="0" fillId="0" borderId="10" xfId="0" applyNumberFormat="1" applyBorder="1" applyAlignment="1" applyProtection="1">
      <alignment horizontal="center"/>
      <protection locked="0"/>
    </xf>
    <xf numFmtId="166" fontId="0" fillId="0" borderId="26" xfId="0" applyNumberFormat="1" applyBorder="1" applyAlignment="1" applyProtection="1">
      <alignment horizontal="center"/>
      <protection locked="0"/>
    </xf>
    <xf numFmtId="0" fontId="0" fillId="0" borderId="12" xfId="0" applyBorder="1"/>
    <xf numFmtId="0" fontId="8" fillId="6" borderId="22" xfId="1" applyFont="1" applyFill="1" applyBorder="1" applyAlignment="1">
      <alignment horizontal="center" wrapText="1"/>
    </xf>
    <xf numFmtId="0" fontId="0" fillId="0" borderId="15" xfId="0" applyBorder="1"/>
    <xf numFmtId="0" fontId="0" fillId="0" borderId="20" xfId="0" applyBorder="1" applyAlignment="1">
      <alignment wrapText="1"/>
    </xf>
    <xf numFmtId="0" fontId="0" fillId="0" borderId="14" xfId="0" applyBorder="1" applyAlignment="1">
      <alignment wrapText="1"/>
    </xf>
    <xf numFmtId="0" fontId="0" fillId="0" borderId="34" xfId="0" applyBorder="1"/>
    <xf numFmtId="166" fontId="0" fillId="0" borderId="13" xfId="0" applyNumberFormat="1" applyBorder="1" applyAlignment="1" applyProtection="1">
      <alignment horizontal="center"/>
      <protection locked="0"/>
    </xf>
    <xf numFmtId="0" fontId="0" fillId="0" borderId="27" xfId="0" applyBorder="1"/>
    <xf numFmtId="0" fontId="0" fillId="0" borderId="36" xfId="0" applyBorder="1"/>
    <xf numFmtId="166" fontId="0" fillId="0" borderId="0" xfId="0" applyNumberFormat="1" applyAlignment="1" applyProtection="1">
      <alignment horizontal="center"/>
      <protection locked="0"/>
    </xf>
    <xf numFmtId="0" fontId="0" fillId="0" borderId="17" xfId="0" applyBorder="1" applyAlignment="1">
      <alignment wrapText="1"/>
    </xf>
    <xf numFmtId="0" fontId="8" fillId="6" borderId="29" xfId="1" applyFont="1" applyFill="1" applyBorder="1" applyAlignment="1">
      <alignment horizontal="center" wrapText="1"/>
    </xf>
    <xf numFmtId="0" fontId="8" fillId="6" borderId="23" xfId="1" applyFont="1" applyFill="1" applyBorder="1" applyAlignment="1">
      <alignment horizontal="center" wrapText="1"/>
    </xf>
    <xf numFmtId="0" fontId="8" fillId="6" borderId="17" xfId="1" applyFont="1" applyFill="1" applyBorder="1" applyAlignment="1">
      <alignment horizontal="center" wrapText="1"/>
    </xf>
    <xf numFmtId="0" fontId="8" fillId="6" borderId="30" xfId="1" applyFont="1" applyFill="1" applyBorder="1" applyAlignment="1">
      <alignment horizontal="center" wrapText="1"/>
    </xf>
    <xf numFmtId="0" fontId="0" fillId="0" borderId="31" xfId="0" applyBorder="1"/>
    <xf numFmtId="166" fontId="0" fillId="0" borderId="11" xfId="0" applyNumberFormat="1" applyBorder="1" applyAlignment="1" applyProtection="1">
      <alignment horizontal="center"/>
      <protection locked="0"/>
    </xf>
    <xf numFmtId="166" fontId="0" fillId="0" borderId="0" xfId="0" applyNumberFormat="1"/>
    <xf numFmtId="0" fontId="11" fillId="0" borderId="0" xfId="0" applyFont="1"/>
    <xf numFmtId="0" fontId="0" fillId="0" borderId="15" xfId="0" applyBorder="1" applyAlignment="1">
      <alignment wrapText="1"/>
    </xf>
    <xf numFmtId="0" fontId="0" fillId="0" borderId="19" xfId="0" applyBorder="1" applyAlignment="1">
      <alignment wrapText="1"/>
    </xf>
    <xf numFmtId="0" fontId="0" fillId="0" borderId="27" xfId="0" applyBorder="1" applyAlignment="1">
      <alignment wrapText="1"/>
    </xf>
    <xf numFmtId="0" fontId="0" fillId="0" borderId="36" xfId="0" applyBorder="1" applyAlignment="1">
      <alignment wrapText="1"/>
    </xf>
    <xf numFmtId="0" fontId="0" fillId="0" borderId="6" xfId="0" applyBorder="1" applyAlignment="1">
      <alignment horizontal="left" wrapText="1"/>
    </xf>
    <xf numFmtId="0" fontId="0" fillId="0" borderId="6" xfId="0" applyBorder="1" applyAlignment="1">
      <alignment horizontal="right"/>
    </xf>
    <xf numFmtId="0" fontId="11" fillId="0" borderId="14" xfId="0" applyFont="1" applyBorder="1" applyAlignment="1">
      <alignment wrapText="1"/>
    </xf>
    <xf numFmtId="0" fontId="11" fillId="0" borderId="17" xfId="0" applyFont="1" applyBorder="1" applyAlignment="1">
      <alignment wrapText="1"/>
    </xf>
    <xf numFmtId="0" fontId="11" fillId="0" borderId="19" xfId="0" applyFont="1" applyBorder="1" applyAlignment="1">
      <alignment wrapText="1"/>
    </xf>
    <xf numFmtId="0" fontId="12" fillId="0" borderId="29" xfId="0" applyFont="1" applyBorder="1" applyAlignment="1">
      <alignment wrapText="1"/>
    </xf>
    <xf numFmtId="0" fontId="12" fillId="0" borderId="10" xfId="0" applyFont="1" applyBorder="1" applyAlignment="1">
      <alignment wrapText="1"/>
    </xf>
    <xf numFmtId="10" fontId="0" fillId="3" borderId="6" xfId="0" applyNumberFormat="1" applyFill="1" applyBorder="1"/>
    <xf numFmtId="10" fontId="0" fillId="3" borderId="15" xfId="0" applyNumberFormat="1" applyFill="1" applyBorder="1"/>
    <xf numFmtId="10" fontId="0" fillId="3" borderId="20" xfId="0" applyNumberFormat="1" applyFill="1" applyBorder="1"/>
    <xf numFmtId="0" fontId="14" fillId="0" borderId="0" xfId="0" applyFont="1"/>
    <xf numFmtId="0" fontId="12" fillId="0" borderId="0" xfId="0" applyFont="1"/>
    <xf numFmtId="0" fontId="16" fillId="0" borderId="0" xfId="0" applyFont="1"/>
    <xf numFmtId="0" fontId="15" fillId="0" borderId="0" xfId="0" applyFont="1"/>
    <xf numFmtId="0" fontId="8" fillId="6" borderId="37" xfId="1" applyFont="1" applyFill="1" applyBorder="1" applyAlignment="1">
      <alignment horizontal="center" wrapText="1"/>
    </xf>
    <xf numFmtId="0" fontId="8" fillId="6" borderId="9" xfId="1" applyFont="1" applyFill="1" applyBorder="1" applyAlignment="1">
      <alignment horizontal="center" wrapText="1"/>
    </xf>
    <xf numFmtId="0" fontId="11" fillId="0" borderId="38" xfId="0" applyFont="1" applyBorder="1" applyAlignment="1">
      <alignment wrapText="1"/>
    </xf>
    <xf numFmtId="0" fontId="12" fillId="0" borderId="39" xfId="0" applyFont="1" applyBorder="1" applyAlignment="1">
      <alignment wrapText="1"/>
    </xf>
    <xf numFmtId="0" fontId="0" fillId="0" borderId="7" xfId="0" applyBorder="1"/>
    <xf numFmtId="44" fontId="0" fillId="0" borderId="1" xfId="5" applyFont="1" applyBorder="1"/>
    <xf numFmtId="44" fontId="0" fillId="0" borderId="0" xfId="5" applyFont="1"/>
    <xf numFmtId="44" fontId="0" fillId="3" borderId="6" xfId="5" applyFont="1" applyFill="1" applyBorder="1" applyAlignment="1" applyProtection="1">
      <alignment horizontal="center"/>
      <protection locked="0"/>
    </xf>
    <xf numFmtId="44" fontId="0" fillId="3" borderId="7" xfId="5" applyFont="1" applyFill="1" applyBorder="1" applyAlignment="1" applyProtection="1">
      <alignment horizontal="center"/>
      <protection locked="0"/>
    </xf>
    <xf numFmtId="44" fontId="0" fillId="0" borderId="36" xfId="5" applyFont="1" applyBorder="1"/>
    <xf numFmtId="44" fontId="0" fillId="0" borderId="28" xfId="5" applyFont="1" applyBorder="1"/>
    <xf numFmtId="44" fontId="0" fillId="3" borderId="20" xfId="5" applyFont="1" applyFill="1" applyBorder="1" applyAlignment="1" applyProtection="1">
      <alignment horizontal="center"/>
      <protection locked="0"/>
    </xf>
    <xf numFmtId="44" fontId="0" fillId="3" borderId="26" xfId="5" applyFont="1" applyFill="1" applyBorder="1" applyAlignment="1" applyProtection="1">
      <alignment horizontal="center"/>
      <protection locked="0"/>
    </xf>
    <xf numFmtId="164" fontId="0" fillId="0" borderId="15" xfId="0" applyNumberFormat="1" applyBorder="1"/>
    <xf numFmtId="44" fontId="0" fillId="3" borderId="6" xfId="0" applyNumberFormat="1" applyFill="1" applyBorder="1" applyAlignment="1" applyProtection="1">
      <alignment horizontal="center"/>
      <protection locked="0"/>
    </xf>
    <xf numFmtId="44" fontId="0" fillId="3" borderId="20" xfId="0" applyNumberFormat="1" applyFill="1" applyBorder="1" applyAlignment="1" applyProtection="1">
      <alignment horizontal="center"/>
      <protection locked="0"/>
    </xf>
    <xf numFmtId="44" fontId="0" fillId="0" borderId="36" xfId="0" applyNumberFormat="1" applyBorder="1"/>
    <xf numFmtId="44" fontId="0" fillId="0" borderId="28" xfId="0" applyNumberFormat="1" applyBorder="1"/>
    <xf numFmtId="44" fontId="0" fillId="0" borderId="0" xfId="0" applyNumberFormat="1"/>
    <xf numFmtId="44" fontId="0" fillId="3" borderId="6" xfId="5" applyFont="1" applyFill="1" applyBorder="1"/>
    <xf numFmtId="0" fontId="8" fillId="6" borderId="40" xfId="1" applyFont="1" applyFill="1" applyBorder="1" applyAlignment="1">
      <alignment horizontal="center" wrapText="1"/>
    </xf>
    <xf numFmtId="0" fontId="0" fillId="0" borderId="38" xfId="0" applyBorder="1" applyAlignment="1">
      <alignment wrapText="1"/>
    </xf>
    <xf numFmtId="44" fontId="0" fillId="0" borderId="0" xfId="5" applyFont="1" applyBorder="1"/>
    <xf numFmtId="44" fontId="0" fillId="0" borderId="2" xfId="5" applyFont="1" applyBorder="1"/>
    <xf numFmtId="0" fontId="8" fillId="6" borderId="41" xfId="1" applyFont="1" applyFill="1" applyBorder="1" applyAlignment="1">
      <alignment horizontal="center" wrapText="1"/>
    </xf>
    <xf numFmtId="0" fontId="12" fillId="0" borderId="6" xfId="0" applyFont="1" applyBorder="1" applyAlignment="1">
      <alignment wrapText="1"/>
    </xf>
    <xf numFmtId="0" fontId="11" fillId="0" borderId="43" xfId="0" applyFont="1" applyBorder="1" applyAlignment="1">
      <alignment wrapText="1"/>
    </xf>
    <xf numFmtId="0" fontId="12" fillId="0" borderId="20" xfId="0" applyFont="1" applyBorder="1" applyAlignment="1">
      <alignment wrapText="1"/>
    </xf>
    <xf numFmtId="0" fontId="12" fillId="0" borderId="26" xfId="0" applyFont="1" applyBorder="1" applyAlignment="1">
      <alignment wrapText="1"/>
    </xf>
    <xf numFmtId="0" fontId="0" fillId="0" borderId="44" xfId="0" applyBorder="1"/>
    <xf numFmtId="0" fontId="0" fillId="0" borderId="0" xfId="0" applyAlignment="1">
      <alignment vertical="top"/>
    </xf>
    <xf numFmtId="0" fontId="0" fillId="0" borderId="42" xfId="0" applyBorder="1" applyAlignment="1">
      <alignment wrapText="1"/>
    </xf>
    <xf numFmtId="0" fontId="8" fillId="6" borderId="7" xfId="1" applyFont="1" applyFill="1" applyBorder="1" applyAlignment="1">
      <alignment horizontal="center" wrapText="1"/>
    </xf>
    <xf numFmtId="44" fontId="0" fillId="0" borderId="6" xfId="5" applyFont="1" applyBorder="1"/>
    <xf numFmtId="0" fontId="12" fillId="7" borderId="6" xfId="1" applyFont="1" applyFill="1" applyBorder="1" applyAlignment="1">
      <alignment horizontal="center" wrapText="1"/>
    </xf>
    <xf numFmtId="166" fontId="0" fillId="0" borderId="36" xfId="0" applyNumberFormat="1" applyBorder="1"/>
    <xf numFmtId="44" fontId="0" fillId="0" borderId="45" xfId="5" applyFont="1" applyBorder="1"/>
    <xf numFmtId="166" fontId="0" fillId="0" borderId="6" xfId="0" applyNumberFormat="1" applyBorder="1"/>
    <xf numFmtId="44" fontId="0" fillId="3" borderId="8" xfId="5" applyFont="1" applyFill="1" applyBorder="1" applyAlignment="1" applyProtection="1">
      <alignment horizontal="center"/>
      <protection locked="0"/>
    </xf>
    <xf numFmtId="44" fontId="0" fillId="3" borderId="46" xfId="5" applyFont="1" applyFill="1" applyBorder="1" applyAlignment="1" applyProtection="1">
      <alignment horizontal="center"/>
      <protection locked="0"/>
    </xf>
    <xf numFmtId="44" fontId="0" fillId="0" borderId="6" xfId="0" applyNumberFormat="1" applyBorder="1"/>
    <xf numFmtId="166" fontId="0" fillId="0" borderId="9" xfId="0" applyNumberFormat="1" applyBorder="1" applyAlignment="1" applyProtection="1">
      <alignment horizontal="center"/>
      <protection locked="0"/>
    </xf>
    <xf numFmtId="166" fontId="0" fillId="0" borderId="12" xfId="0" applyNumberFormat="1" applyBorder="1" applyAlignment="1" applyProtection="1">
      <alignment horizontal="center"/>
      <protection locked="0"/>
    </xf>
    <xf numFmtId="0" fontId="0" fillId="0" borderId="45" xfId="0" applyBorder="1"/>
    <xf numFmtId="44" fontId="0" fillId="3" borderId="8" xfId="0" applyNumberFormat="1" applyFill="1" applyBorder="1" applyAlignment="1" applyProtection="1">
      <alignment horizontal="center"/>
      <protection locked="0"/>
    </xf>
    <xf numFmtId="44" fontId="0" fillId="3" borderId="47" xfId="0" applyNumberFormat="1" applyFill="1" applyBorder="1" applyAlignment="1" applyProtection="1">
      <alignment horizontal="center"/>
      <protection locked="0"/>
    </xf>
    <xf numFmtId="44" fontId="0" fillId="0" borderId="45" xfId="0" applyNumberFormat="1" applyBorder="1"/>
    <xf numFmtId="44" fontId="0" fillId="3" borderId="47" xfId="5" applyFont="1" applyFill="1" applyBorder="1" applyAlignment="1" applyProtection="1">
      <alignment horizontal="center"/>
      <protection locked="0"/>
    </xf>
    <xf numFmtId="44" fontId="0" fillId="3" borderId="48" xfId="5" applyFont="1" applyFill="1" applyBorder="1"/>
    <xf numFmtId="44" fontId="0" fillId="3" borderId="8" xfId="5" applyFont="1" applyFill="1" applyBorder="1"/>
    <xf numFmtId="44" fontId="0" fillId="3" borderId="47" xfId="5" applyFont="1" applyFill="1" applyBorder="1"/>
    <xf numFmtId="44" fontId="0" fillId="3" borderId="45" xfId="5" applyFont="1" applyFill="1" applyBorder="1"/>
    <xf numFmtId="166" fontId="6" fillId="0" borderId="6" xfId="0" applyNumberFormat="1" applyFont="1" applyBorder="1"/>
    <xf numFmtId="44" fontId="6" fillId="0" borderId="6" xfId="0" applyNumberFormat="1" applyFont="1" applyBorder="1"/>
    <xf numFmtId="44" fontId="6" fillId="0" borderId="6" xfId="5" applyFont="1" applyBorder="1"/>
    <xf numFmtId="0" fontId="8" fillId="6" borderId="13" xfId="1" applyFont="1" applyFill="1" applyBorder="1" applyAlignment="1">
      <alignment horizontal="center" wrapText="1"/>
    </xf>
    <xf numFmtId="44" fontId="0" fillId="3" borderId="15" xfId="5" applyFont="1" applyFill="1" applyBorder="1"/>
    <xf numFmtId="44" fontId="0" fillId="3" borderId="6" xfId="5" applyFont="1" applyFill="1" applyBorder="1" applyAlignment="1">
      <alignment horizontal="center"/>
    </xf>
    <xf numFmtId="44" fontId="0" fillId="3" borderId="7" xfId="5" applyFont="1" applyFill="1" applyBorder="1"/>
    <xf numFmtId="44" fontId="0" fillId="3" borderId="20" xfId="5" applyFont="1" applyFill="1" applyBorder="1"/>
    <xf numFmtId="44" fontId="0" fillId="0" borderId="16" xfId="5" applyFont="1" applyBorder="1"/>
    <xf numFmtId="44" fontId="0" fillId="0" borderId="18" xfId="5" applyFont="1" applyBorder="1"/>
    <xf numFmtId="44" fontId="0" fillId="0" borderId="18" xfId="5" applyFont="1" applyBorder="1" applyAlignment="1">
      <alignment horizontal="right"/>
    </xf>
    <xf numFmtId="44" fontId="0" fillId="0" borderId="35" xfId="5" applyFont="1" applyBorder="1"/>
    <xf numFmtId="44" fontId="0" fillId="0" borderId="21" xfId="5" applyFont="1" applyBorder="1"/>
    <xf numFmtId="44" fontId="0" fillId="0" borderId="28" xfId="5" applyFont="1" applyBorder="1" applyAlignment="1">
      <alignment vertical="center"/>
    </xf>
    <xf numFmtId="44" fontId="0" fillId="0" borderId="0" xfId="5" applyFont="1" applyBorder="1" applyAlignment="1">
      <alignment vertical="center"/>
    </xf>
    <xf numFmtId="0" fontId="0" fillId="0" borderId="0" xfId="0" applyAlignment="1">
      <alignment horizontal="center" vertical="center"/>
    </xf>
    <xf numFmtId="0" fontId="0" fillId="0" borderId="27" xfId="0" applyBorder="1" applyAlignment="1">
      <alignment horizontal="left" vertical="center"/>
    </xf>
    <xf numFmtId="44" fontId="0" fillId="0" borderId="28" xfId="0" applyNumberFormat="1" applyBorder="1" applyAlignment="1">
      <alignment horizontal="left" vertical="center"/>
    </xf>
    <xf numFmtId="0" fontId="0" fillId="0" borderId="0" xfId="0" applyAlignment="1">
      <alignment horizontal="left" vertical="center"/>
    </xf>
    <xf numFmtId="44" fontId="0" fillId="0" borderId="0" xfId="0" applyNumberFormat="1" applyAlignment="1">
      <alignment horizontal="left" vertical="center"/>
    </xf>
    <xf numFmtId="0" fontId="0" fillId="0" borderId="0" xfId="0" applyAlignment="1">
      <alignment horizontal="left" wrapText="1"/>
    </xf>
    <xf numFmtId="0" fontId="6" fillId="7" borderId="53" xfId="0" applyFont="1" applyFill="1" applyBorder="1" applyAlignment="1">
      <alignment vertical="top"/>
    </xf>
    <xf numFmtId="0" fontId="6" fillId="7" borderId="52" xfId="0" applyFont="1" applyFill="1" applyBorder="1" applyAlignment="1">
      <alignment horizontal="center" vertical="top"/>
    </xf>
    <xf numFmtId="0" fontId="0" fillId="7" borderId="0" xfId="0" applyFill="1" applyAlignment="1">
      <alignment horizontal="left" vertical="top"/>
    </xf>
    <xf numFmtId="0" fontId="0" fillId="7" borderId="0" xfId="0" applyFill="1" applyAlignment="1">
      <alignment horizontal="center" vertical="top"/>
    </xf>
    <xf numFmtId="0" fontId="0" fillId="7" borderId="0" xfId="0" applyFill="1" applyAlignment="1">
      <alignment vertical="top"/>
    </xf>
    <xf numFmtId="0" fontId="6" fillId="10" borderId="56" xfId="0" applyFont="1" applyFill="1" applyBorder="1" applyAlignment="1">
      <alignment horizontal="left" vertical="center" wrapText="1"/>
    </xf>
    <xf numFmtId="0" fontId="6" fillId="7" borderId="52" xfId="0" applyFont="1" applyFill="1" applyBorder="1" applyAlignment="1">
      <alignment horizontal="left" vertical="top"/>
    </xf>
    <xf numFmtId="0" fontId="6" fillId="10" borderId="57" xfId="0" applyFont="1" applyFill="1" applyBorder="1" applyAlignment="1">
      <alignment horizontal="left"/>
    </xf>
    <xf numFmtId="0" fontId="21" fillId="8" borderId="0" xfId="0" applyFont="1" applyFill="1"/>
    <xf numFmtId="0" fontId="22" fillId="8" borderId="0" xfId="0" applyFont="1" applyFill="1" applyAlignment="1">
      <alignment horizontal="left" vertical="top"/>
    </xf>
    <xf numFmtId="0" fontId="22" fillId="8" borderId="0" xfId="0" applyFont="1" applyFill="1" applyAlignment="1">
      <alignment horizontal="center" vertical="top"/>
    </xf>
    <xf numFmtId="0" fontId="23" fillId="8" borderId="0" xfId="0" applyFont="1" applyFill="1" applyAlignment="1">
      <alignment horizontal="center" vertical="top"/>
    </xf>
    <xf numFmtId="0" fontId="21" fillId="8" borderId="0" xfId="0" applyFont="1" applyFill="1" applyAlignment="1">
      <alignment vertical="top"/>
    </xf>
    <xf numFmtId="0" fontId="3" fillId="7" borderId="0" xfId="0" applyFont="1" applyFill="1"/>
    <xf numFmtId="0" fontId="21" fillId="8" borderId="0" xfId="0" applyFont="1" applyFill="1" applyAlignment="1">
      <alignment horizontal="left" vertical="top"/>
    </xf>
    <xf numFmtId="0" fontId="19" fillId="7" borderId="0" xfId="0" applyFont="1" applyFill="1"/>
    <xf numFmtId="0" fontId="24" fillId="7" borderId="0" xfId="0" applyFont="1" applyFill="1" applyAlignment="1">
      <alignment horizontal="left" vertical="center"/>
    </xf>
    <xf numFmtId="0" fontId="3" fillId="7" borderId="0" xfId="0" applyFont="1" applyFill="1" applyAlignment="1">
      <alignment horizontal="left" vertical="center" wrapText="1"/>
    </xf>
    <xf numFmtId="0" fontId="20" fillId="7" borderId="0" xfId="0" applyFont="1" applyFill="1"/>
    <xf numFmtId="0" fontId="20" fillId="7" borderId="0" xfId="0" applyFont="1" applyFill="1" applyAlignment="1">
      <alignment vertical="top"/>
    </xf>
    <xf numFmtId="0" fontId="20" fillId="9" borderId="49" xfId="0" applyFont="1" applyFill="1" applyBorder="1" applyAlignment="1">
      <alignment horizontal="right" vertical="top"/>
    </xf>
    <xf numFmtId="0" fontId="3" fillId="7" borderId="0" xfId="0" applyFont="1" applyFill="1" applyAlignment="1">
      <alignment horizontal="left" vertical="center"/>
    </xf>
    <xf numFmtId="0" fontId="19" fillId="7" borderId="0" xfId="0" applyFont="1" applyFill="1" applyAlignment="1">
      <alignment vertical="top"/>
    </xf>
    <xf numFmtId="0" fontId="19" fillId="7" borderId="0" xfId="0" applyFont="1" applyFill="1" applyAlignment="1">
      <alignment horizontal="center" vertical="top" wrapText="1"/>
    </xf>
    <xf numFmtId="0" fontId="23" fillId="8" borderId="0" xfId="0" applyFont="1" applyFill="1" applyAlignment="1">
      <alignment horizontal="left" vertical="top" wrapText="1"/>
    </xf>
    <xf numFmtId="0" fontId="19" fillId="7" borderId="0" xfId="0" applyFont="1" applyFill="1" applyAlignment="1">
      <alignment vertical="top" wrapText="1"/>
    </xf>
    <xf numFmtId="0" fontId="21" fillId="0" borderId="0" xfId="0" applyFont="1"/>
    <xf numFmtId="0" fontId="0" fillId="8" borderId="0" xfId="0" applyFill="1" applyAlignment="1">
      <alignment horizontal="left" vertical="top"/>
    </xf>
    <xf numFmtId="0" fontId="0" fillId="8" borderId="0" xfId="0" applyFill="1"/>
    <xf numFmtId="0" fontId="0" fillId="8" borderId="0" xfId="0" applyFill="1" applyAlignment="1">
      <alignment vertical="top"/>
    </xf>
    <xf numFmtId="0" fontId="0" fillId="7" borderId="0" xfId="0" applyFill="1"/>
    <xf numFmtId="0" fontId="20" fillId="9" borderId="50" xfId="0" applyFont="1" applyFill="1" applyBorder="1" applyAlignment="1">
      <alignment horizontal="right" vertical="top"/>
    </xf>
    <xf numFmtId="0" fontId="20" fillId="0" borderId="0" xfId="0" applyFont="1" applyAlignment="1">
      <alignment horizontal="right" vertical="top"/>
    </xf>
    <xf numFmtId="0" fontId="19" fillId="0" borderId="0" xfId="0" applyFont="1" applyAlignment="1">
      <alignment wrapText="1"/>
    </xf>
    <xf numFmtId="0" fontId="19" fillId="0" borderId="50" xfId="0" applyFont="1" applyBorder="1" applyAlignment="1">
      <alignment horizontal="left" vertical="top" wrapText="1"/>
    </xf>
    <xf numFmtId="0" fontId="19" fillId="10" borderId="51" xfId="0" applyFont="1" applyFill="1" applyBorder="1" applyAlignment="1">
      <alignment horizontal="left" vertical="top" wrapText="1"/>
    </xf>
    <xf numFmtId="0" fontId="3" fillId="7" borderId="0" xfId="0" applyFont="1" applyFill="1" applyAlignment="1">
      <alignment horizontal="left" vertical="top"/>
    </xf>
    <xf numFmtId="0" fontId="20" fillId="9" borderId="51" xfId="0" applyFont="1" applyFill="1" applyBorder="1" applyAlignment="1">
      <alignment horizontal="right" vertical="top" wrapText="1"/>
    </xf>
    <xf numFmtId="0" fontId="4" fillId="2" borderId="6" xfId="0" applyFont="1" applyFill="1" applyBorder="1" applyAlignment="1">
      <alignment horizontal="center" vertical="center" wrapText="1"/>
    </xf>
    <xf numFmtId="0" fontId="3" fillId="0" borderId="6" xfId="0" applyFont="1" applyBorder="1" applyAlignment="1">
      <alignment vertical="center" wrapText="1"/>
    </xf>
    <xf numFmtId="0" fontId="3" fillId="0" borderId="6" xfId="0" applyFont="1" applyBorder="1" applyAlignment="1">
      <alignment vertical="center"/>
    </xf>
    <xf numFmtId="164" fontId="3" fillId="0" borderId="6" xfId="0" applyNumberFormat="1" applyFont="1" applyBorder="1" applyAlignment="1">
      <alignment vertical="center" wrapText="1"/>
    </xf>
    <xf numFmtId="164" fontId="3" fillId="0" borderId="6" xfId="0" applyNumberFormat="1" applyFont="1" applyBorder="1" applyAlignment="1">
      <alignment vertical="center"/>
    </xf>
    <xf numFmtId="0" fontId="25" fillId="0" borderId="0" xfId="0" applyFont="1"/>
    <xf numFmtId="0" fontId="0" fillId="0" borderId="0" xfId="0"/>
    <xf numFmtId="0" fontId="3" fillId="0" borderId="0" xfId="0" applyFont="1" applyAlignment="1">
      <alignment wrapText="1"/>
    </xf>
    <xf numFmtId="0" fontId="3" fillId="0" borderId="0" xfId="0" applyFont="1" applyAlignment="1">
      <alignment vertical="top" wrapText="1"/>
    </xf>
    <xf numFmtId="0" fontId="3" fillId="7" borderId="60" xfId="0" applyFont="1" applyFill="1" applyBorder="1" applyAlignment="1">
      <alignment horizontal="left" vertical="top" wrapText="1"/>
    </xf>
    <xf numFmtId="0" fontId="3" fillId="7" borderId="61" xfId="0" applyFont="1" applyFill="1" applyBorder="1" applyAlignment="1">
      <alignment horizontal="left" vertical="top" wrapText="1"/>
    </xf>
    <xf numFmtId="0" fontId="3" fillId="7" borderId="62" xfId="0" applyFont="1" applyFill="1" applyBorder="1" applyAlignment="1">
      <alignment horizontal="left" vertical="top" wrapText="1"/>
    </xf>
    <xf numFmtId="14" fontId="6" fillId="10" borderId="52" xfId="0" applyNumberFormat="1" applyFont="1" applyFill="1" applyBorder="1" applyAlignment="1">
      <alignment horizontal="left" vertical="center"/>
    </xf>
    <xf numFmtId="14" fontId="6" fillId="10" borderId="58" xfId="0" applyNumberFormat="1" applyFont="1" applyFill="1" applyBorder="1" applyAlignment="1">
      <alignment horizontal="left" vertical="center"/>
    </xf>
    <xf numFmtId="0" fontId="6" fillId="10" borderId="55" xfId="0" applyFont="1" applyFill="1" applyBorder="1" applyAlignment="1">
      <alignment horizontal="left" vertical="center" wrapText="1"/>
    </xf>
    <xf numFmtId="0" fontId="6" fillId="10" borderId="59" xfId="0" applyFont="1" applyFill="1" applyBorder="1" applyAlignment="1">
      <alignment horizontal="left" vertical="center" wrapText="1"/>
    </xf>
    <xf numFmtId="0" fontId="6" fillId="7" borderId="63" xfId="0" applyFont="1" applyFill="1" applyBorder="1" applyAlignment="1">
      <alignment horizontal="left" vertical="top"/>
    </xf>
    <xf numFmtId="0" fontId="6" fillId="7" borderId="54" xfId="0" applyFont="1" applyFill="1" applyBorder="1" applyAlignment="1">
      <alignment horizontal="left" vertical="top"/>
    </xf>
    <xf numFmtId="0" fontId="4" fillId="2" borderId="6" xfId="0" applyFont="1" applyFill="1" applyBorder="1" applyAlignment="1">
      <alignment vertical="center" wrapText="1"/>
    </xf>
    <xf numFmtId="0" fontId="0" fillId="0" borderId="0" xfId="0" applyAlignment="1">
      <alignment horizontal="left" vertical="center" wrapText="1"/>
    </xf>
    <xf numFmtId="0" fontId="0" fillId="0" borderId="27" xfId="0" applyBorder="1" applyAlignment="1">
      <alignment horizontal="center" vertical="center"/>
    </xf>
    <xf numFmtId="0" fontId="0" fillId="0" borderId="36" xfId="0" applyBorder="1" applyAlignment="1">
      <alignment horizontal="center" vertical="center"/>
    </xf>
    <xf numFmtId="0" fontId="25" fillId="11" borderId="0" xfId="0" applyFont="1" applyFill="1"/>
    <xf numFmtId="0" fontId="0" fillId="11" borderId="0" xfId="0" applyFill="1"/>
    <xf numFmtId="0" fontId="12" fillId="0" borderId="0" xfId="0" applyFont="1" applyAlignment="1">
      <alignment horizontal="left" wrapText="1"/>
    </xf>
    <xf numFmtId="0" fontId="12" fillId="0" borderId="5" xfId="0" applyFont="1" applyBorder="1" applyAlignment="1">
      <alignment horizontal="left" wrapText="1"/>
    </xf>
    <xf numFmtId="0" fontId="0" fillId="0" borderId="4" xfId="0" applyBorder="1" applyAlignment="1">
      <alignment horizontal="center" vertical="center"/>
    </xf>
    <xf numFmtId="0" fontId="0" fillId="0" borderId="3" xfId="0" applyBorder="1" applyAlignment="1">
      <alignment horizontal="center" vertical="center"/>
    </xf>
    <xf numFmtId="0" fontId="25" fillId="12" borderId="0" xfId="0" applyFont="1" applyFill="1"/>
    <xf numFmtId="0" fontId="19" fillId="0" borderId="49" xfId="0" applyFont="1" applyBorder="1" applyAlignment="1">
      <alignment horizontal="left" vertical="top"/>
    </xf>
  </cellXfs>
  <cellStyles count="7">
    <cellStyle name="60% - Accent2 2" xfId="4" xr:uid="{29A3AC5E-244A-42A6-97CB-5E5906C5F4CF}"/>
    <cellStyle name="Accent1" xfId="1" builtinId="29"/>
    <cellStyle name="Comma 2" xfId="3" xr:uid="{DE076C13-D0B8-4C89-BF0A-370C2ACDF2A8}"/>
    <cellStyle name="Comma 3" xfId="6" xr:uid="{00000000-0005-0000-0000-000032000000}"/>
    <cellStyle name="Currency" xfId="5" builtinId="4"/>
    <cellStyle name="Normal" xfId="0" builtinId="0"/>
    <cellStyle name="Title 2" xfId="2" xr:uid="{C6820767-1CEF-4BB3-90CC-B38626017E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317500</xdr:colOff>
      <xdr:row>1</xdr:row>
      <xdr:rowOff>127000</xdr:rowOff>
    </xdr:from>
    <xdr:to>
      <xdr:col>0</xdr:col>
      <xdr:colOff>784225</xdr:colOff>
      <xdr:row>2</xdr:row>
      <xdr:rowOff>123068</xdr:rowOff>
    </xdr:to>
    <xdr:pic>
      <xdr:nvPicPr>
        <xdr:cNvPr id="4" name="Picture 3" descr="SITA Logo">
          <a:extLst>
            <a:ext uri="{FF2B5EF4-FFF2-40B4-BE49-F238E27FC236}">
              <a16:creationId xmlns:a16="http://schemas.microsoft.com/office/drawing/2014/main" id="{2C2A2046-298F-40E0-8AAC-8B93B39091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0" y="310444"/>
          <a:ext cx="466725" cy="3911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E111B-25FD-4212-97A8-1E521A27F9DA}">
  <dimension ref="A2:AB33"/>
  <sheetViews>
    <sheetView showGridLines="0" tabSelected="1" zoomScale="90" zoomScaleNormal="90" workbookViewId="0">
      <selection activeCell="C7" sqref="C7"/>
    </sheetView>
  </sheetViews>
  <sheetFormatPr defaultColWidth="8.77734375" defaultRowHeight="14.4" x14ac:dyDescent="0.3"/>
  <cols>
    <col min="1" max="1" width="17" customWidth="1"/>
    <col min="2" max="2" width="68.6640625" bestFit="1" customWidth="1"/>
    <col min="3" max="3" width="34.44140625" customWidth="1"/>
    <col min="4" max="4" width="11.77734375" customWidth="1"/>
    <col min="5" max="5" width="14.109375" customWidth="1"/>
  </cols>
  <sheetData>
    <row r="2" spans="1:28" ht="31.2" x14ac:dyDescent="0.6">
      <c r="A2" s="145"/>
      <c r="B2" s="140" t="s">
        <v>205</v>
      </c>
      <c r="C2" s="141"/>
      <c r="D2" s="139"/>
      <c r="E2" s="139"/>
      <c r="F2" s="139"/>
      <c r="G2" s="139"/>
      <c r="H2" s="139"/>
      <c r="I2" s="139"/>
      <c r="J2" s="139"/>
      <c r="K2" s="139"/>
      <c r="L2" s="143"/>
      <c r="M2" s="139"/>
      <c r="N2" s="139"/>
      <c r="O2" s="139"/>
      <c r="P2" s="143"/>
      <c r="Q2" s="139"/>
      <c r="R2" s="139"/>
      <c r="S2" s="139"/>
      <c r="T2" s="143"/>
      <c r="U2" s="139"/>
      <c r="V2" s="139"/>
      <c r="W2" s="139"/>
      <c r="X2" s="157"/>
      <c r="Y2" s="157"/>
      <c r="Z2" s="157"/>
      <c r="AA2" s="157"/>
      <c r="AB2" s="157"/>
    </row>
    <row r="3" spans="1:28" ht="23.4" x14ac:dyDescent="0.3">
      <c r="A3" s="158"/>
      <c r="B3" s="155" t="s">
        <v>216</v>
      </c>
      <c r="C3" s="142"/>
      <c r="D3" s="159"/>
      <c r="E3" s="159"/>
      <c r="F3" s="159"/>
      <c r="G3" s="159"/>
      <c r="H3" s="159"/>
      <c r="I3" s="159"/>
      <c r="J3" s="159"/>
      <c r="K3" s="159"/>
      <c r="L3" s="160"/>
      <c r="M3" s="159"/>
      <c r="N3" s="159"/>
      <c r="O3" s="159"/>
      <c r="P3" s="160"/>
      <c r="Q3" s="159"/>
      <c r="R3" s="159"/>
      <c r="S3" s="159"/>
      <c r="T3" s="160"/>
      <c r="U3" s="159"/>
      <c r="V3" s="159"/>
      <c r="W3" s="159"/>
    </row>
    <row r="4" spans="1:28" ht="31.95" customHeight="1" x14ac:dyDescent="0.45">
      <c r="A4" s="151" t="s">
        <v>206</v>
      </c>
      <c r="B4" s="198" t="s">
        <v>222</v>
      </c>
      <c r="C4" s="154"/>
      <c r="D4" s="153"/>
      <c r="E4" s="174"/>
      <c r="F4" s="175"/>
      <c r="G4" s="175"/>
      <c r="H4" s="175"/>
      <c r="I4" s="175"/>
      <c r="J4" s="153"/>
      <c r="K4" s="153"/>
      <c r="L4" s="153"/>
      <c r="M4" s="161"/>
      <c r="N4" s="153"/>
      <c r="O4" s="153"/>
      <c r="P4" s="153"/>
      <c r="Q4" s="161"/>
      <c r="R4" s="153"/>
      <c r="S4" s="153"/>
      <c r="T4" s="153"/>
      <c r="U4" s="161"/>
      <c r="V4" s="161"/>
      <c r="W4" s="161"/>
      <c r="X4" s="161"/>
      <c r="Y4" s="161"/>
      <c r="Z4" s="161"/>
      <c r="AA4" s="161"/>
      <c r="AB4" s="161"/>
    </row>
    <row r="5" spans="1:28" ht="46.8" x14ac:dyDescent="0.3">
      <c r="A5" s="162" t="s">
        <v>207</v>
      </c>
      <c r="B5" s="165" t="s">
        <v>223</v>
      </c>
      <c r="C5" s="154"/>
      <c r="D5" s="156"/>
      <c r="E5" s="156"/>
      <c r="F5" s="156"/>
      <c r="G5" s="156"/>
      <c r="H5" s="156"/>
      <c r="I5" s="156"/>
      <c r="J5" s="156"/>
      <c r="K5" s="156"/>
      <c r="L5" s="153"/>
      <c r="M5" s="161"/>
      <c r="N5" s="156"/>
      <c r="O5" s="156"/>
      <c r="P5" s="153"/>
      <c r="Q5" s="161"/>
      <c r="R5" s="156"/>
      <c r="S5" s="156"/>
      <c r="T5" s="153"/>
      <c r="U5" s="161"/>
      <c r="V5" s="161"/>
      <c r="W5" s="161"/>
      <c r="X5" s="161"/>
      <c r="Y5" s="161"/>
      <c r="Z5" s="161"/>
      <c r="AA5" s="161"/>
      <c r="AB5" s="161"/>
    </row>
    <row r="6" spans="1:28" ht="15.6" x14ac:dyDescent="0.3">
      <c r="A6" s="168" t="s">
        <v>208</v>
      </c>
      <c r="B6" s="166"/>
      <c r="C6" s="154"/>
      <c r="D6" s="146"/>
      <c r="E6" s="146"/>
      <c r="F6" s="146"/>
      <c r="G6" s="146"/>
      <c r="H6" s="146"/>
      <c r="I6" s="146"/>
      <c r="J6" s="146"/>
      <c r="K6" s="146"/>
      <c r="L6" s="153"/>
      <c r="M6" s="161"/>
      <c r="N6" s="146"/>
      <c r="O6" s="146"/>
      <c r="P6" s="153"/>
      <c r="Q6" s="161"/>
      <c r="R6" s="146"/>
      <c r="S6" s="146"/>
      <c r="T6" s="153"/>
      <c r="U6" s="161"/>
      <c r="V6" s="161"/>
      <c r="W6" s="161"/>
      <c r="X6" s="161"/>
      <c r="Y6" s="161"/>
      <c r="Z6" s="161"/>
      <c r="AA6" s="161"/>
      <c r="AB6" s="161"/>
    </row>
    <row r="7" spans="1:28" ht="15.6" x14ac:dyDescent="0.3">
      <c r="A7" s="163"/>
      <c r="B7" s="164"/>
      <c r="C7" s="154"/>
      <c r="D7" s="146"/>
      <c r="E7" s="146"/>
      <c r="F7" s="146"/>
      <c r="G7" s="146"/>
      <c r="H7" s="146"/>
      <c r="I7" s="146"/>
      <c r="J7" s="146"/>
      <c r="K7" s="146"/>
      <c r="L7" s="153"/>
      <c r="M7" s="161"/>
      <c r="N7" s="146"/>
      <c r="O7" s="146"/>
      <c r="P7" s="153"/>
      <c r="Q7" s="161"/>
      <c r="R7" s="146"/>
      <c r="S7" s="146"/>
      <c r="T7" s="153"/>
      <c r="U7" s="161"/>
      <c r="V7" s="161"/>
      <c r="W7" s="161"/>
      <c r="X7" s="161"/>
      <c r="Y7" s="161"/>
      <c r="Z7" s="161"/>
      <c r="AA7" s="161"/>
      <c r="AB7" s="161"/>
    </row>
    <row r="8" spans="1:28" ht="15.6" x14ac:dyDescent="0.3">
      <c r="A8" s="147" t="s">
        <v>209</v>
      </c>
      <c r="B8" s="148"/>
      <c r="C8" s="148"/>
      <c r="D8" s="146"/>
      <c r="E8" s="146"/>
      <c r="F8" s="146"/>
      <c r="G8" s="146"/>
      <c r="H8" s="146"/>
      <c r="I8" s="146"/>
      <c r="J8" s="146"/>
      <c r="K8" s="146"/>
      <c r="L8" s="153"/>
      <c r="M8" s="161"/>
      <c r="N8" s="146"/>
      <c r="O8" s="146"/>
      <c r="P8" s="153"/>
      <c r="Q8" s="161"/>
      <c r="R8" s="146"/>
      <c r="S8" s="146"/>
      <c r="T8" s="153"/>
      <c r="U8" s="161"/>
      <c r="V8" s="161"/>
      <c r="W8" s="161"/>
      <c r="X8" s="161"/>
      <c r="Y8" s="161"/>
      <c r="Z8" s="161"/>
      <c r="AA8" s="161"/>
      <c r="AB8" s="161"/>
    </row>
    <row r="9" spans="1:28" ht="15.6" x14ac:dyDescent="0.3">
      <c r="A9" s="167" t="s">
        <v>210</v>
      </c>
      <c r="B9" s="149"/>
      <c r="C9" s="150"/>
      <c r="D9" s="146"/>
      <c r="E9" s="146"/>
      <c r="F9" s="146"/>
      <c r="G9" s="146"/>
      <c r="H9" s="146"/>
      <c r="I9" s="146"/>
      <c r="J9" s="146"/>
      <c r="K9" s="146"/>
      <c r="L9" s="153"/>
      <c r="M9" s="161"/>
      <c r="N9" s="146"/>
      <c r="O9" s="146"/>
      <c r="P9" s="153"/>
      <c r="Q9" s="161"/>
      <c r="R9" s="146"/>
      <c r="S9" s="146"/>
      <c r="T9" s="153"/>
      <c r="U9" s="161"/>
      <c r="V9" s="161"/>
      <c r="W9" s="161"/>
      <c r="X9" s="161"/>
      <c r="Y9" s="161"/>
      <c r="Z9" s="161"/>
      <c r="AA9" s="161"/>
      <c r="AB9" s="161"/>
    </row>
    <row r="10" spans="1:28" ht="15.6" x14ac:dyDescent="0.3">
      <c r="A10" s="152" t="s">
        <v>211</v>
      </c>
      <c r="B10" s="144"/>
      <c r="C10" s="144"/>
      <c r="D10" s="146"/>
      <c r="E10" s="146"/>
      <c r="F10" s="146"/>
      <c r="G10" s="146"/>
      <c r="H10" s="146"/>
      <c r="I10" s="146"/>
      <c r="J10" s="146"/>
      <c r="K10" s="146"/>
      <c r="L10" s="153"/>
      <c r="M10" s="161"/>
      <c r="N10" s="146"/>
      <c r="O10" s="146"/>
      <c r="P10" s="153"/>
      <c r="Q10" s="161"/>
      <c r="R10" s="146"/>
      <c r="S10" s="146"/>
      <c r="T10" s="153"/>
      <c r="U10" s="161"/>
      <c r="V10" s="161"/>
      <c r="W10" s="161"/>
      <c r="X10" s="161"/>
      <c r="Y10" s="161"/>
      <c r="Z10" s="161"/>
      <c r="AA10" s="161"/>
      <c r="AB10" s="161"/>
    </row>
    <row r="11" spans="1:28" ht="15.6" x14ac:dyDescent="0.3">
      <c r="A11" s="152" t="s">
        <v>212</v>
      </c>
      <c r="B11" s="144"/>
      <c r="C11" s="144"/>
      <c r="D11" s="146"/>
      <c r="E11" s="146"/>
      <c r="F11" s="146"/>
      <c r="G11" s="146"/>
      <c r="H11" s="146"/>
      <c r="I11" s="146"/>
      <c r="J11" s="146"/>
      <c r="K11" s="146"/>
      <c r="L11" s="153"/>
      <c r="M11" s="161"/>
      <c r="N11" s="146"/>
      <c r="O11" s="146"/>
      <c r="P11" s="153"/>
      <c r="Q11" s="161"/>
      <c r="R11" s="146"/>
      <c r="S11" s="146"/>
      <c r="T11" s="153"/>
      <c r="U11" s="161"/>
      <c r="V11" s="161"/>
      <c r="W11" s="161"/>
      <c r="X11" s="161"/>
      <c r="Y11" s="161"/>
      <c r="Z11" s="161"/>
      <c r="AA11" s="161"/>
      <c r="AB11" s="161"/>
    </row>
    <row r="12" spans="1:28" ht="15.6" x14ac:dyDescent="0.3">
      <c r="A12" s="176" t="s">
        <v>213</v>
      </c>
      <c r="B12" s="176"/>
      <c r="C12" s="176"/>
      <c r="D12" s="176"/>
      <c r="E12" s="176"/>
      <c r="F12" s="176"/>
      <c r="G12" s="176"/>
      <c r="H12" s="176"/>
      <c r="I12" s="176"/>
      <c r="J12" s="176"/>
    </row>
    <row r="13" spans="1:28" ht="57" customHeight="1" x14ac:dyDescent="0.3">
      <c r="A13" s="177" t="s">
        <v>214</v>
      </c>
      <c r="B13" s="176"/>
      <c r="C13" s="176"/>
      <c r="D13" s="176"/>
      <c r="E13" s="176"/>
      <c r="F13" s="176"/>
      <c r="G13" s="176"/>
      <c r="H13" s="176"/>
      <c r="I13" s="176"/>
      <c r="J13" s="176"/>
    </row>
    <row r="14" spans="1:28" ht="40.049999999999997" customHeight="1" x14ac:dyDescent="0.3">
      <c r="A14" s="177" t="s">
        <v>215</v>
      </c>
      <c r="B14" s="176"/>
      <c r="C14" s="176"/>
      <c r="D14" s="176"/>
      <c r="E14" s="176"/>
      <c r="F14" s="176"/>
      <c r="G14" s="176"/>
      <c r="H14" s="176"/>
      <c r="I14" s="176"/>
      <c r="J14" s="176"/>
    </row>
    <row r="15" spans="1:28" ht="17.25" customHeight="1" x14ac:dyDescent="0.3">
      <c r="A15" s="88"/>
      <c r="B15" s="130"/>
      <c r="C15" s="130"/>
    </row>
    <row r="16" spans="1:28" ht="16.8" customHeight="1" x14ac:dyDescent="0.3">
      <c r="A16" s="88"/>
      <c r="B16" s="130"/>
      <c r="C16" s="130"/>
    </row>
    <row r="17" spans="1:23" ht="15.6" x14ac:dyDescent="0.3">
      <c r="A17" s="187" t="s">
        <v>0</v>
      </c>
      <c r="B17" s="187" t="s">
        <v>1</v>
      </c>
      <c r="C17" s="169" t="s">
        <v>7</v>
      </c>
      <c r="D17" s="1"/>
    </row>
    <row r="18" spans="1:23" ht="15.6" x14ac:dyDescent="0.3">
      <c r="A18" s="187"/>
      <c r="B18" s="187"/>
      <c r="C18" s="169" t="s">
        <v>8</v>
      </c>
      <c r="D18" s="1"/>
    </row>
    <row r="19" spans="1:23" ht="15.6" x14ac:dyDescent="0.3">
      <c r="A19" s="170" t="s">
        <v>2</v>
      </c>
      <c r="B19" s="171" t="s">
        <v>104</v>
      </c>
      <c r="C19" s="172">
        <f>'A. Broadband ISL_MRC'!D30</f>
        <v>0</v>
      </c>
      <c r="D19" s="1"/>
    </row>
    <row r="20" spans="1:23" ht="15.6" x14ac:dyDescent="0.3">
      <c r="A20" s="171" t="s">
        <v>3</v>
      </c>
      <c r="B20" s="171" t="s">
        <v>185</v>
      </c>
      <c r="C20" s="173">
        <f>'B. BB Service Requests_NRC'!C45</f>
        <v>0</v>
      </c>
      <c r="D20" s="1"/>
    </row>
    <row r="21" spans="1:23" ht="15.6" x14ac:dyDescent="0.3">
      <c r="A21" s="170" t="s">
        <v>4</v>
      </c>
      <c r="B21" s="171" t="s">
        <v>186</v>
      </c>
      <c r="C21" s="172">
        <f>'C. BB Service Requests_MRC'!D67</f>
        <v>0</v>
      </c>
      <c r="D21" s="1"/>
    </row>
    <row r="22" spans="1:23" ht="15.6" x14ac:dyDescent="0.3">
      <c r="A22" s="171" t="s">
        <v>5</v>
      </c>
      <c r="B22" s="171" t="s">
        <v>187</v>
      </c>
      <c r="C22" s="173">
        <f>'D. Cloud Access_MRC&amp;NRC'!D19</f>
        <v>0</v>
      </c>
      <c r="D22" s="1"/>
    </row>
    <row r="23" spans="1:23" ht="15.6" x14ac:dyDescent="0.3">
      <c r="A23" s="171" t="s">
        <v>132</v>
      </c>
      <c r="B23" s="171" t="s">
        <v>188</v>
      </c>
      <c r="C23" s="173">
        <f>'E. Public WiFi_MRC&amp;NRC'!D37</f>
        <v>0</v>
      </c>
      <c r="D23" s="1"/>
    </row>
    <row r="24" spans="1:23" ht="28.2" customHeight="1" x14ac:dyDescent="0.3">
      <c r="A24" s="187" t="s">
        <v>6</v>
      </c>
      <c r="B24" s="187"/>
      <c r="C24" s="172">
        <f>SUM(C19:C23)</f>
        <v>0</v>
      </c>
      <c r="D24" s="1"/>
    </row>
    <row r="25" spans="1:23" hidden="1" x14ac:dyDescent="0.3"/>
    <row r="26" spans="1:23" hidden="1" x14ac:dyDescent="0.3"/>
    <row r="27" spans="1:23" ht="15" thickBot="1" x14ac:dyDescent="0.35"/>
    <row r="28" spans="1:23" x14ac:dyDescent="0.3">
      <c r="A28" s="133"/>
      <c r="B28" s="178" t="s">
        <v>200</v>
      </c>
      <c r="C28" s="136"/>
      <c r="D28" s="183"/>
      <c r="E28" s="184"/>
      <c r="F28" s="135"/>
      <c r="G28" s="135"/>
      <c r="H28" s="135"/>
      <c r="I28" s="135"/>
      <c r="J28" s="135"/>
      <c r="K28" s="135"/>
      <c r="L28" s="135"/>
      <c r="M28" s="135"/>
      <c r="N28" s="135"/>
      <c r="O28" s="135"/>
      <c r="P28" s="135"/>
      <c r="Q28" s="135"/>
      <c r="R28" s="135"/>
      <c r="S28" s="135"/>
      <c r="T28" s="135"/>
      <c r="U28" s="135"/>
      <c r="V28" s="135"/>
      <c r="W28" s="135"/>
    </row>
    <row r="29" spans="1:23" x14ac:dyDescent="0.3">
      <c r="A29" s="133"/>
      <c r="B29" s="179"/>
      <c r="C29" s="137" t="s">
        <v>201</v>
      </c>
      <c r="D29" s="132" t="s">
        <v>202</v>
      </c>
      <c r="E29" s="131"/>
      <c r="F29" s="135"/>
      <c r="G29" s="135"/>
      <c r="H29" s="135"/>
      <c r="I29" s="135"/>
      <c r="J29" s="135"/>
      <c r="K29" s="135"/>
      <c r="L29" s="135"/>
      <c r="M29" s="135"/>
      <c r="N29" s="135"/>
      <c r="O29" s="135"/>
      <c r="P29" s="135"/>
      <c r="Q29" s="135"/>
      <c r="R29" s="135"/>
      <c r="S29" s="135"/>
      <c r="T29" s="135"/>
      <c r="U29" s="135"/>
      <c r="V29" s="135"/>
      <c r="W29" s="135"/>
    </row>
    <row r="30" spans="1:23" x14ac:dyDescent="0.3">
      <c r="A30" s="133"/>
      <c r="B30" s="179"/>
      <c r="C30" s="132"/>
      <c r="D30" s="181"/>
      <c r="E30" s="182"/>
      <c r="F30" s="135"/>
      <c r="G30" s="135"/>
      <c r="H30" s="135"/>
      <c r="I30" s="135"/>
      <c r="J30" s="135"/>
      <c r="K30" s="135"/>
      <c r="L30" s="135"/>
      <c r="M30" s="135"/>
      <c r="N30" s="135"/>
      <c r="O30" s="135"/>
      <c r="P30" s="135"/>
      <c r="Q30" s="135"/>
      <c r="R30" s="135"/>
      <c r="S30" s="135"/>
      <c r="T30" s="135"/>
      <c r="U30" s="135"/>
      <c r="V30" s="135"/>
      <c r="W30" s="135"/>
    </row>
    <row r="31" spans="1:23" ht="61.95" customHeight="1" thickBot="1" x14ac:dyDescent="0.35">
      <c r="A31" s="133"/>
      <c r="B31" s="180"/>
      <c r="C31" s="138" t="s">
        <v>203</v>
      </c>
      <c r="D31" s="185" t="s">
        <v>204</v>
      </c>
      <c r="E31" s="186"/>
      <c r="F31" s="135"/>
      <c r="G31" s="135"/>
      <c r="H31" s="135"/>
      <c r="I31" s="135"/>
      <c r="J31" s="135"/>
      <c r="K31" s="135"/>
      <c r="L31" s="135"/>
      <c r="M31" s="135"/>
      <c r="N31" s="135"/>
      <c r="O31" s="135"/>
      <c r="P31" s="135"/>
      <c r="Q31" s="135"/>
      <c r="R31" s="135"/>
      <c r="S31" s="135"/>
      <c r="T31" s="135"/>
      <c r="U31" s="135"/>
      <c r="V31" s="135"/>
      <c r="W31" s="135"/>
    </row>
    <row r="32" spans="1:23" x14ac:dyDescent="0.3">
      <c r="A32" s="133"/>
      <c r="B32" s="135"/>
      <c r="C32" s="134"/>
      <c r="D32" s="134"/>
      <c r="E32" s="135"/>
      <c r="F32" s="135"/>
      <c r="G32" s="135"/>
      <c r="H32" s="135"/>
      <c r="I32" s="135"/>
      <c r="J32" s="135"/>
      <c r="K32" s="135"/>
      <c r="L32" s="135"/>
      <c r="M32" s="135"/>
      <c r="N32" s="135"/>
      <c r="O32" s="135"/>
      <c r="P32" s="135"/>
      <c r="Q32" s="135"/>
      <c r="R32" s="135"/>
      <c r="S32" s="135"/>
      <c r="T32" s="135"/>
      <c r="U32" s="135"/>
      <c r="V32" s="135"/>
      <c r="W32" s="135"/>
    </row>
    <row r="33" spans="1:23" x14ac:dyDescent="0.3">
      <c r="A33" s="133"/>
      <c r="B33" s="135"/>
      <c r="C33" s="134"/>
      <c r="D33" s="134"/>
      <c r="E33" s="135"/>
      <c r="F33" s="135"/>
      <c r="G33" s="135"/>
      <c r="H33" s="135"/>
      <c r="I33" s="135"/>
      <c r="J33" s="135"/>
      <c r="K33" s="135"/>
      <c r="L33" s="135"/>
      <c r="M33" s="135"/>
      <c r="N33" s="135"/>
      <c r="O33" s="135"/>
      <c r="P33" s="135"/>
      <c r="Q33" s="135"/>
      <c r="R33" s="135"/>
      <c r="S33" s="135"/>
      <c r="T33" s="135"/>
      <c r="U33" s="135"/>
      <c r="V33" s="135"/>
      <c r="W33" s="135"/>
    </row>
  </sheetData>
  <sheetProtection selectLockedCells="1"/>
  <mergeCells count="11">
    <mergeCell ref="E4:I4"/>
    <mergeCell ref="A12:J12"/>
    <mergeCell ref="A14:J14"/>
    <mergeCell ref="B28:B31"/>
    <mergeCell ref="D30:E30"/>
    <mergeCell ref="D28:E28"/>
    <mergeCell ref="D31:E31"/>
    <mergeCell ref="A13:J13"/>
    <mergeCell ref="A17:A18"/>
    <mergeCell ref="B17:B18"/>
    <mergeCell ref="A24:B24"/>
  </mergeCells>
  <pageMargins left="0.70866141732283472" right="0.70866141732283472" top="0.74803149606299213" bottom="0.74803149606299213" header="0.31496062992125984" footer="0.31496062992125984"/>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A7220-B5D9-49EF-AAB2-66D6D5FFC2A8}">
  <dimension ref="A1:U30"/>
  <sheetViews>
    <sheetView showGridLines="0" workbookViewId="0">
      <selection sqref="A1:C1"/>
    </sheetView>
  </sheetViews>
  <sheetFormatPr defaultColWidth="8.77734375" defaultRowHeight="14.4" x14ac:dyDescent="0.3"/>
  <cols>
    <col min="2" max="2" width="16" bestFit="1" customWidth="1"/>
    <col min="3" max="3" width="14.109375" bestFit="1" customWidth="1"/>
    <col min="4" max="4" width="18" customWidth="1"/>
    <col min="5" max="5" width="14.109375" bestFit="1" customWidth="1"/>
    <col min="6" max="6" width="16.33203125" bestFit="1" customWidth="1"/>
    <col min="7" max="7" width="14.109375" bestFit="1" customWidth="1"/>
    <col min="8" max="8" width="16.33203125" bestFit="1" customWidth="1"/>
    <col min="9" max="9" width="14.109375" bestFit="1" customWidth="1"/>
    <col min="10" max="10" width="16.33203125" bestFit="1" customWidth="1"/>
    <col min="11" max="11" width="14.109375" bestFit="1" customWidth="1"/>
    <col min="12" max="12" width="16.33203125" bestFit="1" customWidth="1"/>
    <col min="13" max="13" width="14.109375" bestFit="1" customWidth="1"/>
    <col min="14" max="14" width="16.33203125" bestFit="1" customWidth="1"/>
    <col min="15" max="15" width="14.109375" bestFit="1" customWidth="1"/>
    <col min="16" max="16" width="16.33203125" bestFit="1" customWidth="1"/>
    <col min="17" max="17" width="18.44140625" customWidth="1"/>
    <col min="18" max="18" width="17" customWidth="1"/>
    <col min="19" max="19" width="16.44140625" customWidth="1"/>
    <col min="20" max="20" width="25" customWidth="1"/>
    <col min="21" max="21" width="27" customWidth="1"/>
  </cols>
  <sheetData>
    <row r="1" spans="1:21" ht="23.4" x14ac:dyDescent="0.45">
      <c r="A1" s="191" t="s">
        <v>217</v>
      </c>
      <c r="B1" s="192"/>
      <c r="C1" s="192"/>
    </row>
    <row r="4" spans="1:21" ht="21" x14ac:dyDescent="0.4">
      <c r="B4" s="56" t="s">
        <v>98</v>
      </c>
    </row>
    <row r="5" spans="1:21" x14ac:dyDescent="0.3">
      <c r="B5" t="s">
        <v>137</v>
      </c>
    </row>
    <row r="6" spans="1:21" x14ac:dyDescent="0.3">
      <c r="B6" t="s">
        <v>176</v>
      </c>
    </row>
    <row r="8" spans="1:21" x14ac:dyDescent="0.3">
      <c r="B8" s="54" t="s">
        <v>96</v>
      </c>
    </row>
    <row r="9" spans="1:21" x14ac:dyDescent="0.3">
      <c r="B9" s="55" t="s">
        <v>45</v>
      </c>
    </row>
    <row r="10" spans="1:21" x14ac:dyDescent="0.3">
      <c r="B10" t="s">
        <v>42</v>
      </c>
    </row>
    <row r="11" spans="1:21" ht="15" thickBot="1" x14ac:dyDescent="0.35"/>
    <row r="12" spans="1:21" ht="43.8" thickBot="1" x14ac:dyDescent="0.35">
      <c r="B12" s="2"/>
      <c r="C12" s="9" t="s">
        <v>14</v>
      </c>
      <c r="D12" s="9" t="s">
        <v>27</v>
      </c>
      <c r="E12" s="9" t="s">
        <v>14</v>
      </c>
      <c r="F12" s="9" t="s">
        <v>27</v>
      </c>
      <c r="G12" s="9" t="s">
        <v>14</v>
      </c>
      <c r="H12" s="9" t="s">
        <v>27</v>
      </c>
      <c r="I12" s="9" t="s">
        <v>14</v>
      </c>
      <c r="J12" s="9" t="s">
        <v>27</v>
      </c>
      <c r="K12" s="9" t="s">
        <v>14</v>
      </c>
      <c r="L12" s="9" t="s">
        <v>27</v>
      </c>
      <c r="M12" s="9" t="s">
        <v>14</v>
      </c>
      <c r="N12" s="9" t="s">
        <v>27</v>
      </c>
      <c r="O12" s="9" t="s">
        <v>14</v>
      </c>
      <c r="P12" s="9" t="s">
        <v>27</v>
      </c>
      <c r="Q12" s="9" t="s">
        <v>14</v>
      </c>
      <c r="R12" s="9" t="s">
        <v>27</v>
      </c>
      <c r="S12" s="9" t="s">
        <v>53</v>
      </c>
      <c r="T12" s="9" t="s">
        <v>54</v>
      </c>
      <c r="U12" s="9" t="s">
        <v>133</v>
      </c>
    </row>
    <row r="13" spans="1:21" x14ac:dyDescent="0.3">
      <c r="B13" s="10" t="s">
        <v>23</v>
      </c>
      <c r="C13" s="11" t="s">
        <v>28</v>
      </c>
      <c r="D13" s="11" t="s">
        <v>29</v>
      </c>
      <c r="E13" s="11" t="s">
        <v>15</v>
      </c>
      <c r="F13" s="11" t="s">
        <v>13</v>
      </c>
      <c r="G13" s="11" t="s">
        <v>16</v>
      </c>
      <c r="H13" s="12" t="s">
        <v>17</v>
      </c>
      <c r="I13" s="11" t="s">
        <v>18</v>
      </c>
      <c r="J13" s="11" t="s">
        <v>18</v>
      </c>
      <c r="K13" s="11" t="s">
        <v>19</v>
      </c>
      <c r="L13" s="13" t="s">
        <v>19</v>
      </c>
      <c r="M13" s="11" t="s">
        <v>21</v>
      </c>
      <c r="N13" s="13" t="s">
        <v>21</v>
      </c>
      <c r="O13" s="11" t="s">
        <v>55</v>
      </c>
      <c r="P13" s="13" t="s">
        <v>22</v>
      </c>
      <c r="Q13" s="11" t="s">
        <v>56</v>
      </c>
      <c r="R13" s="13" t="s">
        <v>20</v>
      </c>
    </row>
    <row r="14" spans="1:21" x14ac:dyDescent="0.3">
      <c r="B14" s="14" t="s">
        <v>24</v>
      </c>
      <c r="C14" s="7">
        <v>32</v>
      </c>
      <c r="D14" s="65"/>
      <c r="E14" s="7">
        <v>307</v>
      </c>
      <c r="F14" s="65"/>
      <c r="G14" s="19">
        <v>42</v>
      </c>
      <c r="H14" s="65"/>
      <c r="I14" s="19">
        <v>3</v>
      </c>
      <c r="J14" s="65"/>
      <c r="K14" s="19">
        <v>69</v>
      </c>
      <c r="L14" s="65"/>
      <c r="M14" s="19">
        <v>1</v>
      </c>
      <c r="N14" s="65"/>
      <c r="O14" s="19">
        <v>1</v>
      </c>
      <c r="P14" s="65"/>
      <c r="Q14" s="19">
        <v>1</v>
      </c>
      <c r="R14" s="96"/>
      <c r="S14" s="95">
        <f>C14+E14+G14+I14+K14+M14+O14+Q14</f>
        <v>456</v>
      </c>
      <c r="T14" s="91">
        <f>(C14*D14)+(E14*F14)+(G14*H14)+(I14*J14)+(K14*L14)+(M14*N14)+(O14*P14)+(Q14*R14)</f>
        <v>0</v>
      </c>
      <c r="U14" s="91">
        <f>T14*84</f>
        <v>0</v>
      </c>
    </row>
    <row r="15" spans="1:21" x14ac:dyDescent="0.3">
      <c r="B15" s="14" t="s">
        <v>25</v>
      </c>
      <c r="C15" s="7">
        <v>1</v>
      </c>
      <c r="D15" s="65"/>
      <c r="E15" s="7">
        <v>1</v>
      </c>
      <c r="F15" s="65"/>
      <c r="G15" s="19">
        <v>1</v>
      </c>
      <c r="H15" s="65"/>
      <c r="I15" s="19">
        <v>1</v>
      </c>
      <c r="J15" s="65"/>
      <c r="K15" s="19">
        <v>12</v>
      </c>
      <c r="L15" s="65"/>
      <c r="M15" s="19">
        <v>1</v>
      </c>
      <c r="N15" s="65"/>
      <c r="O15" s="19">
        <v>1</v>
      </c>
      <c r="P15" s="65"/>
      <c r="Q15" s="19">
        <v>1</v>
      </c>
      <c r="R15" s="96"/>
      <c r="S15" s="95">
        <f t="shared" ref="S15:S16" si="0">C15+E15+G15+I15+K15+M15+O15+Q15</f>
        <v>19</v>
      </c>
      <c r="T15" s="91">
        <f>(C15*D15)+(E15*F15)+(G15*H15)+(I15*J15)+(K15*L15)+(M15*N15)+(O15*P15)+(Q15*R15)</f>
        <v>0</v>
      </c>
      <c r="U15" s="91">
        <f t="shared" ref="U15:U16" si="1">T15*84</f>
        <v>0</v>
      </c>
    </row>
    <row r="16" spans="1:21" ht="15" thickBot="1" x14ac:dyDescent="0.35">
      <c r="B16" s="26" t="s">
        <v>26</v>
      </c>
      <c r="C16" s="21">
        <v>1</v>
      </c>
      <c r="D16" s="66"/>
      <c r="E16" s="21">
        <v>1</v>
      </c>
      <c r="F16" s="66"/>
      <c r="G16" s="27">
        <v>1</v>
      </c>
      <c r="H16" s="66"/>
      <c r="I16" s="27">
        <v>2</v>
      </c>
      <c r="J16" s="66"/>
      <c r="K16" s="27">
        <v>41</v>
      </c>
      <c r="L16" s="66"/>
      <c r="M16" s="27">
        <v>2</v>
      </c>
      <c r="N16" s="66"/>
      <c r="O16" s="27">
        <v>1</v>
      </c>
      <c r="P16" s="66"/>
      <c r="Q16" s="27">
        <v>1</v>
      </c>
      <c r="R16" s="97"/>
      <c r="S16" s="95">
        <f t="shared" si="0"/>
        <v>50</v>
      </c>
      <c r="T16" s="91">
        <f>(C16*D16)+(E16*F16)+(G16*H16)+(I16*J16)+(K16*L16)+(M16*N16)+(O16*P16)+(Q16*R16)</f>
        <v>0</v>
      </c>
      <c r="U16" s="91">
        <f t="shared" si="1"/>
        <v>0</v>
      </c>
    </row>
    <row r="17" spans="2:21" ht="15" thickBot="1" x14ac:dyDescent="0.35">
      <c r="B17" s="28" t="s">
        <v>36</v>
      </c>
      <c r="C17" s="29">
        <f>SUM(C14:C16)</f>
        <v>34</v>
      </c>
      <c r="D17" s="67">
        <f>(C14*D14)+(C15*D15)+(C16*D16)</f>
        <v>0</v>
      </c>
      <c r="E17" s="29">
        <f>SUM(E14:E16)</f>
        <v>309</v>
      </c>
      <c r="F17" s="67">
        <f>(E14*F14)+(E15*F15)+(E16*F16)</f>
        <v>0</v>
      </c>
      <c r="G17" s="93">
        <f>SUM(G14:G16)</f>
        <v>44</v>
      </c>
      <c r="H17" s="67">
        <f>(G14*H14)+(G15*H15)+(G16*H16)</f>
        <v>0</v>
      </c>
      <c r="I17" s="93">
        <f>SUM(I14:I16)</f>
        <v>6</v>
      </c>
      <c r="J17" s="67">
        <f>(I14*J14)+(I15*J15)+(I16*J16)</f>
        <v>0</v>
      </c>
      <c r="K17" s="93">
        <f>SUM(K14:K16)</f>
        <v>122</v>
      </c>
      <c r="L17" s="67">
        <f>(K14*L14)+(K15*L15)+(K16*L16)</f>
        <v>0</v>
      </c>
      <c r="M17" s="93">
        <f>SUM(M14:M16)</f>
        <v>4</v>
      </c>
      <c r="N17" s="67">
        <f>(M14*N14)+(M15*N15)+(M16*N16)</f>
        <v>0</v>
      </c>
      <c r="O17" s="93">
        <f>SUM(O14:O16)</f>
        <v>3</v>
      </c>
      <c r="P17" s="67">
        <f>(O14*P14)+(O15*P15)+(O16*P16)</f>
        <v>0</v>
      </c>
      <c r="Q17" s="95">
        <f>SUM(Q14:Q16)</f>
        <v>3</v>
      </c>
      <c r="R17" s="67">
        <f>(Q14*R14)+(Q15*R15)+(Q16*R16)</f>
        <v>0</v>
      </c>
      <c r="S17" s="95">
        <f>SUM(S14:S16)</f>
        <v>525</v>
      </c>
      <c r="T17" s="98">
        <f>SUM(T14:T16)</f>
        <v>0</v>
      </c>
      <c r="U17" s="91">
        <f>T17*84</f>
        <v>0</v>
      </c>
    </row>
    <row r="18" spans="2:21" ht="14.7" customHeight="1" x14ac:dyDescent="0.3">
      <c r="O18" s="188" t="s">
        <v>57</v>
      </c>
      <c r="P18" s="188"/>
      <c r="Q18" s="188"/>
      <c r="R18" s="188"/>
      <c r="S18" s="188"/>
      <c r="T18" s="188"/>
      <c r="U18" s="188"/>
    </row>
    <row r="19" spans="2:21" x14ac:dyDescent="0.3">
      <c r="B19" s="54" t="s">
        <v>97</v>
      </c>
      <c r="O19" s="188"/>
      <c r="P19" s="188"/>
      <c r="Q19" s="188"/>
      <c r="R19" s="188"/>
      <c r="S19" s="188"/>
      <c r="T19" s="188"/>
      <c r="U19" s="188"/>
    </row>
    <row r="20" spans="2:21" x14ac:dyDescent="0.3">
      <c r="B20" s="55" t="s">
        <v>46</v>
      </c>
    </row>
    <row r="21" spans="2:21" x14ac:dyDescent="0.3">
      <c r="B21" t="s">
        <v>42</v>
      </c>
    </row>
    <row r="22" spans="2:21" ht="15" thickBot="1" x14ac:dyDescent="0.35"/>
    <row r="23" spans="2:21" ht="43.8" thickBot="1" x14ac:dyDescent="0.35">
      <c r="B23" s="2"/>
      <c r="C23" s="9" t="s">
        <v>14</v>
      </c>
      <c r="D23" s="9" t="s">
        <v>27</v>
      </c>
      <c r="E23" s="9" t="s">
        <v>14</v>
      </c>
      <c r="F23" s="9" t="s">
        <v>27</v>
      </c>
      <c r="G23" s="9" t="s">
        <v>14</v>
      </c>
      <c r="H23" s="9" t="s">
        <v>27</v>
      </c>
      <c r="I23" s="9" t="s">
        <v>14</v>
      </c>
      <c r="J23" s="9" t="s">
        <v>27</v>
      </c>
      <c r="K23" s="9" t="s">
        <v>14</v>
      </c>
      <c r="L23" s="9" t="s">
        <v>27</v>
      </c>
      <c r="M23" s="9" t="s">
        <v>14</v>
      </c>
      <c r="N23" s="9" t="s">
        <v>27</v>
      </c>
      <c r="O23" s="58" t="s">
        <v>14</v>
      </c>
      <c r="P23" s="12" t="s">
        <v>27</v>
      </c>
      <c r="S23" s="9" t="s">
        <v>53</v>
      </c>
      <c r="T23" s="9" t="s">
        <v>54</v>
      </c>
      <c r="U23" s="9" t="s">
        <v>133</v>
      </c>
    </row>
    <row r="24" spans="2:21" x14ac:dyDescent="0.3">
      <c r="B24" s="10" t="s">
        <v>23</v>
      </c>
      <c r="C24" s="11" t="s">
        <v>15</v>
      </c>
      <c r="D24" s="11" t="s">
        <v>13</v>
      </c>
      <c r="E24" s="11" t="s">
        <v>16</v>
      </c>
      <c r="F24" s="12" t="s">
        <v>17</v>
      </c>
      <c r="G24" s="11" t="s">
        <v>18</v>
      </c>
      <c r="H24" s="11" t="s">
        <v>18</v>
      </c>
      <c r="I24" s="11" t="s">
        <v>19</v>
      </c>
      <c r="J24" s="13" t="s">
        <v>19</v>
      </c>
      <c r="K24" s="11" t="s">
        <v>159</v>
      </c>
      <c r="L24" s="13" t="s">
        <v>21</v>
      </c>
      <c r="M24" s="11" t="s">
        <v>160</v>
      </c>
      <c r="N24" s="13" t="s">
        <v>22</v>
      </c>
      <c r="O24" s="59" t="s">
        <v>161</v>
      </c>
      <c r="P24" s="12" t="s">
        <v>20</v>
      </c>
    </row>
    <row r="25" spans="2:21" x14ac:dyDescent="0.3">
      <c r="B25" s="14" t="s">
        <v>24</v>
      </c>
      <c r="C25" s="7">
        <v>768</v>
      </c>
      <c r="D25" s="65"/>
      <c r="E25" s="19">
        <v>33</v>
      </c>
      <c r="F25" s="65"/>
      <c r="G25" s="19">
        <v>499</v>
      </c>
      <c r="H25" s="65"/>
      <c r="I25" s="19">
        <v>581</v>
      </c>
      <c r="J25" s="65"/>
      <c r="K25" s="19">
        <v>1</v>
      </c>
      <c r="L25" s="65"/>
      <c r="M25" s="19">
        <v>1</v>
      </c>
      <c r="N25" s="65"/>
      <c r="O25" s="99">
        <v>1</v>
      </c>
      <c r="P25" s="65"/>
      <c r="S25" s="95">
        <f>C25+E25+G25+I25+K25+M25+O25</f>
        <v>1884</v>
      </c>
      <c r="T25" s="91">
        <f>(C25*D25)+(E25*F25)+(G25*H25)+(I25*J25)+(K25*L25)+(M25*N25)+(O25*P25)</f>
        <v>0</v>
      </c>
      <c r="U25" s="91">
        <f>T25*84</f>
        <v>0</v>
      </c>
    </row>
    <row r="26" spans="2:21" x14ac:dyDescent="0.3">
      <c r="B26" s="14" t="s">
        <v>25</v>
      </c>
      <c r="C26" s="7">
        <v>1</v>
      </c>
      <c r="D26" s="65"/>
      <c r="E26" s="19">
        <v>1</v>
      </c>
      <c r="F26" s="65"/>
      <c r="G26" s="19">
        <v>1</v>
      </c>
      <c r="H26" s="65"/>
      <c r="I26" s="19">
        <v>1</v>
      </c>
      <c r="J26" s="65"/>
      <c r="K26" s="19">
        <v>1</v>
      </c>
      <c r="L26" s="65"/>
      <c r="M26" s="19">
        <v>1</v>
      </c>
      <c r="N26" s="65"/>
      <c r="O26" s="99">
        <v>1</v>
      </c>
      <c r="P26" s="65"/>
      <c r="S26" s="95">
        <f>C26+E26+G26+I26+K26+M26+O26</f>
        <v>7</v>
      </c>
      <c r="T26" s="91">
        <f>(C26*D26)+(E26*F26)+(G26*H26)+(I26*J26)+(K26*L26)+(M26*N26)+(O26*P26)</f>
        <v>0</v>
      </c>
      <c r="U26" s="91">
        <f t="shared" ref="U26:U28" si="2">T26*84</f>
        <v>0</v>
      </c>
    </row>
    <row r="27" spans="2:21" ht="15" thickBot="1" x14ac:dyDescent="0.35">
      <c r="B27" s="26" t="s">
        <v>26</v>
      </c>
      <c r="C27" s="21">
        <v>1</v>
      </c>
      <c r="D27" s="66"/>
      <c r="E27" s="27">
        <v>1</v>
      </c>
      <c r="F27" s="66"/>
      <c r="G27" s="27">
        <v>1</v>
      </c>
      <c r="H27" s="66"/>
      <c r="I27" s="27">
        <v>1</v>
      </c>
      <c r="J27" s="66"/>
      <c r="K27" s="27">
        <v>1</v>
      </c>
      <c r="L27" s="66"/>
      <c r="M27" s="27">
        <v>1</v>
      </c>
      <c r="N27" s="66"/>
      <c r="O27" s="100">
        <v>1</v>
      </c>
      <c r="P27" s="65"/>
      <c r="S27" s="95">
        <f>C27+E27+G27+I27+K27+M27+O27</f>
        <v>7</v>
      </c>
      <c r="T27" s="91">
        <f>(C27*D27)+(E27*F27)+(G27*H27)+(I27*J27)+(K27*L27)+(M27*N27)+(O27*P27)</f>
        <v>0</v>
      </c>
      <c r="U27" s="91">
        <f t="shared" si="2"/>
        <v>0</v>
      </c>
    </row>
    <row r="28" spans="2:21" ht="15" thickBot="1" x14ac:dyDescent="0.35">
      <c r="B28" s="28" t="s">
        <v>36</v>
      </c>
      <c r="C28" s="29">
        <f>SUM(C25:C27)</f>
        <v>770</v>
      </c>
      <c r="D28" s="67">
        <f>(C25*D25)+(C26*D26)+(C27*D27)</f>
        <v>0</v>
      </c>
      <c r="E28" s="29">
        <f>SUM(E25:E27)</f>
        <v>35</v>
      </c>
      <c r="F28" s="67">
        <f>(E25*F25)+(E26*F26)+(E27*F27)</f>
        <v>0</v>
      </c>
      <c r="G28" s="29">
        <f>SUM(G25:G27)</f>
        <v>501</v>
      </c>
      <c r="H28" s="67">
        <f>(G25*H25)+(G26*H26)+(G27*H27)</f>
        <v>0</v>
      </c>
      <c r="I28" s="29">
        <f>SUM(I25:I27)</f>
        <v>583</v>
      </c>
      <c r="J28" s="67">
        <f>(I25*J25)+(I26*J26)+(I27*J27)</f>
        <v>0</v>
      </c>
      <c r="K28" s="29">
        <f>SUM(K25:K27)</f>
        <v>3</v>
      </c>
      <c r="L28" s="67">
        <f>(K25*L25)+(K26*L26)+(K27*L27)</f>
        <v>0</v>
      </c>
      <c r="M28" s="29">
        <f>SUM(M25:M27)</f>
        <v>3</v>
      </c>
      <c r="N28" s="67">
        <f>(M25*N25)+(M26*N26)+(M27*N27)</f>
        <v>0</v>
      </c>
      <c r="O28" s="101">
        <f>SUM(O25:O27)</f>
        <v>3</v>
      </c>
      <c r="P28" s="91">
        <f>(O25*P25)+(O26*P26)+(O27*P27)</f>
        <v>0</v>
      </c>
      <c r="S28" s="95">
        <f>C28+E28+G28+I28+K28+M28+O28</f>
        <v>1898</v>
      </c>
      <c r="T28" s="91">
        <f>SUM(T25:T27)</f>
        <v>0</v>
      </c>
      <c r="U28" s="91">
        <f t="shared" si="2"/>
        <v>0</v>
      </c>
    </row>
    <row r="29" spans="2:21" ht="15" thickBot="1" x14ac:dyDescent="0.35">
      <c r="K29" t="s">
        <v>158</v>
      </c>
    </row>
    <row r="30" spans="2:21" ht="15" thickBot="1" x14ac:dyDescent="0.35">
      <c r="B30" s="189" t="s">
        <v>192</v>
      </c>
      <c r="C30" s="190"/>
      <c r="D30" s="123">
        <f>U17+U28</f>
        <v>0</v>
      </c>
      <c r="E30" s="124"/>
      <c r="F30" s="124"/>
      <c r="G30" s="124"/>
      <c r="H30" s="124"/>
      <c r="I30" s="124"/>
    </row>
  </sheetData>
  <mergeCells count="3">
    <mergeCell ref="O18:U19"/>
    <mergeCell ref="B30:C30"/>
    <mergeCell ref="A1:C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FBE1B-D951-4720-BD1B-1B35C363A6C9}">
  <dimension ref="A1:I46"/>
  <sheetViews>
    <sheetView showGridLines="0" workbookViewId="0">
      <selection sqref="A1:C1"/>
    </sheetView>
  </sheetViews>
  <sheetFormatPr defaultColWidth="8.77734375" defaultRowHeight="14.4" x14ac:dyDescent="0.3"/>
  <cols>
    <col min="2" max="2" width="33.44140625" customWidth="1"/>
    <col min="3" max="3" width="17.44140625" bestFit="1" customWidth="1"/>
    <col min="4" max="4" width="11.109375" bestFit="1" customWidth="1"/>
    <col min="5" max="5" width="31" customWidth="1"/>
    <col min="6" max="6" width="16.33203125" bestFit="1" customWidth="1"/>
    <col min="7" max="7" width="18.109375" customWidth="1"/>
    <col min="8" max="8" width="14" bestFit="1" customWidth="1"/>
    <col min="9" max="9" width="30.44140625" customWidth="1"/>
    <col min="10" max="10" width="14.109375" bestFit="1" customWidth="1"/>
    <col min="11" max="11" width="16.33203125" bestFit="1" customWidth="1"/>
    <col min="12" max="12" width="14.109375" bestFit="1" customWidth="1"/>
    <col min="13" max="13" width="16.33203125" bestFit="1" customWidth="1"/>
  </cols>
  <sheetData>
    <row r="1" spans="1:9" ht="23.4" x14ac:dyDescent="0.45">
      <c r="A1" s="191" t="s">
        <v>218</v>
      </c>
      <c r="B1" s="192"/>
      <c r="C1" s="192"/>
    </row>
    <row r="5" spans="1:9" ht="21" x14ac:dyDescent="0.4">
      <c r="B5" s="56" t="s">
        <v>60</v>
      </c>
    </row>
    <row r="6" spans="1:9" x14ac:dyDescent="0.3">
      <c r="B6" t="s">
        <v>136</v>
      </c>
    </row>
    <row r="7" spans="1:9" ht="15" thickBot="1" x14ac:dyDescent="0.35"/>
    <row r="8" spans="1:9" ht="43.8" thickBot="1" x14ac:dyDescent="0.35">
      <c r="B8" s="22" t="s">
        <v>84</v>
      </c>
      <c r="C8" s="22" t="s">
        <v>88</v>
      </c>
      <c r="D8" s="22" t="s">
        <v>139</v>
      </c>
      <c r="E8" s="22" t="s">
        <v>85</v>
      </c>
      <c r="F8" s="22" t="s">
        <v>31</v>
      </c>
      <c r="G8" s="22" t="s">
        <v>94</v>
      </c>
      <c r="H8" s="22" t="s">
        <v>33</v>
      </c>
      <c r="I8" s="22" t="s">
        <v>133</v>
      </c>
    </row>
    <row r="9" spans="1:9" ht="90.45" customHeight="1" x14ac:dyDescent="0.3">
      <c r="B9" s="60" t="s">
        <v>134</v>
      </c>
      <c r="C9" s="49" t="s">
        <v>89</v>
      </c>
      <c r="D9" s="83" t="s">
        <v>140</v>
      </c>
      <c r="E9" s="4" t="s">
        <v>164</v>
      </c>
      <c r="F9" s="4" t="s">
        <v>68</v>
      </c>
      <c r="G9" s="114"/>
      <c r="H9" s="23">
        <v>25</v>
      </c>
      <c r="I9" s="118">
        <f t="shared" ref="I9:I12" si="0">G9*H9</f>
        <v>0</v>
      </c>
    </row>
    <row r="10" spans="1:9" ht="92.7" customHeight="1" x14ac:dyDescent="0.3">
      <c r="B10" s="60" t="s">
        <v>134</v>
      </c>
      <c r="C10" s="50" t="s">
        <v>89</v>
      </c>
      <c r="D10" s="61" t="s">
        <v>140</v>
      </c>
      <c r="E10" s="4" t="s">
        <v>165</v>
      </c>
      <c r="F10" s="4" t="s">
        <v>68</v>
      </c>
      <c r="G10" s="77"/>
      <c r="H10" s="3">
        <v>75</v>
      </c>
      <c r="I10" s="119">
        <f t="shared" si="0"/>
        <v>0</v>
      </c>
    </row>
    <row r="11" spans="1:9" x14ac:dyDescent="0.3">
      <c r="B11" s="60" t="s">
        <v>135</v>
      </c>
      <c r="C11" s="50" t="s">
        <v>89</v>
      </c>
      <c r="D11" s="61" t="s">
        <v>147</v>
      </c>
      <c r="E11" s="89" t="s">
        <v>163</v>
      </c>
      <c r="F11" s="4" t="s">
        <v>68</v>
      </c>
      <c r="G11" s="77"/>
      <c r="H11" s="3">
        <v>300</v>
      </c>
      <c r="I11" s="119">
        <f t="shared" si="0"/>
        <v>0</v>
      </c>
    </row>
    <row r="12" spans="1:9" ht="72" x14ac:dyDescent="0.3">
      <c r="B12" s="47" t="s">
        <v>83</v>
      </c>
      <c r="C12" s="50" t="s">
        <v>89</v>
      </c>
      <c r="D12" s="83" t="s">
        <v>141</v>
      </c>
      <c r="E12" s="4" t="s">
        <v>82</v>
      </c>
      <c r="F12" s="44" t="s">
        <v>81</v>
      </c>
      <c r="G12" s="115"/>
      <c r="H12" s="45">
        <v>20</v>
      </c>
      <c r="I12" s="120">
        <f t="shared" si="0"/>
        <v>0</v>
      </c>
    </row>
    <row r="13" spans="1:9" ht="72" x14ac:dyDescent="0.3">
      <c r="B13" s="47" t="s">
        <v>134</v>
      </c>
      <c r="C13" s="50" t="s">
        <v>90</v>
      </c>
      <c r="D13" s="61" t="s">
        <v>140</v>
      </c>
      <c r="E13" s="4" t="s">
        <v>166</v>
      </c>
      <c r="F13" s="4" t="s">
        <v>68</v>
      </c>
      <c r="G13" s="77"/>
      <c r="H13" s="3">
        <v>25</v>
      </c>
      <c r="I13" s="119">
        <f>G13*H13</f>
        <v>0</v>
      </c>
    </row>
    <row r="14" spans="1:9" ht="72" x14ac:dyDescent="0.3">
      <c r="B14" s="47" t="s">
        <v>86</v>
      </c>
      <c r="C14" s="50" t="s">
        <v>90</v>
      </c>
      <c r="D14" s="83" t="s">
        <v>141</v>
      </c>
      <c r="E14" s="4" t="s">
        <v>173</v>
      </c>
      <c r="F14" s="4" t="s">
        <v>87</v>
      </c>
      <c r="G14" s="77"/>
      <c r="H14" s="3">
        <v>5</v>
      </c>
      <c r="I14" s="119">
        <f t="shared" ref="I14" si="1">G14*H14</f>
        <v>0</v>
      </c>
    </row>
    <row r="15" spans="1:9" ht="72" x14ac:dyDescent="0.3">
      <c r="B15" s="47" t="s">
        <v>134</v>
      </c>
      <c r="C15" s="50" t="s">
        <v>91</v>
      </c>
      <c r="D15" s="61" t="s">
        <v>140</v>
      </c>
      <c r="E15" s="4" t="s">
        <v>167</v>
      </c>
      <c r="F15" s="4" t="s">
        <v>68</v>
      </c>
      <c r="G15" s="77"/>
      <c r="H15" s="3">
        <v>25</v>
      </c>
      <c r="I15" s="119">
        <f t="shared" ref="I15" si="2">G15*H15</f>
        <v>0</v>
      </c>
    </row>
    <row r="16" spans="1:9" ht="72" x14ac:dyDescent="0.3">
      <c r="B16" s="47" t="s">
        <v>86</v>
      </c>
      <c r="C16" s="50" t="s">
        <v>91</v>
      </c>
      <c r="D16" s="83" t="s">
        <v>141</v>
      </c>
      <c r="E16" s="4" t="s">
        <v>174</v>
      </c>
      <c r="F16" s="4" t="s">
        <v>87</v>
      </c>
      <c r="G16" s="77"/>
      <c r="H16" s="3">
        <v>5</v>
      </c>
      <c r="I16" s="119">
        <f t="shared" ref="I16" si="3">G16*H16</f>
        <v>0</v>
      </c>
    </row>
    <row r="17" spans="2:9" ht="72" x14ac:dyDescent="0.3">
      <c r="B17" s="47" t="s">
        <v>134</v>
      </c>
      <c r="C17" s="50" t="s">
        <v>92</v>
      </c>
      <c r="D17" s="61" t="s">
        <v>140</v>
      </c>
      <c r="E17" s="4" t="s">
        <v>171</v>
      </c>
      <c r="F17" s="4" t="s">
        <v>68</v>
      </c>
      <c r="G17" s="77"/>
      <c r="H17" s="3">
        <v>25</v>
      </c>
      <c r="I17" s="119">
        <f>G17*H17</f>
        <v>0</v>
      </c>
    </row>
    <row r="18" spans="2:9" ht="72" x14ac:dyDescent="0.3">
      <c r="B18" s="47" t="s">
        <v>86</v>
      </c>
      <c r="C18" s="50" t="s">
        <v>92</v>
      </c>
      <c r="D18" s="83" t="s">
        <v>141</v>
      </c>
      <c r="E18" s="4" t="s">
        <v>175</v>
      </c>
      <c r="F18" s="4" t="s">
        <v>87</v>
      </c>
      <c r="G18" s="77"/>
      <c r="H18" s="3">
        <v>5</v>
      </c>
      <c r="I18" s="119">
        <f t="shared" ref="I18" si="4">G18*H18</f>
        <v>0</v>
      </c>
    </row>
    <row r="19" spans="2:9" ht="57.6" x14ac:dyDescent="0.3">
      <c r="B19" s="47" t="s">
        <v>134</v>
      </c>
      <c r="C19" s="50" t="s">
        <v>197</v>
      </c>
      <c r="D19" s="83" t="s">
        <v>140</v>
      </c>
      <c r="E19" s="4" t="s">
        <v>168</v>
      </c>
      <c r="F19" s="4" t="s">
        <v>68</v>
      </c>
      <c r="G19" s="77"/>
      <c r="H19" s="3">
        <v>10</v>
      </c>
      <c r="I19" s="119">
        <f>G19*H19</f>
        <v>0</v>
      </c>
    </row>
    <row r="20" spans="2:9" ht="43.2" x14ac:dyDescent="0.3">
      <c r="B20" s="47" t="s">
        <v>86</v>
      </c>
      <c r="C20" s="50" t="s">
        <v>197</v>
      </c>
      <c r="D20" s="83" t="s">
        <v>140</v>
      </c>
      <c r="E20" s="4" t="s">
        <v>142</v>
      </c>
      <c r="F20" s="4" t="s">
        <v>87</v>
      </c>
      <c r="G20" s="77"/>
      <c r="H20" s="3">
        <v>1</v>
      </c>
      <c r="I20" s="119">
        <f t="shared" ref="I20" si="5">G20*H20</f>
        <v>0</v>
      </c>
    </row>
    <row r="21" spans="2:9" ht="57.6" x14ac:dyDescent="0.3">
      <c r="B21" s="47" t="s">
        <v>134</v>
      </c>
      <c r="C21" s="50" t="s">
        <v>198</v>
      </c>
      <c r="D21" s="83" t="s">
        <v>143</v>
      </c>
      <c r="E21" s="4" t="s">
        <v>169</v>
      </c>
      <c r="F21" s="4" t="s">
        <v>68</v>
      </c>
      <c r="G21" s="77"/>
      <c r="H21" s="3">
        <v>10</v>
      </c>
      <c r="I21" s="119">
        <f>G21*H21</f>
        <v>0</v>
      </c>
    </row>
    <row r="22" spans="2:9" ht="57.6" x14ac:dyDescent="0.3">
      <c r="B22" s="47" t="s">
        <v>86</v>
      </c>
      <c r="C22" s="50" t="s">
        <v>198</v>
      </c>
      <c r="D22" s="83" t="s">
        <v>143</v>
      </c>
      <c r="E22" s="4" t="s">
        <v>144</v>
      </c>
      <c r="F22" s="4" t="s">
        <v>87</v>
      </c>
      <c r="G22" s="77"/>
      <c r="H22" s="3">
        <v>1</v>
      </c>
      <c r="I22" s="119">
        <f t="shared" ref="I22:I23" si="6">G22*H22</f>
        <v>0</v>
      </c>
    </row>
    <row r="23" spans="2:9" ht="57.6" x14ac:dyDescent="0.3">
      <c r="B23" s="47" t="s">
        <v>134</v>
      </c>
      <c r="C23" s="50" t="s">
        <v>199</v>
      </c>
      <c r="D23" s="83" t="s">
        <v>143</v>
      </c>
      <c r="E23" s="4" t="s">
        <v>170</v>
      </c>
      <c r="F23" s="4" t="s">
        <v>68</v>
      </c>
      <c r="G23" s="77"/>
      <c r="H23" s="3">
        <v>10</v>
      </c>
      <c r="I23" s="119">
        <f t="shared" si="6"/>
        <v>0</v>
      </c>
    </row>
    <row r="24" spans="2:9" ht="57.6" x14ac:dyDescent="0.3">
      <c r="B24" s="47" t="s">
        <v>86</v>
      </c>
      <c r="C24" s="50" t="s">
        <v>199</v>
      </c>
      <c r="D24" s="83" t="s">
        <v>143</v>
      </c>
      <c r="E24" s="4" t="s">
        <v>120</v>
      </c>
      <c r="F24" s="4" t="s">
        <v>87</v>
      </c>
      <c r="G24" s="77"/>
      <c r="H24" s="3">
        <v>1</v>
      </c>
      <c r="I24" s="119">
        <f t="shared" ref="I24:I31" si="7">G24*H24</f>
        <v>0</v>
      </c>
    </row>
    <row r="25" spans="2:9" ht="43.2" x14ac:dyDescent="0.3">
      <c r="B25" s="47" t="s">
        <v>134</v>
      </c>
      <c r="C25" s="50" t="s">
        <v>30</v>
      </c>
      <c r="D25" s="83" t="s">
        <v>140</v>
      </c>
      <c r="E25" s="4" t="s">
        <v>172</v>
      </c>
      <c r="F25" s="4" t="s">
        <v>68</v>
      </c>
      <c r="G25" s="77"/>
      <c r="H25" s="3">
        <v>100</v>
      </c>
      <c r="I25" s="119">
        <f t="shared" si="7"/>
        <v>0</v>
      </c>
    </row>
    <row r="26" spans="2:9" ht="43.2" x14ac:dyDescent="0.3">
      <c r="B26" s="47" t="s">
        <v>86</v>
      </c>
      <c r="C26" s="50" t="s">
        <v>30</v>
      </c>
      <c r="D26" s="83" t="s">
        <v>140</v>
      </c>
      <c r="E26" s="4" t="s">
        <v>125</v>
      </c>
      <c r="F26" s="4" t="s">
        <v>68</v>
      </c>
      <c r="G26" s="77"/>
      <c r="H26" s="3">
        <v>50</v>
      </c>
      <c r="I26" s="119">
        <f t="shared" si="7"/>
        <v>0</v>
      </c>
    </row>
    <row r="27" spans="2:9" ht="43.2" x14ac:dyDescent="0.3">
      <c r="B27" s="47" t="s">
        <v>134</v>
      </c>
      <c r="C27" s="50" t="s">
        <v>93</v>
      </c>
      <c r="D27" s="83" t="s">
        <v>146</v>
      </c>
      <c r="E27" s="4" t="s">
        <v>37</v>
      </c>
      <c r="F27" s="3" t="s">
        <v>35</v>
      </c>
      <c r="G27" s="77"/>
      <c r="H27" s="3">
        <v>1500</v>
      </c>
      <c r="I27" s="119">
        <f t="shared" si="7"/>
        <v>0</v>
      </c>
    </row>
    <row r="28" spans="2:9" ht="43.2" x14ac:dyDescent="0.3">
      <c r="B28" s="47" t="s">
        <v>148</v>
      </c>
      <c r="C28" s="50" t="s">
        <v>93</v>
      </c>
      <c r="D28" s="83" t="s">
        <v>147</v>
      </c>
      <c r="E28" s="4" t="s">
        <v>37</v>
      </c>
      <c r="F28" s="3" t="s">
        <v>35</v>
      </c>
      <c r="G28" s="77"/>
      <c r="H28" s="3">
        <v>500</v>
      </c>
      <c r="I28" s="119">
        <f t="shared" si="7"/>
        <v>0</v>
      </c>
    </row>
    <row r="29" spans="2:9" ht="43.2" x14ac:dyDescent="0.3">
      <c r="B29" s="47" t="s">
        <v>134</v>
      </c>
      <c r="C29" s="50" t="s">
        <v>93</v>
      </c>
      <c r="D29" s="83" t="s">
        <v>146</v>
      </c>
      <c r="E29" s="4" t="s">
        <v>38</v>
      </c>
      <c r="F29" s="3" t="s">
        <v>35</v>
      </c>
      <c r="G29" s="77"/>
      <c r="H29" s="3">
        <v>3500</v>
      </c>
      <c r="I29" s="119">
        <f t="shared" si="7"/>
        <v>0</v>
      </c>
    </row>
    <row r="30" spans="2:9" ht="43.2" x14ac:dyDescent="0.3">
      <c r="B30" s="47" t="s">
        <v>148</v>
      </c>
      <c r="C30" s="50" t="s">
        <v>93</v>
      </c>
      <c r="D30" s="83" t="s">
        <v>147</v>
      </c>
      <c r="E30" s="4" t="s">
        <v>38</v>
      </c>
      <c r="F30" s="3" t="s">
        <v>35</v>
      </c>
      <c r="G30" s="77"/>
      <c r="H30" s="3">
        <v>1000</v>
      </c>
      <c r="I30" s="119">
        <f t="shared" si="7"/>
        <v>0</v>
      </c>
    </row>
    <row r="31" spans="2:9" x14ac:dyDescent="0.3">
      <c r="B31" s="84" t="s">
        <v>134</v>
      </c>
      <c r="C31" s="50" t="s">
        <v>93</v>
      </c>
      <c r="D31" s="83" t="s">
        <v>146</v>
      </c>
      <c r="E31" s="3" t="s">
        <v>34</v>
      </c>
      <c r="F31" s="3" t="s">
        <v>35</v>
      </c>
      <c r="G31" s="116"/>
      <c r="H31" s="62">
        <v>10000</v>
      </c>
      <c r="I31" s="121">
        <f t="shared" si="7"/>
        <v>0</v>
      </c>
    </row>
    <row r="32" spans="2:9" ht="15" thickBot="1" x14ac:dyDescent="0.35">
      <c r="B32" s="48" t="s">
        <v>86</v>
      </c>
      <c r="C32" s="85" t="s">
        <v>93</v>
      </c>
      <c r="D32" s="86" t="s">
        <v>147</v>
      </c>
      <c r="E32" s="87" t="s">
        <v>34</v>
      </c>
      <c r="F32" s="87" t="s">
        <v>35</v>
      </c>
      <c r="G32" s="117"/>
      <c r="H32" s="16">
        <v>10000</v>
      </c>
      <c r="I32" s="122">
        <f t="shared" ref="I32" si="8">G32*H32</f>
        <v>0</v>
      </c>
    </row>
    <row r="33" spans="2:9" ht="29.7" customHeight="1" thickBot="1" x14ac:dyDescent="0.35">
      <c r="B33" s="193" t="s">
        <v>138</v>
      </c>
      <c r="C33" s="193"/>
      <c r="D33" s="193"/>
      <c r="E33" s="193"/>
      <c r="F33" s="193"/>
      <c r="G33" s="193"/>
      <c r="H33" s="194"/>
      <c r="I33" s="63">
        <f>SUM(I9:I32)</f>
        <v>0</v>
      </c>
    </row>
    <row r="34" spans="2:9" ht="15" thickBot="1" x14ac:dyDescent="0.35">
      <c r="C34" s="39"/>
      <c r="D34" s="39"/>
    </row>
    <row r="35" spans="2:9" ht="58.2" thickBot="1" x14ac:dyDescent="0.35">
      <c r="B35" s="46" t="s">
        <v>162</v>
      </c>
      <c r="C35" s="78" t="s">
        <v>31</v>
      </c>
      <c r="D35" s="22" t="s">
        <v>139</v>
      </c>
      <c r="E35" s="22" t="s">
        <v>95</v>
      </c>
      <c r="F35" s="22" t="s">
        <v>149</v>
      </c>
      <c r="G35" s="82" t="s">
        <v>133</v>
      </c>
    </row>
    <row r="36" spans="2:9" ht="43.8" thickBot="1" x14ac:dyDescent="0.35">
      <c r="B36" s="79" t="s">
        <v>150</v>
      </c>
      <c r="C36" s="40" t="s">
        <v>157</v>
      </c>
      <c r="D36" s="40" t="s">
        <v>145</v>
      </c>
      <c r="E36" s="52"/>
      <c r="F36" s="71">
        <f>E36*(('A. Broadband ISL_MRC'!$T$17+'A. Broadband ISL_MRC'!$T$28)/('A. Broadband ISL_MRC'!$S$17+'A. Broadband ISL_MRC'!$S$28))*78</f>
        <v>0</v>
      </c>
      <c r="G36" s="118">
        <f t="shared" ref="G36" si="9">E36*F36</f>
        <v>0</v>
      </c>
    </row>
    <row r="37" spans="2:9" ht="43.8" thickBot="1" x14ac:dyDescent="0.35">
      <c r="B37" s="31" t="s">
        <v>151</v>
      </c>
      <c r="C37" s="40" t="s">
        <v>157</v>
      </c>
      <c r="D37" s="40" t="s">
        <v>145</v>
      </c>
      <c r="E37" s="51"/>
      <c r="F37" s="71">
        <f>E37*(('A. Broadband ISL_MRC'!$T$17+'A. Broadband ISL_MRC'!$T$28)/('A. Broadband ISL_MRC'!$S$17+'A. Broadband ISL_MRC'!$S$28))*66</f>
        <v>0</v>
      </c>
      <c r="G37" s="119">
        <f t="shared" ref="G37:G41" si="10">E37*F37</f>
        <v>0</v>
      </c>
    </row>
    <row r="38" spans="2:9" ht="43.8" thickBot="1" x14ac:dyDescent="0.35">
      <c r="B38" s="31" t="s">
        <v>152</v>
      </c>
      <c r="C38" s="40" t="s">
        <v>157</v>
      </c>
      <c r="D38" s="40" t="s">
        <v>145</v>
      </c>
      <c r="E38" s="51"/>
      <c r="F38" s="71">
        <f>E38*(('A. Broadband ISL_MRC'!$T$17+'A. Broadband ISL_MRC'!$T$28)/('A. Broadband ISL_MRC'!$S$17+'A. Broadband ISL_MRC'!$S$28))*54</f>
        <v>0</v>
      </c>
      <c r="G38" s="119">
        <f t="shared" si="10"/>
        <v>0</v>
      </c>
    </row>
    <row r="39" spans="2:9" ht="43.8" thickBot="1" x14ac:dyDescent="0.35">
      <c r="B39" s="31" t="s">
        <v>153</v>
      </c>
      <c r="C39" s="40" t="s">
        <v>157</v>
      </c>
      <c r="D39" s="40" t="s">
        <v>145</v>
      </c>
      <c r="E39" s="51"/>
      <c r="F39" s="71">
        <f>E39*(('A. Broadband ISL_MRC'!$T$17+'A. Broadband ISL_MRC'!$T$28)/('A. Broadband ISL_MRC'!$S$17+'A. Broadband ISL_MRC'!$S$28))*42</f>
        <v>0</v>
      </c>
      <c r="G39" s="119">
        <f t="shared" si="10"/>
        <v>0</v>
      </c>
    </row>
    <row r="40" spans="2:9" ht="43.8" thickBot="1" x14ac:dyDescent="0.35">
      <c r="B40" s="31" t="s">
        <v>154</v>
      </c>
      <c r="C40" s="40" t="s">
        <v>157</v>
      </c>
      <c r="D40" s="40" t="s">
        <v>145</v>
      </c>
      <c r="E40" s="51"/>
      <c r="F40" s="71">
        <f>E40*(('A. Broadband ISL_MRC'!$T$17+'A. Broadband ISL_MRC'!$T$28)/('A. Broadband ISL_MRC'!$S$17+'A. Broadband ISL_MRC'!$S$28))*30</f>
        <v>0</v>
      </c>
      <c r="G40" s="119">
        <f t="shared" si="10"/>
        <v>0</v>
      </c>
    </row>
    <row r="41" spans="2:9" ht="43.8" thickBot="1" x14ac:dyDescent="0.35">
      <c r="B41" s="31" t="s">
        <v>155</v>
      </c>
      <c r="C41" s="40" t="s">
        <v>157</v>
      </c>
      <c r="D41" s="40" t="s">
        <v>145</v>
      </c>
      <c r="E41" s="51"/>
      <c r="F41" s="71">
        <f>E41*(('A. Broadband ISL_MRC'!$T$17+'A. Broadband ISL_MRC'!$T$28)/('A. Broadband ISL_MRC'!$S$17+'A. Broadband ISL_MRC'!$S$28))*18</f>
        <v>0</v>
      </c>
      <c r="G41" s="119">
        <f t="shared" si="10"/>
        <v>0</v>
      </c>
    </row>
    <row r="42" spans="2:9" ht="43.8" thickBot="1" x14ac:dyDescent="0.35">
      <c r="B42" s="41" t="s">
        <v>156</v>
      </c>
      <c r="C42" s="43" t="s">
        <v>157</v>
      </c>
      <c r="D42" s="43" t="s">
        <v>145</v>
      </c>
      <c r="E42" s="53"/>
      <c r="F42" s="71">
        <f>E42*(('A. Broadband ISL_MRC'!$T$17+'A. Broadband ISL_MRC'!$T$28)/('A. Broadband ISL_MRC'!$S$17+'A. Broadband ISL_MRC'!$S$28))*6</f>
        <v>0</v>
      </c>
      <c r="G42" s="122">
        <f t="shared" ref="G42" si="11">E42*F42</f>
        <v>0</v>
      </c>
    </row>
    <row r="43" spans="2:9" ht="15" thickBot="1" x14ac:dyDescent="0.35">
      <c r="G43" s="81">
        <f>SUM(G36:G42)</f>
        <v>0</v>
      </c>
    </row>
    <row r="44" spans="2:9" ht="15" thickBot="1" x14ac:dyDescent="0.35">
      <c r="G44" s="80"/>
    </row>
    <row r="45" spans="2:9" ht="15" thickBot="1" x14ac:dyDescent="0.35">
      <c r="B45" s="126" t="s">
        <v>193</v>
      </c>
      <c r="C45" s="127">
        <f>I33+G43</f>
        <v>0</v>
      </c>
      <c r="D45" s="124"/>
      <c r="E45" s="124"/>
      <c r="F45" s="124"/>
      <c r="G45" s="124"/>
      <c r="H45" s="124"/>
      <c r="I45" s="124"/>
    </row>
    <row r="46" spans="2:9" x14ac:dyDescent="0.3">
      <c r="B46" s="125"/>
      <c r="C46" s="125"/>
      <c r="D46" s="124"/>
      <c r="E46" s="124"/>
      <c r="F46" s="124"/>
      <c r="G46" s="124"/>
      <c r="H46" s="124"/>
      <c r="I46" s="124"/>
    </row>
  </sheetData>
  <mergeCells count="2">
    <mergeCell ref="B33:H33"/>
    <mergeCell ref="A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9411E-7A90-42B7-A1D8-844333A59C3F}">
  <dimension ref="A1:U68"/>
  <sheetViews>
    <sheetView showGridLines="0" workbookViewId="0">
      <selection activeCell="F3" sqref="F3"/>
    </sheetView>
  </sheetViews>
  <sheetFormatPr defaultColWidth="8.77734375" defaultRowHeight="14.4" x14ac:dyDescent="0.3"/>
  <cols>
    <col min="2" max="2" width="26" customWidth="1"/>
    <col min="3" max="3" width="15.77734375" customWidth="1"/>
    <col min="4" max="4" width="18" customWidth="1"/>
    <col min="5" max="5" width="14.109375" bestFit="1" customWidth="1"/>
    <col min="6" max="6" width="16.33203125" bestFit="1" customWidth="1"/>
    <col min="7" max="7" width="14.109375" bestFit="1" customWidth="1"/>
    <col min="8" max="8" width="16.33203125" bestFit="1" customWidth="1"/>
    <col min="9" max="9" width="18.77734375" customWidth="1"/>
    <col min="10" max="10" width="16.33203125" bestFit="1" customWidth="1"/>
    <col min="11" max="11" width="14.109375" bestFit="1" customWidth="1"/>
    <col min="12" max="12" width="16.33203125" bestFit="1" customWidth="1"/>
    <col min="13" max="13" width="14.109375" bestFit="1" customWidth="1"/>
    <col min="14" max="14" width="16.33203125" bestFit="1" customWidth="1"/>
    <col min="15" max="15" width="14.109375" bestFit="1" customWidth="1"/>
    <col min="16" max="16" width="16.33203125" bestFit="1" customWidth="1"/>
    <col min="17" max="17" width="13.44140625" customWidth="1"/>
    <col min="18" max="18" width="16.33203125" bestFit="1" customWidth="1"/>
    <col min="19" max="19" width="15.33203125" customWidth="1"/>
    <col min="20" max="20" width="22" customWidth="1"/>
    <col min="21" max="21" width="27.6640625" customWidth="1"/>
  </cols>
  <sheetData>
    <row r="1" spans="1:21" ht="23.4" x14ac:dyDescent="0.45">
      <c r="A1" s="197" t="s">
        <v>219</v>
      </c>
      <c r="B1" s="197"/>
      <c r="C1" s="197"/>
    </row>
    <row r="4" spans="1:21" ht="21" x14ac:dyDescent="0.4">
      <c r="B4" s="56" t="s">
        <v>99</v>
      </c>
    </row>
    <row r="5" spans="1:21" x14ac:dyDescent="0.3">
      <c r="B5" t="s">
        <v>136</v>
      </c>
    </row>
    <row r="7" spans="1:21" x14ac:dyDescent="0.3">
      <c r="B7" s="54" t="s">
        <v>100</v>
      </c>
    </row>
    <row r="8" spans="1:21" x14ac:dyDescent="0.3">
      <c r="B8" t="s">
        <v>44</v>
      </c>
    </row>
    <row r="9" spans="1:21" x14ac:dyDescent="0.3">
      <c r="B9" t="s">
        <v>58</v>
      </c>
    </row>
    <row r="11" spans="1:21" ht="15" thickBot="1" x14ac:dyDescent="0.35">
      <c r="B11" t="s">
        <v>106</v>
      </c>
    </row>
    <row r="12" spans="1:21" ht="34.049999999999997" customHeight="1" thickBot="1" x14ac:dyDescent="0.35">
      <c r="B12" s="2"/>
      <c r="C12" s="9" t="s">
        <v>14</v>
      </c>
      <c r="D12" s="9" t="s">
        <v>27</v>
      </c>
      <c r="E12" s="9" t="s">
        <v>14</v>
      </c>
      <c r="F12" s="9" t="s">
        <v>27</v>
      </c>
      <c r="G12" s="9" t="s">
        <v>14</v>
      </c>
      <c r="H12" s="9" t="s">
        <v>27</v>
      </c>
      <c r="I12" s="9" t="s">
        <v>14</v>
      </c>
      <c r="J12" s="9" t="s">
        <v>27</v>
      </c>
      <c r="K12" s="9" t="s">
        <v>14</v>
      </c>
      <c r="L12" s="9" t="s">
        <v>27</v>
      </c>
      <c r="M12" s="9" t="s">
        <v>14</v>
      </c>
      <c r="N12" s="9" t="s">
        <v>27</v>
      </c>
      <c r="O12" s="9" t="s">
        <v>14</v>
      </c>
      <c r="P12" s="9" t="s">
        <v>27</v>
      </c>
      <c r="Q12" s="9" t="s">
        <v>14</v>
      </c>
      <c r="R12" s="9" t="s">
        <v>27</v>
      </c>
      <c r="S12" s="9" t="s">
        <v>53</v>
      </c>
      <c r="T12" s="9" t="s">
        <v>54</v>
      </c>
      <c r="U12" s="9" t="s">
        <v>133</v>
      </c>
    </row>
    <row r="13" spans="1:21" x14ac:dyDescent="0.3">
      <c r="B13" s="10"/>
      <c r="C13" s="11" t="s">
        <v>28</v>
      </c>
      <c r="D13" s="11" t="s">
        <v>29</v>
      </c>
      <c r="E13" s="11" t="s">
        <v>15</v>
      </c>
      <c r="F13" s="11" t="s">
        <v>13</v>
      </c>
      <c r="G13" s="11" t="s">
        <v>16</v>
      </c>
      <c r="H13" s="12" t="s">
        <v>17</v>
      </c>
      <c r="I13" s="11" t="s">
        <v>18</v>
      </c>
      <c r="J13" s="11" t="s">
        <v>18</v>
      </c>
      <c r="K13" s="11" t="s">
        <v>19</v>
      </c>
      <c r="L13" s="13" t="s">
        <v>19</v>
      </c>
      <c r="M13" s="11" t="s">
        <v>21</v>
      </c>
      <c r="N13" s="13" t="s">
        <v>21</v>
      </c>
      <c r="O13" s="11" t="s">
        <v>22</v>
      </c>
      <c r="P13" s="13" t="s">
        <v>22</v>
      </c>
      <c r="Q13" s="11" t="s">
        <v>20</v>
      </c>
      <c r="R13" s="13" t="s">
        <v>20</v>
      </c>
    </row>
    <row r="14" spans="1:21" x14ac:dyDescent="0.3">
      <c r="B14" s="14" t="s">
        <v>61</v>
      </c>
      <c r="C14" s="7">
        <v>2</v>
      </c>
      <c r="D14" s="72"/>
      <c r="E14" s="7">
        <v>3</v>
      </c>
      <c r="F14" s="72"/>
      <c r="G14" s="19">
        <v>4</v>
      </c>
      <c r="H14" s="72"/>
      <c r="I14" s="19">
        <v>5</v>
      </c>
      <c r="J14" s="72"/>
      <c r="K14" s="19">
        <v>10</v>
      </c>
      <c r="L14" s="72"/>
      <c r="M14" s="19">
        <v>2</v>
      </c>
      <c r="N14" s="72"/>
      <c r="O14" s="19">
        <v>1</v>
      </c>
      <c r="P14" s="72"/>
      <c r="Q14" s="19">
        <v>1</v>
      </c>
      <c r="R14" s="102"/>
      <c r="S14" s="95">
        <f>C14+E14+G14+I14+K14+M14+O14+Q14</f>
        <v>28</v>
      </c>
      <c r="T14" s="98">
        <f>(E14*F14)+(G14*H14)+(I14*J14)+(K14*L14)+(M14*N14)+(O14*P14)+(Q14*R14)</f>
        <v>0</v>
      </c>
      <c r="U14" s="98">
        <f>T14*84</f>
        <v>0</v>
      </c>
    </row>
    <row r="15" spans="1:21" x14ac:dyDescent="0.3">
      <c r="B15" s="14" t="s">
        <v>62</v>
      </c>
      <c r="C15" s="7">
        <v>1</v>
      </c>
      <c r="D15" s="72"/>
      <c r="E15" s="7">
        <v>1</v>
      </c>
      <c r="F15" s="72"/>
      <c r="G15" s="19">
        <v>1</v>
      </c>
      <c r="H15" s="72"/>
      <c r="I15" s="19">
        <v>1</v>
      </c>
      <c r="J15" s="72"/>
      <c r="K15" s="19">
        <v>1</v>
      </c>
      <c r="L15" s="72"/>
      <c r="M15" s="19">
        <v>1</v>
      </c>
      <c r="N15" s="72"/>
      <c r="O15" s="19">
        <v>1</v>
      </c>
      <c r="P15" s="72"/>
      <c r="Q15" s="19">
        <v>1</v>
      </c>
      <c r="R15" s="102"/>
      <c r="S15" s="95">
        <f t="shared" ref="S15:S16" si="0">C15+E15+G15+I15+K15+M15+O15+Q15</f>
        <v>8</v>
      </c>
      <c r="T15" s="98">
        <f t="shared" ref="T15:T16" si="1">(E15*F15)+(G15*H15)+(I15*J15)+(K15*L15)+(M15*N15)+(O15*P15)+(Q15*R15)</f>
        <v>0</v>
      </c>
      <c r="U15" s="98">
        <f t="shared" ref="U15:U17" si="2">T15*84</f>
        <v>0</v>
      </c>
    </row>
    <row r="16" spans="1:21" ht="15" thickBot="1" x14ac:dyDescent="0.35">
      <c r="B16" s="15" t="s">
        <v>63</v>
      </c>
      <c r="C16" s="18">
        <v>1</v>
      </c>
      <c r="D16" s="73"/>
      <c r="E16" s="18">
        <v>1</v>
      </c>
      <c r="F16" s="73"/>
      <c r="G16" s="20">
        <v>1</v>
      </c>
      <c r="H16" s="73"/>
      <c r="I16" s="20">
        <v>1</v>
      </c>
      <c r="J16" s="73"/>
      <c r="K16" s="20">
        <v>1</v>
      </c>
      <c r="L16" s="73"/>
      <c r="M16" s="20">
        <v>1</v>
      </c>
      <c r="N16" s="73"/>
      <c r="O16" s="20">
        <v>1</v>
      </c>
      <c r="P16" s="73"/>
      <c r="Q16" s="20">
        <v>1</v>
      </c>
      <c r="R16" s="103"/>
      <c r="S16" s="95">
        <f t="shared" si="0"/>
        <v>8</v>
      </c>
      <c r="T16" s="98">
        <f t="shared" si="1"/>
        <v>0</v>
      </c>
      <c r="U16" s="98">
        <f t="shared" si="2"/>
        <v>0</v>
      </c>
    </row>
    <row r="17" spans="2:21" ht="15" thickBot="1" x14ac:dyDescent="0.35">
      <c r="B17" s="28" t="s">
        <v>36</v>
      </c>
      <c r="C17" s="29">
        <f>SUM(C14:C16)</f>
        <v>4</v>
      </c>
      <c r="D17" s="74">
        <f>(C14*D14)+(C15*D15)+(C16*D16)</f>
        <v>0</v>
      </c>
      <c r="E17" s="29">
        <f>SUM(E14:E16)</f>
        <v>5</v>
      </c>
      <c r="F17" s="74">
        <f>(E14*F14)+(E15*F15)+(E16*F16)</f>
        <v>0</v>
      </c>
      <c r="G17" s="29">
        <f>SUM(G14:G16)</f>
        <v>6</v>
      </c>
      <c r="H17" s="74">
        <f>(G14*H14)+(G15*H15)+(G16*H16)</f>
        <v>0</v>
      </c>
      <c r="I17" s="29">
        <f>SUM(I14:I16)</f>
        <v>7</v>
      </c>
      <c r="J17" s="74">
        <f>(I14*J14)+(I15*J15)+(I16*J16)</f>
        <v>0</v>
      </c>
      <c r="K17" s="29">
        <f>SUM(K14:K16)</f>
        <v>12</v>
      </c>
      <c r="L17" s="74">
        <f>(K14*L14)+(K15*L15)+(K16*L16)</f>
        <v>0</v>
      </c>
      <c r="M17" s="29">
        <f>SUM(M14:M16)</f>
        <v>4</v>
      </c>
      <c r="N17" s="74">
        <f>(M14*N14)+(M15*N15)+(M16*N16)</f>
        <v>0</v>
      </c>
      <c r="O17" s="29">
        <f>SUM(O14:O16)</f>
        <v>3</v>
      </c>
      <c r="P17" s="75">
        <f>(O14*P14)+(O15*P15)+(O16*P16)</f>
        <v>0</v>
      </c>
      <c r="Q17" s="29">
        <f>SUM(Q14:Q16)</f>
        <v>3</v>
      </c>
      <c r="R17" s="104">
        <f>(Q14*R14)+(Q15*R15)+(Q16*R16)</f>
        <v>0</v>
      </c>
      <c r="S17" s="110">
        <f>SUM(S14:S16)</f>
        <v>44</v>
      </c>
      <c r="T17" s="111">
        <f>SUM(T14:T16)</f>
        <v>0</v>
      </c>
      <c r="U17" s="111">
        <f t="shared" si="2"/>
        <v>0</v>
      </c>
    </row>
    <row r="19" spans="2:21" ht="15" thickBot="1" x14ac:dyDescent="0.35">
      <c r="B19" t="s">
        <v>121</v>
      </c>
    </row>
    <row r="20" spans="2:21" ht="43.8" thickBot="1" x14ac:dyDescent="0.35">
      <c r="B20" s="2"/>
      <c r="C20" s="9" t="s">
        <v>14</v>
      </c>
      <c r="D20" s="9" t="s">
        <v>27</v>
      </c>
      <c r="E20" s="9" t="s">
        <v>14</v>
      </c>
      <c r="F20" s="9" t="s">
        <v>27</v>
      </c>
      <c r="G20" s="9" t="s">
        <v>133</v>
      </c>
    </row>
    <row r="21" spans="2:21" x14ac:dyDescent="0.3">
      <c r="B21" s="10"/>
      <c r="C21" s="11" t="s">
        <v>39</v>
      </c>
      <c r="D21" s="11" t="s">
        <v>39</v>
      </c>
      <c r="E21" s="11" t="s">
        <v>40</v>
      </c>
      <c r="F21" s="11" t="s">
        <v>40</v>
      </c>
      <c r="G21" s="3"/>
    </row>
    <row r="22" spans="2:21" x14ac:dyDescent="0.3">
      <c r="B22" s="14" t="s">
        <v>61</v>
      </c>
      <c r="C22" s="7">
        <v>1</v>
      </c>
      <c r="D22" s="72"/>
      <c r="E22" s="7">
        <v>1</v>
      </c>
      <c r="F22" s="72"/>
      <c r="G22" s="98">
        <f>((C22*D22)+(E22*F22))*84</f>
        <v>0</v>
      </c>
    </row>
    <row r="23" spans="2:21" x14ac:dyDescent="0.3">
      <c r="D23" s="30"/>
    </row>
    <row r="24" spans="2:21" ht="15" thickBot="1" x14ac:dyDescent="0.35">
      <c r="B24" t="s">
        <v>111</v>
      </c>
    </row>
    <row r="25" spans="2:21" ht="43.2" x14ac:dyDescent="0.3">
      <c r="C25" s="9" t="s">
        <v>14</v>
      </c>
      <c r="D25" s="9" t="s">
        <v>27</v>
      </c>
      <c r="E25" s="9" t="s">
        <v>133</v>
      </c>
    </row>
    <row r="26" spans="2:21" ht="15" thickBot="1" x14ac:dyDescent="0.35">
      <c r="B26" s="15" t="s">
        <v>64</v>
      </c>
      <c r="C26" s="18">
        <v>20</v>
      </c>
      <c r="D26" s="73"/>
      <c r="E26" s="76">
        <f>C26*D26*84</f>
        <v>0</v>
      </c>
    </row>
    <row r="28" spans="2:21" x14ac:dyDescent="0.3">
      <c r="B28" s="54" t="s">
        <v>101</v>
      </c>
    </row>
    <row r="29" spans="2:21" x14ac:dyDescent="0.3">
      <c r="B29" t="s">
        <v>43</v>
      </c>
    </row>
    <row r="30" spans="2:21" x14ac:dyDescent="0.3">
      <c r="B30" t="s">
        <v>58</v>
      </c>
    </row>
    <row r="32" spans="2:21" ht="15" thickBot="1" x14ac:dyDescent="0.35">
      <c r="B32" t="s">
        <v>107</v>
      </c>
    </row>
    <row r="33" spans="2:21" ht="34.049999999999997" customHeight="1" thickBot="1" x14ac:dyDescent="0.35">
      <c r="B33" s="2"/>
      <c r="C33" s="9" t="s">
        <v>14</v>
      </c>
      <c r="D33" s="9" t="s">
        <v>27</v>
      </c>
      <c r="E33" s="9" t="s">
        <v>14</v>
      </c>
      <c r="F33" s="9" t="s">
        <v>27</v>
      </c>
      <c r="G33" s="9" t="s">
        <v>14</v>
      </c>
      <c r="H33" s="9" t="s">
        <v>27</v>
      </c>
      <c r="I33" s="9" t="s">
        <v>14</v>
      </c>
      <c r="J33" s="9" t="s">
        <v>27</v>
      </c>
      <c r="K33" s="9" t="s">
        <v>14</v>
      </c>
      <c r="L33" s="9" t="s">
        <v>27</v>
      </c>
      <c r="M33" s="9" t="s">
        <v>14</v>
      </c>
      <c r="N33" s="9" t="s">
        <v>27</v>
      </c>
      <c r="O33" s="9" t="s">
        <v>14</v>
      </c>
      <c r="P33" s="9" t="s">
        <v>27</v>
      </c>
      <c r="Q33" s="9" t="s">
        <v>14</v>
      </c>
      <c r="R33" s="9" t="s">
        <v>27</v>
      </c>
      <c r="S33" s="9" t="s">
        <v>53</v>
      </c>
      <c r="T33" s="9" t="s">
        <v>54</v>
      </c>
      <c r="U33" s="9" t="s">
        <v>133</v>
      </c>
    </row>
    <row r="34" spans="2:21" x14ac:dyDescent="0.3">
      <c r="B34" s="10"/>
      <c r="C34" s="11" t="s">
        <v>28</v>
      </c>
      <c r="D34" s="11" t="s">
        <v>29</v>
      </c>
      <c r="E34" s="11" t="s">
        <v>15</v>
      </c>
      <c r="F34" s="11" t="s">
        <v>13</v>
      </c>
      <c r="G34" s="11" t="s">
        <v>16</v>
      </c>
      <c r="H34" s="12" t="s">
        <v>17</v>
      </c>
      <c r="I34" s="11" t="s">
        <v>18</v>
      </c>
      <c r="J34" s="11" t="s">
        <v>18</v>
      </c>
      <c r="K34" s="11" t="s">
        <v>19</v>
      </c>
      <c r="L34" s="13" t="s">
        <v>19</v>
      </c>
      <c r="M34" s="11" t="s">
        <v>21</v>
      </c>
      <c r="N34" s="13" t="s">
        <v>21</v>
      </c>
      <c r="O34" s="11" t="s">
        <v>22</v>
      </c>
      <c r="P34" s="13" t="s">
        <v>22</v>
      </c>
      <c r="Q34" s="11" t="s">
        <v>20</v>
      </c>
      <c r="R34" s="13" t="s">
        <v>20</v>
      </c>
    </row>
    <row r="35" spans="2:21" x14ac:dyDescent="0.3">
      <c r="B35" s="14" t="s">
        <v>61</v>
      </c>
      <c r="C35" s="7">
        <v>2</v>
      </c>
      <c r="D35" s="65"/>
      <c r="E35" s="7">
        <v>3</v>
      </c>
      <c r="F35" s="65"/>
      <c r="G35" s="19">
        <v>4</v>
      </c>
      <c r="H35" s="65"/>
      <c r="I35" s="19">
        <v>5</v>
      </c>
      <c r="J35" s="65"/>
      <c r="K35" s="19">
        <v>10</v>
      </c>
      <c r="L35" s="65"/>
      <c r="M35" s="19">
        <v>2</v>
      </c>
      <c r="N35" s="65"/>
      <c r="O35" s="19">
        <v>1</v>
      </c>
      <c r="P35" s="65"/>
      <c r="Q35" s="19">
        <v>1</v>
      </c>
      <c r="R35" s="96"/>
      <c r="S35" s="95">
        <f>C35+E35+G35+I35+K35+M35+O35+Q35</f>
        <v>28</v>
      </c>
      <c r="T35" s="91">
        <f>(E35*F35)+(G35*H35)+(I35*J35)+(K35*L35)+(M35*N35)+(O35*P35)+(Q35*R35)</f>
        <v>0</v>
      </c>
      <c r="U35" s="91">
        <f>T35*84</f>
        <v>0</v>
      </c>
    </row>
    <row r="36" spans="2:21" x14ac:dyDescent="0.3">
      <c r="B36" s="14" t="s">
        <v>62</v>
      </c>
      <c r="C36" s="7">
        <v>1</v>
      </c>
      <c r="D36" s="65"/>
      <c r="E36" s="7">
        <v>1</v>
      </c>
      <c r="F36" s="65"/>
      <c r="G36" s="19">
        <v>1</v>
      </c>
      <c r="H36" s="65"/>
      <c r="I36" s="19">
        <v>1</v>
      </c>
      <c r="J36" s="65"/>
      <c r="K36" s="19">
        <v>1</v>
      </c>
      <c r="L36" s="65"/>
      <c r="M36" s="19">
        <v>1</v>
      </c>
      <c r="N36" s="65"/>
      <c r="O36" s="19">
        <v>1</v>
      </c>
      <c r="P36" s="65"/>
      <c r="Q36" s="19">
        <v>1</v>
      </c>
      <c r="R36" s="96"/>
      <c r="S36" s="95">
        <f t="shared" ref="S36:S37" si="3">C36+E36+G36+I36+K36+M36+O36+Q36</f>
        <v>8</v>
      </c>
      <c r="T36" s="91">
        <f t="shared" ref="T36:T37" si="4">(E36*F36)+(G36*H36)+(I36*J36)+(K36*L36)+(M36*N36)+(O36*P36)+(Q36*R36)</f>
        <v>0</v>
      </c>
      <c r="U36" s="91">
        <f t="shared" ref="U36:U38" si="5">T36*84</f>
        <v>0</v>
      </c>
    </row>
    <row r="37" spans="2:21" ht="15" thickBot="1" x14ac:dyDescent="0.35">
      <c r="B37" s="15" t="s">
        <v>63</v>
      </c>
      <c r="C37" s="18">
        <v>1</v>
      </c>
      <c r="D37" s="69"/>
      <c r="E37" s="18">
        <v>1</v>
      </c>
      <c r="F37" s="69"/>
      <c r="G37" s="20">
        <v>1</v>
      </c>
      <c r="H37" s="69"/>
      <c r="I37" s="20">
        <v>1</v>
      </c>
      <c r="J37" s="69"/>
      <c r="K37" s="20">
        <v>1</v>
      </c>
      <c r="L37" s="69"/>
      <c r="M37" s="20">
        <v>1</v>
      </c>
      <c r="N37" s="69"/>
      <c r="O37" s="20">
        <v>1</v>
      </c>
      <c r="P37" s="69"/>
      <c r="Q37" s="20">
        <v>1</v>
      </c>
      <c r="R37" s="105"/>
      <c r="S37" s="95">
        <f t="shared" si="3"/>
        <v>8</v>
      </c>
      <c r="T37" s="91">
        <f t="shared" si="4"/>
        <v>0</v>
      </c>
      <c r="U37" s="91">
        <f t="shared" si="5"/>
        <v>0</v>
      </c>
    </row>
    <row r="38" spans="2:21" ht="15" thickBot="1" x14ac:dyDescent="0.35">
      <c r="B38" s="28" t="s">
        <v>36</v>
      </c>
      <c r="C38" s="29">
        <f>SUM(C35:C37)</f>
        <v>4</v>
      </c>
      <c r="D38" s="67">
        <f>(C35*D35)+(C36*D36)+(C37*D37)</f>
        <v>0</v>
      </c>
      <c r="E38" s="29">
        <f>SUM(E35:E37)</f>
        <v>5</v>
      </c>
      <c r="F38" s="67">
        <f>(E35*F35)+(E36*F36)+(E37*F37)</f>
        <v>0</v>
      </c>
      <c r="G38" s="29">
        <f>SUM(G35:G37)</f>
        <v>6</v>
      </c>
      <c r="H38" s="67">
        <f>(G35*H35)+(G36*H36)+(G37*H37)</f>
        <v>0</v>
      </c>
      <c r="I38" s="29">
        <f>SUM(I35:I37)</f>
        <v>7</v>
      </c>
      <c r="J38" s="67">
        <f>(I35*J35)+(I36*J36)+(I37*J37)</f>
        <v>0</v>
      </c>
      <c r="K38" s="29">
        <f>SUM(K35:K37)</f>
        <v>12</v>
      </c>
      <c r="L38" s="67">
        <f>(K35*L35)+(K36*L36)+(K37*L37)</f>
        <v>0</v>
      </c>
      <c r="M38" s="29">
        <f>SUM(M35:M37)</f>
        <v>4</v>
      </c>
      <c r="N38" s="67">
        <f>(M35*N35)+(M36*N36)+(M37*N37)</f>
        <v>0</v>
      </c>
      <c r="O38" s="29">
        <f>SUM(O35:O37)</f>
        <v>3</v>
      </c>
      <c r="P38" s="68">
        <f>(O35*P35)+(O36*P36)+(O37*P37)</f>
        <v>0</v>
      </c>
      <c r="Q38" s="29">
        <f>SUM(Q35:Q37)</f>
        <v>3</v>
      </c>
      <c r="R38" s="94">
        <f>(Q35*R35)+(Q36*R36)+(Q37*R37)</f>
        <v>0</v>
      </c>
      <c r="S38" s="110">
        <f>SUM(S35:S37)</f>
        <v>44</v>
      </c>
      <c r="T38" s="112">
        <f>SUM(T35:T37)</f>
        <v>0</v>
      </c>
      <c r="U38" s="112">
        <f t="shared" si="5"/>
        <v>0</v>
      </c>
    </row>
    <row r="39" spans="2:21" x14ac:dyDescent="0.3">
      <c r="S39" s="38"/>
      <c r="T39" s="38"/>
      <c r="U39" s="38"/>
    </row>
    <row r="40" spans="2:21" ht="15" thickBot="1" x14ac:dyDescent="0.35">
      <c r="B40" t="s">
        <v>122</v>
      </c>
    </row>
    <row r="41" spans="2:21" ht="43.8" thickBot="1" x14ac:dyDescent="0.35">
      <c r="B41" s="2"/>
      <c r="C41" s="9" t="s">
        <v>14</v>
      </c>
      <c r="D41" s="9" t="s">
        <v>27</v>
      </c>
      <c r="E41" s="9" t="s">
        <v>14</v>
      </c>
      <c r="F41" s="9" t="s">
        <v>27</v>
      </c>
      <c r="G41" s="9" t="s">
        <v>133</v>
      </c>
    </row>
    <row r="42" spans="2:21" x14ac:dyDescent="0.3">
      <c r="B42" s="10"/>
      <c r="C42" s="11" t="s">
        <v>39</v>
      </c>
      <c r="D42" s="11" t="s">
        <v>39</v>
      </c>
      <c r="E42" s="11" t="s">
        <v>40</v>
      </c>
      <c r="F42" s="11" t="s">
        <v>40</v>
      </c>
    </row>
    <row r="43" spans="2:21" x14ac:dyDescent="0.3">
      <c r="B43" s="14" t="s">
        <v>61</v>
      </c>
      <c r="C43" s="7">
        <v>1</v>
      </c>
      <c r="D43" s="65"/>
      <c r="E43" s="7">
        <v>1</v>
      </c>
      <c r="F43" s="65"/>
      <c r="G43" s="64">
        <f>((C43*D43)+(E43*F43))*84</f>
        <v>0</v>
      </c>
    </row>
    <row r="44" spans="2:21" x14ac:dyDescent="0.3">
      <c r="D44" s="30"/>
      <c r="F44" s="30"/>
    </row>
    <row r="45" spans="2:21" ht="15" thickBot="1" x14ac:dyDescent="0.35">
      <c r="B45" t="s">
        <v>123</v>
      </c>
    </row>
    <row r="46" spans="2:21" ht="43.8" thickBot="1" x14ac:dyDescent="0.35">
      <c r="B46" s="2"/>
      <c r="C46" s="9" t="s">
        <v>14</v>
      </c>
      <c r="D46" s="9" t="s">
        <v>27</v>
      </c>
      <c r="E46" s="9" t="s">
        <v>14</v>
      </c>
      <c r="F46" s="9" t="s">
        <v>27</v>
      </c>
      <c r="G46" s="9" t="s">
        <v>133</v>
      </c>
    </row>
    <row r="47" spans="2:21" x14ac:dyDescent="0.3">
      <c r="B47" s="10"/>
      <c r="C47" s="11" t="s">
        <v>39</v>
      </c>
      <c r="D47" s="11" t="s">
        <v>39</v>
      </c>
      <c r="E47" s="11" t="s">
        <v>40</v>
      </c>
      <c r="F47" s="11" t="s">
        <v>40</v>
      </c>
    </row>
    <row r="48" spans="2:21" x14ac:dyDescent="0.3">
      <c r="B48" s="14" t="s">
        <v>61</v>
      </c>
      <c r="C48" s="7">
        <v>2</v>
      </c>
      <c r="D48" s="65"/>
      <c r="E48" s="7">
        <v>2</v>
      </c>
      <c r="F48" s="65"/>
      <c r="G48" s="64">
        <f>((C48*D48)+(E48*F48))*84</f>
        <v>0</v>
      </c>
    </row>
    <row r="49" spans="2:10" x14ac:dyDescent="0.3">
      <c r="D49" s="30"/>
      <c r="F49" s="30"/>
    </row>
    <row r="50" spans="2:10" ht="15" thickBot="1" x14ac:dyDescent="0.35">
      <c r="B50" t="s">
        <v>124</v>
      </c>
    </row>
    <row r="51" spans="2:10" ht="29.4" thickBot="1" x14ac:dyDescent="0.35">
      <c r="C51" s="58" t="s">
        <v>112</v>
      </c>
      <c r="D51" s="12" t="s">
        <v>109</v>
      </c>
      <c r="E51" s="12" t="s">
        <v>109</v>
      </c>
      <c r="F51" s="12" t="s">
        <v>109</v>
      </c>
      <c r="G51" s="12" t="s">
        <v>109</v>
      </c>
      <c r="H51" s="12" t="s">
        <v>110</v>
      </c>
      <c r="I51" s="9" t="s">
        <v>133</v>
      </c>
    </row>
    <row r="52" spans="2:10" x14ac:dyDescent="0.3">
      <c r="B52" s="10"/>
      <c r="C52" s="59"/>
      <c r="D52" s="12" t="s">
        <v>116</v>
      </c>
      <c r="E52" s="12" t="s">
        <v>117</v>
      </c>
      <c r="F52" s="12" t="s">
        <v>118</v>
      </c>
      <c r="G52" s="12" t="s">
        <v>108</v>
      </c>
      <c r="H52" s="12" t="s">
        <v>113</v>
      </c>
    </row>
    <row r="53" spans="2:10" ht="15" thickBot="1" x14ac:dyDescent="0.35">
      <c r="B53" s="15" t="s">
        <v>119</v>
      </c>
      <c r="C53" s="18">
        <v>10</v>
      </c>
      <c r="D53" s="65"/>
      <c r="E53" s="77"/>
      <c r="F53" s="65"/>
      <c r="G53" s="77"/>
      <c r="H53" s="77"/>
      <c r="I53" s="91">
        <f>(C53*SUM(D53:G53))+(50*H53)</f>
        <v>0</v>
      </c>
    </row>
    <row r="54" spans="2:10" ht="15" thickBot="1" x14ac:dyDescent="0.35">
      <c r="B54" s="15" t="s">
        <v>114</v>
      </c>
      <c r="C54" s="18">
        <v>10</v>
      </c>
      <c r="D54" s="65"/>
      <c r="E54" s="77"/>
      <c r="F54" s="65"/>
      <c r="G54" s="77"/>
      <c r="H54" s="77"/>
      <c r="I54" s="91">
        <f>3*(C54*SUM(D54:G54))+(50*H54)</f>
        <v>0</v>
      </c>
    </row>
    <row r="55" spans="2:10" ht="15" thickBot="1" x14ac:dyDescent="0.35">
      <c r="B55" s="15" t="s">
        <v>115</v>
      </c>
      <c r="C55" s="18">
        <v>10</v>
      </c>
      <c r="D55" s="65"/>
      <c r="E55" s="77"/>
      <c r="F55" s="65"/>
      <c r="G55" s="77"/>
      <c r="H55" s="77"/>
      <c r="I55" s="91">
        <f>12*(C55*SUM(D55:G55))+(50*H55)</f>
        <v>0</v>
      </c>
    </row>
    <row r="56" spans="2:10" x14ac:dyDescent="0.3">
      <c r="D56" s="30"/>
    </row>
    <row r="57" spans="2:10" ht="15" thickBot="1" x14ac:dyDescent="0.35">
      <c r="B57" t="s">
        <v>105</v>
      </c>
    </row>
    <row r="58" spans="2:10" ht="43.8" thickBot="1" x14ac:dyDescent="0.35">
      <c r="C58" s="9" t="s">
        <v>14</v>
      </c>
      <c r="D58" s="9" t="s">
        <v>27</v>
      </c>
      <c r="E58" s="9" t="s">
        <v>133</v>
      </c>
    </row>
    <row r="59" spans="2:10" x14ac:dyDescent="0.3">
      <c r="B59" s="10"/>
      <c r="C59" s="11"/>
      <c r="D59" s="113"/>
      <c r="E59" s="3"/>
    </row>
    <row r="60" spans="2:10" ht="15" thickBot="1" x14ac:dyDescent="0.35">
      <c r="B60" s="15" t="s">
        <v>64</v>
      </c>
      <c r="C60" s="18">
        <v>20</v>
      </c>
      <c r="D60" s="65"/>
      <c r="E60" s="91">
        <f>C60*D60*84</f>
        <v>0</v>
      </c>
    </row>
    <row r="62" spans="2:10" ht="15" thickBot="1" x14ac:dyDescent="0.35">
      <c r="B62" s="57" t="s">
        <v>189</v>
      </c>
    </row>
    <row r="63" spans="2:10" ht="28.8" x14ac:dyDescent="0.3">
      <c r="C63" s="90" t="s">
        <v>178</v>
      </c>
      <c r="D63" s="90" t="s">
        <v>177</v>
      </c>
      <c r="E63" s="90" t="s">
        <v>179</v>
      </c>
      <c r="F63" s="90" t="s">
        <v>181</v>
      </c>
      <c r="G63" s="90" t="s">
        <v>182</v>
      </c>
      <c r="H63" s="90" t="s">
        <v>183</v>
      </c>
      <c r="I63" s="90" t="s">
        <v>184</v>
      </c>
      <c r="J63" s="22" t="s">
        <v>133</v>
      </c>
    </row>
    <row r="64" spans="2:10" x14ac:dyDescent="0.3">
      <c r="B64" s="3" t="s">
        <v>14</v>
      </c>
      <c r="C64" s="92">
        <v>5</v>
      </c>
      <c r="D64" s="92">
        <v>10</v>
      </c>
      <c r="E64" s="92">
        <v>15</v>
      </c>
      <c r="F64" s="92">
        <v>20</v>
      </c>
      <c r="G64" s="92">
        <v>25</v>
      </c>
      <c r="H64" s="92">
        <v>25</v>
      </c>
      <c r="I64" s="92">
        <v>200</v>
      </c>
      <c r="J64" s="92">
        <f>SUM(C64:I64)</f>
        <v>300</v>
      </c>
    </row>
    <row r="65" spans="2:10" x14ac:dyDescent="0.3">
      <c r="B65" s="3" t="s">
        <v>180</v>
      </c>
      <c r="C65" s="65"/>
      <c r="D65" s="77"/>
      <c r="E65" s="65"/>
      <c r="F65" s="77"/>
      <c r="G65" s="77"/>
      <c r="H65" s="77"/>
      <c r="I65" s="77"/>
      <c r="J65" s="91">
        <f>(C64*C65*12)+(D64*D65*24)+(E64*E65*36)+(F64*F65*48)+(G64*G65*60)+(H64*H65*72)+(I64*I65*84)</f>
        <v>0</v>
      </c>
    </row>
    <row r="66" spans="2:10" ht="15" thickBot="1" x14ac:dyDescent="0.35"/>
    <row r="67" spans="2:10" ht="15" thickBot="1" x14ac:dyDescent="0.35">
      <c r="B67" s="195" t="s">
        <v>194</v>
      </c>
      <c r="C67" s="196"/>
      <c r="D67" s="127">
        <f>U17+G22+E26+U37+G43+G48+I53+I54+I55+E60+J65</f>
        <v>0</v>
      </c>
      <c r="E67" s="124"/>
      <c r="F67" s="124"/>
      <c r="G67" s="124"/>
      <c r="H67" s="124"/>
      <c r="I67" s="124"/>
    </row>
    <row r="68" spans="2:10" x14ac:dyDescent="0.3">
      <c r="B68" s="128"/>
      <c r="C68" s="129"/>
      <c r="D68" s="124"/>
      <c r="E68" s="124"/>
      <c r="F68" s="124"/>
      <c r="G68" s="124"/>
      <c r="H68" s="124"/>
      <c r="I68" s="124"/>
    </row>
  </sheetData>
  <mergeCells count="2">
    <mergeCell ref="B67:C67"/>
    <mergeCell ref="A1:C1"/>
  </mergeCells>
  <phoneticPr fontId="17"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AD9CF-F8CA-4EB3-93FE-C7FAE7CA873A}">
  <dimension ref="A1:I25"/>
  <sheetViews>
    <sheetView showGridLines="0" workbookViewId="0">
      <selection activeCell="K7" sqref="K7"/>
    </sheetView>
  </sheetViews>
  <sheetFormatPr defaultColWidth="8.77734375" defaultRowHeight="14.4" x14ac:dyDescent="0.3"/>
  <cols>
    <col min="2" max="2" width="18" customWidth="1"/>
    <col min="3" max="3" width="18.6640625" customWidth="1"/>
    <col min="4" max="4" width="18" customWidth="1"/>
    <col min="5" max="5" width="14.109375" bestFit="1" customWidth="1"/>
    <col min="6" max="6" width="16.33203125" bestFit="1" customWidth="1"/>
    <col min="7" max="7" width="14.109375" bestFit="1" customWidth="1"/>
    <col min="8" max="8" width="16.33203125" bestFit="1" customWidth="1"/>
    <col min="9" max="9" width="14.109375" bestFit="1" customWidth="1"/>
    <col min="10" max="10" width="16.33203125" bestFit="1" customWidth="1"/>
  </cols>
  <sheetData>
    <row r="1" spans="1:8" ht="23.4" x14ac:dyDescent="0.45">
      <c r="A1" s="197" t="s">
        <v>220</v>
      </c>
      <c r="B1" s="197"/>
      <c r="C1" s="197"/>
    </row>
    <row r="4" spans="1:8" ht="21" x14ac:dyDescent="0.4">
      <c r="B4" s="56" t="s">
        <v>131</v>
      </c>
    </row>
    <row r="5" spans="1:8" ht="21" x14ac:dyDescent="0.4">
      <c r="B5" s="56"/>
    </row>
    <row r="6" spans="1:8" ht="15" thickBot="1" x14ac:dyDescent="0.35">
      <c r="B6" s="39" t="s">
        <v>60</v>
      </c>
    </row>
    <row r="7" spans="1:8" ht="43.8" thickBot="1" x14ac:dyDescent="0.35">
      <c r="C7" s="22" t="s">
        <v>31</v>
      </c>
      <c r="D7" s="22" t="s">
        <v>32</v>
      </c>
      <c r="E7" s="22" t="s">
        <v>33</v>
      </c>
      <c r="F7" s="22" t="s">
        <v>133</v>
      </c>
    </row>
    <row r="8" spans="1:8" ht="43.8" thickBot="1" x14ac:dyDescent="0.35">
      <c r="B8" s="3" t="s">
        <v>126</v>
      </c>
      <c r="C8" s="40" t="s">
        <v>129</v>
      </c>
      <c r="D8" s="106"/>
      <c r="E8" s="3">
        <v>1</v>
      </c>
      <c r="F8" s="91">
        <f t="shared" ref="F8:F9" si="0">D8*E8</f>
        <v>0</v>
      </c>
    </row>
    <row r="9" spans="1:8" ht="43.2" x14ac:dyDescent="0.3">
      <c r="B9" s="3" t="s">
        <v>127</v>
      </c>
      <c r="C9" s="40" t="s">
        <v>129</v>
      </c>
      <c r="D9" s="106"/>
      <c r="E9" s="3">
        <v>1</v>
      </c>
      <c r="F9" s="91">
        <f t="shared" si="0"/>
        <v>0</v>
      </c>
    </row>
    <row r="11" spans="1:8" x14ac:dyDescent="0.3">
      <c r="B11" s="39" t="s">
        <v>59</v>
      </c>
    </row>
    <row r="12" spans="1:8" ht="15" thickBot="1" x14ac:dyDescent="0.35">
      <c r="B12" t="s">
        <v>130</v>
      </c>
    </row>
    <row r="13" spans="1:8" ht="43.2" x14ac:dyDescent="0.3">
      <c r="C13" s="9" t="s">
        <v>128</v>
      </c>
      <c r="D13" s="9" t="s">
        <v>27</v>
      </c>
      <c r="E13" s="32" t="s">
        <v>27</v>
      </c>
      <c r="F13" s="9" t="s">
        <v>27</v>
      </c>
      <c r="G13" s="9" t="s">
        <v>27</v>
      </c>
      <c r="H13" s="22" t="s">
        <v>133</v>
      </c>
    </row>
    <row r="14" spans="1:8" x14ac:dyDescent="0.3">
      <c r="C14" s="34"/>
      <c r="D14" s="34" t="s">
        <v>19</v>
      </c>
      <c r="E14" s="34" t="s">
        <v>21</v>
      </c>
      <c r="F14" s="34" t="s">
        <v>22</v>
      </c>
      <c r="G14" s="34" t="s">
        <v>20</v>
      </c>
    </row>
    <row r="15" spans="1:8" ht="15" thickBot="1" x14ac:dyDescent="0.35">
      <c r="B15" t="s">
        <v>126</v>
      </c>
      <c r="C15" s="17">
        <v>1</v>
      </c>
      <c r="D15" s="69"/>
      <c r="E15" s="70"/>
      <c r="F15" s="69"/>
      <c r="G15" s="105"/>
      <c r="H15" s="91">
        <f>((D15*12)+(E15*12)+(F15*12)+(G15*48))*C15</f>
        <v>0</v>
      </c>
    </row>
    <row r="16" spans="1:8" ht="15" thickBot="1" x14ac:dyDescent="0.35">
      <c r="B16" t="s">
        <v>127</v>
      </c>
      <c r="C16" s="17">
        <v>1</v>
      </c>
      <c r="D16" s="69"/>
      <c r="E16" s="70"/>
      <c r="F16" s="69"/>
      <c r="G16" s="105"/>
      <c r="H16" s="91">
        <f>((D16*12)+(E16*12)+(F16*12)+(G16*48))*C16</f>
        <v>0</v>
      </c>
    </row>
    <row r="17" spans="2:9" x14ac:dyDescent="0.3">
      <c r="H17" s="91">
        <f>SUM(H15:H16)</f>
        <v>0</v>
      </c>
    </row>
    <row r="18" spans="2:9" ht="15" thickBot="1" x14ac:dyDescent="0.35">
      <c r="H18" s="38"/>
    </row>
    <row r="19" spans="2:9" ht="15" thickBot="1" x14ac:dyDescent="0.35">
      <c r="B19" s="189" t="s">
        <v>195</v>
      </c>
      <c r="C19" s="190"/>
      <c r="D19" s="123">
        <f>F8+F9+H17</f>
        <v>0</v>
      </c>
      <c r="E19" s="124"/>
      <c r="F19" s="124"/>
      <c r="G19" s="124"/>
      <c r="H19" s="124"/>
      <c r="I19" s="124"/>
    </row>
    <row r="20" spans="2:9" x14ac:dyDescent="0.3">
      <c r="B20" s="125"/>
      <c r="C20" s="125"/>
      <c r="D20" s="124"/>
      <c r="E20" s="124"/>
      <c r="F20" s="124"/>
      <c r="G20" s="124"/>
      <c r="H20" s="124"/>
      <c r="I20" s="124"/>
    </row>
    <row r="21" spans="2:9" ht="18" x14ac:dyDescent="0.35">
      <c r="B21" s="6" t="s">
        <v>9</v>
      </c>
    </row>
    <row r="22" spans="2:9" ht="18" x14ac:dyDescent="0.35">
      <c r="B22" s="6"/>
    </row>
    <row r="23" spans="2:9" ht="18" x14ac:dyDescent="0.35">
      <c r="B23" s="5" t="s">
        <v>10</v>
      </c>
    </row>
    <row r="24" spans="2:9" ht="18" x14ac:dyDescent="0.35">
      <c r="B24" s="6"/>
    </row>
    <row r="25" spans="2:9" ht="18" x14ac:dyDescent="0.35">
      <c r="B25" s="6" t="s">
        <v>11</v>
      </c>
    </row>
  </sheetData>
  <mergeCells count="2">
    <mergeCell ref="B19:C19"/>
    <mergeCell ref="A1:C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7C77B-20D1-4688-B3F1-A79FEE868545}">
  <dimension ref="A1:R43"/>
  <sheetViews>
    <sheetView showGridLines="0" workbookViewId="0">
      <selection sqref="A1:C1"/>
    </sheetView>
  </sheetViews>
  <sheetFormatPr defaultColWidth="8.77734375" defaultRowHeight="14.4" x14ac:dyDescent="0.3"/>
  <cols>
    <col min="2" max="2" width="18" customWidth="1"/>
    <col min="3" max="3" width="18.6640625" customWidth="1"/>
    <col min="4" max="4" width="18" customWidth="1"/>
    <col min="5" max="5" width="14.109375" bestFit="1" customWidth="1"/>
    <col min="6" max="6" width="16.33203125" bestFit="1" customWidth="1"/>
    <col min="7" max="7" width="14.109375" bestFit="1" customWidth="1"/>
    <col min="8" max="8" width="16.33203125" bestFit="1" customWidth="1"/>
    <col min="9" max="9" width="14.109375" bestFit="1" customWidth="1"/>
    <col min="10" max="10" width="16.33203125" bestFit="1" customWidth="1"/>
    <col min="11" max="11" width="14.109375" bestFit="1" customWidth="1"/>
    <col min="12" max="12" width="16.33203125" bestFit="1" customWidth="1"/>
    <col min="13" max="13" width="14.109375" bestFit="1" customWidth="1"/>
    <col min="14" max="14" width="16.33203125" bestFit="1" customWidth="1"/>
    <col min="15" max="15" width="14.109375" bestFit="1" customWidth="1"/>
    <col min="16" max="16" width="16.33203125" bestFit="1" customWidth="1"/>
    <col min="17" max="17" width="23.33203125" customWidth="1"/>
    <col min="18" max="18" width="31" customWidth="1"/>
  </cols>
  <sheetData>
    <row r="1" spans="1:18" ht="23.4" x14ac:dyDescent="0.45">
      <c r="A1" s="197" t="s">
        <v>221</v>
      </c>
      <c r="B1" s="197"/>
      <c r="C1" s="197"/>
    </row>
    <row r="5" spans="1:18" ht="21" x14ac:dyDescent="0.4">
      <c r="B5" s="56" t="s">
        <v>102</v>
      </c>
    </row>
    <row r="6" spans="1:18" ht="21" x14ac:dyDescent="0.4">
      <c r="B6" s="56"/>
    </row>
    <row r="7" spans="1:18" s="8" customFormat="1" x14ac:dyDescent="0.3">
      <c r="B7" s="57" t="s">
        <v>103</v>
      </c>
    </row>
    <row r="8" spans="1:18" x14ac:dyDescent="0.3">
      <c r="B8" t="s">
        <v>52</v>
      </c>
    </row>
    <row r="10" spans="1:18" x14ac:dyDescent="0.3">
      <c r="B10" s="39" t="s">
        <v>59</v>
      </c>
    </row>
    <row r="11" spans="1:18" ht="15" thickBot="1" x14ac:dyDescent="0.35">
      <c r="B11" t="s">
        <v>190</v>
      </c>
    </row>
    <row r="12" spans="1:18" ht="43.2" x14ac:dyDescent="0.3">
      <c r="B12" s="9" t="s">
        <v>14</v>
      </c>
      <c r="C12" s="9" t="s">
        <v>27</v>
      </c>
      <c r="D12" s="33" t="s">
        <v>14</v>
      </c>
      <c r="E12" s="32" t="s">
        <v>27</v>
      </c>
      <c r="F12" s="9" t="s">
        <v>14</v>
      </c>
      <c r="G12" s="9" t="s">
        <v>27</v>
      </c>
      <c r="H12" s="9" t="s">
        <v>14</v>
      </c>
      <c r="I12" s="9" t="s">
        <v>27</v>
      </c>
      <c r="J12" s="9" t="s">
        <v>14</v>
      </c>
      <c r="K12" s="9" t="s">
        <v>27</v>
      </c>
      <c r="L12" s="9" t="s">
        <v>14</v>
      </c>
      <c r="M12" s="9" t="s">
        <v>27</v>
      </c>
      <c r="N12" s="9" t="s">
        <v>14</v>
      </c>
      <c r="O12" s="9" t="s">
        <v>27</v>
      </c>
      <c r="P12" s="9" t="s">
        <v>53</v>
      </c>
      <c r="Q12" s="9" t="s">
        <v>54</v>
      </c>
      <c r="R12" s="9" t="s">
        <v>133</v>
      </c>
    </row>
    <row r="13" spans="1:18" x14ac:dyDescent="0.3">
      <c r="B13" s="34" t="s">
        <v>39</v>
      </c>
      <c r="C13" s="11" t="s">
        <v>12</v>
      </c>
      <c r="D13" s="35" t="s">
        <v>40</v>
      </c>
      <c r="E13" s="11" t="s">
        <v>41</v>
      </c>
      <c r="F13" s="11" t="s">
        <v>47</v>
      </c>
      <c r="G13" s="11" t="s">
        <v>48</v>
      </c>
      <c r="H13" s="11" t="s">
        <v>28</v>
      </c>
      <c r="I13" s="11" t="s">
        <v>29</v>
      </c>
      <c r="J13" s="11" t="s">
        <v>49</v>
      </c>
      <c r="K13" s="12" t="s">
        <v>50</v>
      </c>
      <c r="L13" s="11" t="s">
        <v>15</v>
      </c>
      <c r="M13" s="11" t="s">
        <v>15</v>
      </c>
      <c r="N13" s="11" t="s">
        <v>16</v>
      </c>
      <c r="O13" s="11" t="s">
        <v>16</v>
      </c>
    </row>
    <row r="14" spans="1:18" ht="15" thickBot="1" x14ac:dyDescent="0.35">
      <c r="B14" s="17">
        <v>1564</v>
      </c>
      <c r="C14" s="69"/>
      <c r="D14" s="36">
        <v>7</v>
      </c>
      <c r="E14" s="70"/>
      <c r="F14" s="18">
        <v>1</v>
      </c>
      <c r="G14" s="69"/>
      <c r="H14" s="18">
        <v>3</v>
      </c>
      <c r="I14" s="69"/>
      <c r="J14" s="20">
        <v>1</v>
      </c>
      <c r="K14" s="69"/>
      <c r="L14" s="20">
        <v>1</v>
      </c>
      <c r="M14" s="69"/>
      <c r="N14" s="20">
        <v>1</v>
      </c>
      <c r="O14" s="69"/>
      <c r="P14" s="38">
        <f>B14+D14+F14+H14+J14+L14+N14</f>
        <v>1578</v>
      </c>
      <c r="Q14" s="64">
        <f>(B14*C14)+(D14*E14)+(F14*G14)+(H14*I14)+(J14*K14)+(L14*M14)+(N14*O14)</f>
        <v>0</v>
      </c>
      <c r="R14" s="64">
        <f>Q14*84</f>
        <v>0</v>
      </c>
    </row>
    <row r="16" spans="1:18" ht="15" thickBot="1" x14ac:dyDescent="0.35">
      <c r="B16" t="s">
        <v>191</v>
      </c>
    </row>
    <row r="17" spans="2:18" ht="43.2" x14ac:dyDescent="0.3">
      <c r="B17" s="9" t="s">
        <v>14</v>
      </c>
      <c r="C17" s="9" t="s">
        <v>27</v>
      </c>
      <c r="D17" s="33" t="s">
        <v>14</v>
      </c>
      <c r="E17" s="32" t="s">
        <v>27</v>
      </c>
      <c r="F17" s="9" t="s">
        <v>14</v>
      </c>
      <c r="G17" s="9" t="s">
        <v>27</v>
      </c>
      <c r="H17" s="9" t="s">
        <v>14</v>
      </c>
      <c r="I17" s="9" t="s">
        <v>27</v>
      </c>
      <c r="J17" s="9" t="s">
        <v>14</v>
      </c>
      <c r="K17" s="9" t="s">
        <v>27</v>
      </c>
      <c r="L17" s="9" t="s">
        <v>14</v>
      </c>
      <c r="M17" s="9" t="s">
        <v>27</v>
      </c>
      <c r="N17" s="9" t="s">
        <v>14</v>
      </c>
      <c r="O17" s="9" t="s">
        <v>27</v>
      </c>
      <c r="P17" s="9" t="s">
        <v>53</v>
      </c>
      <c r="Q17" s="9" t="s">
        <v>54</v>
      </c>
      <c r="R17" s="9" t="s">
        <v>133</v>
      </c>
    </row>
    <row r="18" spans="2:18" x14ac:dyDescent="0.3">
      <c r="B18" s="34" t="s">
        <v>39</v>
      </c>
      <c r="C18" s="11" t="s">
        <v>12</v>
      </c>
      <c r="D18" s="35" t="s">
        <v>40</v>
      </c>
      <c r="E18" s="11" t="s">
        <v>41</v>
      </c>
      <c r="F18" s="11" t="s">
        <v>47</v>
      </c>
      <c r="G18" s="11" t="s">
        <v>48</v>
      </c>
      <c r="H18" s="11" t="s">
        <v>28</v>
      </c>
      <c r="I18" s="11" t="s">
        <v>29</v>
      </c>
      <c r="J18" s="11" t="s">
        <v>49</v>
      </c>
      <c r="K18" s="12" t="s">
        <v>50</v>
      </c>
      <c r="L18" s="11" t="s">
        <v>15</v>
      </c>
      <c r="M18" s="11" t="s">
        <v>15</v>
      </c>
      <c r="N18" s="11" t="s">
        <v>16</v>
      </c>
      <c r="O18" s="11" t="s">
        <v>16</v>
      </c>
    </row>
    <row r="19" spans="2:18" ht="15" thickBot="1" x14ac:dyDescent="0.35">
      <c r="B19" s="17">
        <v>1</v>
      </c>
      <c r="C19" s="69"/>
      <c r="D19" s="36">
        <v>1</v>
      </c>
      <c r="E19" s="70"/>
      <c r="F19" s="18">
        <v>1</v>
      </c>
      <c r="G19" s="69"/>
      <c r="H19" s="18">
        <v>2</v>
      </c>
      <c r="I19" s="69"/>
      <c r="J19" s="20">
        <v>2</v>
      </c>
      <c r="K19" s="69"/>
      <c r="L19" s="20">
        <v>2</v>
      </c>
      <c r="M19" s="69"/>
      <c r="N19" s="20">
        <v>1</v>
      </c>
      <c r="O19" s="69"/>
      <c r="P19" s="38">
        <f>B19+D19+F19+H19+J19+L19+N19</f>
        <v>10</v>
      </c>
      <c r="Q19" s="64">
        <f>(B19*C19)+(D19*E19)+(F19*G19)+(H19*I19)+(J19*K19)+(L19*M19)+(N19*O19)</f>
        <v>0</v>
      </c>
      <c r="R19" s="64">
        <f>Q19*84</f>
        <v>0</v>
      </c>
    </row>
    <row r="20" spans="2:18" x14ac:dyDescent="0.3">
      <c r="C20" s="37"/>
      <c r="E20" s="37"/>
      <c r="G20" s="30"/>
      <c r="I20" s="30"/>
    </row>
    <row r="21" spans="2:18" ht="15" thickBot="1" x14ac:dyDescent="0.35">
      <c r="B21" t="s">
        <v>65</v>
      </c>
      <c r="C21" s="30"/>
      <c r="E21" s="30"/>
      <c r="G21" s="30"/>
      <c r="I21" s="30"/>
    </row>
    <row r="22" spans="2:18" ht="28.8" x14ac:dyDescent="0.3">
      <c r="B22" s="9" t="s">
        <v>66</v>
      </c>
      <c r="C22" s="9" t="s">
        <v>67</v>
      </c>
      <c r="D22" s="22" t="s">
        <v>133</v>
      </c>
      <c r="E22" s="30"/>
      <c r="G22" s="30"/>
    </row>
    <row r="23" spans="2:18" ht="15" thickBot="1" x14ac:dyDescent="0.35">
      <c r="B23" s="17">
        <v>25</v>
      </c>
      <c r="C23" s="69"/>
      <c r="D23" s="64">
        <f>B23*C23*84</f>
        <v>0</v>
      </c>
      <c r="E23" s="30"/>
      <c r="G23" s="30"/>
    </row>
    <row r="24" spans="2:18" x14ac:dyDescent="0.3">
      <c r="C24" s="30"/>
      <c r="E24" s="30"/>
      <c r="G24" s="30"/>
      <c r="I24" s="30"/>
    </row>
    <row r="25" spans="2:18" ht="15" thickBot="1" x14ac:dyDescent="0.35">
      <c r="B25" s="39" t="s">
        <v>60</v>
      </c>
    </row>
    <row r="26" spans="2:18" ht="43.8" thickBot="1" x14ac:dyDescent="0.35">
      <c r="C26" s="22" t="s">
        <v>31</v>
      </c>
      <c r="D26" s="22" t="s">
        <v>32</v>
      </c>
      <c r="E26" s="22" t="s">
        <v>33</v>
      </c>
      <c r="F26" s="22" t="s">
        <v>133</v>
      </c>
    </row>
    <row r="27" spans="2:18" ht="58.2" thickBot="1" x14ac:dyDescent="0.35">
      <c r="B27" s="25" t="s">
        <v>69</v>
      </c>
      <c r="C27" s="40" t="s">
        <v>74</v>
      </c>
      <c r="D27" s="106"/>
      <c r="E27" s="3">
        <v>1400</v>
      </c>
      <c r="F27" s="91">
        <f t="shared" ref="F27:F30" si="0">D27*E27</f>
        <v>0</v>
      </c>
    </row>
    <row r="28" spans="2:18" ht="57.6" x14ac:dyDescent="0.3">
      <c r="B28" s="25" t="s">
        <v>70</v>
      </c>
      <c r="C28" s="40" t="s">
        <v>75</v>
      </c>
      <c r="D28" s="106"/>
      <c r="E28" s="3">
        <v>178</v>
      </c>
      <c r="F28" s="91">
        <f t="shared" ref="F28" si="1">D28*E28</f>
        <v>0</v>
      </c>
    </row>
    <row r="29" spans="2:18" ht="72" x14ac:dyDescent="0.3">
      <c r="B29" s="31" t="s">
        <v>51</v>
      </c>
      <c r="C29" s="4" t="s">
        <v>76</v>
      </c>
      <c r="D29" s="107"/>
      <c r="E29" s="3">
        <v>10</v>
      </c>
      <c r="F29" s="91">
        <f t="shared" si="0"/>
        <v>0</v>
      </c>
    </row>
    <row r="30" spans="2:18" ht="72.599999999999994" thickBot="1" x14ac:dyDescent="0.35">
      <c r="B30" s="41" t="s">
        <v>71</v>
      </c>
      <c r="C30" s="24" t="s">
        <v>77</v>
      </c>
      <c r="D30" s="108"/>
      <c r="E30" s="3">
        <v>5</v>
      </c>
      <c r="F30" s="91">
        <f t="shared" si="0"/>
        <v>0</v>
      </c>
    </row>
    <row r="31" spans="2:18" ht="72.599999999999994" thickBot="1" x14ac:dyDescent="0.35">
      <c r="B31" s="41" t="s">
        <v>72</v>
      </c>
      <c r="C31" s="24" t="s">
        <v>78</v>
      </c>
      <c r="D31" s="108"/>
      <c r="E31" s="3">
        <v>5</v>
      </c>
      <c r="F31" s="91">
        <f t="shared" ref="F31:F34" si="2">D31*E31</f>
        <v>0</v>
      </c>
    </row>
    <row r="32" spans="2:18" ht="43.8" thickBot="1" x14ac:dyDescent="0.35">
      <c r="B32" s="25" t="s">
        <v>73</v>
      </c>
      <c r="C32" s="40" t="s">
        <v>68</v>
      </c>
      <c r="D32" s="106"/>
      <c r="E32" s="3">
        <v>25</v>
      </c>
      <c r="F32" s="91">
        <f t="shared" si="2"/>
        <v>0</v>
      </c>
    </row>
    <row r="33" spans="2:9" ht="43.8" thickBot="1" x14ac:dyDescent="0.35">
      <c r="B33" s="42" t="s">
        <v>79</v>
      </c>
      <c r="C33" s="43" t="s">
        <v>68</v>
      </c>
      <c r="D33" s="109"/>
      <c r="E33" s="3">
        <v>25</v>
      </c>
      <c r="F33" s="91">
        <f t="shared" si="2"/>
        <v>0</v>
      </c>
    </row>
    <row r="34" spans="2:9" ht="43.8" thickBot="1" x14ac:dyDescent="0.35">
      <c r="B34" s="42" t="s">
        <v>80</v>
      </c>
      <c r="C34" s="43" t="s">
        <v>68</v>
      </c>
      <c r="D34" s="109"/>
      <c r="E34" s="3">
        <v>1</v>
      </c>
      <c r="F34" s="91">
        <f t="shared" si="2"/>
        <v>0</v>
      </c>
    </row>
    <row r="35" spans="2:9" x14ac:dyDescent="0.3">
      <c r="F35" s="64">
        <f>SUM(F27:F34)</f>
        <v>0</v>
      </c>
    </row>
    <row r="36" spans="2:9" ht="15" thickBot="1" x14ac:dyDescent="0.35"/>
    <row r="37" spans="2:9" ht="15" thickBot="1" x14ac:dyDescent="0.35">
      <c r="B37" s="189" t="s">
        <v>196</v>
      </c>
      <c r="C37" s="190"/>
      <c r="D37" s="123">
        <f>R14+R19+D23+F35</f>
        <v>0</v>
      </c>
      <c r="E37" s="124"/>
      <c r="F37" s="124"/>
      <c r="G37" s="124"/>
      <c r="H37" s="124"/>
      <c r="I37" s="124"/>
    </row>
    <row r="38" spans="2:9" x14ac:dyDescent="0.3">
      <c r="B38" s="125"/>
      <c r="C38" s="125"/>
      <c r="D38" s="124"/>
      <c r="E38" s="124"/>
      <c r="F38" s="124"/>
      <c r="G38" s="124"/>
      <c r="H38" s="124"/>
      <c r="I38" s="124"/>
    </row>
    <row r="39" spans="2:9" ht="18" x14ac:dyDescent="0.35">
      <c r="B39" s="6" t="s">
        <v>9</v>
      </c>
    </row>
    <row r="40" spans="2:9" ht="18" x14ac:dyDescent="0.35">
      <c r="B40" s="6"/>
    </row>
    <row r="41" spans="2:9" ht="18" x14ac:dyDescent="0.35">
      <c r="B41" s="5" t="s">
        <v>10</v>
      </c>
    </row>
    <row r="42" spans="2:9" ht="18" x14ac:dyDescent="0.35">
      <c r="B42" s="6"/>
    </row>
    <row r="43" spans="2:9" ht="18" x14ac:dyDescent="0.35">
      <c r="B43" s="6" t="s">
        <v>11</v>
      </c>
    </row>
  </sheetData>
  <mergeCells count="2">
    <mergeCell ref="B37:C37"/>
    <mergeCell ref="A1:C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Pricing summary</vt:lpstr>
      <vt:lpstr>A. Broadband ISL_MRC</vt:lpstr>
      <vt:lpstr>B. BB Service Requests_NRC</vt:lpstr>
      <vt:lpstr>C. BB Service Requests_MRC</vt:lpstr>
      <vt:lpstr>D. Cloud Access_MRC&amp;NRC</vt:lpstr>
      <vt:lpstr>E. Public WiFi_MRC&amp;NRC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Deon Engelbrecht</dc:creator>
  <cp:lastModifiedBy>Mogau Sebothoma</cp:lastModifiedBy>
  <cp:lastPrinted>2021-06-03T13:18:05Z</cp:lastPrinted>
  <dcterms:created xsi:type="dcterms:W3CDTF">2021-02-02T10:48:37Z</dcterms:created>
  <dcterms:modified xsi:type="dcterms:W3CDTF">2024-02-08T16:35:46Z</dcterms:modified>
</cp:coreProperties>
</file>