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nhlsdotacdotza-my.sharepoint.com/personal/phillip_serage_nhls_ac_za/Documents/Documents/RFB071 - 24-25 EMS FOR SAVP/SPECIFICATIONS/"/>
    </mc:Choice>
  </mc:AlternateContent>
  <xr:revisionPtr revIDLastSave="1" documentId="8_{1E2444C7-B13D-4BC6-B520-2B16151780F2}" xr6:coauthVersionLast="47" xr6:coauthVersionMax="47" xr10:uidLastSave="{49A656E8-A9E2-4E51-911D-7E083FB6173F}"/>
  <bookViews>
    <workbookView xWindow="4580" yWindow="0" windowWidth="14620" windowHeight="10080" xr2:uid="{00000000-000D-0000-FFFF-FFFF00000000}"/>
  </bookViews>
  <sheets>
    <sheet name="Proposed Pricing schedule" sheetId="6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6" l="1"/>
  <c r="H55" i="6"/>
  <c r="K55" i="6"/>
  <c r="N55" i="6"/>
  <c r="Q55" i="6"/>
  <c r="Q54" i="6"/>
  <c r="N54" i="6"/>
  <c r="K54" i="6"/>
  <c r="H54" i="6"/>
  <c r="R54" i="6" s="1"/>
  <c r="E55" i="6"/>
  <c r="E54" i="6"/>
  <c r="R55" i="6" s="1"/>
  <c r="R57" i="6" s="1"/>
  <c r="K41" i="6"/>
  <c r="K42" i="6"/>
  <c r="N41" i="6"/>
  <c r="N42" i="6"/>
  <c r="Q41" i="6"/>
  <c r="Q42" i="6"/>
  <c r="Q40" i="6"/>
  <c r="N40" i="6"/>
  <c r="K40" i="6"/>
  <c r="H41" i="6"/>
  <c r="H42" i="6"/>
  <c r="H40" i="6"/>
  <c r="E42" i="6"/>
  <c r="E41" i="6"/>
  <c r="R41" i="6" s="1"/>
  <c r="E40" i="6"/>
  <c r="R40" i="6" s="1"/>
  <c r="E28" i="6"/>
  <c r="H28" i="6"/>
  <c r="K28" i="6"/>
  <c r="N28" i="6"/>
  <c r="Q28" i="6"/>
  <c r="Q27" i="6"/>
  <c r="N27" i="6"/>
  <c r="K27" i="6"/>
  <c r="H27" i="6"/>
  <c r="E27" i="6"/>
  <c r="R27" i="6" s="1"/>
  <c r="D16" i="6"/>
  <c r="R42" i="6" l="1"/>
  <c r="R43" i="6" s="1"/>
  <c r="R56" i="6"/>
  <c r="R28" i="6"/>
  <c r="R29" i="6" s="1"/>
  <c r="R44" i="6" l="1"/>
  <c r="I65" i="6"/>
  <c r="R45" i="6"/>
  <c r="R30" i="6"/>
  <c r="R31" i="6" s="1"/>
  <c r="D17" i="6"/>
  <c r="I63" i="6"/>
  <c r="I66" i="6"/>
  <c r="R58" i="6"/>
  <c r="I64" i="6"/>
  <c r="I67" i="6" l="1"/>
  <c r="T19" i="2"/>
  <c r="R19" i="2"/>
  <c r="N15" i="2"/>
  <c r="N16" i="2" s="1"/>
  <c r="R12" i="2"/>
  <c r="R14" i="2" s="1"/>
  <c r="M8" i="2"/>
  <c r="M10" i="2" s="1"/>
  <c r="N6" i="2"/>
  <c r="C28" i="2"/>
  <c r="C27" i="2"/>
  <c r="L21" i="2"/>
  <c r="J22" i="2"/>
  <c r="K22" i="2" s="1"/>
  <c r="L22" i="2" s="1"/>
  <c r="J21" i="2"/>
  <c r="K21" i="2" s="1"/>
  <c r="J20" i="2"/>
  <c r="K20" i="2" s="1"/>
  <c r="L20" i="2" s="1"/>
  <c r="J19" i="2"/>
  <c r="K19" i="2" s="1"/>
  <c r="L19" i="2" s="1"/>
  <c r="J18" i="2"/>
  <c r="K18" i="2" s="1"/>
  <c r="L18" i="2" s="1"/>
  <c r="H22" i="2"/>
  <c r="H21" i="2"/>
  <c r="H20" i="2"/>
  <c r="H19" i="2"/>
  <c r="F22" i="2"/>
  <c r="F21" i="2"/>
  <c r="F20" i="2"/>
  <c r="F19" i="2"/>
  <c r="E18" i="2"/>
  <c r="B22" i="2"/>
  <c r="B21" i="2"/>
  <c r="B20" i="2"/>
  <c r="B19" i="2"/>
  <c r="D22" i="2"/>
  <c r="D20" i="2"/>
  <c r="D21" i="2"/>
  <c r="D19" i="2"/>
  <c r="D16" i="2"/>
  <c r="E16" i="2" s="1"/>
  <c r="F16" i="2" s="1"/>
  <c r="E14" i="2"/>
  <c r="F14" i="2" s="1"/>
  <c r="G10" i="2"/>
  <c r="E9" i="2"/>
  <c r="G9" i="2" s="1"/>
  <c r="I9" i="2" s="1"/>
  <c r="C5" i="2"/>
  <c r="I68" i="6" l="1"/>
  <c r="I69" i="6" s="1"/>
  <c r="C24" i="2"/>
  <c r="D24" i="2" s="1"/>
  <c r="C26" i="2"/>
  <c r="D26" i="2" s="1"/>
  <c r="D27" i="2"/>
  <c r="D28" i="2"/>
  <c r="G11" i="2"/>
  <c r="I11" i="2" s="1"/>
  <c r="M11" i="2"/>
  <c r="O11" i="2" s="1"/>
  <c r="P11" i="2" s="1"/>
  <c r="E28" i="2"/>
  <c r="C25" i="2"/>
  <c r="D25" i="2" s="1"/>
  <c r="E25" i="2" s="1"/>
  <c r="E27" i="2" l="1"/>
  <c r="E26" i="2"/>
</calcChain>
</file>

<file path=xl/sharedStrings.xml><?xml version="1.0" encoding="utf-8"?>
<sst xmlns="http://schemas.openxmlformats.org/spreadsheetml/2006/main" count="195" uniqueCount="65">
  <si>
    <t>Year 2</t>
  </si>
  <si>
    <t>Year 3</t>
  </si>
  <si>
    <t>(VAT Excl.)</t>
  </si>
  <si>
    <t xml:space="preserve">Year 1 </t>
  </si>
  <si>
    <t>Year 4</t>
  </si>
  <si>
    <t>Year 5</t>
  </si>
  <si>
    <t>Subtotal (VAT Excl.)</t>
  </si>
  <si>
    <t>VAT (15%)</t>
  </si>
  <si>
    <t>Training</t>
  </si>
  <si>
    <t>Year 1</t>
  </si>
  <si>
    <t xml:space="preserve">Total Annual Cost </t>
  </si>
  <si>
    <t>Bidders must provide the NHLS with costing information for a 5 years’ contract duration.  The bid price quoted must be inclusive as per the scope of work.</t>
  </si>
  <si>
    <t>in</t>
  </si>
  <si>
    <t>Year 1 - 5</t>
  </si>
  <si>
    <t>Unit of measure</t>
  </si>
  <si>
    <t>Per delegate</t>
  </si>
  <si>
    <t>Each</t>
  </si>
  <si>
    <t>Estimated Quantity Year 1</t>
  </si>
  <si>
    <t>Unit Rate</t>
  </si>
  <si>
    <t xml:space="preserve">Total Cost </t>
  </si>
  <si>
    <t>Estimated Quantity Year 2</t>
  </si>
  <si>
    <t>Estimated Quantity Year 3</t>
  </si>
  <si>
    <t>Estimated Quantity Year 4</t>
  </si>
  <si>
    <t>Estimated Quantity Year 5</t>
  </si>
  <si>
    <t>Summary of the pricing scehdule</t>
  </si>
  <si>
    <t>Pricing Schedule A</t>
  </si>
  <si>
    <t>Item Description</t>
  </si>
  <si>
    <t>Estimated Officials Year 1</t>
  </si>
  <si>
    <t>Estimated OfficialsYear 2</t>
  </si>
  <si>
    <t>Estimated OfficialsYear 3</t>
  </si>
  <si>
    <t>Estimated Officials Year 4</t>
  </si>
  <si>
    <t>Estimated Officials Year 5</t>
  </si>
  <si>
    <t>Pricing Schedule C</t>
  </si>
  <si>
    <t>c) Line Prices are all VAT EXCLUSIVE and TOTAL PRICE is VAT INCLUSIVE.</t>
  </si>
  <si>
    <t>e) Bidders who fail to price according to the costing template provided will be disqualified.</t>
  </si>
  <si>
    <t>b) Prices must be provided in South African Rand (R).</t>
  </si>
  <si>
    <t>a) Bidder must complete the pricing as per tables below.</t>
  </si>
  <si>
    <t>Terms and Conditions of pricing are as follows:</t>
  </si>
  <si>
    <t>d) Bidder to ensure that the Prices listed below are included on the Total Declared Price.</t>
  </si>
  <si>
    <t>Subtotal (VAT Incl.)</t>
  </si>
  <si>
    <t>Pricing Schedule B1</t>
  </si>
  <si>
    <t>Pricing Schedule B2</t>
  </si>
  <si>
    <t>Quantity</t>
  </si>
  <si>
    <t>Unit of Measure</t>
  </si>
  <si>
    <t>Outright Purchase of Building Management System/Environmental Moninoring System (EMS)</t>
  </si>
  <si>
    <t xml:space="preserve">SECTION B: </t>
  </si>
  <si>
    <t>Programming</t>
  </si>
  <si>
    <t>Service</t>
  </si>
  <si>
    <t>Per service</t>
  </si>
  <si>
    <t>Number of Services and Maintenance per Year</t>
  </si>
  <si>
    <t>Preventative Maintenance</t>
  </si>
  <si>
    <t>Pricing Schedule B2: Calibrators (List of all calibrators)</t>
  </si>
  <si>
    <t>Administration and configuration</t>
  </si>
  <si>
    <t>Pricing Schedule B1. Service and Maintenance</t>
  </si>
  <si>
    <t>Outright Purchase of Building Management System/Environmental Moninoring System (EMS), Installation and Programming</t>
  </si>
  <si>
    <t>Service and Maintenance</t>
  </si>
  <si>
    <t>Calibration</t>
  </si>
  <si>
    <t xml:space="preserve"> </t>
  </si>
  <si>
    <t>Bid Amounts</t>
  </si>
  <si>
    <t>RFB071/25/26 - PRICING SCHEDULE - ANNEXURE B</t>
  </si>
  <si>
    <t>System operation,  Data review and reporting</t>
  </si>
  <si>
    <t xml:space="preserve">PRICING SCHEDULE SECTION A:  Outright Purchase of Building Management System/Environmental Monitoring System (EMS) </t>
  </si>
  <si>
    <r>
      <t xml:space="preserve">SECTION C: TRAINING </t>
    </r>
    <r>
      <rPr>
        <b/>
        <sz val="10"/>
        <rFont val="Calibri"/>
        <family val="2"/>
      </rPr>
      <t xml:space="preserve">AND APPLICATION SUPPORT </t>
    </r>
  </si>
  <si>
    <t>Per Maintenance</t>
  </si>
  <si>
    <t>Cost VAT excl.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</si>
</sst>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R-1C09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3">
    <xf numFmtId="0" fontId="0" fillId="0" borderId="0" xfId="0"/>
    <xf numFmtId="164" fontId="0" fillId="0" borderId="0" xfId="1" applyFont="1"/>
    <xf numFmtId="9" fontId="0" fillId="0" borderId="0" xfId="2" applyFont="1"/>
    <xf numFmtId="165" fontId="0" fillId="0" borderId="0" xfId="2" applyNumberFormat="1" applyFont="1"/>
    <xf numFmtId="10" fontId="0" fillId="0" borderId="0" xfId="0" applyNumberFormat="1"/>
    <xf numFmtId="0" fontId="3" fillId="0" borderId="0" xfId="0" applyFont="1"/>
    <xf numFmtId="164" fontId="2" fillId="3" borderId="4" xfId="1" applyFont="1" applyFill="1" applyBorder="1" applyAlignment="1">
      <alignment horizontal="center" vertical="center" wrapText="1"/>
    </xf>
    <xf numFmtId="164" fontId="2" fillId="5" borderId="4" xfId="1" applyFont="1" applyFill="1" applyBorder="1" applyAlignment="1">
      <alignment horizontal="center" vertical="center" wrapText="1"/>
    </xf>
    <xf numFmtId="164" fontId="2" fillId="6" borderId="4" xfId="1" applyFont="1" applyFill="1" applyBorder="1" applyAlignment="1">
      <alignment horizontal="center" vertical="center" wrapText="1"/>
    </xf>
    <xf numFmtId="164" fontId="2" fillId="7" borderId="4" xfId="1" applyFont="1" applyFill="1" applyBorder="1" applyAlignment="1">
      <alignment horizontal="center" vertical="center" wrapText="1"/>
    </xf>
    <xf numFmtId="164" fontId="2" fillId="3" borderId="5" xfId="1" applyFont="1" applyFill="1" applyBorder="1" applyAlignment="1">
      <alignment horizontal="center" vertical="center" wrapText="1"/>
    </xf>
    <xf numFmtId="164" fontId="2" fillId="4" borderId="5" xfId="1" applyFont="1" applyFill="1" applyBorder="1" applyAlignment="1">
      <alignment horizontal="center" vertical="center" wrapText="1"/>
    </xf>
    <xf numFmtId="164" fontId="2" fillId="5" borderId="5" xfId="1" applyFont="1" applyFill="1" applyBorder="1" applyAlignment="1">
      <alignment horizontal="center" vertical="center" wrapText="1"/>
    </xf>
    <xf numFmtId="164" fontId="2" fillId="6" borderId="5" xfId="1" applyFont="1" applyFill="1" applyBorder="1" applyAlignment="1">
      <alignment horizontal="center" vertical="center" wrapText="1"/>
    </xf>
    <xf numFmtId="164" fontId="2" fillId="7" borderId="5" xfId="1" applyFont="1" applyFill="1" applyBorder="1" applyAlignment="1">
      <alignment horizontal="center" vertical="center" wrapText="1"/>
    </xf>
    <xf numFmtId="164" fontId="2" fillId="7" borderId="6" xfId="1" applyFont="1" applyFill="1" applyBorder="1" applyAlignment="1">
      <alignment horizontal="center" vertical="center" wrapText="1"/>
    </xf>
    <xf numFmtId="164" fontId="3" fillId="3" borderId="6" xfId="1" applyFont="1" applyFill="1" applyBorder="1" applyAlignment="1">
      <alignment vertical="center" wrapText="1"/>
    </xf>
    <xf numFmtId="164" fontId="3" fillId="4" borderId="6" xfId="1" applyFont="1" applyFill="1" applyBorder="1" applyAlignment="1">
      <alignment vertical="center" wrapText="1"/>
    </xf>
    <xf numFmtId="164" fontId="3" fillId="5" borderId="6" xfId="1" applyFont="1" applyFill="1" applyBorder="1" applyAlignment="1">
      <alignment vertical="center" wrapText="1"/>
    </xf>
    <xf numFmtId="164" fontId="3" fillId="6" borderId="6" xfId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1" applyFont="1" applyBorder="1" applyAlignment="1">
      <alignment vertical="center"/>
    </xf>
    <xf numFmtId="164" fontId="2" fillId="3" borderId="6" xfId="1" applyFont="1" applyFill="1" applyBorder="1" applyAlignment="1">
      <alignment horizontal="center" vertical="center" wrapText="1"/>
    </xf>
    <xf numFmtId="164" fontId="2" fillId="4" borderId="6" xfId="1" applyFont="1" applyFill="1" applyBorder="1" applyAlignment="1">
      <alignment horizontal="center" vertical="center" wrapText="1"/>
    </xf>
    <xf numFmtId="164" fontId="2" fillId="5" borderId="6" xfId="1" applyFont="1" applyFill="1" applyBorder="1" applyAlignment="1">
      <alignment horizontal="center" vertical="center" wrapText="1"/>
    </xf>
    <xf numFmtId="164" fontId="2" fillId="6" borderId="6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3" fontId="3" fillId="8" borderId="5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6" fontId="2" fillId="0" borderId="5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2" fillId="3" borderId="8" xfId="1" applyFont="1" applyFill="1" applyBorder="1" applyAlignment="1">
      <alignment horizontal="center" vertical="center" wrapText="1"/>
    </xf>
    <xf numFmtId="164" fontId="2" fillId="4" borderId="7" xfId="1" applyFont="1" applyFill="1" applyBorder="1" applyAlignment="1">
      <alignment horizontal="center" vertical="center" wrapText="1"/>
    </xf>
    <xf numFmtId="164" fontId="2" fillId="4" borderId="9" xfId="1" applyFont="1" applyFill="1" applyBorder="1" applyAlignment="1">
      <alignment horizontal="center" vertical="center" wrapText="1"/>
    </xf>
    <xf numFmtId="166" fontId="6" fillId="0" borderId="5" xfId="1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6" fillId="8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66" fontId="7" fillId="0" borderId="0" xfId="1" applyNumberFormat="1" applyFont="1" applyBorder="1" applyAlignment="1">
      <alignment horizontal="center" vertical="center" wrapText="1"/>
    </xf>
    <xf numFmtId="3" fontId="3" fillId="8" borderId="0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166" fontId="6" fillId="0" borderId="0" xfId="1" applyNumberFormat="1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3" fillId="0" borderId="13" xfId="0" applyFont="1" applyBorder="1"/>
    <xf numFmtId="0" fontId="4" fillId="0" borderId="13" xfId="0" applyFont="1" applyBorder="1" applyAlignment="1">
      <alignment vertical="center" wrapText="1"/>
    </xf>
    <xf numFmtId="166" fontId="7" fillId="0" borderId="13" xfId="1" applyNumberFormat="1" applyFont="1" applyBorder="1" applyAlignment="1">
      <alignment horizontal="center" vertical="center" wrapText="1"/>
    </xf>
    <xf numFmtId="3" fontId="6" fillId="8" borderId="13" xfId="1" applyNumberFormat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center" vertical="center"/>
    </xf>
    <xf numFmtId="166" fontId="6" fillId="0" borderId="13" xfId="1" applyNumberFormat="1" applyFont="1" applyBorder="1" applyAlignment="1">
      <alignment horizontal="center" vertical="center"/>
    </xf>
    <xf numFmtId="3" fontId="7" fillId="8" borderId="5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8" fillId="0" borderId="5" xfId="0" applyFont="1" applyBorder="1" applyAlignment="1">
      <alignment vertical="center" wrapText="1"/>
    </xf>
    <xf numFmtId="164" fontId="2" fillId="9" borderId="19" xfId="1" applyFont="1" applyFill="1" applyBorder="1" applyAlignment="1">
      <alignment horizontal="center" vertical="center" wrapText="1"/>
    </xf>
    <xf numFmtId="164" fontId="2" fillId="9" borderId="6" xfId="1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right" vertical="center"/>
    </xf>
    <xf numFmtId="0" fontId="2" fillId="9" borderId="18" xfId="0" applyFont="1" applyFill="1" applyBorder="1" applyAlignment="1">
      <alignment vertical="center"/>
    </xf>
    <xf numFmtId="164" fontId="2" fillId="2" borderId="5" xfId="1" applyFont="1" applyFill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/>
    </xf>
    <xf numFmtId="166" fontId="6" fillId="0" borderId="5" xfId="1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164" fontId="2" fillId="0" borderId="0" xfId="1" applyFont="1" applyFill="1" applyBorder="1" applyAlignment="1">
      <alignment horizontal="center" vertical="center" wrapText="1"/>
    </xf>
    <xf numFmtId="3" fontId="3" fillId="8" borderId="23" xfId="1" applyNumberFormat="1" applyFont="1" applyFill="1" applyBorder="1" applyAlignment="1">
      <alignment horizontal="center" vertical="center" wrapText="1"/>
    </xf>
    <xf numFmtId="164" fontId="2" fillId="3" borderId="24" xfId="1" applyFont="1" applyFill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right" vertical="center"/>
    </xf>
    <xf numFmtId="166" fontId="3" fillId="0" borderId="25" xfId="1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9" borderId="5" xfId="0" applyFont="1" applyFill="1" applyBorder="1" applyAlignment="1">
      <alignment vertical="center"/>
    </xf>
    <xf numFmtId="166" fontId="6" fillId="0" borderId="5" xfId="1" applyNumberFormat="1" applyFont="1" applyBorder="1" applyAlignment="1">
      <alignment horizontal="left" vertical="center" wrapText="1"/>
    </xf>
    <xf numFmtId="0" fontId="3" fillId="0" borderId="5" xfId="0" applyFont="1" applyBorder="1"/>
    <xf numFmtId="0" fontId="4" fillId="0" borderId="0" xfId="0" applyFont="1" applyAlignment="1">
      <alignment vertical="center" wrapText="1"/>
    </xf>
    <xf numFmtId="3" fontId="6" fillId="8" borderId="0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0" xfId="0" applyFont="1"/>
    <xf numFmtId="0" fontId="2" fillId="11" borderId="5" xfId="0" applyFont="1" applyFill="1" applyBorder="1"/>
    <xf numFmtId="0" fontId="3" fillId="9" borderId="5" xfId="0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164" fontId="3" fillId="3" borderId="5" xfId="1" applyFont="1" applyFill="1" applyBorder="1" applyAlignment="1">
      <alignment vertical="center" wrapText="1"/>
    </xf>
    <xf numFmtId="166" fontId="3" fillId="0" borderId="27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2" fillId="0" borderId="1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11" borderId="8" xfId="0" applyFont="1" applyFill="1" applyBorder="1" applyAlignment="1">
      <alignment horizontal="left"/>
    </xf>
    <xf numFmtId="0" fontId="2" fillId="11" borderId="15" xfId="0" applyFont="1" applyFill="1" applyBorder="1" applyAlignment="1">
      <alignment horizontal="left"/>
    </xf>
    <xf numFmtId="0" fontId="2" fillId="11" borderId="7" xfId="0" applyFont="1" applyFill="1" applyBorder="1" applyAlignment="1">
      <alignment horizontal="left"/>
    </xf>
    <xf numFmtId="164" fontId="2" fillId="7" borderId="5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164" fontId="2" fillId="4" borderId="5" xfId="1" applyFont="1" applyFill="1" applyBorder="1" applyAlignment="1">
      <alignment horizontal="center" vertical="center" wrapText="1"/>
    </xf>
    <xf numFmtId="164" fontId="2" fillId="5" borderId="5" xfId="1" applyFont="1" applyFill="1" applyBorder="1" applyAlignment="1">
      <alignment horizontal="center" vertical="center" wrapText="1"/>
    </xf>
    <xf numFmtId="164" fontId="2" fillId="6" borderId="5" xfId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164" fontId="2" fillId="5" borderId="12" xfId="1" applyFont="1" applyFill="1" applyBorder="1" applyAlignment="1">
      <alignment horizontal="center" vertical="center" wrapText="1"/>
    </xf>
    <xf numFmtId="164" fontId="2" fillId="5" borderId="11" xfId="1" applyFont="1" applyFill="1" applyBorder="1" applyAlignment="1">
      <alignment horizontal="center" vertical="center" wrapText="1"/>
    </xf>
    <xf numFmtId="164" fontId="2" fillId="5" borderId="19" xfId="1" applyFont="1" applyFill="1" applyBorder="1" applyAlignment="1">
      <alignment horizontal="center" vertical="center" wrapText="1"/>
    </xf>
    <xf numFmtId="164" fontId="2" fillId="6" borderId="6" xfId="1" applyFont="1" applyFill="1" applyBorder="1" applyAlignment="1">
      <alignment horizontal="center" vertical="center" wrapText="1"/>
    </xf>
    <xf numFmtId="164" fontId="2" fillId="6" borderId="11" xfId="1" applyFont="1" applyFill="1" applyBorder="1" applyAlignment="1">
      <alignment horizontal="center" vertical="center" wrapText="1"/>
    </xf>
    <xf numFmtId="164" fontId="2" fillId="6" borderId="19" xfId="1" applyFont="1" applyFill="1" applyBorder="1" applyAlignment="1">
      <alignment horizontal="center" vertical="center" wrapText="1"/>
    </xf>
    <xf numFmtId="164" fontId="2" fillId="7" borderId="6" xfId="1" applyFont="1" applyFill="1" applyBorder="1" applyAlignment="1">
      <alignment horizontal="center" vertical="center" wrapText="1"/>
    </xf>
    <xf numFmtId="164" fontId="2" fillId="7" borderId="11" xfId="1" applyFont="1" applyFill="1" applyBorder="1" applyAlignment="1">
      <alignment horizontal="center" vertical="center" wrapText="1"/>
    </xf>
    <xf numFmtId="164" fontId="2" fillId="7" borderId="19" xfId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164" fontId="2" fillId="3" borderId="12" xfId="1" applyFont="1" applyFill="1" applyBorder="1" applyAlignment="1">
      <alignment horizontal="center" vertical="center" wrapText="1"/>
    </xf>
    <xf numFmtId="164" fontId="2" fillId="3" borderId="11" xfId="1" applyFont="1" applyFill="1" applyBorder="1" applyAlignment="1">
      <alignment horizontal="center" vertical="center" wrapText="1"/>
    </xf>
    <xf numFmtId="164" fontId="2" fillId="3" borderId="19" xfId="1" applyFont="1" applyFill="1" applyBorder="1" applyAlignment="1">
      <alignment horizontal="center" vertical="center" wrapText="1"/>
    </xf>
    <xf numFmtId="164" fontId="2" fillId="4" borderId="6" xfId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  <xf numFmtId="164" fontId="2" fillId="4" borderId="19" xfId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3" xfId="0" applyFont="1" applyBorder="1"/>
    <xf numFmtId="0" fontId="2" fillId="0" borderId="9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23" xfId="0" applyFont="1" applyBorder="1"/>
    <xf numFmtId="0" fontId="2" fillId="0" borderId="18" xfId="0" applyFont="1" applyBorder="1"/>
    <xf numFmtId="0" fontId="2" fillId="0" borderId="26" xfId="0" applyFont="1" applyBorder="1"/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166" fontId="3" fillId="0" borderId="10" xfId="1" applyNumberFormat="1" applyFont="1" applyBorder="1" applyAlignment="1">
      <alignment horizontal="center" vertical="center"/>
    </xf>
    <xf numFmtId="166" fontId="3" fillId="0" borderId="9" xfId="1" applyNumberFormat="1" applyFont="1" applyBorder="1" applyAlignment="1">
      <alignment horizontal="center" vertical="center"/>
    </xf>
    <xf numFmtId="166" fontId="3" fillId="0" borderId="14" xfId="1" applyNumberFormat="1" applyFont="1" applyBorder="1" applyAlignment="1">
      <alignment horizontal="center" vertical="center"/>
    </xf>
    <xf numFmtId="166" fontId="3" fillId="0" borderId="16" xfId="1" applyNumberFormat="1" applyFont="1" applyBorder="1" applyAlignment="1">
      <alignment horizontal="center" vertical="center"/>
    </xf>
    <xf numFmtId="166" fontId="3" fillId="0" borderId="23" xfId="1" applyNumberFormat="1" applyFont="1" applyBorder="1" applyAlignment="1">
      <alignment horizontal="center" vertical="center"/>
    </xf>
    <xf numFmtId="166" fontId="3" fillId="0" borderId="26" xfId="1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164" fontId="2" fillId="3" borderId="5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J83"/>
  <sheetViews>
    <sheetView tabSelected="1" view="pageBreakPreview" topLeftCell="A44" zoomScaleNormal="100" zoomScaleSheetLayoutView="100" workbookViewId="0">
      <selection activeCell="D16" sqref="D16"/>
    </sheetView>
  </sheetViews>
  <sheetFormatPr defaultRowHeight="13" x14ac:dyDescent="0.3"/>
  <cols>
    <col min="1" max="1" width="41" style="5" customWidth="1"/>
    <col min="2" max="2" width="14.1796875" style="5" customWidth="1"/>
    <col min="3" max="3" width="18.08984375" style="5" customWidth="1"/>
    <col min="4" max="4" width="15" style="5" customWidth="1"/>
    <col min="5" max="5" width="16.54296875" style="5" customWidth="1"/>
    <col min="6" max="6" width="14.81640625" style="5" customWidth="1"/>
    <col min="7" max="7" width="13.453125" style="5" customWidth="1"/>
    <col min="8" max="8" width="16.453125" style="5" customWidth="1"/>
    <col min="9" max="9" width="14" style="5" customWidth="1"/>
    <col min="10" max="10" width="14.81640625" style="5" customWidth="1"/>
    <col min="11" max="11" width="16.54296875" style="5" customWidth="1"/>
    <col min="12" max="13" width="13.81640625" style="5" customWidth="1"/>
    <col min="14" max="14" width="17.453125" style="5" customWidth="1"/>
    <col min="15" max="15" width="12.54296875" style="5" customWidth="1"/>
    <col min="16" max="16" width="14.54296875" style="5" customWidth="1"/>
    <col min="17" max="17" width="19.54296875" style="5" customWidth="1"/>
    <col min="18" max="18" width="14.26953125" style="5" customWidth="1"/>
    <col min="19" max="16384" width="8.7265625" style="5"/>
  </cols>
  <sheetData>
    <row r="1" spans="1:17" x14ac:dyDescent="0.3">
      <c r="A1" s="79" t="s">
        <v>59</v>
      </c>
    </row>
    <row r="2" spans="1:17" x14ac:dyDescent="0.3">
      <c r="A2" s="104" t="s">
        <v>11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7" x14ac:dyDescent="0.3">
      <c r="A3" s="79" t="s">
        <v>37</v>
      </c>
      <c r="B3" s="79"/>
    </row>
    <row r="4" spans="1:17" x14ac:dyDescent="0.3">
      <c r="A4" s="105" t="s">
        <v>36</v>
      </c>
      <c r="B4" s="105"/>
      <c r="C4" s="105"/>
      <c r="D4" s="105"/>
      <c r="E4" s="105"/>
      <c r="F4" s="80"/>
      <c r="G4" s="80"/>
      <c r="I4" s="79"/>
      <c r="J4" s="79"/>
      <c r="K4" s="79"/>
    </row>
    <row r="5" spans="1:17" x14ac:dyDescent="0.3">
      <c r="A5" s="5" t="s">
        <v>35</v>
      </c>
      <c r="F5" s="81"/>
    </row>
    <row r="6" spans="1:17" x14ac:dyDescent="0.3">
      <c r="A6" s="5" t="s">
        <v>33</v>
      </c>
      <c r="F6" s="79"/>
      <c r="G6" s="32"/>
    </row>
    <row r="7" spans="1:17" s="84" customFormat="1" x14ac:dyDescent="0.3">
      <c r="A7" s="84" t="s">
        <v>38</v>
      </c>
      <c r="F7" s="90"/>
    </row>
    <row r="8" spans="1:17" x14ac:dyDescent="0.3">
      <c r="A8" s="103" t="s">
        <v>34</v>
      </c>
      <c r="B8" s="103"/>
      <c r="C8" s="103"/>
      <c r="D8" s="103"/>
      <c r="E8" s="103"/>
      <c r="F8" s="103"/>
      <c r="G8" s="103"/>
      <c r="H8" s="103"/>
    </row>
    <row r="9" spans="1:17" x14ac:dyDescent="0.3">
      <c r="A9" s="20"/>
      <c r="B9" s="20"/>
      <c r="C9" s="20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 x14ac:dyDescent="0.3">
      <c r="A10" s="30" t="s">
        <v>61</v>
      </c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ht="13.5" thickBot="1" x14ac:dyDescent="0.35">
      <c r="A11" s="91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</row>
    <row r="12" spans="1:17" ht="42.75" customHeight="1" x14ac:dyDescent="0.3">
      <c r="A12" s="57" t="s">
        <v>26</v>
      </c>
      <c r="B12" s="58" t="s">
        <v>43</v>
      </c>
      <c r="C12" s="33" t="s">
        <v>42</v>
      </c>
      <c r="D12" s="67" t="s">
        <v>64</v>
      </c>
      <c r="E12" s="65" t="s">
        <v>57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42.75" customHeight="1" x14ac:dyDescent="0.3">
      <c r="A13" s="56" t="s">
        <v>44</v>
      </c>
      <c r="B13" s="86" t="s">
        <v>16</v>
      </c>
      <c r="C13" s="66">
        <v>1</v>
      </c>
      <c r="D13" s="68">
        <v>0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3">
      <c r="A14" s="56" t="s">
        <v>46</v>
      </c>
      <c r="B14" s="86" t="s">
        <v>16</v>
      </c>
      <c r="C14" s="66">
        <v>1</v>
      </c>
      <c r="D14" s="68">
        <v>0</v>
      </c>
      <c r="E14" s="42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x14ac:dyDescent="0.3">
      <c r="A15" s="139" t="s">
        <v>57</v>
      </c>
      <c r="B15" s="140"/>
      <c r="C15" s="72" t="s">
        <v>6</v>
      </c>
      <c r="D15" s="69">
        <f>D13+D14</f>
        <v>0</v>
      </c>
      <c r="E15" s="42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x14ac:dyDescent="0.3">
      <c r="A16" s="141"/>
      <c r="B16" s="142"/>
      <c r="C16" s="72" t="s">
        <v>7</v>
      </c>
      <c r="D16" s="69">
        <f>D14*0.15</f>
        <v>0</v>
      </c>
      <c r="E16" s="42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8" x14ac:dyDescent="0.3">
      <c r="A17" s="143"/>
      <c r="B17" s="144"/>
      <c r="C17" s="72" t="s">
        <v>39</v>
      </c>
      <c r="D17" s="69">
        <f>D15+D16</f>
        <v>0</v>
      </c>
      <c r="E17" s="42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8" x14ac:dyDescent="0.3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8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8" x14ac:dyDescent="0.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8" x14ac:dyDescent="0.3">
      <c r="A21" s="79" t="s">
        <v>45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8" ht="13.5" thickBot="1" x14ac:dyDescent="0.35">
      <c r="A22" s="79" t="s">
        <v>53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8" ht="28.5" customHeight="1" x14ac:dyDescent="0.3">
      <c r="A23" s="115" t="s">
        <v>26</v>
      </c>
      <c r="B23" s="26"/>
      <c r="C23" s="118" t="s">
        <v>49</v>
      </c>
      <c r="D23" s="6" t="s">
        <v>18</v>
      </c>
      <c r="E23" s="6" t="s">
        <v>19</v>
      </c>
      <c r="F23" s="121" t="s">
        <v>20</v>
      </c>
      <c r="G23" s="11" t="s">
        <v>18</v>
      </c>
      <c r="H23" s="11" t="s">
        <v>19</v>
      </c>
      <c r="I23" s="106" t="s">
        <v>21</v>
      </c>
      <c r="J23" s="7" t="s">
        <v>18</v>
      </c>
      <c r="K23" s="7" t="s">
        <v>19</v>
      </c>
      <c r="L23" s="109" t="s">
        <v>22</v>
      </c>
      <c r="M23" s="8" t="s">
        <v>18</v>
      </c>
      <c r="N23" s="8" t="s">
        <v>19</v>
      </c>
      <c r="O23" s="112" t="s">
        <v>23</v>
      </c>
      <c r="P23" s="9" t="s">
        <v>18</v>
      </c>
      <c r="Q23" s="9" t="s">
        <v>19</v>
      </c>
      <c r="R23" s="60" t="s">
        <v>10</v>
      </c>
    </row>
    <row r="24" spans="1:18" x14ac:dyDescent="0.3">
      <c r="A24" s="116"/>
      <c r="B24" s="27"/>
      <c r="C24" s="119"/>
      <c r="D24" s="10" t="s">
        <v>12</v>
      </c>
      <c r="E24" s="10" t="s">
        <v>3</v>
      </c>
      <c r="F24" s="122"/>
      <c r="G24" s="11" t="s">
        <v>12</v>
      </c>
      <c r="H24" s="11" t="s">
        <v>0</v>
      </c>
      <c r="I24" s="107"/>
      <c r="J24" s="12" t="s">
        <v>12</v>
      </c>
      <c r="K24" s="12" t="s">
        <v>1</v>
      </c>
      <c r="L24" s="110"/>
      <c r="M24" s="13" t="s">
        <v>12</v>
      </c>
      <c r="N24" s="13" t="s">
        <v>4</v>
      </c>
      <c r="O24" s="113"/>
      <c r="P24" s="14" t="s">
        <v>5</v>
      </c>
      <c r="Q24" s="14" t="s">
        <v>5</v>
      </c>
      <c r="R24" s="60" t="s">
        <v>13</v>
      </c>
    </row>
    <row r="25" spans="1:18" x14ac:dyDescent="0.3">
      <c r="A25" s="116"/>
      <c r="B25" s="27" t="s">
        <v>14</v>
      </c>
      <c r="C25" s="119"/>
      <c r="D25" s="10" t="s">
        <v>9</v>
      </c>
      <c r="E25" s="10" t="s">
        <v>2</v>
      </c>
      <c r="F25" s="122"/>
      <c r="G25" s="11" t="s">
        <v>0</v>
      </c>
      <c r="H25" s="11" t="s">
        <v>2</v>
      </c>
      <c r="I25" s="107"/>
      <c r="J25" s="12" t="s">
        <v>1</v>
      </c>
      <c r="K25" s="12" t="s">
        <v>2</v>
      </c>
      <c r="L25" s="110"/>
      <c r="M25" s="13" t="s">
        <v>4</v>
      </c>
      <c r="N25" s="13" t="s">
        <v>2</v>
      </c>
      <c r="O25" s="113"/>
      <c r="P25" s="15" t="s">
        <v>12</v>
      </c>
      <c r="Q25" s="15" t="s">
        <v>2</v>
      </c>
      <c r="R25" s="60" t="s">
        <v>2</v>
      </c>
    </row>
    <row r="26" spans="1:18" ht="13.5" thickBot="1" x14ac:dyDescent="0.35">
      <c r="A26" s="117"/>
      <c r="B26" s="27"/>
      <c r="C26" s="120"/>
      <c r="D26" s="22" t="s">
        <v>2</v>
      </c>
      <c r="E26" s="16"/>
      <c r="F26" s="123"/>
      <c r="G26" s="23" t="s">
        <v>2</v>
      </c>
      <c r="H26" s="17"/>
      <c r="I26" s="108"/>
      <c r="J26" s="24" t="s">
        <v>2</v>
      </c>
      <c r="K26" s="18"/>
      <c r="L26" s="111"/>
      <c r="M26" s="25" t="s">
        <v>2</v>
      </c>
      <c r="N26" s="19"/>
      <c r="O26" s="114"/>
      <c r="P26" s="15" t="s">
        <v>2</v>
      </c>
      <c r="Q26" s="15"/>
      <c r="R26" s="60"/>
    </row>
    <row r="27" spans="1:18" ht="13.5" thickBot="1" x14ac:dyDescent="0.35">
      <c r="A27" s="59" t="s">
        <v>50</v>
      </c>
      <c r="B27" s="73" t="s">
        <v>63</v>
      </c>
      <c r="C27" s="54"/>
      <c r="D27" s="55"/>
      <c r="E27" s="36">
        <f>D27*12</f>
        <v>0</v>
      </c>
      <c r="F27" s="54"/>
      <c r="G27" s="55"/>
      <c r="H27" s="36">
        <f>G27*12</f>
        <v>0</v>
      </c>
      <c r="I27" s="54"/>
      <c r="J27" s="55"/>
      <c r="K27" s="36">
        <f>J27*12</f>
        <v>0</v>
      </c>
      <c r="L27" s="54"/>
      <c r="M27" s="55"/>
      <c r="N27" s="36">
        <f>M27*12</f>
        <v>0</v>
      </c>
      <c r="O27" s="54"/>
      <c r="P27" s="55"/>
      <c r="Q27" s="36">
        <f>P27*12</f>
        <v>0</v>
      </c>
      <c r="R27" s="89">
        <f>E27+H27+K27+N27+Q27</f>
        <v>0</v>
      </c>
    </row>
    <row r="28" spans="1:18" ht="17.649999999999999" customHeight="1" x14ac:dyDescent="0.3">
      <c r="A28" s="53" t="s">
        <v>47</v>
      </c>
      <c r="B28" s="74" t="s">
        <v>48</v>
      </c>
      <c r="C28" s="38"/>
      <c r="D28" s="29"/>
      <c r="E28" s="36">
        <f>D28*12</f>
        <v>0</v>
      </c>
      <c r="F28" s="38"/>
      <c r="G28" s="36"/>
      <c r="H28" s="36">
        <f>G28*12</f>
        <v>0</v>
      </c>
      <c r="I28" s="38"/>
      <c r="J28" s="36"/>
      <c r="K28" s="36">
        <f>J28*12</f>
        <v>0</v>
      </c>
      <c r="L28" s="38"/>
      <c r="M28" s="36"/>
      <c r="N28" s="36">
        <f>M28*12</f>
        <v>0</v>
      </c>
      <c r="O28" s="38"/>
      <c r="P28" s="29"/>
      <c r="Q28" s="36">
        <f>P28*12</f>
        <v>0</v>
      </c>
      <c r="R28" s="89">
        <f>E28+H28+K28+N28+Q28</f>
        <v>0</v>
      </c>
    </row>
    <row r="29" spans="1:18" x14ac:dyDescent="0.3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4"/>
      <c r="Q29" s="72" t="s">
        <v>6</v>
      </c>
      <c r="R29" s="29">
        <f>R27+R28</f>
        <v>0</v>
      </c>
    </row>
    <row r="30" spans="1:18" x14ac:dyDescent="0.3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135"/>
      <c r="Q30" s="72" t="s">
        <v>7</v>
      </c>
      <c r="R30" s="29">
        <f>R29*15</f>
        <v>0</v>
      </c>
    </row>
    <row r="31" spans="1:18" x14ac:dyDescent="0.3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8"/>
      <c r="Q31" s="72" t="s">
        <v>39</v>
      </c>
      <c r="R31" s="61">
        <f>R29+R30</f>
        <v>0</v>
      </c>
    </row>
    <row r="32" spans="1:18" x14ac:dyDescent="0.3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</row>
    <row r="33" spans="1:36" x14ac:dyDescent="0.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1:36" x14ac:dyDescent="0.3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1:36" ht="13.5" thickBot="1" x14ac:dyDescent="0.35">
      <c r="A35" s="82" t="s">
        <v>51</v>
      </c>
      <c r="L35" s="83"/>
    </row>
    <row r="36" spans="1:36" ht="40.15" customHeight="1" x14ac:dyDescent="0.3">
      <c r="A36" s="145" t="s">
        <v>26</v>
      </c>
      <c r="B36" s="64"/>
      <c r="C36" s="118" t="s">
        <v>17</v>
      </c>
      <c r="D36" s="6" t="s">
        <v>18</v>
      </c>
      <c r="E36" s="6" t="s">
        <v>19</v>
      </c>
      <c r="F36" s="121" t="s">
        <v>20</v>
      </c>
      <c r="G36" s="11" t="s">
        <v>18</v>
      </c>
      <c r="H36" s="11" t="s">
        <v>19</v>
      </c>
      <c r="I36" s="106" t="s">
        <v>21</v>
      </c>
      <c r="J36" s="7" t="s">
        <v>18</v>
      </c>
      <c r="K36" s="7" t="s">
        <v>19</v>
      </c>
      <c r="L36" s="109" t="s">
        <v>22</v>
      </c>
      <c r="M36" s="8" t="s">
        <v>18</v>
      </c>
      <c r="N36" s="8" t="s">
        <v>19</v>
      </c>
      <c r="O36" s="112" t="s">
        <v>23</v>
      </c>
      <c r="P36" s="9" t="s">
        <v>18</v>
      </c>
      <c r="Q36" s="9" t="s">
        <v>19</v>
      </c>
      <c r="R36" s="60" t="s">
        <v>10</v>
      </c>
    </row>
    <row r="37" spans="1:36" x14ac:dyDescent="0.3">
      <c r="A37" s="145"/>
      <c r="B37" s="52"/>
      <c r="C37" s="119"/>
      <c r="D37" s="10" t="s">
        <v>12</v>
      </c>
      <c r="E37" s="10" t="s">
        <v>3</v>
      </c>
      <c r="F37" s="122"/>
      <c r="G37" s="11" t="s">
        <v>12</v>
      </c>
      <c r="H37" s="11" t="s">
        <v>0</v>
      </c>
      <c r="I37" s="107"/>
      <c r="J37" s="12" t="s">
        <v>12</v>
      </c>
      <c r="K37" s="12" t="s">
        <v>1</v>
      </c>
      <c r="L37" s="110"/>
      <c r="M37" s="13" t="s">
        <v>12</v>
      </c>
      <c r="N37" s="13" t="s">
        <v>4</v>
      </c>
      <c r="O37" s="113"/>
      <c r="P37" s="14" t="s">
        <v>5</v>
      </c>
      <c r="Q37" s="14" t="s">
        <v>5</v>
      </c>
      <c r="R37" s="60" t="s">
        <v>13</v>
      </c>
    </row>
    <row r="38" spans="1:36" x14ac:dyDescent="0.3">
      <c r="A38" s="145"/>
      <c r="B38" s="52" t="s">
        <v>14</v>
      </c>
      <c r="C38" s="119"/>
      <c r="D38" s="10" t="s">
        <v>9</v>
      </c>
      <c r="E38" s="10" t="s">
        <v>2</v>
      </c>
      <c r="F38" s="122"/>
      <c r="G38" s="11" t="s">
        <v>0</v>
      </c>
      <c r="H38" s="11" t="s">
        <v>2</v>
      </c>
      <c r="I38" s="107"/>
      <c r="J38" s="12" t="s">
        <v>1</v>
      </c>
      <c r="K38" s="12" t="s">
        <v>2</v>
      </c>
      <c r="L38" s="110"/>
      <c r="M38" s="13" t="s">
        <v>4</v>
      </c>
      <c r="N38" s="13" t="s">
        <v>2</v>
      </c>
      <c r="O38" s="113"/>
      <c r="P38" s="15" t="s">
        <v>12</v>
      </c>
      <c r="Q38" s="15" t="s">
        <v>2</v>
      </c>
      <c r="R38" s="60" t="s">
        <v>2</v>
      </c>
    </row>
    <row r="39" spans="1:36" x14ac:dyDescent="0.3">
      <c r="A39" s="145"/>
      <c r="B39" s="52"/>
      <c r="C39" s="119"/>
      <c r="D39" s="22" t="s">
        <v>2</v>
      </c>
      <c r="E39" s="16"/>
      <c r="F39" s="122"/>
      <c r="G39" s="23" t="s">
        <v>2</v>
      </c>
      <c r="H39" s="17"/>
      <c r="I39" s="107"/>
      <c r="J39" s="24" t="s">
        <v>2</v>
      </c>
      <c r="K39" s="18"/>
      <c r="L39" s="110"/>
      <c r="M39" s="25" t="s">
        <v>2</v>
      </c>
      <c r="N39" s="19"/>
      <c r="O39" s="113"/>
      <c r="P39" s="15" t="s">
        <v>2</v>
      </c>
      <c r="Q39" s="15"/>
      <c r="R39" s="60"/>
    </row>
    <row r="40" spans="1:36" x14ac:dyDescent="0.3">
      <c r="A40" s="39"/>
      <c r="B40" s="62" t="s">
        <v>16</v>
      </c>
      <c r="C40" s="38"/>
      <c r="D40" s="29"/>
      <c r="E40" s="36">
        <f>C40*D40</f>
        <v>0</v>
      </c>
      <c r="F40" s="38"/>
      <c r="G40" s="36"/>
      <c r="H40" s="36">
        <f>F40*G40</f>
        <v>0</v>
      </c>
      <c r="I40" s="38"/>
      <c r="J40" s="36"/>
      <c r="K40" s="36">
        <f>I40*J40</f>
        <v>0</v>
      </c>
      <c r="L40" s="38"/>
      <c r="M40" s="36"/>
      <c r="N40" s="36">
        <f>L40*M40</f>
        <v>0</v>
      </c>
      <c r="O40" s="38"/>
      <c r="P40" s="29"/>
      <c r="Q40" s="36">
        <f>O40*P40</f>
        <v>0</v>
      </c>
      <c r="R40" s="29">
        <f>E40+H40+K40+N40+Q40</f>
        <v>0</v>
      </c>
    </row>
    <row r="41" spans="1:36" x14ac:dyDescent="0.3">
      <c r="A41" s="39"/>
      <c r="B41" s="62" t="s">
        <v>16</v>
      </c>
      <c r="C41" s="38"/>
      <c r="D41" s="29"/>
      <c r="E41" s="36">
        <f>C41*D41</f>
        <v>0</v>
      </c>
      <c r="F41" s="38"/>
      <c r="G41" s="36"/>
      <c r="H41" s="36">
        <f t="shared" ref="H41:H42" si="0">F41*G41</f>
        <v>0</v>
      </c>
      <c r="I41" s="38"/>
      <c r="J41" s="36"/>
      <c r="K41" s="36">
        <f t="shared" ref="K41:K42" si="1">I41*J41</f>
        <v>0</v>
      </c>
      <c r="L41" s="38"/>
      <c r="M41" s="36"/>
      <c r="N41" s="36">
        <f t="shared" ref="N41:N42" si="2">L41*M41</f>
        <v>0</v>
      </c>
      <c r="O41" s="38"/>
      <c r="P41" s="29"/>
      <c r="Q41" s="36">
        <f t="shared" ref="Q41:Q42" si="3">O41*P41</f>
        <v>0</v>
      </c>
      <c r="R41" s="29">
        <f t="shared" ref="R41:R42" si="4">E41+H41+K41+N41+Q41</f>
        <v>0</v>
      </c>
    </row>
    <row r="42" spans="1:36" x14ac:dyDescent="0.3">
      <c r="A42" s="39"/>
      <c r="B42" s="62" t="s">
        <v>16</v>
      </c>
      <c r="C42" s="28"/>
      <c r="D42" s="29"/>
      <c r="E42" s="36">
        <f>C42*D42</f>
        <v>0</v>
      </c>
      <c r="F42" s="28"/>
      <c r="G42" s="29"/>
      <c r="H42" s="36">
        <f t="shared" si="0"/>
        <v>0</v>
      </c>
      <c r="I42" s="28"/>
      <c r="J42" s="29"/>
      <c r="K42" s="36">
        <f t="shared" si="1"/>
        <v>0</v>
      </c>
      <c r="L42" s="28"/>
      <c r="M42" s="29"/>
      <c r="N42" s="36">
        <f t="shared" si="2"/>
        <v>0</v>
      </c>
      <c r="O42" s="28"/>
      <c r="P42" s="29"/>
      <c r="Q42" s="36">
        <f t="shared" si="3"/>
        <v>0</v>
      </c>
      <c r="R42" s="29">
        <f t="shared" si="4"/>
        <v>0</v>
      </c>
    </row>
    <row r="43" spans="1:36" x14ac:dyDescent="0.3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4"/>
      <c r="Q43" s="72" t="s">
        <v>6</v>
      </c>
      <c r="R43" s="61">
        <f>R40+R41+R42</f>
        <v>0</v>
      </c>
    </row>
    <row r="44" spans="1:36" x14ac:dyDescent="0.3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135"/>
      <c r="Q44" s="72" t="s">
        <v>7</v>
      </c>
      <c r="R44" s="61">
        <f>R43*0.15</f>
        <v>0</v>
      </c>
    </row>
    <row r="45" spans="1:36" x14ac:dyDescent="0.3">
      <c r="A45" s="137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8"/>
      <c r="Q45" s="72" t="s">
        <v>39</v>
      </c>
      <c r="R45" s="61">
        <f>R43+R44</f>
        <v>0</v>
      </c>
    </row>
    <row r="46" spans="1:36" s="45" customFormat="1" x14ac:dyDescent="0.3">
      <c r="A46" s="46"/>
      <c r="B46" s="47"/>
      <c r="C46" s="48"/>
      <c r="D46" s="49"/>
      <c r="E46" s="50"/>
      <c r="F46" s="48"/>
      <c r="G46" s="50"/>
      <c r="H46" s="50"/>
      <c r="I46" s="48"/>
      <c r="J46" s="50"/>
      <c r="K46" s="50"/>
      <c r="L46" s="48"/>
      <c r="M46" s="50"/>
      <c r="N46" s="49"/>
      <c r="O46" s="48"/>
      <c r="P46" s="49"/>
      <c r="Q46" s="49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 x14ac:dyDescent="0.3">
      <c r="A47" s="76"/>
      <c r="B47" s="40"/>
      <c r="C47" s="77"/>
      <c r="D47" s="42"/>
      <c r="E47" s="43"/>
      <c r="F47" s="77"/>
      <c r="G47" s="43"/>
      <c r="H47" s="43"/>
      <c r="I47" s="77"/>
      <c r="J47" s="43"/>
      <c r="K47" s="43"/>
      <c r="L47" s="77"/>
      <c r="M47" s="43"/>
      <c r="N47" s="42"/>
      <c r="O47" s="77"/>
      <c r="P47" s="42"/>
      <c r="Q47" s="42"/>
    </row>
    <row r="48" spans="1:36" x14ac:dyDescent="0.3">
      <c r="A48" s="76"/>
      <c r="B48" s="40"/>
      <c r="C48" s="77"/>
      <c r="D48" s="42"/>
      <c r="E48" s="43"/>
      <c r="F48" s="77"/>
      <c r="G48" s="43"/>
      <c r="H48" s="43"/>
      <c r="I48" s="77"/>
      <c r="J48" s="43"/>
      <c r="K48" s="43"/>
      <c r="L48" s="77"/>
      <c r="M48" s="43"/>
      <c r="N48" s="42"/>
      <c r="O48" s="77"/>
      <c r="P48" s="42"/>
      <c r="Q48" s="42"/>
    </row>
    <row r="49" spans="1:36" x14ac:dyDescent="0.3">
      <c r="A49" s="78" t="s">
        <v>62</v>
      </c>
      <c r="B49" s="40"/>
      <c r="C49" s="41"/>
      <c r="D49" s="42"/>
      <c r="E49" s="43"/>
      <c r="F49" s="41"/>
      <c r="G49" s="42"/>
      <c r="H49" s="43"/>
      <c r="I49" s="41"/>
      <c r="J49" s="42"/>
      <c r="K49" s="43"/>
      <c r="L49" s="41"/>
      <c r="M49" s="42"/>
      <c r="N49" s="42"/>
      <c r="O49" s="41"/>
      <c r="P49" s="42"/>
      <c r="Q49" s="42"/>
    </row>
    <row r="50" spans="1:36" s="45" customFormat="1" ht="32.65" customHeight="1" x14ac:dyDescent="0.3">
      <c r="A50" s="145" t="s">
        <v>26</v>
      </c>
      <c r="B50" s="63"/>
      <c r="C50" s="146" t="s">
        <v>27</v>
      </c>
      <c r="D50" s="10" t="s">
        <v>18</v>
      </c>
      <c r="E50" s="33" t="s">
        <v>19</v>
      </c>
      <c r="F50" s="100" t="s">
        <v>28</v>
      </c>
      <c r="G50" s="34" t="s">
        <v>18</v>
      </c>
      <c r="H50" s="11" t="s">
        <v>19</v>
      </c>
      <c r="I50" s="101" t="s">
        <v>29</v>
      </c>
      <c r="J50" s="12" t="s">
        <v>18</v>
      </c>
      <c r="K50" s="12" t="s">
        <v>19</v>
      </c>
      <c r="L50" s="102" t="s">
        <v>30</v>
      </c>
      <c r="M50" s="13" t="s">
        <v>18</v>
      </c>
      <c r="N50" s="13" t="s">
        <v>19</v>
      </c>
      <c r="O50" s="96" t="s">
        <v>31</v>
      </c>
      <c r="P50" s="14" t="s">
        <v>18</v>
      </c>
      <c r="Q50" s="14" t="s">
        <v>19</v>
      </c>
      <c r="R50" s="60" t="s">
        <v>10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x14ac:dyDescent="0.3">
      <c r="A51" s="145"/>
      <c r="B51" s="52"/>
      <c r="C51" s="146"/>
      <c r="D51" s="10" t="s">
        <v>12</v>
      </c>
      <c r="E51" s="33" t="s">
        <v>3</v>
      </c>
      <c r="F51" s="100"/>
      <c r="G51" s="34" t="s">
        <v>12</v>
      </c>
      <c r="H51" s="11" t="s">
        <v>0</v>
      </c>
      <c r="I51" s="101"/>
      <c r="J51" s="12" t="s">
        <v>12</v>
      </c>
      <c r="K51" s="12" t="s">
        <v>1</v>
      </c>
      <c r="L51" s="102"/>
      <c r="M51" s="13" t="s">
        <v>12</v>
      </c>
      <c r="N51" s="13" t="s">
        <v>4</v>
      </c>
      <c r="O51" s="96"/>
      <c r="P51" s="14" t="s">
        <v>5</v>
      </c>
      <c r="Q51" s="14" t="s">
        <v>5</v>
      </c>
      <c r="R51" s="60" t="s">
        <v>13</v>
      </c>
    </row>
    <row r="52" spans="1:36" x14ac:dyDescent="0.3">
      <c r="A52" s="145"/>
      <c r="B52" s="52" t="s">
        <v>14</v>
      </c>
      <c r="C52" s="146"/>
      <c r="D52" s="10" t="s">
        <v>9</v>
      </c>
      <c r="E52" s="33" t="s">
        <v>2</v>
      </c>
      <c r="F52" s="100"/>
      <c r="G52" s="34" t="s">
        <v>0</v>
      </c>
      <c r="H52" s="11" t="s">
        <v>2</v>
      </c>
      <c r="I52" s="101"/>
      <c r="J52" s="12" t="s">
        <v>1</v>
      </c>
      <c r="K52" s="12" t="s">
        <v>2</v>
      </c>
      <c r="L52" s="102"/>
      <c r="M52" s="13" t="s">
        <v>4</v>
      </c>
      <c r="N52" s="13" t="s">
        <v>2</v>
      </c>
      <c r="O52" s="96"/>
      <c r="P52" s="15" t="s">
        <v>12</v>
      </c>
      <c r="Q52" s="15" t="s">
        <v>2</v>
      </c>
      <c r="R52" s="60" t="s">
        <v>2</v>
      </c>
    </row>
    <row r="53" spans="1:36" x14ac:dyDescent="0.3">
      <c r="A53" s="145"/>
      <c r="B53" s="52"/>
      <c r="C53" s="146"/>
      <c r="D53" s="22" t="s">
        <v>2</v>
      </c>
      <c r="E53" s="88"/>
      <c r="F53" s="100"/>
      <c r="G53" s="35" t="s">
        <v>2</v>
      </c>
      <c r="H53" s="17"/>
      <c r="I53" s="101"/>
      <c r="J53" s="24" t="s">
        <v>2</v>
      </c>
      <c r="K53" s="18"/>
      <c r="L53" s="102"/>
      <c r="M53" s="25" t="s">
        <v>2</v>
      </c>
      <c r="N53" s="19"/>
      <c r="O53" s="96"/>
      <c r="P53" s="15" t="s">
        <v>2</v>
      </c>
      <c r="Q53" s="15"/>
      <c r="R53" s="60"/>
    </row>
    <row r="54" spans="1:36" s="84" customFormat="1" x14ac:dyDescent="0.3">
      <c r="A54" s="70" t="s">
        <v>60</v>
      </c>
      <c r="B54" s="62" t="s">
        <v>15</v>
      </c>
      <c r="C54" s="38">
        <v>6</v>
      </c>
      <c r="D54" s="36"/>
      <c r="E54" s="36">
        <f>D54*12</f>
        <v>0</v>
      </c>
      <c r="F54" s="38"/>
      <c r="G54" s="36"/>
      <c r="H54" s="36">
        <f>G54*12</f>
        <v>0</v>
      </c>
      <c r="I54" s="38"/>
      <c r="J54" s="36"/>
      <c r="K54" s="36">
        <f>J54*12</f>
        <v>0</v>
      </c>
      <c r="L54" s="38"/>
      <c r="M54" s="36"/>
      <c r="N54" s="36">
        <f>M54*12</f>
        <v>0</v>
      </c>
      <c r="O54" s="38"/>
      <c r="P54" s="36"/>
      <c r="Q54" s="36">
        <f>P54*12</f>
        <v>0</v>
      </c>
      <c r="R54" s="29">
        <f>E53+H54+K54+N54+Q54</f>
        <v>0</v>
      </c>
    </row>
    <row r="55" spans="1:36" s="84" customFormat="1" x14ac:dyDescent="0.3">
      <c r="A55" s="44" t="s">
        <v>52</v>
      </c>
      <c r="B55" s="62" t="s">
        <v>15</v>
      </c>
      <c r="C55" s="38">
        <v>6</v>
      </c>
      <c r="D55" s="36"/>
      <c r="E55" s="36">
        <f>D55*12</f>
        <v>0</v>
      </c>
      <c r="F55" s="51"/>
      <c r="G55" s="36"/>
      <c r="H55" s="36">
        <f>G55*12</f>
        <v>0</v>
      </c>
      <c r="I55" s="38"/>
      <c r="J55" s="36"/>
      <c r="K55" s="36">
        <f>J55*12</f>
        <v>0</v>
      </c>
      <c r="L55" s="38"/>
      <c r="M55" s="36"/>
      <c r="N55" s="36">
        <f>M55*12</f>
        <v>0</v>
      </c>
      <c r="O55" s="38"/>
      <c r="P55" s="36"/>
      <c r="Q55" s="36">
        <f>P55*12</f>
        <v>0</v>
      </c>
      <c r="R55" s="29">
        <f>E54+H55+K55+N55+Q55</f>
        <v>0</v>
      </c>
    </row>
    <row r="56" spans="1:36" x14ac:dyDescent="0.3">
      <c r="A56" s="132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4"/>
      <c r="Q56" s="72" t="s">
        <v>6</v>
      </c>
      <c r="R56" s="61">
        <f>R54+R55</f>
        <v>0</v>
      </c>
    </row>
    <row r="57" spans="1:36" x14ac:dyDescent="0.3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135"/>
      <c r="Q57" s="72" t="s">
        <v>7</v>
      </c>
      <c r="R57" s="61">
        <f>R55*0.15</f>
        <v>0</v>
      </c>
    </row>
    <row r="58" spans="1:36" x14ac:dyDescent="0.3">
      <c r="A58" s="136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8"/>
      <c r="Q58" s="72" t="s">
        <v>39</v>
      </c>
      <c r="R58" s="61">
        <f>R56+R57</f>
        <v>0</v>
      </c>
    </row>
    <row r="59" spans="1:36" x14ac:dyDescent="0.3">
      <c r="A59" s="71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P59" s="37"/>
      <c r="Q59" s="37"/>
      <c r="R59" s="87"/>
    </row>
    <row r="60" spans="1:36" x14ac:dyDescent="0.3">
      <c r="A60" s="71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87"/>
    </row>
    <row r="61" spans="1:36" ht="19.5" customHeight="1" x14ac:dyDescent="0.3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87" t="s">
        <v>57</v>
      </c>
    </row>
    <row r="62" spans="1:36" ht="23.65" customHeight="1" x14ac:dyDescent="0.3">
      <c r="A62" s="93" t="s">
        <v>24</v>
      </c>
      <c r="B62" s="94"/>
      <c r="C62" s="94"/>
      <c r="D62" s="94"/>
      <c r="E62" s="94"/>
      <c r="F62" s="94"/>
      <c r="G62" s="94"/>
      <c r="H62" s="95"/>
      <c r="I62" s="85" t="s">
        <v>58</v>
      </c>
    </row>
    <row r="63" spans="1:36" ht="18" customHeight="1" x14ac:dyDescent="0.3">
      <c r="A63" s="75" t="s">
        <v>25</v>
      </c>
      <c r="B63" s="150" t="s">
        <v>54</v>
      </c>
      <c r="C63" s="151"/>
      <c r="D63" s="151"/>
      <c r="E63" s="151"/>
      <c r="F63" s="151"/>
      <c r="G63" s="151"/>
      <c r="H63" s="152"/>
      <c r="I63" s="29">
        <f>D15</f>
        <v>0</v>
      </c>
    </row>
    <row r="64" spans="1:36" ht="15.65" customHeight="1" x14ac:dyDescent="0.3">
      <c r="A64" s="75" t="s">
        <v>40</v>
      </c>
      <c r="B64" s="97" t="s">
        <v>55</v>
      </c>
      <c r="C64" s="98"/>
      <c r="D64" s="98"/>
      <c r="E64" s="98"/>
      <c r="F64" s="98"/>
      <c r="G64" s="98"/>
      <c r="H64" s="99"/>
      <c r="I64" s="29">
        <f>R29</f>
        <v>0</v>
      </c>
    </row>
    <row r="65" spans="1:9" ht="16.149999999999999" customHeight="1" x14ac:dyDescent="0.3">
      <c r="A65" s="75" t="s">
        <v>41</v>
      </c>
      <c r="B65" s="97" t="s">
        <v>56</v>
      </c>
      <c r="C65" s="98"/>
      <c r="D65" s="98"/>
      <c r="E65" s="98"/>
      <c r="F65" s="98"/>
      <c r="G65" s="98"/>
      <c r="H65" s="99"/>
      <c r="I65" s="29">
        <f>R43</f>
        <v>0</v>
      </c>
    </row>
    <row r="66" spans="1:9" x14ac:dyDescent="0.3">
      <c r="A66" s="75" t="s">
        <v>32</v>
      </c>
      <c r="B66" s="147" t="s">
        <v>8</v>
      </c>
      <c r="C66" s="148"/>
      <c r="D66" s="148"/>
      <c r="E66" s="148"/>
      <c r="F66" s="148"/>
      <c r="G66" s="148"/>
      <c r="H66" s="149"/>
      <c r="I66" s="29">
        <f>R56</f>
        <v>0</v>
      </c>
    </row>
    <row r="67" spans="1:9" x14ac:dyDescent="0.3">
      <c r="A67" s="124"/>
      <c r="B67" s="125"/>
      <c r="C67" s="125"/>
      <c r="D67" s="125"/>
      <c r="E67" s="125"/>
      <c r="F67" s="125"/>
      <c r="G67" s="126"/>
      <c r="H67" s="72" t="s">
        <v>6</v>
      </c>
      <c r="I67" s="31">
        <f>I63+I64+I65+I66</f>
        <v>0</v>
      </c>
    </row>
    <row r="68" spans="1:9" x14ac:dyDescent="0.3">
      <c r="A68" s="127"/>
      <c r="B68" s="104"/>
      <c r="C68" s="104"/>
      <c r="D68" s="104"/>
      <c r="E68" s="104"/>
      <c r="F68" s="104"/>
      <c r="G68" s="128"/>
      <c r="H68" s="72" t="s">
        <v>7</v>
      </c>
      <c r="I68" s="31">
        <f>I67*0.15</f>
        <v>0</v>
      </c>
    </row>
    <row r="69" spans="1:9" x14ac:dyDescent="0.3">
      <c r="A69" s="129"/>
      <c r="B69" s="130"/>
      <c r="C69" s="130"/>
      <c r="D69" s="130"/>
      <c r="E69" s="130"/>
      <c r="F69" s="130"/>
      <c r="G69" s="131"/>
      <c r="H69" s="72" t="s">
        <v>39</v>
      </c>
      <c r="I69" s="31">
        <f>I67+I68</f>
        <v>0</v>
      </c>
    </row>
    <row r="79" spans="1:9" ht="28.9" customHeight="1" x14ac:dyDescent="0.3"/>
    <row r="80" spans="1:9" ht="53.65" customHeight="1" x14ac:dyDescent="0.3"/>
    <row r="81" ht="20.65" customHeight="1" x14ac:dyDescent="0.3"/>
    <row r="82" ht="16.5" customHeight="1" x14ac:dyDescent="0.3"/>
    <row r="83" ht="17.649999999999999" customHeight="1" x14ac:dyDescent="0.3"/>
  </sheetData>
  <mergeCells count="34">
    <mergeCell ref="A67:G69"/>
    <mergeCell ref="A56:P58"/>
    <mergeCell ref="A43:P45"/>
    <mergeCell ref="A15:B17"/>
    <mergeCell ref="A29:P31"/>
    <mergeCell ref="A50:A53"/>
    <mergeCell ref="C50:C53"/>
    <mergeCell ref="A36:A39"/>
    <mergeCell ref="C36:C39"/>
    <mergeCell ref="F36:F39"/>
    <mergeCell ref="I36:I39"/>
    <mergeCell ref="L36:L39"/>
    <mergeCell ref="O36:O39"/>
    <mergeCell ref="B66:H66"/>
    <mergeCell ref="B64:H64"/>
    <mergeCell ref="B63:H63"/>
    <mergeCell ref="A8:H8"/>
    <mergeCell ref="A2:M2"/>
    <mergeCell ref="A4:E4"/>
    <mergeCell ref="I23:I26"/>
    <mergeCell ref="L23:L26"/>
    <mergeCell ref="A11:Q11"/>
    <mergeCell ref="O23:O26"/>
    <mergeCell ref="A23:A26"/>
    <mergeCell ref="C23:C26"/>
    <mergeCell ref="F23:F26"/>
    <mergeCell ref="A32:Q32"/>
    <mergeCell ref="A62:H62"/>
    <mergeCell ref="O50:O53"/>
    <mergeCell ref="B65:H65"/>
    <mergeCell ref="A61:Q61"/>
    <mergeCell ref="F50:F53"/>
    <mergeCell ref="I50:I53"/>
    <mergeCell ref="L50:L53"/>
  </mergeCells>
  <pageMargins left="0.7" right="0.7" top="0.75" bottom="0.75" header="0.3" footer="0.3"/>
  <pageSetup paperSize="8" scale="6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28"/>
  <sheetViews>
    <sheetView topLeftCell="C1" workbookViewId="0">
      <selection activeCell="F19" sqref="F19"/>
    </sheetView>
  </sheetViews>
  <sheetFormatPr defaultRowHeight="14.5" x14ac:dyDescent="0.35"/>
  <sheetData>
    <row r="5" spans="1:18" x14ac:dyDescent="0.35">
      <c r="A5">
        <v>974513</v>
      </c>
      <c r="B5">
        <v>81209</v>
      </c>
      <c r="C5">
        <f>+B5*12</f>
        <v>974508</v>
      </c>
    </row>
    <row r="6" spans="1:18" x14ac:dyDescent="0.35">
      <c r="E6">
        <v>17.690000000000001</v>
      </c>
      <c r="L6">
        <v>90.94</v>
      </c>
      <c r="M6">
        <v>938</v>
      </c>
      <c r="N6">
        <f>+M6*L6</f>
        <v>85301.72</v>
      </c>
    </row>
    <row r="7" spans="1:18" x14ac:dyDescent="0.35">
      <c r="E7">
        <v>10.88</v>
      </c>
      <c r="M7">
        <v>12</v>
      </c>
    </row>
    <row r="8" spans="1:18" x14ac:dyDescent="0.35">
      <c r="E8">
        <v>62.37</v>
      </c>
      <c r="M8">
        <f>+M6*M7</f>
        <v>11256</v>
      </c>
    </row>
    <row r="9" spans="1:18" x14ac:dyDescent="0.35">
      <c r="E9">
        <f>SUM(E6:E8)</f>
        <v>90.94</v>
      </c>
      <c r="F9">
        <v>938</v>
      </c>
      <c r="G9">
        <f>+F9*E9</f>
        <v>85301.72</v>
      </c>
      <c r="H9">
        <v>12</v>
      </c>
      <c r="I9">
        <f>+G9*H9</f>
        <v>1023620.64</v>
      </c>
      <c r="M9">
        <v>5</v>
      </c>
    </row>
    <row r="10" spans="1:18" x14ac:dyDescent="0.35">
      <c r="G10">
        <f>+B5</f>
        <v>81209</v>
      </c>
      <c r="M10">
        <f>+M8*M9</f>
        <v>56280</v>
      </c>
    </row>
    <row r="11" spans="1:18" x14ac:dyDescent="0.35">
      <c r="G11">
        <f>+G10-G9</f>
        <v>-4092.7200000000012</v>
      </c>
      <c r="H11">
        <v>12</v>
      </c>
      <c r="I11">
        <f>+G11*H11</f>
        <v>-49112.640000000014</v>
      </c>
      <c r="M11">
        <f>+M10*E9</f>
        <v>5118103.2</v>
      </c>
      <c r="N11">
        <v>5122360</v>
      </c>
      <c r="O11">
        <f>+N11-M11</f>
        <v>4256.7999999998137</v>
      </c>
      <c r="P11">
        <f>+O11/N11</f>
        <v>8.3102320024360128E-4</v>
      </c>
    </row>
    <row r="12" spans="1:18" x14ac:dyDescent="0.35">
      <c r="R12">
        <f>4092*2.5%</f>
        <v>102.30000000000001</v>
      </c>
    </row>
    <row r="13" spans="1:18" x14ac:dyDescent="0.35">
      <c r="N13">
        <v>938</v>
      </c>
      <c r="R13">
        <v>4092</v>
      </c>
    </row>
    <row r="14" spans="1:18" x14ac:dyDescent="0.35">
      <c r="C14">
        <v>974513</v>
      </c>
      <c r="D14">
        <v>998876</v>
      </c>
      <c r="E14">
        <f>+D14-C14</f>
        <v>24363</v>
      </c>
      <c r="F14" s="1">
        <f>+E14/C14</f>
        <v>2.5000179576875833E-2</v>
      </c>
      <c r="N14">
        <v>60</v>
      </c>
      <c r="R14">
        <f>+R13+R12</f>
        <v>4194.3</v>
      </c>
    </row>
    <row r="15" spans="1:18" x14ac:dyDescent="0.35">
      <c r="N15">
        <f>+N14*N13</f>
        <v>56280</v>
      </c>
      <c r="O15">
        <v>56330</v>
      </c>
    </row>
    <row r="16" spans="1:18" x14ac:dyDescent="0.35">
      <c r="C16">
        <v>1023848</v>
      </c>
      <c r="D16">
        <f>+D14</f>
        <v>998876</v>
      </c>
      <c r="E16">
        <f>+D16-C16</f>
        <v>-24972</v>
      </c>
      <c r="F16" s="1">
        <f>+E16/C16</f>
        <v>-2.4390339190973661E-2</v>
      </c>
      <c r="N16">
        <f>+N15-O15</f>
        <v>-50</v>
      </c>
    </row>
    <row r="17" spans="2:20" x14ac:dyDescent="0.35">
      <c r="K17" s="4">
        <v>2.5000000000000001E-2</v>
      </c>
    </row>
    <row r="18" spans="2:20" x14ac:dyDescent="0.35">
      <c r="C18">
        <v>974513</v>
      </c>
      <c r="E18">
        <f>+C18</f>
        <v>974513</v>
      </c>
      <c r="G18">
        <v>81209</v>
      </c>
      <c r="J18">
        <f>+G18</f>
        <v>81209</v>
      </c>
      <c r="K18">
        <f>+J18*$K$17</f>
        <v>2030.2250000000001</v>
      </c>
      <c r="L18">
        <f>+K18+J18</f>
        <v>83239.225000000006</v>
      </c>
    </row>
    <row r="19" spans="2:20" x14ac:dyDescent="0.35">
      <c r="B19" s="2">
        <f>+C18/C19-1</f>
        <v>-2.4390414826264695E-2</v>
      </c>
      <c r="C19">
        <v>998876</v>
      </c>
      <c r="D19">
        <f>+C19/C18</f>
        <v>1.0250001795768757</v>
      </c>
      <c r="F19" s="2">
        <f>+G18/G19-1</f>
        <v>-2.4399327246516056E-2</v>
      </c>
      <c r="G19">
        <v>83240</v>
      </c>
      <c r="H19" s="3">
        <f>+G19/G18</f>
        <v>1.025009543277223</v>
      </c>
      <c r="J19">
        <f>+G19</f>
        <v>83240</v>
      </c>
      <c r="K19">
        <f>+J19*$K$17</f>
        <v>2081</v>
      </c>
      <c r="L19">
        <f>+K19+J19</f>
        <v>85321</v>
      </c>
      <c r="P19">
        <v>938</v>
      </c>
      <c r="Q19">
        <v>12</v>
      </c>
      <c r="R19">
        <f>+Q19*P19</f>
        <v>11256</v>
      </c>
      <c r="S19">
        <v>5</v>
      </c>
      <c r="T19">
        <f>+R19*S19</f>
        <v>56280</v>
      </c>
    </row>
    <row r="20" spans="2:20" x14ac:dyDescent="0.35">
      <c r="B20" s="2">
        <f>+C19/C20-1</f>
        <v>-2.4390339190973664E-2</v>
      </c>
      <c r="C20">
        <v>1023848</v>
      </c>
      <c r="D20">
        <f>+C20/C19</f>
        <v>1.0250001001125264</v>
      </c>
      <c r="F20" s="2">
        <f>+G19/G20-1</f>
        <v>-2.4390243902439046E-2</v>
      </c>
      <c r="G20">
        <v>85321</v>
      </c>
      <c r="H20" s="3">
        <f>+G20/G19</f>
        <v>1.0249999999999999</v>
      </c>
      <c r="J20">
        <f>+G20</f>
        <v>85321</v>
      </c>
      <c r="K20">
        <f>+J20*$K$17</f>
        <v>2133.0250000000001</v>
      </c>
      <c r="L20">
        <f>+K20+J20</f>
        <v>87454.024999999994</v>
      </c>
    </row>
    <row r="21" spans="2:20" x14ac:dyDescent="0.35">
      <c r="B21" s="2">
        <f>+C20/C21-1</f>
        <v>-2.4390057973555535E-2</v>
      </c>
      <c r="C21">
        <v>1049444</v>
      </c>
      <c r="D21">
        <f>+C21/C20</f>
        <v>1.024999804658504</v>
      </c>
      <c r="F21" s="2">
        <f>+G20/G21-1</f>
        <v>-2.4389965010176762E-2</v>
      </c>
      <c r="G21">
        <v>87454</v>
      </c>
      <c r="H21" s="3">
        <f>+G21/G20</f>
        <v>1.0249997069889007</v>
      </c>
      <c r="J21">
        <f>+G21</f>
        <v>87454</v>
      </c>
      <c r="K21">
        <f>+J21*$K$17</f>
        <v>2186.35</v>
      </c>
      <c r="L21">
        <f>+K21+J21</f>
        <v>89640.35</v>
      </c>
    </row>
    <row r="22" spans="2:20" x14ac:dyDescent="0.35">
      <c r="B22" s="2">
        <f>+C21/C22-1</f>
        <v>-2.4390153205414267E-2</v>
      </c>
      <c r="C22">
        <v>1075680</v>
      </c>
      <c r="D22">
        <f>+C22/C21</f>
        <v>1.0249999047114473</v>
      </c>
      <c r="F22" s="2">
        <f>+G21/G22-1</f>
        <v>-2.4386434627398534E-2</v>
      </c>
      <c r="G22">
        <v>89640</v>
      </c>
      <c r="H22" s="3">
        <f>+G22/G21</f>
        <v>1.0249959978960368</v>
      </c>
      <c r="J22">
        <f>+G22</f>
        <v>89640</v>
      </c>
      <c r="K22">
        <f>+J22*$K$17</f>
        <v>2241</v>
      </c>
      <c r="L22">
        <f>+K22+J22</f>
        <v>91881</v>
      </c>
    </row>
    <row r="23" spans="2:20" x14ac:dyDescent="0.35">
      <c r="H23" s="2"/>
    </row>
    <row r="24" spans="2:20" x14ac:dyDescent="0.35">
      <c r="C24">
        <f>+J18</f>
        <v>81209</v>
      </c>
      <c r="D24">
        <f>+C24/$E$9</f>
        <v>892.99538157026609</v>
      </c>
    </row>
    <row r="25" spans="2:20" x14ac:dyDescent="0.35">
      <c r="C25">
        <f>+J19</f>
        <v>83240</v>
      </c>
      <c r="D25">
        <f>+C25/$E$9</f>
        <v>915.32878821200791</v>
      </c>
      <c r="E25">
        <f>+D25/D24</f>
        <v>1.025009543277223</v>
      </c>
    </row>
    <row r="26" spans="2:20" x14ac:dyDescent="0.35">
      <c r="C26">
        <f>+J20</f>
        <v>85321</v>
      </c>
      <c r="D26">
        <f>+C26/$E$9</f>
        <v>938.21200791730814</v>
      </c>
      <c r="E26">
        <f>+D26/D25</f>
        <v>1.0250000000000001</v>
      </c>
    </row>
    <row r="27" spans="2:20" x14ac:dyDescent="0.35">
      <c r="C27">
        <f>+J21</f>
        <v>87454</v>
      </c>
      <c r="D27">
        <f>+C27/$E$9</f>
        <v>961.66703320870909</v>
      </c>
      <c r="E27">
        <f>+D27/D26</f>
        <v>1.0249997069889007</v>
      </c>
    </row>
    <row r="28" spans="2:20" x14ac:dyDescent="0.35">
      <c r="C28">
        <f>+J22</f>
        <v>89640</v>
      </c>
      <c r="D28">
        <f>+C28/$E$9</f>
        <v>985.70486034748183</v>
      </c>
      <c r="E28">
        <f>+D28/D27</f>
        <v>1.0249959978960368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31c2c7-b55d-42be-ae52-0a331f3382cf}" enabled="0" method="" siteId="{8931c2c7-b55d-42be-ae52-0a331f3382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Pricing schedule</vt:lpstr>
      <vt:lpstr>Sheet2</vt:lpstr>
    </vt:vector>
  </TitlesOfParts>
  <Company>National Health Laboratory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Hira</dc:creator>
  <cp:lastModifiedBy>Phillip Serage</cp:lastModifiedBy>
  <cp:lastPrinted>2026-09-03T07:42:41Z</cp:lastPrinted>
  <dcterms:created xsi:type="dcterms:W3CDTF">2019-08-22T09:41:13Z</dcterms:created>
  <dcterms:modified xsi:type="dcterms:W3CDTF">2026-09-03T07:42:44Z</dcterms:modified>
</cp:coreProperties>
</file>