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hakoaKm\Documents\Desktop\Restored Data\CS-FIRE SUPRESSION\ITT TO THE MARKET\"/>
    </mc:Choice>
  </mc:AlternateContent>
  <xr:revisionPtr revIDLastSave="0" documentId="8_{B3C50421-C1D0-4F2A-985F-D5703176514D}" xr6:coauthVersionLast="47" xr6:coauthVersionMax="47" xr10:uidLastSave="{00000000-0000-0000-0000-000000000000}"/>
  <bookViews>
    <workbookView xWindow="1170" yWindow="0" windowWidth="20430" windowHeight="13500" tabRatio="886" xr2:uid="{00000000-000D-0000-FFFF-FFFF00000000}"/>
  </bookViews>
  <sheets>
    <sheet name="FLAMMABLE STORE FIRE SUPRESSION" sheetId="13" r:id="rId1"/>
    <sheet name="duPL" sheetId="1" state="hidden" r:id="rId2"/>
  </sheets>
  <definedNames>
    <definedName name="_xlnm.Print_Area" localSheetId="1">duPL!$A$1:$BC$78</definedName>
    <definedName name="_xlnm.Print_Area" localSheetId="0">'FLAMMABLE STORE FIRE SUPRESSION'!$A$1:$F$186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5" i="13" l="1"/>
  <c r="C52" i="13"/>
  <c r="I74" i="1" l="1"/>
  <c r="F74" i="1"/>
  <c r="E71" i="1"/>
  <c r="E68" i="1"/>
  <c r="E65" i="1"/>
  <c r="G65" i="1" s="1"/>
  <c r="E63" i="1"/>
  <c r="G63" i="1" s="1"/>
  <c r="E60" i="1"/>
  <c r="G60" i="1" s="1"/>
  <c r="E56" i="1"/>
  <c r="G56" i="1" s="1"/>
  <c r="E54" i="1"/>
  <c r="G54" i="1" s="1"/>
  <c r="F49" i="1"/>
  <c r="E49" i="1"/>
  <c r="E43" i="1"/>
  <c r="G43" i="1" s="1"/>
  <c r="F42" i="1"/>
  <c r="E42" i="1"/>
  <c r="F41" i="1"/>
  <c r="G41" i="1" s="1"/>
  <c r="E41" i="1"/>
  <c r="F40" i="1"/>
  <c r="E40" i="1"/>
  <c r="F39" i="1"/>
  <c r="E39" i="1"/>
  <c r="F38" i="1"/>
  <c r="E38" i="1"/>
  <c r="G38" i="1" s="1"/>
  <c r="F37" i="1"/>
  <c r="G37" i="1" s="1"/>
  <c r="E37" i="1"/>
  <c r="F36" i="1"/>
  <c r="E36" i="1"/>
  <c r="G36" i="1" s="1"/>
  <c r="F35" i="1"/>
  <c r="E35" i="1"/>
  <c r="F34" i="1"/>
  <c r="E34" i="1"/>
  <c r="E33" i="1"/>
  <c r="E32" i="1"/>
  <c r="F31" i="1"/>
  <c r="E31" i="1"/>
  <c r="E30" i="1"/>
  <c r="G30" i="1" s="1"/>
  <c r="F27" i="1"/>
  <c r="E27" i="1"/>
  <c r="E26" i="1"/>
  <c r="F25" i="1"/>
  <c r="E25" i="1"/>
  <c r="F24" i="1"/>
  <c r="E24" i="1"/>
  <c r="F23" i="1"/>
  <c r="E23" i="1"/>
  <c r="F22" i="1"/>
  <c r="E22" i="1"/>
  <c r="G22" i="1" s="1"/>
  <c r="F21" i="1"/>
  <c r="E21" i="1"/>
  <c r="F20" i="1"/>
  <c r="E20" i="1"/>
  <c r="E19" i="1"/>
  <c r="I18" i="1"/>
  <c r="H18" i="1"/>
  <c r="F18" i="1"/>
  <c r="F17" i="1"/>
  <c r="E17" i="1"/>
  <c r="F16" i="1"/>
  <c r="E16" i="1"/>
  <c r="F15" i="1"/>
  <c r="E15" i="1"/>
  <c r="F14" i="1"/>
  <c r="E14" i="1"/>
  <c r="F13" i="1"/>
  <c r="E13" i="1"/>
  <c r="G42" i="1" l="1"/>
  <c r="G34" i="1"/>
  <c r="G40" i="1"/>
  <c r="G13" i="1"/>
  <c r="G25" i="1"/>
  <c r="G14" i="1"/>
  <c r="G78" i="1" s="1"/>
  <c r="G16" i="1"/>
  <c r="G24" i="1"/>
  <c r="G35" i="1"/>
  <c r="E18" i="1"/>
  <c r="G18" i="1" s="1"/>
  <c r="G27" i="1"/>
  <c r="G31" i="1"/>
  <c r="G39" i="1"/>
</calcChain>
</file>

<file path=xl/sharedStrings.xml><?xml version="1.0" encoding="utf-8"?>
<sst xmlns="http://schemas.openxmlformats.org/spreadsheetml/2006/main" count="378" uniqueCount="236">
  <si>
    <t xml:space="preserve">FIRE SUPPRESSION PROJECT - FIRE PROTECTION BOQ </t>
  </si>
  <si>
    <t xml:space="preserve">Cost Estimate - Fire Suppression </t>
  </si>
  <si>
    <t xml:space="preserve">Administration Building </t>
  </si>
  <si>
    <t xml:space="preserve">Construction Services </t>
  </si>
  <si>
    <t>RRR Quantum Training B</t>
  </si>
  <si>
    <t>Training Building "A"</t>
  </si>
  <si>
    <t xml:space="preserve">Old Bicycle Shop </t>
  </si>
  <si>
    <t xml:space="preserve">Training Building "B' </t>
  </si>
  <si>
    <t xml:space="preserve">Training Building "C" </t>
  </si>
  <si>
    <t xml:space="preserve">Canteen </t>
  </si>
  <si>
    <t xml:space="preserve">Clinic </t>
  </si>
  <si>
    <t xml:space="preserve">Security Risk Management Building  </t>
  </si>
  <si>
    <t xml:space="preserve">Fire Station B </t>
  </si>
  <si>
    <t xml:space="preserve">Main Store Pump Store </t>
  </si>
  <si>
    <t xml:space="preserve">Balancing Transformers Pump House </t>
  </si>
  <si>
    <t xml:space="preserve">Houses </t>
  </si>
  <si>
    <t xml:space="preserve">Flats </t>
  </si>
  <si>
    <t xml:space="preserve">Consumer Sub-Station </t>
  </si>
  <si>
    <t>Electrical Sub-Station</t>
  </si>
  <si>
    <t xml:space="preserve">Stand by Generators </t>
  </si>
  <si>
    <t xml:space="preserve">Central Stores ) Returned Equipment From Projects </t>
  </si>
  <si>
    <t xml:space="preserve">MAN Truck Building </t>
  </si>
  <si>
    <t xml:space="preserve">Central Stores "Store" </t>
  </si>
  <si>
    <t xml:space="preserve">Flammable Liquid Container </t>
  </si>
  <si>
    <t xml:space="preserve">Spray Booth </t>
  </si>
  <si>
    <t xml:space="preserve">Yard Area &amp; Storage Rooms </t>
  </si>
  <si>
    <t xml:space="preserve">Bearing &amp; Machining Building </t>
  </si>
  <si>
    <t xml:space="preserve">Power Generation Services 10000L Hazardous Chem Store   </t>
  </si>
  <si>
    <t xml:space="preserve">Transformer &amp; Switchgear Oil Deport </t>
  </si>
  <si>
    <t xml:space="preserve">Transformer &amp; Switchgear 600&amp;200 Ton Workshop </t>
  </si>
  <si>
    <t xml:space="preserve">Transformer &amp; Switchgear Receipt/Dispatch </t>
  </si>
  <si>
    <t xml:space="preserve">Transformer and Switchgear Engineering </t>
  </si>
  <si>
    <t xml:space="preserve">Transformer &amp; Switchgear - Maintenance </t>
  </si>
  <si>
    <t xml:space="preserve">Turbo Gen Services Rotablle Modular Facility Warehouse 1 </t>
  </si>
  <si>
    <t xml:space="preserve">Turbo Gen Services Rotable Modular Facility Warehpuse 2 </t>
  </si>
  <si>
    <t xml:space="preserve">Turbo Gen Services Satellite Store </t>
  </si>
  <si>
    <t xml:space="preserve">Turbo Gen Services Workshop </t>
  </si>
  <si>
    <t xml:space="preserve">Logistics and Waste Offices </t>
  </si>
  <si>
    <t xml:space="preserve">Logistics and Waste Yard &amp; Workshops </t>
  </si>
  <si>
    <t xml:space="preserve">Log. &amp; Waste Fuel Dispensing </t>
  </si>
  <si>
    <t xml:space="preserve">Log. &amp; Waste Rotran Warehouse </t>
  </si>
  <si>
    <t xml:space="preserve">Log. &amp; Waste Storage Containers </t>
  </si>
  <si>
    <t xml:space="preserve">Log. &amp; Waste Multi Axel New Yard </t>
  </si>
  <si>
    <t xml:space="preserve">Bulk Material Services Mobile Plant Workshops </t>
  </si>
  <si>
    <t xml:space="preserve">Pole Yard </t>
  </si>
  <si>
    <t xml:space="preserve">Main Store </t>
  </si>
  <si>
    <t xml:space="preserve">Oil Laboratory </t>
  </si>
  <si>
    <t xml:space="preserve">Fire Safety Systems Within Premises </t>
  </si>
  <si>
    <t xml:space="preserve">Management Systems </t>
  </si>
  <si>
    <t>ITEM</t>
  </si>
  <si>
    <t>DESCRIPTION</t>
  </si>
  <si>
    <t>UNIT</t>
  </si>
  <si>
    <t>QTY</t>
  </si>
  <si>
    <t>RATE</t>
  </si>
  <si>
    <t>AMOUNT</t>
  </si>
  <si>
    <t>6 Storey</t>
  </si>
  <si>
    <t>3 Storey</t>
  </si>
  <si>
    <t>2 Storey</t>
  </si>
  <si>
    <t>3 Sections</t>
  </si>
  <si>
    <t>Single Storey</t>
  </si>
  <si>
    <t>Warehouse</t>
  </si>
  <si>
    <t>Offices &amp; Few Bays</t>
  </si>
  <si>
    <t>Throughout Premises</t>
  </si>
  <si>
    <t xml:space="preserve">Privately Owned </t>
  </si>
  <si>
    <t xml:space="preserve">3 Room Single Storey </t>
  </si>
  <si>
    <t>Storage</t>
  </si>
  <si>
    <t>Lofty</t>
  </si>
  <si>
    <t>Containers</t>
  </si>
  <si>
    <t>Storage Area</t>
  </si>
  <si>
    <t>FIRE HYDRANT, HOSE REEL AND BOOSTER PUMP INSTALLATION</t>
  </si>
  <si>
    <t>PREAMBLES</t>
  </si>
  <si>
    <t xml:space="preserve">Tenderers are referred to the General Preamble For Trades – 2017 as published by The Association of South African Quantity Surveyors as well as the Supplementary preambles under the section “Works Information-Specifications, standards &amp; workmanship” </t>
  </si>
  <si>
    <t>ALL MATERIALS, EQUIPMENT AND INSTALLATION METHODS TO BE IN STRICT COMPLIANCE WITH AUTOMATIC SPRINKLER INSTALLATION FOR FIRE FIGHTING PURPOSES (SANS 10287) AND HYDRANTS (SANS 1128)</t>
  </si>
  <si>
    <r>
      <t>CO</t>
    </r>
    <r>
      <rPr>
        <sz val="11"/>
        <color indexed="8"/>
        <rFont val="Arial"/>
        <family val="2"/>
      </rPr>
      <t>²</t>
    </r>
    <r>
      <rPr>
        <sz val="11"/>
        <color indexed="8"/>
        <rFont val="Calibri"/>
        <family val="2"/>
      </rPr>
      <t xml:space="preserve"> Fire Extinguishers</t>
    </r>
  </si>
  <si>
    <t>To be calculated</t>
  </si>
  <si>
    <t>Fire Hydrant 65mm Diameter (SANS 1128 Part 1)</t>
  </si>
  <si>
    <t>No</t>
  </si>
  <si>
    <t xml:space="preserve">Photo Luminescent Signs 190 x 190 </t>
  </si>
  <si>
    <t>4. 5 kg Dry Chemical Powder Fire Extinguisher (SABS 810, 889)</t>
  </si>
  <si>
    <t>To  Be Calculated</t>
  </si>
  <si>
    <t>9 kg Dry Chemical Powder Fire Extinguisher (SABS 810, 889)</t>
  </si>
  <si>
    <r>
      <t xml:space="preserve">25mm Union Piping inlcuding Union pipes, Bar Pressure Gauge, Isolator Valves.  15mm - 50mm Ball valves, 20mm - 110mm Black Mild Steel Pipes, 32mm - 110mm Equal Tee Pieces,  32 x 25mm to 110 x 80mm Unequal Tee Pieces, 25mm to 110m 90 </t>
    </r>
    <r>
      <rPr>
        <sz val="11"/>
        <color indexed="8"/>
        <rFont val="Calibri"/>
        <family val="2"/>
      </rPr>
      <t>° Bends, Reducers, Pipe Hangers, End Caps, Weld on Sockets ,"kennedy" Monitored Valves, "Amri" Butterfly Valves. etc.</t>
    </r>
  </si>
  <si>
    <t>Item</t>
  </si>
  <si>
    <t>30m Fire hose reel complete with wall mounted bracket, hose guide, nozzles, SANS 543 approved with SANS 1186(1) signage</t>
  </si>
  <si>
    <t>Hydrant hand wheel type landing valve with 65mm ID outlet with SABS 1186(1) signage</t>
  </si>
  <si>
    <t>65mm Sprinkler booster connection for fire brigade complete with connection</t>
  </si>
  <si>
    <t>150mm Header pipe with 2 x ICV valve connections</t>
  </si>
  <si>
    <t>Wall mounted cabinet with 6 x Spare sprinkler heads, sprinkler wrench for each type of sprinkler</t>
  </si>
  <si>
    <t>Fire Hose Box; 3 x 30m (65mm diameter) thermoplastic lined fire hose with 65mm couplings and straight through nozzle to SANS Standards</t>
  </si>
  <si>
    <t>Design</t>
  </si>
  <si>
    <t>design</t>
  </si>
  <si>
    <t>Multi flow fire hose nozzle for 65mm</t>
  </si>
  <si>
    <t>Painting &amp; Corrosion Protection</t>
  </si>
  <si>
    <t>Allow for preperation and painting of all exposed risers to the requirements of the regulations and/or specifications of the client, principal agent or engineer.</t>
  </si>
  <si>
    <t>Testing and commissioning</t>
  </si>
  <si>
    <t>Allow for testing and commissioning of the entire fire installation in accordance with the Engineer's requirements</t>
  </si>
  <si>
    <t>Allow for preparation, wrapping with Denso Tape of all underground piping to the requirements of SANS and Departmental Standards</t>
  </si>
  <si>
    <t>Concrete Hydrant Pedestal 600mm above ground apinted golden yellow</t>
  </si>
  <si>
    <t>Hydrant Hose Reel Fire Water Booster Pump arrangement (SANS 10252-1)</t>
  </si>
  <si>
    <t>Booster Fire Water Pump Arrangement with all valves and  interconnected pipework to deliver 1200 l/min @ 600 kPA:</t>
  </si>
  <si>
    <t>(a)</t>
  </si>
  <si>
    <t>30kW Electrical Pump</t>
  </si>
  <si>
    <t>(b)</t>
  </si>
  <si>
    <t>35kW Diesel Pump</t>
  </si>
  <si>
    <t>(c)</t>
  </si>
  <si>
    <r>
      <t>25m</t>
    </r>
    <r>
      <rPr>
        <sz val="11"/>
        <color indexed="8"/>
        <rFont val="Arial"/>
        <family val="2"/>
      </rPr>
      <t>³</t>
    </r>
    <r>
      <rPr>
        <sz val="11"/>
        <color indexed="8"/>
        <rFont val="Calibri"/>
        <family val="2"/>
      </rPr>
      <t xml:space="preserve"> Galvanized Sectional Storage Tank on 1000mm Concrete Pedestal</t>
    </r>
  </si>
  <si>
    <t>(d)</t>
  </si>
  <si>
    <t>Control System complete with all sensors, pilot valves, automatic starters and field devices.</t>
  </si>
  <si>
    <t>(e)</t>
  </si>
  <si>
    <t>Remote Repeater Control Panel for Control Room</t>
  </si>
  <si>
    <t>3 x Sets Operating and Maintenance Manuals</t>
  </si>
  <si>
    <r>
      <t xml:space="preserve">100A 3 Phase cable supply </t>
    </r>
    <r>
      <rPr>
        <b/>
        <sz val="11"/>
        <color indexed="10"/>
        <rFont val="Calibri"/>
        <family val="2"/>
      </rPr>
      <t>(__m</t>
    </r>
    <r>
      <rPr>
        <sz val="11"/>
        <color theme="1"/>
        <rFont val="Calibri"/>
        <family val="2"/>
        <scheme val="minor"/>
      </rPr>
      <t>) connection from Main DB inside 50mm diameter sleeve</t>
    </r>
  </si>
  <si>
    <t>Excavation in tarred area and under brick walls</t>
  </si>
  <si>
    <r>
      <t>m</t>
    </r>
    <r>
      <rPr>
        <sz val="11"/>
        <color indexed="8"/>
        <rFont val="Arial"/>
        <family val="2"/>
      </rPr>
      <t>³</t>
    </r>
  </si>
  <si>
    <t>Back filling with sifted soil and compaction to standard</t>
  </si>
  <si>
    <t>Re-instate tarred area</t>
  </si>
  <si>
    <t xml:space="preserve">FIRE DETECTION SYSTEM </t>
  </si>
  <si>
    <t xml:space="preserve">Design of the Fire Detection System </t>
  </si>
  <si>
    <t xml:space="preserve">Sum </t>
  </si>
  <si>
    <t>Designing</t>
  </si>
  <si>
    <t xml:space="preserve">BUILDING WORKS </t>
  </si>
  <si>
    <t xml:space="preserve">FENCING </t>
  </si>
  <si>
    <t xml:space="preserve">Remove existing Damaged Fence </t>
  </si>
  <si>
    <r>
      <t>m</t>
    </r>
    <r>
      <rPr>
        <sz val="11"/>
        <color indexed="8"/>
        <rFont val="Calibri"/>
        <family val="2"/>
      </rPr>
      <t>²</t>
    </r>
  </si>
  <si>
    <t xml:space="preserve">Reinstating the new Fencing including poles, stays and electrical shock wires. </t>
  </si>
  <si>
    <t xml:space="preserve">CLEANING </t>
  </si>
  <si>
    <t xml:space="preserve">House-Keeping </t>
  </si>
  <si>
    <t>Managerial</t>
  </si>
  <si>
    <t xml:space="preserve">Remove all unnecessary items laying around the building and cart aways to the specified site by the engineer. Including washing the floors with dripped liquids to them. </t>
  </si>
  <si>
    <t>sum</t>
  </si>
  <si>
    <t xml:space="preserve">CEILING </t>
  </si>
  <si>
    <t xml:space="preserve">Remove existing Damaged Ceiling, </t>
  </si>
  <si>
    <t xml:space="preserve">Reinstating of New Ceiling </t>
  </si>
  <si>
    <t xml:space="preserve">LIGHTING </t>
  </si>
  <si>
    <t>Replace all missing emergency evacuation light fittings which are missing in the evacuation staircases</t>
  </si>
  <si>
    <t xml:space="preserve">GLAZING </t>
  </si>
  <si>
    <r>
      <t>Replace all missing and broken glass tubes used in the barrel bolt devices at exit doors</t>
    </r>
    <r>
      <rPr>
        <b/>
        <sz val="11"/>
        <color indexed="10"/>
        <rFont val="Calibri"/>
        <family val="2"/>
      </rPr>
      <t xml:space="preserve"> (Glass Size ….)</t>
    </r>
  </si>
  <si>
    <t xml:space="preserve">STAIRCASE NON-SLIP STRIPS </t>
  </si>
  <si>
    <t>Replace the non-slip strips on those stairs which are missing.</t>
  </si>
  <si>
    <t>m</t>
  </si>
  <si>
    <t>SUB-TOTAL carried forward to Bill Summary Page</t>
  </si>
  <si>
    <t>CFD – 2850-S, slope mounted smoke ventilators
manufactured entirely from, Galvanised material.
Ventilators complete with 93’C fusible link system.</t>
  </si>
  <si>
    <t xml:space="preserve">No </t>
  </si>
  <si>
    <t>Legs/Stands</t>
  </si>
  <si>
    <t>Lay Flat Hose 13 Bar</t>
  </si>
  <si>
    <t xml:space="preserve">HYDRANTS </t>
  </si>
  <si>
    <t xml:space="preserve">PAINTING AND CORROSION PROTECTION </t>
  </si>
  <si>
    <t xml:space="preserve">SIGNAGE </t>
  </si>
  <si>
    <t>Photo Luminescent Signs</t>
  </si>
  <si>
    <t>Symbolic Safety Signs</t>
  </si>
  <si>
    <t xml:space="preserve">CO² FIRE EXTINGUISHERS </t>
  </si>
  <si>
    <t xml:space="preserve">FIRE HOSE REELS </t>
  </si>
  <si>
    <t xml:space="preserve">The supply and the installation of the Fire Detection System </t>
  </si>
  <si>
    <t xml:space="preserve">Item </t>
  </si>
  <si>
    <t>SMOKE VENTILATORS</t>
  </si>
  <si>
    <t xml:space="preserve">FIRE SUPPRESSION SYSTEM </t>
  </si>
  <si>
    <t xml:space="preserve">Hydrant Key </t>
  </si>
  <si>
    <t>Fire Hose Nozzle</t>
  </si>
  <si>
    <t>Steel Wall Mounted Hose Cabinet with 6 x Spare sprinkler heads, sprinkler wrench for each type of sprinkler</t>
  </si>
  <si>
    <t>Header pipe with 2 x ICV valve connections</t>
  </si>
  <si>
    <t>Control System complete with all sensors, pilot valves, automatic starters and field devices, Remote Repeater Control Panel for Control Room and Sets Operating and Maintenance Manuals.  As well as the 3 Phase cable supply connection from Main DB inside 50mm diameter sleev.</t>
  </si>
  <si>
    <t>TESTING AND COMMISSIONING</t>
  </si>
  <si>
    <t>30m Fire hose reel complete, SANS 543 approved with SANS 1186(1)</t>
  </si>
  <si>
    <t xml:space="preserve">The supply and installation of the Fire Suppression System at the HQ Archive Room  </t>
  </si>
  <si>
    <t>PLUMBING WORK</t>
  </si>
  <si>
    <t xml:space="preserve">Allow the amount of R 50 000 (Fifty Thousand Rands) for all the Plumbing &amp; pipe works </t>
  </si>
  <si>
    <t xml:space="preserve">PSUM </t>
  </si>
  <si>
    <t>CONTRACTOR'S ESTABLISHMENT ON SITE AND GENERAL OBLIGATIONS</t>
  </si>
  <si>
    <t>Month</t>
  </si>
  <si>
    <t xml:space="preserve">Fire suppression for the flammbale store and substations </t>
  </si>
  <si>
    <t>FIRE SUPPRESSION AND DETECTION SYSTEM</t>
  </si>
  <si>
    <t xml:space="preserve">FIRE SUPRESSION </t>
  </si>
  <si>
    <t>Installation of Control Valve 80mm Diameter including Full Trim</t>
  </si>
  <si>
    <t>80mm Diameter Flow Switch</t>
  </si>
  <si>
    <t>80mm Diameter Isolating Valves</t>
  </si>
  <si>
    <t>Sprinkler Heads</t>
  </si>
  <si>
    <t>100mm Connecting Mains from Pump Supply</t>
  </si>
  <si>
    <t>80mm Diameter Mains</t>
  </si>
  <si>
    <t>32mm diameter range pipes</t>
  </si>
  <si>
    <t>New Firedos Gen 111 foam proportioner System</t>
  </si>
  <si>
    <t>Water Rising Position Indicator</t>
  </si>
  <si>
    <t>Foam Dosing/Foam Retuen Position Indicator</t>
  </si>
  <si>
    <t>Tank Skid 4000l Stainless Steel Construction Completed with Stubs and and Manholes</t>
  </si>
  <si>
    <t>Foam Concentrate 3% AFF APS Mousol</t>
  </si>
  <si>
    <t xml:space="preserve">Gate Valves 100mm </t>
  </si>
  <si>
    <t xml:space="preserve">100mm Non Return Valve Reverse flow Preventor </t>
  </si>
  <si>
    <t xml:space="preserve">Strainer 100mm </t>
  </si>
  <si>
    <t>32mm Dia hangers and Rods</t>
  </si>
  <si>
    <t>80mm Dia Hangers and Dors</t>
  </si>
  <si>
    <t>Klambons 100mm Diameter</t>
  </si>
  <si>
    <t>Klambons 80mm Diameter</t>
  </si>
  <si>
    <t>M8X 65mm Rawl Bolts</t>
  </si>
  <si>
    <t>M12x 90mm Rawl bolts</t>
  </si>
  <si>
    <t>Connection to Existing Water System</t>
  </si>
  <si>
    <t>Storz Connection Foam Inlet</t>
  </si>
  <si>
    <t>Signage</t>
  </si>
  <si>
    <t>Fire Detection Design Works</t>
  </si>
  <si>
    <t>Flame Detector</t>
  </si>
  <si>
    <t xml:space="preserve">Control Panel Addressable </t>
  </si>
  <si>
    <t>Fire Cable PH30</t>
  </si>
  <si>
    <t>Manual Call Points</t>
  </si>
  <si>
    <t>Strobe &amp; Sounders</t>
  </si>
  <si>
    <t>Site Work</t>
  </si>
  <si>
    <t xml:space="preserve">Full COC Compliance </t>
  </si>
  <si>
    <t xml:space="preserve">Cylindrical welded tank 5.1m dia x 6m high 120m3 effective cap. Tank complete with pipe connection, cat ladder. To be painted with 2 coats of black bituman internally and 1 coat of of red oxide Primer, 2 coats of universal under coat and 2 coats enamel signal red externally. </t>
  </si>
  <si>
    <t>Diseal engine driven pump 2500L/min @350Kpa  +120%</t>
  </si>
  <si>
    <t xml:space="preserve">Single pump House Pipework 200mm x 100mm delivery x 100mm Test line </t>
  </si>
  <si>
    <t xml:space="preserve">Trunk main infill line 100mm pipe </t>
  </si>
  <si>
    <t xml:space="preserve">Break into existing fire hydrant for infill line </t>
  </si>
  <si>
    <t>Provisional sum for concrete plinth for the tank stand (Fifty Thousound Rands)</t>
  </si>
  <si>
    <t>Sum</t>
  </si>
  <si>
    <t>PSum</t>
  </si>
  <si>
    <t>Amount inclusive of VAT</t>
  </si>
  <si>
    <t>SUB-TOTAL A</t>
  </si>
  <si>
    <t>VAT</t>
  </si>
  <si>
    <t xml:space="preserve">PRELIMINARY AND GENERAL </t>
  </si>
  <si>
    <t>FIXED CHARGES ITEMS</t>
  </si>
  <si>
    <t>Contractual Requirements</t>
  </si>
  <si>
    <t>Site Offices and Storage Sheds including temporary fencing.</t>
  </si>
  <si>
    <t>Ablution and latrine facilities</t>
  </si>
  <si>
    <t>Tools and Equipment</t>
  </si>
  <si>
    <t>Remove contractor's site establishment</t>
  </si>
  <si>
    <t>TIME RELATED ITEMS</t>
  </si>
  <si>
    <t>Site Offices and Storage Sheds</t>
  </si>
  <si>
    <t>Company/head office overhead cost.</t>
  </si>
  <si>
    <t>Living accomodation</t>
  </si>
  <si>
    <t>Supervision</t>
  </si>
  <si>
    <t>Quality management</t>
  </si>
  <si>
    <t>HEALTH AND SAFETY</t>
  </si>
  <si>
    <t>Prepare, submit and obtain approval of safety plan/file and lodge same on site.</t>
  </si>
  <si>
    <t>Personal Protective Equipment</t>
  </si>
  <si>
    <t>Transportation of Employees</t>
  </si>
  <si>
    <t>Maintenance and revision(s), where necessary, of the safety plan/file and all activities (tool box talks, audits etc) necessary to ensure compliance with the provision of the OHS act and project safety specification</t>
  </si>
  <si>
    <t>Environmental management</t>
  </si>
  <si>
    <t xml:space="preserve">Preliminary and General </t>
  </si>
  <si>
    <t>ANNEXURE 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</si>
</sst>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 &quot;R&quot;\ * #,##0.00_ ;_ &quot;R&quot;\ * \-#,##0.00_ ;_ &quot;R&quot;\ * &quot;-&quot;??_ ;_ @_ "/>
    <numFmt numFmtId="165" formatCode="#\ ##0.0"/>
    <numFmt numFmtId="166" formatCode="&quot;R&quot;\ #,##0.00"/>
    <numFmt numFmtId="167" formatCode="&quot;R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28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indexed="10"/>
      <name val="Calibri"/>
      <family val="2"/>
    </font>
    <font>
      <b/>
      <sz val="10"/>
      <color theme="1"/>
      <name val="Arial"/>
      <family val="2"/>
    </font>
    <font>
      <b/>
      <sz val="13"/>
      <color theme="1" tint="0.24994659260841701"/>
      <name val="Calibri Light"/>
      <family val="2"/>
      <scheme val="maj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Fill="0" applyBorder="0" applyProtection="0">
      <alignment horizontal="left" wrapText="1"/>
    </xf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Fill="1" applyAlignment="1"/>
    <xf numFmtId="0" fontId="0" fillId="2" borderId="4" xfId="0" applyFill="1" applyBorder="1" applyAlignment="1">
      <alignment wrapText="1"/>
    </xf>
    <xf numFmtId="0" fontId="6" fillId="0" borderId="4" xfId="0" applyFont="1" applyFill="1" applyBorder="1" applyAlignment="1">
      <alignment horizontal="centerContinuous"/>
    </xf>
    <xf numFmtId="0" fontId="6" fillId="0" borderId="4" xfId="0" applyFont="1" applyFill="1" applyBorder="1" applyAlignment="1">
      <alignment horizontal="center"/>
    </xf>
    <xf numFmtId="4" fontId="6" fillId="0" borderId="4" xfId="0" applyNumberFormat="1" applyFont="1" applyFill="1" applyBorder="1" applyAlignment="1">
      <alignment horizontal="center"/>
    </xf>
    <xf numFmtId="164" fontId="6" fillId="0" borderId="4" xfId="0" applyNumberFormat="1" applyFont="1" applyFill="1" applyBorder="1" applyAlignment="1">
      <alignment horizontal="centerContinuous"/>
    </xf>
    <xf numFmtId="0" fontId="0" fillId="2" borderId="4" xfId="0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wrapText="1"/>
    </xf>
    <xf numFmtId="164" fontId="0" fillId="0" borderId="4" xfId="0" applyNumberFormat="1" applyBorder="1" applyAlignment="1"/>
    <xf numFmtId="44" fontId="2" fillId="2" borderId="1" xfId="2" applyFont="1" applyFill="1" applyBorder="1" applyAlignment="1"/>
    <xf numFmtId="0" fontId="0" fillId="2" borderId="4" xfId="0" applyFill="1" applyBorder="1" applyAlignment="1"/>
    <xf numFmtId="0" fontId="0" fillId="0" borderId="4" xfId="0" applyBorder="1" applyAlignment="1">
      <alignment wrapText="1"/>
    </xf>
    <xf numFmtId="44" fontId="1" fillId="0" borderId="1" xfId="2" applyFont="1" applyBorder="1" applyAlignment="1"/>
    <xf numFmtId="0" fontId="0" fillId="0" borderId="4" xfId="0" applyFill="1" applyBorder="1" applyAlignment="1">
      <alignment wrapText="1"/>
    </xf>
    <xf numFmtId="44" fontId="2" fillId="0" borderId="1" xfId="2" applyFont="1" applyBorder="1" applyAlignment="1"/>
    <xf numFmtId="0" fontId="0" fillId="3" borderId="4" xfId="0" applyFill="1" applyBorder="1" applyAlignment="1">
      <alignment wrapText="1"/>
    </xf>
    <xf numFmtId="0" fontId="0" fillId="3" borderId="4" xfId="0" applyFill="1" applyBorder="1" applyAlignment="1"/>
    <xf numFmtId="0" fontId="0" fillId="4" borderId="4" xfId="0" applyFill="1" applyBorder="1" applyAlignment="1">
      <alignment horizontal="center"/>
    </xf>
    <xf numFmtId="0" fontId="0" fillId="5" borderId="4" xfId="0" applyFill="1" applyBorder="1" applyAlignment="1">
      <alignment wrapText="1"/>
    </xf>
    <xf numFmtId="0" fontId="0" fillId="5" borderId="4" xfId="0" applyFill="1" applyBorder="1" applyAlignment="1"/>
    <xf numFmtId="0" fontId="2" fillId="3" borderId="4" xfId="0" applyFont="1" applyFill="1" applyBorder="1" applyAlignment="1">
      <alignment wrapText="1"/>
    </xf>
    <xf numFmtId="164" fontId="9" fillId="0" borderId="4" xfId="0" applyNumberFormat="1" applyFont="1" applyBorder="1" applyAlignment="1"/>
    <xf numFmtId="0" fontId="9" fillId="3" borderId="4" xfId="0" applyFont="1" applyFill="1" applyBorder="1" applyAlignment="1">
      <alignment wrapText="1"/>
    </xf>
    <xf numFmtId="0" fontId="9" fillId="3" borderId="4" xfId="0" applyFont="1" applyFill="1" applyBorder="1" applyAlignment="1"/>
    <xf numFmtId="0" fontId="10" fillId="0" borderId="4" xfId="0" applyFont="1" applyBorder="1" applyAlignment="1">
      <alignment wrapText="1"/>
    </xf>
    <xf numFmtId="0" fontId="0" fillId="0" borderId="1" xfId="0" applyBorder="1" applyAlignment="1"/>
    <xf numFmtId="0" fontId="0" fillId="0" borderId="4" xfId="0" applyBorder="1" applyAlignment="1">
      <alignment horizontal="right"/>
    </xf>
    <xf numFmtId="164" fontId="0" fillId="0" borderId="4" xfId="0" applyNumberFormat="1" applyFill="1" applyBorder="1" applyAlignment="1"/>
    <xf numFmtId="0" fontId="0" fillId="0" borderId="4" xfId="0" applyFill="1" applyBorder="1" applyAlignment="1">
      <alignment horizontal="center"/>
    </xf>
    <xf numFmtId="44" fontId="1" fillId="0" borderId="1" xfId="2" applyFont="1" applyFill="1" applyBorder="1" applyAlignment="1"/>
    <xf numFmtId="44" fontId="2" fillId="5" borderId="1" xfId="2" applyFont="1" applyFill="1" applyBorder="1" applyAlignment="1"/>
    <xf numFmtId="0" fontId="0" fillId="2" borderId="0" xfId="0" applyFill="1" applyAlignment="1"/>
    <xf numFmtId="0" fontId="6" fillId="2" borderId="5" xfId="0" applyNumberFormat="1" applyFont="1" applyFill="1" applyBorder="1" applyAlignment="1">
      <alignment horizontal="center"/>
    </xf>
    <xf numFmtId="0" fontId="6" fillId="2" borderId="6" xfId="0" applyNumberFormat="1" applyFont="1" applyFill="1" applyBorder="1" applyAlignment="1">
      <alignment horizontal="left"/>
    </xf>
    <xf numFmtId="0" fontId="12" fillId="2" borderId="4" xfId="0" applyFont="1" applyFill="1" applyBorder="1" applyAlignment="1">
      <alignment horizontal="left"/>
    </xf>
    <xf numFmtId="164" fontId="6" fillId="2" borderId="6" xfId="1" applyNumberFormat="1" applyFont="1" applyFill="1" applyBorder="1" applyAlignment="1"/>
    <xf numFmtId="0" fontId="0" fillId="0" borderId="0" xfId="0" applyNumberFormat="1" applyFont="1" applyFill="1" applyBorder="1" applyAlignment="1">
      <alignment horizontal="right"/>
    </xf>
    <xf numFmtId="0" fontId="9" fillId="0" borderId="0" xfId="0" applyFont="1" applyBorder="1" applyAlignment="1">
      <alignment wrapText="1"/>
    </xf>
    <xf numFmtId="0" fontId="9" fillId="0" borderId="0" xfId="0" applyFont="1" applyFill="1" applyBorder="1" applyAlignment="1">
      <alignment horizontal="center"/>
    </xf>
    <xf numFmtId="4" fontId="9" fillId="0" borderId="0" xfId="0" applyNumberFormat="1" applyFont="1" applyFill="1" applyBorder="1" applyAlignment="1"/>
    <xf numFmtId="164" fontId="9" fillId="0" borderId="0" xfId="0" applyNumberFormat="1" applyFont="1" applyFill="1" applyBorder="1" applyAlignment="1"/>
    <xf numFmtId="164" fontId="0" fillId="0" borderId="0" xfId="0" applyNumberFormat="1" applyAlignment="1"/>
    <xf numFmtId="0" fontId="0" fillId="0" borderId="0" xfId="0" applyAlignment="1">
      <alignment horizontal="center"/>
    </xf>
    <xf numFmtId="0" fontId="14" fillId="0" borderId="4" xfId="0" applyFont="1" applyBorder="1" applyAlignment="1">
      <alignment wrapText="1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164" fontId="6" fillId="0" borderId="4" xfId="0" applyNumberFormat="1" applyFont="1" applyFill="1" applyBorder="1" applyAlignment="1">
      <alignment horizontal="center"/>
    </xf>
    <xf numFmtId="44" fontId="9" fillId="0" borderId="1" xfId="2" applyFont="1" applyFill="1" applyBorder="1" applyAlignment="1"/>
    <xf numFmtId="44" fontId="2" fillId="0" borderId="1" xfId="2" applyFont="1" applyFill="1" applyBorder="1" applyAlignment="1"/>
    <xf numFmtId="164" fontId="0" fillId="0" borderId="0" xfId="0" applyNumberFormat="1" applyFill="1" applyAlignment="1"/>
    <xf numFmtId="0" fontId="18" fillId="0" borderId="4" xfId="0" applyFont="1" applyFill="1" applyBorder="1" applyAlignment="1">
      <alignment horizontal="center"/>
    </xf>
    <xf numFmtId="4" fontId="18" fillId="0" borderId="4" xfId="0" applyNumberFormat="1" applyFont="1" applyFill="1" applyBorder="1" applyAlignment="1">
      <alignment horizontal="center"/>
    </xf>
    <xf numFmtId="0" fontId="12" fillId="0" borderId="4" xfId="0" applyFont="1" applyBorder="1" applyAlignment="1">
      <alignment wrapText="1"/>
    </xf>
    <xf numFmtId="0" fontId="19" fillId="0" borderId="4" xfId="0" applyFont="1" applyBorder="1" applyAlignment="1">
      <alignment horizontal="center"/>
    </xf>
    <xf numFmtId="164" fontId="19" fillId="0" borderId="4" xfId="0" applyNumberFormat="1" applyFont="1" applyBorder="1" applyAlignment="1"/>
    <xf numFmtId="0" fontId="19" fillId="0" borderId="4" xfId="0" applyFont="1" applyBorder="1" applyAlignment="1">
      <alignment wrapText="1"/>
    </xf>
    <xf numFmtId="0" fontId="19" fillId="0" borderId="4" xfId="0" applyFont="1" applyFill="1" applyBorder="1" applyAlignment="1">
      <alignment horizontal="center"/>
    </xf>
    <xf numFmtId="0" fontId="20" fillId="0" borderId="4" xfId="0" applyFont="1" applyBorder="1" applyAlignment="1">
      <alignment wrapText="1"/>
    </xf>
    <xf numFmtId="164" fontId="19" fillId="0" borderId="4" xfId="0" applyNumberFormat="1" applyFont="1" applyFill="1" applyBorder="1" applyAlignment="1"/>
    <xf numFmtId="164" fontId="16" fillId="0" borderId="4" xfId="0" applyNumberFormat="1" applyFont="1" applyBorder="1" applyAlignment="1"/>
    <xf numFmtId="0" fontId="18" fillId="2" borderId="6" xfId="0" applyNumberFormat="1" applyFont="1" applyFill="1" applyBorder="1" applyAlignment="1">
      <alignment horizontal="left"/>
    </xf>
    <xf numFmtId="0" fontId="16" fillId="0" borderId="0" xfId="0" applyFont="1" applyBorder="1" applyAlignment="1">
      <alignment wrapText="1"/>
    </xf>
    <xf numFmtId="0" fontId="16" fillId="0" borderId="0" xfId="0" applyFont="1" applyFill="1" applyBorder="1" applyAlignment="1">
      <alignment horizontal="center"/>
    </xf>
    <xf numFmtId="4" fontId="16" fillId="0" borderId="0" xfId="0" applyNumberFormat="1" applyFont="1" applyFill="1" applyBorder="1" applyAlignment="1"/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164" fontId="19" fillId="0" borderId="0" xfId="0" applyNumberFormat="1" applyFont="1" applyAlignment="1"/>
    <xf numFmtId="0" fontId="15" fillId="6" borderId="4" xfId="0" applyFont="1" applyFill="1" applyBorder="1" applyAlignment="1">
      <alignment vertical="top" wrapText="1"/>
    </xf>
    <xf numFmtId="0" fontId="15" fillId="6" borderId="4" xfId="0" applyFont="1" applyFill="1" applyBorder="1" applyAlignment="1">
      <alignment horizontal="center" vertical="top" wrapText="1"/>
    </xf>
    <xf numFmtId="166" fontId="15" fillId="6" borderId="4" xfId="0" applyNumberFormat="1" applyFont="1" applyFill="1" applyBorder="1" applyAlignment="1">
      <alignment vertical="top" wrapText="1"/>
    </xf>
    <xf numFmtId="49" fontId="16" fillId="0" borderId="4" xfId="0" applyNumberFormat="1" applyFont="1" applyBorder="1" applyAlignment="1">
      <alignment horizontal="center" vertical="center" wrapText="1"/>
    </xf>
    <xf numFmtId="166" fontId="15" fillId="6" borderId="4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Border="1" applyAlignment="1">
      <alignment horizontal="left" vertical="top" wrapText="1"/>
    </xf>
    <xf numFmtId="166" fontId="15" fillId="0" borderId="4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166" fontId="6" fillId="0" borderId="6" xfId="1" applyNumberFormat="1" applyFont="1" applyFill="1" applyBorder="1" applyAlignment="1"/>
    <xf numFmtId="9" fontId="19" fillId="0" borderId="0" xfId="4" applyFont="1" applyAlignment="1">
      <alignment horizontal="center"/>
    </xf>
    <xf numFmtId="167" fontId="0" fillId="0" borderId="0" xfId="0" applyNumberFormat="1" applyFill="1" applyAlignment="1"/>
    <xf numFmtId="0" fontId="19" fillId="2" borderId="0" xfId="0" applyFont="1" applyFill="1" applyAlignment="1">
      <alignment wrapText="1"/>
    </xf>
    <xf numFmtId="0" fontId="19" fillId="2" borderId="0" xfId="0" applyFont="1" applyFill="1" applyAlignment="1">
      <alignment horizontal="center"/>
    </xf>
    <xf numFmtId="164" fontId="19" fillId="2" borderId="0" xfId="0" applyNumberFormat="1" applyFont="1" applyFill="1" applyAlignment="1"/>
    <xf numFmtId="167" fontId="3" fillId="0" borderId="6" xfId="0" applyNumberFormat="1" applyFont="1" applyFill="1" applyBorder="1" applyAlignment="1"/>
    <xf numFmtId="44" fontId="0" fillId="0" borderId="0" xfId="0" applyNumberFormat="1" applyAlignment="1"/>
    <xf numFmtId="9" fontId="0" fillId="0" borderId="0" xfId="0" applyNumberFormat="1" applyAlignment="1"/>
    <xf numFmtId="0" fontId="14" fillId="6" borderId="4" xfId="0" applyFont="1" applyFill="1" applyBorder="1" applyAlignment="1">
      <alignment vertical="top" wrapText="1"/>
    </xf>
    <xf numFmtId="0" fontId="15" fillId="0" borderId="4" xfId="0" applyFont="1" applyFill="1" applyBorder="1" applyAlignment="1">
      <alignment vertical="top" wrapText="1"/>
    </xf>
    <xf numFmtId="0" fontId="15" fillId="0" borderId="4" xfId="0" applyFont="1" applyFill="1" applyBorder="1" applyAlignment="1">
      <alignment horizontal="center" vertical="top" wrapText="1"/>
    </xf>
    <xf numFmtId="166" fontId="15" fillId="0" borderId="4" xfId="0" applyNumberFormat="1" applyFont="1" applyFill="1" applyBorder="1" applyAlignment="1">
      <alignment vertical="top" wrapText="1"/>
    </xf>
    <xf numFmtId="0" fontId="18" fillId="6" borderId="4" xfId="0" applyFont="1" applyFill="1" applyBorder="1" applyAlignment="1">
      <alignment horizontal="center"/>
    </xf>
    <xf numFmtId="164" fontId="6" fillId="6" borderId="4" xfId="0" applyNumberFormat="1" applyFont="1" applyFill="1" applyBorder="1" applyAlignment="1">
      <alignment horizontal="center"/>
    </xf>
    <xf numFmtId="49" fontId="18" fillId="6" borderId="4" xfId="0" applyNumberFormat="1" applyFont="1" applyFill="1" applyBorder="1" applyAlignment="1">
      <alignment horizontal="left" vertical="top" wrapText="1"/>
    </xf>
    <xf numFmtId="0" fontId="15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wrapText="1"/>
    </xf>
    <xf numFmtId="0" fontId="16" fillId="0" borderId="4" xfId="0" applyFont="1" applyFill="1" applyBorder="1" applyAlignment="1">
      <alignment horizontal="left" wrapText="1"/>
    </xf>
    <xf numFmtId="0" fontId="16" fillId="0" borderId="4" xfId="0" applyFont="1" applyFill="1" applyBorder="1" applyAlignment="1">
      <alignment horizontal="center"/>
    </xf>
    <xf numFmtId="49" fontId="14" fillId="6" borderId="4" xfId="0" applyNumberFormat="1" applyFont="1" applyFill="1" applyBorder="1" applyAlignment="1">
      <alignment horizontal="left" vertical="top" wrapText="1"/>
    </xf>
    <xf numFmtId="49" fontId="15" fillId="6" borderId="4" xfId="0" applyNumberFormat="1" applyFont="1" applyFill="1" applyBorder="1" applyAlignment="1">
      <alignment horizontal="center" vertical="top" wrapText="1"/>
    </xf>
    <xf numFmtId="165" fontId="15" fillId="6" borderId="4" xfId="0" applyNumberFormat="1" applyFont="1" applyFill="1" applyBorder="1" applyAlignment="1">
      <alignment horizontal="center" vertical="top" wrapText="1"/>
    </xf>
    <xf numFmtId="166" fontId="15" fillId="6" borderId="4" xfId="0" applyNumberFormat="1" applyFont="1" applyFill="1" applyBorder="1" applyAlignment="1">
      <alignment horizontal="right" vertical="top" wrapText="1"/>
    </xf>
    <xf numFmtId="0" fontId="18" fillId="2" borderId="4" xfId="0" applyFont="1" applyFill="1" applyBorder="1" applyAlignment="1">
      <alignment horizontal="center"/>
    </xf>
    <xf numFmtId="4" fontId="18" fillId="2" borderId="4" xfId="0" applyNumberFormat="1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0" fontId="21" fillId="2" borderId="4" xfId="0" applyFont="1" applyFill="1" applyBorder="1" applyAlignment="1">
      <alignment horizontal="right" wrapText="1"/>
    </xf>
    <xf numFmtId="0" fontId="16" fillId="0" borderId="4" xfId="0" applyFont="1" applyFill="1" applyBorder="1" applyAlignment="1">
      <alignment horizontal="center" vertical="center"/>
    </xf>
    <xf numFmtId="44" fontId="15" fillId="0" borderId="4" xfId="0" applyNumberFormat="1" applyFont="1" applyFill="1" applyBorder="1" applyAlignment="1">
      <alignment vertical="top" wrapText="1"/>
    </xf>
    <xf numFmtId="44" fontId="15" fillId="0" borderId="4" xfId="0" applyNumberFormat="1" applyFont="1" applyBorder="1" applyAlignment="1">
      <alignment horizontal="center" vertical="center" wrapText="1"/>
    </xf>
    <xf numFmtId="44" fontId="18" fillId="6" borderId="4" xfId="0" applyNumberFormat="1" applyFont="1" applyFill="1" applyBorder="1" applyAlignment="1">
      <alignment horizontal="center"/>
    </xf>
    <xf numFmtId="44" fontId="15" fillId="6" borderId="4" xfId="0" applyNumberFormat="1" applyFont="1" applyFill="1" applyBorder="1" applyAlignment="1">
      <alignment horizontal="right" vertical="top" wrapText="1"/>
    </xf>
    <xf numFmtId="44" fontId="15" fillId="6" borderId="4" xfId="0" applyNumberFormat="1" applyFont="1" applyFill="1" applyBorder="1" applyAlignment="1">
      <alignment vertical="top" wrapText="1"/>
    </xf>
    <xf numFmtId="44" fontId="16" fillId="0" borderId="4" xfId="0" applyNumberFormat="1" applyFont="1" applyBorder="1" applyAlignment="1" applyProtection="1">
      <alignment horizontal="center" vertical="center" wrapText="1"/>
      <protection locked="0"/>
    </xf>
    <xf numFmtId="44" fontId="16" fillId="6" borderId="4" xfId="0" applyNumberFormat="1" applyFont="1" applyFill="1" applyBorder="1" applyAlignment="1" applyProtection="1">
      <alignment horizontal="center" vertical="center" wrapText="1"/>
      <protection locked="0"/>
    </xf>
    <xf numFmtId="44" fontId="18" fillId="0" borderId="4" xfId="0" applyNumberFormat="1" applyFont="1" applyFill="1" applyBorder="1" applyAlignment="1">
      <alignment horizontal="center"/>
    </xf>
    <xf numFmtId="44" fontId="16" fillId="0" borderId="4" xfId="0" applyNumberFormat="1" applyFont="1" applyFill="1" applyBorder="1" applyAlignment="1">
      <alignment horizontal="center"/>
    </xf>
    <xf numFmtId="44" fontId="16" fillId="0" borderId="4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 vertical="center"/>
    </xf>
    <xf numFmtId="164" fontId="9" fillId="0" borderId="4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5">
    <cellStyle name="Activity" xfId="3" xr:uid="{00000000-0005-0000-0000-000000000000}"/>
    <cellStyle name="Comma" xfId="1" builtinId="3"/>
    <cellStyle name="Currency 3" xfId="2" xr:uid="{00000000-0005-0000-0000-000002000000}"/>
    <cellStyle name="Normal" xfId="0" builtinId="0"/>
    <cellStyle name="Percent" xfId="4" builtinId="5"/>
  </cellStyles>
  <dxfs count="1">
    <dxf>
      <font>
        <color theme="0"/>
      </font>
    </dxf>
  </dxfs>
  <tableStyles count="0" defaultTableStyle="TableStyleMedium2" defaultPivotStyle="PivotStyleLight16"/>
  <colors>
    <mruColors>
      <color rgb="FF00FF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0</xdr:row>
      <xdr:rowOff>57150</xdr:rowOff>
    </xdr:from>
    <xdr:to>
      <xdr:col>5</xdr:col>
      <xdr:colOff>1021896</xdr:colOff>
      <xdr:row>0</xdr:row>
      <xdr:rowOff>500743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B5127C-D62F-46BE-9EFD-96F29D109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57150"/>
          <a:ext cx="1498146" cy="443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BB257"/>
  <sheetViews>
    <sheetView tabSelected="1" view="pageBreakPreview" zoomScaleNormal="100" zoomScaleSheetLayoutView="100" workbookViewId="0">
      <selection activeCell="C8" sqref="C8"/>
    </sheetView>
  </sheetViews>
  <sheetFormatPr defaultColWidth="9.140625" defaultRowHeight="15" x14ac:dyDescent="0.25"/>
  <cols>
    <col min="1" max="1" width="4" style="1" customWidth="1"/>
    <col min="2" max="2" width="42.85546875" style="2" customWidth="1"/>
    <col min="3" max="3" width="10.42578125" style="46" customWidth="1"/>
    <col min="4" max="4" width="10.85546875" style="46" customWidth="1"/>
    <col min="5" max="5" width="16.42578125" style="45" bestFit="1" customWidth="1"/>
    <col min="6" max="6" width="17.7109375" style="3" customWidth="1"/>
    <col min="7" max="7" width="9.140625" style="1"/>
    <col min="8" max="8" width="13.5703125" style="1" bestFit="1" customWidth="1"/>
    <col min="9" max="9" width="14.5703125" style="1" bestFit="1" customWidth="1"/>
    <col min="10" max="10" width="9.140625" style="1"/>
    <col min="11" max="11" width="13.5703125" style="1" bestFit="1" customWidth="1"/>
    <col min="12" max="16384" width="9.140625" style="1"/>
  </cols>
  <sheetData>
    <row r="1" spans="1:8" ht="40.5" customHeight="1" x14ac:dyDescent="0.35">
      <c r="B1" s="121" t="s">
        <v>235</v>
      </c>
      <c r="C1" s="121"/>
      <c r="D1" s="121"/>
      <c r="E1" s="121"/>
      <c r="F1" s="122"/>
    </row>
    <row r="2" spans="1:8" s="49" customFormat="1" ht="57.75" customHeight="1" x14ac:dyDescent="0.25">
      <c r="A2" s="48"/>
      <c r="B2" s="123" t="s">
        <v>169</v>
      </c>
      <c r="C2" s="123"/>
      <c r="D2" s="123"/>
      <c r="E2" s="123"/>
      <c r="F2" s="124"/>
      <c r="G2" s="48"/>
      <c r="H2" s="48"/>
    </row>
    <row r="3" spans="1:8" ht="28.5" customHeight="1" x14ac:dyDescent="0.25">
      <c r="A3" s="3"/>
      <c r="B3" s="54" t="s">
        <v>50</v>
      </c>
      <c r="C3" s="54" t="s">
        <v>51</v>
      </c>
      <c r="D3" s="54" t="s">
        <v>52</v>
      </c>
      <c r="E3" s="55" t="s">
        <v>53</v>
      </c>
      <c r="F3" s="50" t="s">
        <v>54</v>
      </c>
      <c r="G3" s="3"/>
      <c r="H3" s="3"/>
    </row>
    <row r="4" spans="1:8" ht="28.5" customHeight="1" x14ac:dyDescent="0.25">
      <c r="A4" s="3"/>
      <c r="B4" s="89" t="s">
        <v>170</v>
      </c>
      <c r="C4" s="93"/>
      <c r="D4" s="93"/>
      <c r="E4" s="111"/>
      <c r="F4" s="94"/>
      <c r="G4" s="3"/>
      <c r="H4" s="3"/>
    </row>
    <row r="5" spans="1:8" ht="28.5" customHeight="1" x14ac:dyDescent="0.25">
      <c r="A5" s="3"/>
      <c r="B5" s="89" t="s">
        <v>70</v>
      </c>
      <c r="C5" s="93"/>
      <c r="D5" s="93"/>
      <c r="E5" s="111"/>
      <c r="F5" s="94"/>
      <c r="G5" s="3"/>
      <c r="H5" s="3"/>
    </row>
    <row r="6" spans="1:8" ht="28.5" customHeight="1" x14ac:dyDescent="0.25">
      <c r="A6" s="3"/>
      <c r="B6" s="89" t="s">
        <v>71</v>
      </c>
      <c r="C6" s="93"/>
      <c r="D6" s="93"/>
      <c r="E6" s="111"/>
      <c r="F6" s="94"/>
      <c r="G6" s="3"/>
      <c r="H6" s="3"/>
    </row>
    <row r="7" spans="1:8" ht="15.95" customHeight="1" x14ac:dyDescent="0.25">
      <c r="A7" s="3"/>
      <c r="B7" s="89"/>
      <c r="C7" s="93"/>
      <c r="D7" s="93"/>
      <c r="E7" s="111"/>
      <c r="F7" s="94"/>
      <c r="G7" s="3"/>
      <c r="H7" s="3"/>
    </row>
    <row r="8" spans="1:8" ht="69" customHeight="1" x14ac:dyDescent="0.25">
      <c r="A8" s="3"/>
      <c r="B8" s="89" t="s">
        <v>72</v>
      </c>
      <c r="C8" s="93"/>
      <c r="D8" s="93"/>
      <c r="E8" s="111"/>
      <c r="F8" s="94"/>
      <c r="G8" s="3"/>
      <c r="H8" s="3"/>
    </row>
    <row r="9" spans="1:8" ht="28.5" customHeight="1" x14ac:dyDescent="0.25">
      <c r="A9" s="3"/>
      <c r="B9" s="89"/>
      <c r="C9" s="93"/>
      <c r="D9" s="93"/>
      <c r="E9" s="111"/>
      <c r="F9" s="94"/>
      <c r="G9" s="3"/>
      <c r="H9" s="3"/>
    </row>
    <row r="10" spans="1:8" ht="28.5" customHeight="1" x14ac:dyDescent="0.25">
      <c r="A10" s="3"/>
      <c r="B10" s="89" t="s">
        <v>215</v>
      </c>
      <c r="C10" s="93"/>
      <c r="D10" s="93"/>
      <c r="E10" s="111"/>
      <c r="F10" s="94"/>
      <c r="G10" s="3"/>
      <c r="H10" s="3"/>
    </row>
    <row r="11" spans="1:8" ht="28.5" customHeight="1" x14ac:dyDescent="0.25">
      <c r="A11" s="3"/>
      <c r="B11" s="89"/>
      <c r="C11" s="93"/>
      <c r="D11" s="93"/>
      <c r="E11" s="111"/>
      <c r="F11" s="94"/>
      <c r="G11" s="3"/>
      <c r="H11" s="3"/>
    </row>
    <row r="12" spans="1:8" ht="33.75" customHeight="1" x14ac:dyDescent="0.25">
      <c r="A12" s="3"/>
      <c r="B12" s="100" t="s">
        <v>167</v>
      </c>
      <c r="C12" s="101"/>
      <c r="D12" s="102"/>
      <c r="E12" s="112"/>
      <c r="F12" s="103"/>
      <c r="G12" s="3"/>
      <c r="H12" s="3"/>
    </row>
    <row r="13" spans="1:8" ht="20.100000000000001" customHeight="1" x14ac:dyDescent="0.25">
      <c r="A13" s="3"/>
      <c r="B13" s="71"/>
      <c r="C13" s="72"/>
      <c r="D13" s="72"/>
      <c r="E13" s="113"/>
      <c r="F13" s="73"/>
      <c r="G13" s="3"/>
      <c r="H13" s="3"/>
    </row>
    <row r="14" spans="1:8" ht="20.100000000000001" customHeight="1" x14ac:dyDescent="0.25">
      <c r="A14" s="3"/>
      <c r="B14" s="89" t="s">
        <v>216</v>
      </c>
      <c r="C14" s="72"/>
      <c r="D14" s="72"/>
      <c r="E14" s="113"/>
      <c r="F14" s="73"/>
      <c r="G14" s="3"/>
      <c r="H14" s="3"/>
    </row>
    <row r="15" spans="1:8" ht="20.100000000000001" customHeight="1" x14ac:dyDescent="0.25">
      <c r="A15" s="3"/>
      <c r="B15" s="90"/>
      <c r="C15" s="91"/>
      <c r="D15" s="91"/>
      <c r="E15" s="109"/>
      <c r="F15" s="92"/>
      <c r="G15" s="3"/>
      <c r="H15" s="3"/>
    </row>
    <row r="16" spans="1:8" ht="20.100000000000001" customHeight="1" x14ac:dyDescent="0.25">
      <c r="A16" s="3"/>
      <c r="B16" s="90" t="s">
        <v>217</v>
      </c>
      <c r="C16" s="91" t="s">
        <v>210</v>
      </c>
      <c r="D16" s="91">
        <v>1</v>
      </c>
      <c r="E16" s="109"/>
      <c r="F16" s="109"/>
      <c r="G16" s="3"/>
      <c r="H16" s="3"/>
    </row>
    <row r="17" spans="1:8" ht="20.100000000000001" customHeight="1" x14ac:dyDescent="0.25">
      <c r="A17" s="3"/>
      <c r="B17" s="90"/>
      <c r="C17" s="91"/>
      <c r="D17" s="91"/>
      <c r="E17" s="109"/>
      <c r="F17" s="109"/>
      <c r="G17" s="3"/>
      <c r="H17" s="3"/>
    </row>
    <row r="18" spans="1:8" ht="27.6" customHeight="1" x14ac:dyDescent="0.25">
      <c r="A18" s="3"/>
      <c r="B18" s="90" t="s">
        <v>218</v>
      </c>
      <c r="C18" s="91" t="s">
        <v>210</v>
      </c>
      <c r="D18" s="91">
        <v>1</v>
      </c>
      <c r="E18" s="109"/>
      <c r="F18" s="109"/>
      <c r="G18" s="3"/>
      <c r="H18" s="3"/>
    </row>
    <row r="19" spans="1:8" ht="20.100000000000001" customHeight="1" x14ac:dyDescent="0.25">
      <c r="A19" s="3"/>
      <c r="B19" s="90"/>
      <c r="C19" s="91"/>
      <c r="D19" s="91"/>
      <c r="E19" s="109"/>
      <c r="F19" s="109"/>
      <c r="G19" s="3"/>
      <c r="H19" s="3"/>
    </row>
    <row r="20" spans="1:8" ht="20.100000000000001" customHeight="1" x14ac:dyDescent="0.25">
      <c r="A20" s="3"/>
      <c r="B20" s="90" t="s">
        <v>219</v>
      </c>
      <c r="C20" s="91" t="s">
        <v>210</v>
      </c>
      <c r="D20" s="91">
        <v>1</v>
      </c>
      <c r="E20" s="109"/>
      <c r="F20" s="109"/>
      <c r="G20" s="3"/>
      <c r="H20" s="3"/>
    </row>
    <row r="21" spans="1:8" ht="20.100000000000001" customHeight="1" x14ac:dyDescent="0.25">
      <c r="A21" s="3"/>
      <c r="B21" s="90"/>
      <c r="C21" s="91"/>
      <c r="D21" s="91"/>
      <c r="E21" s="109"/>
      <c r="F21" s="109"/>
      <c r="G21" s="3"/>
      <c r="H21" s="3"/>
    </row>
    <row r="22" spans="1:8" ht="20.100000000000001" customHeight="1" x14ac:dyDescent="0.25">
      <c r="A22" s="3"/>
      <c r="B22" s="90" t="s">
        <v>220</v>
      </c>
      <c r="C22" s="91" t="s">
        <v>210</v>
      </c>
      <c r="D22" s="91">
        <v>1</v>
      </c>
      <c r="E22" s="109"/>
      <c r="F22" s="109"/>
      <c r="G22" s="3"/>
      <c r="H22" s="3"/>
    </row>
    <row r="23" spans="1:8" ht="20.100000000000001" customHeight="1" x14ac:dyDescent="0.25">
      <c r="A23" s="3"/>
      <c r="B23" s="90"/>
      <c r="C23" s="91"/>
      <c r="D23" s="91"/>
      <c r="E23" s="109"/>
      <c r="F23" s="109"/>
      <c r="G23" s="3"/>
      <c r="H23" s="3"/>
    </row>
    <row r="24" spans="1:8" ht="20.100000000000001" customHeight="1" x14ac:dyDescent="0.25">
      <c r="A24" s="3"/>
      <c r="B24" s="90" t="s">
        <v>221</v>
      </c>
      <c r="C24" s="91" t="s">
        <v>210</v>
      </c>
      <c r="D24" s="91">
        <v>1</v>
      </c>
      <c r="E24" s="109"/>
      <c r="F24" s="109"/>
      <c r="G24" s="3"/>
      <c r="H24" s="3"/>
    </row>
    <row r="25" spans="1:8" s="3" customFormat="1" ht="20.100000000000001" customHeight="1" x14ac:dyDescent="0.25">
      <c r="B25" s="90"/>
      <c r="C25" s="91"/>
      <c r="D25" s="91"/>
      <c r="E25" s="109"/>
      <c r="F25" s="109"/>
    </row>
    <row r="26" spans="1:8" ht="20.100000000000001" customHeight="1" x14ac:dyDescent="0.25">
      <c r="A26" s="3"/>
      <c r="B26" s="89" t="s">
        <v>222</v>
      </c>
      <c r="C26" s="72"/>
      <c r="D26" s="72"/>
      <c r="E26" s="113"/>
      <c r="F26" s="73"/>
      <c r="G26" s="3"/>
      <c r="H26" s="3"/>
    </row>
    <row r="27" spans="1:8" ht="20.100000000000001" customHeight="1" x14ac:dyDescent="0.25">
      <c r="A27" s="3"/>
      <c r="B27" s="90"/>
      <c r="C27" s="91"/>
      <c r="D27" s="91"/>
      <c r="E27" s="109"/>
      <c r="F27" s="92"/>
      <c r="G27" s="3"/>
      <c r="H27" s="3"/>
    </row>
    <row r="28" spans="1:8" ht="20.100000000000001" customHeight="1" x14ac:dyDescent="0.25">
      <c r="A28" s="3"/>
      <c r="B28" s="90" t="s">
        <v>223</v>
      </c>
      <c r="C28" s="91" t="s">
        <v>168</v>
      </c>
      <c r="D28" s="91">
        <v>3</v>
      </c>
      <c r="E28" s="109"/>
      <c r="F28" s="109"/>
      <c r="G28" s="3"/>
      <c r="H28" s="3"/>
    </row>
    <row r="29" spans="1:8" ht="20.100000000000001" customHeight="1" x14ac:dyDescent="0.25">
      <c r="A29" s="3"/>
      <c r="B29" s="90"/>
      <c r="C29" s="91"/>
      <c r="D29" s="91"/>
      <c r="E29" s="109"/>
      <c r="F29" s="109"/>
      <c r="G29" s="3"/>
      <c r="H29" s="3"/>
    </row>
    <row r="30" spans="1:8" ht="20.100000000000001" customHeight="1" x14ac:dyDescent="0.25">
      <c r="A30" s="3"/>
      <c r="B30" s="90" t="s">
        <v>219</v>
      </c>
      <c r="C30" s="91" t="s">
        <v>168</v>
      </c>
      <c r="D30" s="91">
        <v>3</v>
      </c>
      <c r="E30" s="109"/>
      <c r="F30" s="109"/>
      <c r="G30" s="3"/>
      <c r="H30" s="3"/>
    </row>
    <row r="31" spans="1:8" ht="20.100000000000001" customHeight="1" x14ac:dyDescent="0.25">
      <c r="A31" s="3"/>
      <c r="B31" s="90"/>
      <c r="C31" s="91"/>
      <c r="D31" s="91"/>
      <c r="E31" s="109"/>
      <c r="F31" s="109"/>
      <c r="G31" s="3"/>
      <c r="H31" s="3"/>
    </row>
    <row r="32" spans="1:8" ht="20.100000000000001" customHeight="1" x14ac:dyDescent="0.25">
      <c r="A32" s="3"/>
      <c r="B32" s="90" t="s">
        <v>220</v>
      </c>
      <c r="C32" s="91" t="s">
        <v>168</v>
      </c>
      <c r="D32" s="91">
        <v>3</v>
      </c>
      <c r="E32" s="109"/>
      <c r="F32" s="109"/>
      <c r="G32" s="3"/>
      <c r="H32" s="3"/>
    </row>
    <row r="33" spans="2:6" ht="20.100000000000001" customHeight="1" x14ac:dyDescent="0.25">
      <c r="B33" s="76"/>
      <c r="C33" s="74"/>
      <c r="D33" s="78"/>
      <c r="E33" s="114"/>
      <c r="F33" s="109"/>
    </row>
    <row r="34" spans="2:6" ht="20.100000000000001" customHeight="1" x14ac:dyDescent="0.25">
      <c r="B34" s="76" t="s">
        <v>224</v>
      </c>
      <c r="C34" s="91" t="s">
        <v>168</v>
      </c>
      <c r="D34" s="78">
        <v>3</v>
      </c>
      <c r="E34" s="114"/>
      <c r="F34" s="109"/>
    </row>
    <row r="35" spans="2:6" ht="20.100000000000001" customHeight="1" x14ac:dyDescent="0.25">
      <c r="B35" s="76"/>
      <c r="C35" s="74"/>
      <c r="D35" s="78"/>
      <c r="E35" s="114"/>
      <c r="F35" s="109"/>
    </row>
    <row r="36" spans="2:6" ht="20.100000000000001" customHeight="1" x14ac:dyDescent="0.25">
      <c r="B36" s="76" t="s">
        <v>225</v>
      </c>
      <c r="C36" s="91" t="s">
        <v>168</v>
      </c>
      <c r="D36" s="78">
        <v>3</v>
      </c>
      <c r="E36" s="114"/>
      <c r="F36" s="109"/>
    </row>
    <row r="37" spans="2:6" ht="20.100000000000001" customHeight="1" x14ac:dyDescent="0.25">
      <c r="B37" s="76"/>
      <c r="C37" s="91"/>
      <c r="D37" s="78"/>
      <c r="E37" s="114"/>
      <c r="F37" s="109"/>
    </row>
    <row r="38" spans="2:6" ht="20.100000000000001" customHeight="1" x14ac:dyDescent="0.25">
      <c r="B38" s="76" t="s">
        <v>226</v>
      </c>
      <c r="C38" s="74" t="s">
        <v>168</v>
      </c>
      <c r="D38" s="78">
        <v>3</v>
      </c>
      <c r="E38" s="114"/>
      <c r="F38" s="109"/>
    </row>
    <row r="39" spans="2:6" ht="20.100000000000001" customHeight="1" x14ac:dyDescent="0.25">
      <c r="B39" s="76"/>
      <c r="C39" s="74"/>
      <c r="D39" s="78"/>
      <c r="E39" s="114"/>
      <c r="F39" s="109"/>
    </row>
    <row r="40" spans="2:6" ht="20.100000000000001" customHeight="1" x14ac:dyDescent="0.25">
      <c r="B40" s="76" t="s">
        <v>227</v>
      </c>
      <c r="C40" s="91" t="s">
        <v>168</v>
      </c>
      <c r="D40" s="78">
        <v>3</v>
      </c>
      <c r="E40" s="114"/>
      <c r="F40" s="109"/>
    </row>
    <row r="41" spans="2:6" ht="20.100000000000001" customHeight="1" x14ac:dyDescent="0.25">
      <c r="B41" s="76"/>
      <c r="C41" s="91"/>
      <c r="D41" s="78"/>
      <c r="E41" s="114"/>
      <c r="F41" s="110"/>
    </row>
    <row r="42" spans="2:6" ht="20.100000000000001" customHeight="1" x14ac:dyDescent="0.25">
      <c r="B42" s="95" t="s">
        <v>228</v>
      </c>
      <c r="C42" s="72"/>
      <c r="D42" s="79"/>
      <c r="E42" s="115"/>
      <c r="F42" s="75"/>
    </row>
    <row r="43" spans="2:6" ht="20.100000000000001" customHeight="1" x14ac:dyDescent="0.25">
      <c r="B43" s="76"/>
      <c r="C43" s="91"/>
      <c r="D43" s="78"/>
      <c r="E43" s="114"/>
      <c r="F43" s="77"/>
    </row>
    <row r="44" spans="2:6" ht="25.5" x14ac:dyDescent="0.25">
      <c r="B44" s="76" t="s">
        <v>229</v>
      </c>
      <c r="C44" s="96" t="s">
        <v>210</v>
      </c>
      <c r="D44" s="78">
        <v>1</v>
      </c>
      <c r="E44" s="114"/>
      <c r="F44" s="110"/>
    </row>
    <row r="45" spans="2:6" ht="20.100000000000001" customHeight="1" x14ac:dyDescent="0.25">
      <c r="B45" s="76"/>
      <c r="C45" s="91"/>
      <c r="D45" s="78"/>
      <c r="E45" s="114"/>
      <c r="F45" s="110"/>
    </row>
    <row r="46" spans="2:6" ht="20.100000000000001" customHeight="1" x14ac:dyDescent="0.25">
      <c r="B46" s="76" t="s">
        <v>230</v>
      </c>
      <c r="C46" s="96" t="s">
        <v>210</v>
      </c>
      <c r="D46" s="78">
        <v>1</v>
      </c>
      <c r="E46" s="114"/>
      <c r="F46" s="110"/>
    </row>
    <row r="47" spans="2:6" ht="20.100000000000001" customHeight="1" x14ac:dyDescent="0.25">
      <c r="B47" s="76"/>
      <c r="C47" s="96"/>
      <c r="D47" s="78"/>
      <c r="E47" s="114"/>
      <c r="F47" s="110"/>
    </row>
    <row r="48" spans="2:6" ht="20.100000000000001" customHeight="1" x14ac:dyDescent="0.25">
      <c r="B48" s="76" t="s">
        <v>231</v>
      </c>
      <c r="C48" s="91" t="s">
        <v>168</v>
      </c>
      <c r="D48" s="78">
        <v>3</v>
      </c>
      <c r="E48" s="114"/>
      <c r="F48" s="110"/>
    </row>
    <row r="49" spans="2:6" ht="20.100000000000001" customHeight="1" x14ac:dyDescent="0.25">
      <c r="B49" s="76"/>
      <c r="C49" s="91"/>
      <c r="D49" s="78"/>
      <c r="E49" s="116"/>
      <c r="F49" s="110"/>
    </row>
    <row r="50" spans="2:6" ht="64.5" x14ac:dyDescent="0.25">
      <c r="B50" s="98" t="s">
        <v>232</v>
      </c>
      <c r="C50" s="96" t="s">
        <v>168</v>
      </c>
      <c r="D50" s="108">
        <v>3</v>
      </c>
      <c r="E50" s="118"/>
      <c r="F50" s="119"/>
    </row>
    <row r="51" spans="2:6" x14ac:dyDescent="0.25">
      <c r="B51" s="97"/>
      <c r="C51" s="54"/>
      <c r="D51" s="99"/>
      <c r="E51" s="117"/>
      <c r="F51" s="120"/>
    </row>
    <row r="52" spans="2:6" x14ac:dyDescent="0.25">
      <c r="B52" s="98" t="s">
        <v>233</v>
      </c>
      <c r="C52" s="99" t="str">
        <f>C50</f>
        <v>Month</v>
      </c>
      <c r="D52" s="99">
        <v>3</v>
      </c>
      <c r="E52" s="117"/>
      <c r="F52" s="120"/>
    </row>
    <row r="53" spans="2:6" x14ac:dyDescent="0.25">
      <c r="B53" s="97"/>
      <c r="C53" s="54"/>
      <c r="D53" s="99"/>
      <c r="E53" s="1"/>
      <c r="F53" s="50"/>
    </row>
    <row r="54" spans="2:6" x14ac:dyDescent="0.25">
      <c r="B54" s="97"/>
      <c r="C54" s="54"/>
      <c r="D54" s="54"/>
      <c r="E54" s="55"/>
      <c r="F54" s="50"/>
    </row>
    <row r="55" spans="2:6" x14ac:dyDescent="0.25">
      <c r="B55" s="107" t="s">
        <v>234</v>
      </c>
      <c r="C55" s="104"/>
      <c r="D55" s="104"/>
      <c r="E55" s="105"/>
      <c r="F55" s="106">
        <f>SUM(F16:F54)</f>
        <v>0</v>
      </c>
    </row>
    <row r="56" spans="2:6" x14ac:dyDescent="0.25">
      <c r="B56" s="54"/>
      <c r="C56" s="54"/>
      <c r="D56" s="54"/>
      <c r="E56" s="55"/>
      <c r="F56" s="50"/>
    </row>
    <row r="57" spans="2:6" x14ac:dyDescent="0.25">
      <c r="B57" s="56"/>
      <c r="C57" s="57"/>
      <c r="D57" s="60"/>
      <c r="E57" s="58"/>
      <c r="F57" s="33"/>
    </row>
    <row r="58" spans="2:6" x14ac:dyDescent="0.25">
      <c r="B58" s="56" t="s">
        <v>171</v>
      </c>
      <c r="C58" s="57"/>
      <c r="D58" s="60"/>
      <c r="E58" s="58"/>
      <c r="F58" s="33"/>
    </row>
    <row r="59" spans="2:6" x14ac:dyDescent="0.25">
      <c r="B59" s="56"/>
      <c r="C59" s="57"/>
      <c r="D59" s="60"/>
      <c r="E59" s="58"/>
      <c r="F59" s="33"/>
    </row>
    <row r="60" spans="2:6" ht="26.25" x14ac:dyDescent="0.25">
      <c r="B60" s="59" t="s">
        <v>172</v>
      </c>
      <c r="C60" s="57" t="s">
        <v>76</v>
      </c>
      <c r="D60" s="60">
        <v>1</v>
      </c>
      <c r="E60" s="58"/>
      <c r="F60" s="33"/>
    </row>
    <row r="61" spans="2:6" x14ac:dyDescent="0.25">
      <c r="B61" s="59"/>
      <c r="C61" s="57"/>
      <c r="D61" s="60"/>
      <c r="E61" s="58"/>
      <c r="F61" s="33"/>
    </row>
    <row r="62" spans="2:6" x14ac:dyDescent="0.25">
      <c r="B62" s="59" t="s">
        <v>173</v>
      </c>
      <c r="C62" s="57" t="s">
        <v>76</v>
      </c>
      <c r="D62" s="60">
        <v>1</v>
      </c>
      <c r="E62" s="58"/>
      <c r="F62" s="33"/>
    </row>
    <row r="63" spans="2:6" x14ac:dyDescent="0.25">
      <c r="B63" s="59"/>
      <c r="C63" s="57"/>
      <c r="D63" s="60"/>
      <c r="E63" s="58"/>
      <c r="F63" s="33"/>
    </row>
    <row r="64" spans="2:6" x14ac:dyDescent="0.25">
      <c r="B64" s="59" t="s">
        <v>174</v>
      </c>
      <c r="C64" s="57" t="s">
        <v>76</v>
      </c>
      <c r="D64" s="60">
        <v>3</v>
      </c>
      <c r="E64" s="58"/>
      <c r="F64" s="33"/>
    </row>
    <row r="65" spans="2:6" x14ac:dyDescent="0.25">
      <c r="B65" s="59"/>
      <c r="C65" s="57"/>
      <c r="D65" s="60"/>
      <c r="E65" s="58"/>
      <c r="F65" s="33"/>
    </row>
    <row r="66" spans="2:6" x14ac:dyDescent="0.25">
      <c r="B66" s="59" t="s">
        <v>175</v>
      </c>
      <c r="C66" s="57" t="s">
        <v>76</v>
      </c>
      <c r="D66" s="60">
        <v>9</v>
      </c>
      <c r="E66" s="58"/>
      <c r="F66" s="33"/>
    </row>
    <row r="67" spans="2:6" x14ac:dyDescent="0.25">
      <c r="B67" s="59"/>
      <c r="C67" s="57"/>
      <c r="D67" s="60"/>
      <c r="E67" s="58"/>
      <c r="F67" s="33"/>
    </row>
    <row r="68" spans="2:6" x14ac:dyDescent="0.25">
      <c r="B68" s="59" t="s">
        <v>176</v>
      </c>
      <c r="C68" s="57" t="s">
        <v>76</v>
      </c>
      <c r="D68" s="60">
        <v>1</v>
      </c>
      <c r="E68" s="58"/>
      <c r="F68" s="33"/>
    </row>
    <row r="69" spans="2:6" x14ac:dyDescent="0.25">
      <c r="B69" s="59"/>
      <c r="C69" s="57"/>
      <c r="D69" s="60"/>
      <c r="E69" s="58"/>
      <c r="F69" s="33"/>
    </row>
    <row r="70" spans="2:6" x14ac:dyDescent="0.25">
      <c r="B70" s="59" t="s">
        <v>177</v>
      </c>
      <c r="C70" s="57" t="s">
        <v>76</v>
      </c>
      <c r="D70" s="60">
        <v>25</v>
      </c>
      <c r="E70" s="58"/>
      <c r="F70" s="33"/>
    </row>
    <row r="71" spans="2:6" x14ac:dyDescent="0.25">
      <c r="B71" s="59"/>
      <c r="C71" s="57"/>
      <c r="D71" s="60"/>
      <c r="E71" s="58"/>
      <c r="F71" s="33"/>
    </row>
    <row r="72" spans="2:6" x14ac:dyDescent="0.25">
      <c r="B72" s="59" t="s">
        <v>178</v>
      </c>
      <c r="C72" s="57" t="s">
        <v>76</v>
      </c>
      <c r="D72" s="60">
        <v>15</v>
      </c>
      <c r="E72" s="58"/>
      <c r="F72" s="33"/>
    </row>
    <row r="73" spans="2:6" x14ac:dyDescent="0.25">
      <c r="B73" s="59"/>
      <c r="C73" s="57"/>
      <c r="D73" s="60"/>
      <c r="E73" s="58"/>
      <c r="F73" s="33"/>
    </row>
    <row r="74" spans="2:6" x14ac:dyDescent="0.25">
      <c r="B74" s="59" t="s">
        <v>179</v>
      </c>
      <c r="C74" s="57" t="s">
        <v>76</v>
      </c>
      <c r="D74" s="60">
        <v>1</v>
      </c>
      <c r="E74" s="58"/>
      <c r="F74" s="33"/>
    </row>
    <row r="75" spans="2:6" x14ac:dyDescent="0.25">
      <c r="B75" s="59"/>
      <c r="C75" s="57"/>
      <c r="D75" s="60"/>
      <c r="E75" s="58"/>
      <c r="F75" s="33"/>
    </row>
    <row r="76" spans="2:6" x14ac:dyDescent="0.25">
      <c r="B76" s="59" t="s">
        <v>180</v>
      </c>
      <c r="C76" s="57" t="s">
        <v>76</v>
      </c>
      <c r="D76" s="60">
        <v>1</v>
      </c>
      <c r="E76" s="58"/>
      <c r="F76" s="33"/>
    </row>
    <row r="77" spans="2:6" x14ac:dyDescent="0.25">
      <c r="B77" s="59"/>
      <c r="C77" s="57"/>
      <c r="D77" s="60"/>
      <c r="E77" s="58"/>
      <c r="F77" s="33"/>
    </row>
    <row r="78" spans="2:6" x14ac:dyDescent="0.25">
      <c r="B78" s="59" t="s">
        <v>181</v>
      </c>
      <c r="C78" s="57" t="s">
        <v>76</v>
      </c>
      <c r="D78" s="60">
        <v>1</v>
      </c>
      <c r="E78" s="58"/>
      <c r="F78" s="33"/>
    </row>
    <row r="79" spans="2:6" x14ac:dyDescent="0.25">
      <c r="B79" s="59"/>
      <c r="C79" s="57"/>
      <c r="D79" s="60"/>
      <c r="E79" s="58"/>
      <c r="F79" s="33"/>
    </row>
    <row r="80" spans="2:6" ht="26.25" x14ac:dyDescent="0.25">
      <c r="B80" s="59" t="s">
        <v>182</v>
      </c>
      <c r="C80" s="57" t="s">
        <v>76</v>
      </c>
      <c r="D80" s="60">
        <v>1</v>
      </c>
      <c r="E80" s="58"/>
      <c r="F80" s="33"/>
    </row>
    <row r="81" spans="2:6" x14ac:dyDescent="0.25">
      <c r="B81" s="59"/>
      <c r="C81" s="57"/>
      <c r="D81" s="60"/>
      <c r="E81" s="58"/>
      <c r="F81" s="33"/>
    </row>
    <row r="82" spans="2:6" x14ac:dyDescent="0.25">
      <c r="B82" s="59" t="s">
        <v>183</v>
      </c>
      <c r="C82" s="57" t="s">
        <v>76</v>
      </c>
      <c r="D82" s="60">
        <v>1</v>
      </c>
      <c r="E82" s="58"/>
      <c r="F82" s="33"/>
    </row>
    <row r="83" spans="2:6" x14ac:dyDescent="0.25">
      <c r="B83" s="59"/>
      <c r="C83" s="57"/>
      <c r="D83" s="60"/>
      <c r="E83" s="58"/>
      <c r="F83" s="33"/>
    </row>
    <row r="84" spans="2:6" x14ac:dyDescent="0.25">
      <c r="B84" s="59" t="s">
        <v>184</v>
      </c>
      <c r="C84" s="57" t="s">
        <v>76</v>
      </c>
      <c r="D84" s="60">
        <v>1</v>
      </c>
      <c r="E84" s="58"/>
      <c r="F84" s="33"/>
    </row>
    <row r="85" spans="2:6" x14ac:dyDescent="0.25">
      <c r="B85" s="59"/>
      <c r="C85" s="57"/>
      <c r="D85" s="60"/>
      <c r="E85" s="58"/>
      <c r="F85" s="33"/>
    </row>
    <row r="86" spans="2:6" x14ac:dyDescent="0.25">
      <c r="B86" s="59" t="s">
        <v>185</v>
      </c>
      <c r="C86" s="57" t="s">
        <v>76</v>
      </c>
      <c r="D86" s="60">
        <v>1</v>
      </c>
      <c r="E86" s="58"/>
      <c r="F86" s="33"/>
    </row>
    <row r="87" spans="2:6" x14ac:dyDescent="0.25">
      <c r="B87" s="59"/>
      <c r="C87" s="57"/>
      <c r="D87" s="60"/>
      <c r="E87" s="58"/>
      <c r="F87" s="33"/>
    </row>
    <row r="88" spans="2:6" x14ac:dyDescent="0.25">
      <c r="B88" s="59" t="s">
        <v>186</v>
      </c>
      <c r="C88" s="57" t="s">
        <v>76</v>
      </c>
      <c r="D88" s="60">
        <v>1</v>
      </c>
      <c r="E88" s="58"/>
      <c r="F88" s="33"/>
    </row>
    <row r="89" spans="2:6" x14ac:dyDescent="0.25">
      <c r="B89" s="59"/>
      <c r="C89" s="57"/>
      <c r="D89" s="60"/>
      <c r="E89" s="58"/>
      <c r="F89" s="33"/>
    </row>
    <row r="90" spans="2:6" x14ac:dyDescent="0.25">
      <c r="B90" s="59" t="s">
        <v>187</v>
      </c>
      <c r="C90" s="57" t="s">
        <v>76</v>
      </c>
      <c r="D90" s="60">
        <v>15</v>
      </c>
      <c r="E90" s="58"/>
      <c r="F90" s="33"/>
    </row>
    <row r="91" spans="2:6" x14ac:dyDescent="0.25">
      <c r="B91" s="59"/>
      <c r="C91" s="57"/>
      <c r="D91" s="60"/>
      <c r="E91" s="58"/>
      <c r="F91" s="33"/>
    </row>
    <row r="92" spans="2:6" x14ac:dyDescent="0.25">
      <c r="B92" s="59" t="s">
        <v>188</v>
      </c>
      <c r="C92" s="57" t="s">
        <v>76</v>
      </c>
      <c r="D92" s="60">
        <v>15</v>
      </c>
      <c r="E92" s="58"/>
      <c r="F92" s="33"/>
    </row>
    <row r="93" spans="2:6" x14ac:dyDescent="0.25">
      <c r="B93" s="59"/>
      <c r="C93" s="57"/>
      <c r="D93" s="60"/>
      <c r="E93" s="58"/>
      <c r="F93" s="33"/>
    </row>
    <row r="94" spans="2:6" x14ac:dyDescent="0.25">
      <c r="B94" s="59" t="s">
        <v>189</v>
      </c>
      <c r="C94" s="57" t="s">
        <v>76</v>
      </c>
      <c r="D94" s="60">
        <v>2</v>
      </c>
      <c r="E94" s="58"/>
      <c r="F94" s="33"/>
    </row>
    <row r="95" spans="2:6" x14ac:dyDescent="0.25">
      <c r="B95" s="59"/>
      <c r="C95" s="57"/>
      <c r="D95" s="60"/>
      <c r="E95" s="58"/>
      <c r="F95" s="33"/>
    </row>
    <row r="96" spans="2:6" x14ac:dyDescent="0.25">
      <c r="B96" s="59" t="s">
        <v>190</v>
      </c>
      <c r="C96" s="57" t="s">
        <v>76</v>
      </c>
      <c r="D96" s="60">
        <v>7</v>
      </c>
      <c r="E96" s="58"/>
      <c r="F96" s="33"/>
    </row>
    <row r="97" spans="2:6" x14ac:dyDescent="0.25">
      <c r="B97" s="59"/>
      <c r="C97" s="57"/>
      <c r="D97" s="60"/>
      <c r="E97" s="58"/>
      <c r="F97" s="33"/>
    </row>
    <row r="98" spans="2:6" x14ac:dyDescent="0.25">
      <c r="B98" s="59" t="s">
        <v>191</v>
      </c>
      <c r="C98" s="57" t="s">
        <v>76</v>
      </c>
      <c r="D98" s="60">
        <v>1</v>
      </c>
      <c r="E98" s="58"/>
      <c r="F98" s="33"/>
    </row>
    <row r="99" spans="2:6" x14ac:dyDescent="0.25">
      <c r="B99" s="59"/>
      <c r="C99" s="57"/>
      <c r="D99" s="60"/>
      <c r="E99" s="58"/>
      <c r="F99" s="33"/>
    </row>
    <row r="100" spans="2:6" x14ac:dyDescent="0.25">
      <c r="B100" s="59" t="s">
        <v>192</v>
      </c>
      <c r="C100" s="57" t="s">
        <v>76</v>
      </c>
      <c r="D100" s="60">
        <v>1</v>
      </c>
      <c r="E100" s="58"/>
      <c r="F100" s="33"/>
    </row>
    <row r="101" spans="2:6" x14ac:dyDescent="0.25">
      <c r="B101" s="59"/>
      <c r="C101" s="57"/>
      <c r="D101" s="60"/>
      <c r="E101" s="58"/>
      <c r="F101" s="33"/>
    </row>
    <row r="102" spans="2:6" x14ac:dyDescent="0.25">
      <c r="B102" s="59" t="s">
        <v>193</v>
      </c>
      <c r="C102" s="57" t="s">
        <v>76</v>
      </c>
      <c r="D102" s="60">
        <v>1</v>
      </c>
      <c r="E102" s="58"/>
      <c r="F102" s="33"/>
    </row>
    <row r="103" spans="2:6" x14ac:dyDescent="0.25">
      <c r="B103" s="59"/>
      <c r="C103" s="57"/>
      <c r="D103" s="60"/>
      <c r="E103" s="58"/>
      <c r="F103" s="33"/>
    </row>
    <row r="104" spans="2:6" x14ac:dyDescent="0.25">
      <c r="B104" s="59" t="s">
        <v>194</v>
      </c>
      <c r="C104" s="57" t="s">
        <v>76</v>
      </c>
      <c r="D104" s="60">
        <v>1</v>
      </c>
      <c r="E104" s="58"/>
      <c r="F104" s="33"/>
    </row>
    <row r="105" spans="2:6" x14ac:dyDescent="0.25">
      <c r="B105" s="59"/>
      <c r="C105" s="57"/>
      <c r="D105" s="60"/>
      <c r="E105" s="58"/>
      <c r="F105" s="33"/>
    </row>
    <row r="106" spans="2:6" x14ac:dyDescent="0.25">
      <c r="B106" s="59" t="s">
        <v>195</v>
      </c>
      <c r="C106" s="57" t="s">
        <v>76</v>
      </c>
      <c r="D106" s="60">
        <v>10</v>
      </c>
      <c r="E106" s="58"/>
      <c r="F106" s="33"/>
    </row>
    <row r="107" spans="2:6" x14ac:dyDescent="0.25">
      <c r="B107" s="59"/>
      <c r="C107" s="57"/>
      <c r="D107" s="60"/>
      <c r="E107" s="58"/>
      <c r="F107" s="33"/>
    </row>
    <row r="108" spans="2:6" x14ac:dyDescent="0.25">
      <c r="B108" s="59" t="s">
        <v>196</v>
      </c>
      <c r="C108" s="57" t="s">
        <v>76</v>
      </c>
      <c r="D108" s="60">
        <v>1</v>
      </c>
      <c r="E108" s="58"/>
      <c r="F108" s="33"/>
    </row>
    <row r="109" spans="2:6" x14ac:dyDescent="0.25">
      <c r="B109" s="59"/>
      <c r="C109" s="57"/>
      <c r="D109" s="60"/>
      <c r="E109" s="58"/>
      <c r="F109" s="33"/>
    </row>
    <row r="110" spans="2:6" x14ac:dyDescent="0.25">
      <c r="B110" s="59" t="s">
        <v>197</v>
      </c>
      <c r="C110" s="57" t="s">
        <v>76</v>
      </c>
      <c r="D110" s="60">
        <v>2</v>
      </c>
      <c r="E110" s="58"/>
      <c r="F110" s="33"/>
    </row>
    <row r="111" spans="2:6" x14ac:dyDescent="0.25">
      <c r="B111" s="59"/>
      <c r="C111" s="57"/>
      <c r="D111" s="60"/>
      <c r="E111" s="58"/>
      <c r="F111" s="33"/>
    </row>
    <row r="112" spans="2:6" x14ac:dyDescent="0.25">
      <c r="B112" s="59" t="s">
        <v>198</v>
      </c>
      <c r="C112" s="57" t="s">
        <v>76</v>
      </c>
      <c r="D112" s="60">
        <v>1</v>
      </c>
      <c r="E112" s="58"/>
      <c r="F112" s="33"/>
    </row>
    <row r="113" spans="2:6" x14ac:dyDescent="0.25">
      <c r="B113" s="59"/>
      <c r="C113" s="57"/>
      <c r="D113" s="60"/>
      <c r="E113" s="58"/>
      <c r="F113" s="33"/>
    </row>
    <row r="114" spans="2:6" x14ac:dyDescent="0.25">
      <c r="B114" s="59" t="s">
        <v>199</v>
      </c>
      <c r="C114" s="57" t="s">
        <v>76</v>
      </c>
      <c r="D114" s="60">
        <v>1</v>
      </c>
      <c r="E114" s="58"/>
      <c r="F114" s="33"/>
    </row>
    <row r="115" spans="2:6" x14ac:dyDescent="0.25">
      <c r="B115" s="59"/>
      <c r="C115" s="57"/>
      <c r="D115" s="60"/>
      <c r="E115" s="58"/>
      <c r="F115" s="33"/>
    </row>
    <row r="116" spans="2:6" x14ac:dyDescent="0.25">
      <c r="B116" s="59" t="s">
        <v>200</v>
      </c>
      <c r="C116" s="57" t="s">
        <v>76</v>
      </c>
      <c r="D116" s="60">
        <v>2</v>
      </c>
      <c r="E116" s="58"/>
      <c r="F116" s="33"/>
    </row>
    <row r="117" spans="2:6" x14ac:dyDescent="0.25">
      <c r="B117" s="59"/>
      <c r="C117" s="57"/>
      <c r="D117" s="60"/>
      <c r="E117" s="58"/>
      <c r="F117" s="33"/>
    </row>
    <row r="118" spans="2:6" x14ac:dyDescent="0.25">
      <c r="B118" s="59" t="s">
        <v>201</v>
      </c>
      <c r="C118" s="57" t="s">
        <v>76</v>
      </c>
      <c r="D118" s="60">
        <v>2</v>
      </c>
      <c r="E118" s="58"/>
      <c r="F118" s="33"/>
    </row>
    <row r="119" spans="2:6" x14ac:dyDescent="0.25">
      <c r="B119" s="56"/>
      <c r="C119" s="57"/>
      <c r="D119" s="60"/>
      <c r="E119" s="58"/>
      <c r="F119" s="33"/>
    </row>
    <row r="120" spans="2:6" x14ac:dyDescent="0.25">
      <c r="B120" s="59" t="s">
        <v>202</v>
      </c>
      <c r="C120" s="57" t="s">
        <v>76</v>
      </c>
      <c r="D120" s="60">
        <v>1</v>
      </c>
      <c r="E120" s="58"/>
      <c r="F120" s="33"/>
    </row>
    <row r="121" spans="2:6" x14ac:dyDescent="0.25">
      <c r="B121" s="59"/>
      <c r="C121" s="57"/>
      <c r="D121" s="60"/>
      <c r="E121" s="58"/>
      <c r="F121" s="33"/>
    </row>
    <row r="122" spans="2:6" x14ac:dyDescent="0.25">
      <c r="B122" s="59" t="s">
        <v>203</v>
      </c>
      <c r="C122" s="57" t="s">
        <v>76</v>
      </c>
      <c r="D122" s="60">
        <v>1</v>
      </c>
      <c r="E122" s="58"/>
      <c r="F122" s="33"/>
    </row>
    <row r="123" spans="2:6" x14ac:dyDescent="0.25">
      <c r="B123" s="56"/>
      <c r="C123" s="57"/>
      <c r="D123" s="60"/>
      <c r="E123" s="58"/>
      <c r="F123" s="33"/>
    </row>
    <row r="124" spans="2:6" ht="77.25" x14ac:dyDescent="0.25">
      <c r="B124" s="59" t="s">
        <v>204</v>
      </c>
      <c r="C124" s="57" t="s">
        <v>76</v>
      </c>
      <c r="D124" s="60">
        <v>1</v>
      </c>
      <c r="E124" s="58"/>
      <c r="F124" s="33"/>
    </row>
    <row r="125" spans="2:6" x14ac:dyDescent="0.25">
      <c r="B125" s="56"/>
      <c r="C125" s="57"/>
      <c r="D125" s="60"/>
      <c r="E125" s="58"/>
      <c r="F125" s="33"/>
    </row>
    <row r="126" spans="2:6" ht="26.25" x14ac:dyDescent="0.25">
      <c r="B126" s="59" t="s">
        <v>205</v>
      </c>
      <c r="C126" s="57" t="s">
        <v>76</v>
      </c>
      <c r="D126" s="60">
        <v>1</v>
      </c>
      <c r="E126" s="58"/>
      <c r="F126" s="33"/>
    </row>
    <row r="127" spans="2:6" x14ac:dyDescent="0.25">
      <c r="B127" s="56"/>
      <c r="C127" s="57"/>
      <c r="D127" s="60"/>
      <c r="E127" s="58"/>
      <c r="F127" s="33"/>
    </row>
    <row r="128" spans="2:6" ht="26.25" x14ac:dyDescent="0.25">
      <c r="B128" s="59" t="s">
        <v>206</v>
      </c>
      <c r="C128" s="57" t="s">
        <v>76</v>
      </c>
      <c r="D128" s="60">
        <v>1</v>
      </c>
      <c r="E128" s="58"/>
      <c r="F128" s="33"/>
    </row>
    <row r="129" spans="2:6" x14ac:dyDescent="0.25">
      <c r="B129" s="56"/>
      <c r="C129" s="57"/>
      <c r="D129" s="60"/>
      <c r="E129" s="58"/>
      <c r="F129" s="33"/>
    </row>
    <row r="130" spans="2:6" x14ac:dyDescent="0.25">
      <c r="B130" s="59" t="s">
        <v>207</v>
      </c>
      <c r="C130" s="57" t="s">
        <v>76</v>
      </c>
      <c r="D130" s="60">
        <v>6</v>
      </c>
      <c r="E130" s="58"/>
      <c r="F130" s="33"/>
    </row>
    <row r="131" spans="2:6" x14ac:dyDescent="0.25">
      <c r="B131" s="56"/>
      <c r="C131" s="57"/>
      <c r="D131" s="60"/>
      <c r="E131" s="58"/>
      <c r="F131" s="33"/>
    </row>
    <row r="132" spans="2:6" x14ac:dyDescent="0.25">
      <c r="B132" s="59" t="s">
        <v>208</v>
      </c>
      <c r="C132" s="57" t="s">
        <v>82</v>
      </c>
      <c r="D132" s="60">
        <v>1</v>
      </c>
      <c r="E132" s="58"/>
      <c r="F132" s="33"/>
    </row>
    <row r="133" spans="2:6" x14ac:dyDescent="0.25">
      <c r="B133" s="56"/>
      <c r="C133" s="57"/>
      <c r="D133" s="60"/>
      <c r="E133" s="58"/>
      <c r="F133" s="33"/>
    </row>
    <row r="134" spans="2:6" ht="26.25" x14ac:dyDescent="0.25">
      <c r="B134" s="59" t="s">
        <v>209</v>
      </c>
      <c r="C134" s="57" t="s">
        <v>211</v>
      </c>
      <c r="D134" s="60">
        <v>1</v>
      </c>
      <c r="E134" s="58">
        <v>50000</v>
      </c>
      <c r="F134" s="33"/>
    </row>
    <row r="135" spans="2:6" x14ac:dyDescent="0.25">
      <c r="B135" s="56"/>
      <c r="C135" s="57"/>
      <c r="D135" s="60"/>
      <c r="E135" s="58"/>
      <c r="F135" s="33"/>
    </row>
    <row r="136" spans="2:6" x14ac:dyDescent="0.25">
      <c r="B136" s="56" t="s">
        <v>116</v>
      </c>
      <c r="C136" s="57"/>
      <c r="D136" s="60"/>
      <c r="E136" s="58"/>
      <c r="F136" s="33"/>
    </row>
    <row r="137" spans="2:6" ht="90" x14ac:dyDescent="0.25">
      <c r="B137" s="61" t="s">
        <v>160</v>
      </c>
      <c r="C137" s="57"/>
      <c r="D137" s="60"/>
      <c r="E137" s="58"/>
      <c r="F137" s="33"/>
    </row>
    <row r="138" spans="2:6" ht="26.25" x14ac:dyDescent="0.25">
      <c r="B138" s="59" t="s">
        <v>152</v>
      </c>
      <c r="C138" s="57" t="s">
        <v>82</v>
      </c>
      <c r="D138" s="60">
        <v>1</v>
      </c>
      <c r="E138" s="58"/>
      <c r="F138" s="51"/>
    </row>
    <row r="139" spans="2:6" ht="27" customHeight="1" x14ac:dyDescent="0.25">
      <c r="B139" s="56"/>
      <c r="C139" s="57"/>
      <c r="D139" s="60"/>
      <c r="E139" s="58"/>
      <c r="F139" s="33"/>
    </row>
    <row r="140" spans="2:6" x14ac:dyDescent="0.25">
      <c r="B140" s="56" t="s">
        <v>155</v>
      </c>
      <c r="C140" s="57"/>
      <c r="D140" s="60"/>
      <c r="E140" s="58"/>
      <c r="F140" s="33"/>
    </row>
    <row r="141" spans="2:6" ht="26.25" x14ac:dyDescent="0.25">
      <c r="B141" s="59" t="s">
        <v>163</v>
      </c>
      <c r="C141" s="57" t="s">
        <v>153</v>
      </c>
      <c r="D141" s="60">
        <v>1</v>
      </c>
      <c r="E141" s="58"/>
      <c r="F141" s="51"/>
    </row>
    <row r="142" spans="2:6" x14ac:dyDescent="0.25">
      <c r="B142" s="56"/>
      <c r="C142" s="57"/>
      <c r="D142" s="60"/>
      <c r="E142" s="58"/>
      <c r="F142" s="33"/>
    </row>
    <row r="143" spans="2:6" x14ac:dyDescent="0.25">
      <c r="B143" s="56"/>
      <c r="C143" s="57"/>
      <c r="D143" s="60"/>
      <c r="E143" s="58"/>
      <c r="F143" s="33"/>
    </row>
    <row r="144" spans="2:6" ht="21" customHeight="1" x14ac:dyDescent="0.25">
      <c r="B144" s="56" t="s">
        <v>154</v>
      </c>
      <c r="C144" s="57"/>
      <c r="D144" s="60"/>
      <c r="E144" s="58"/>
      <c r="F144" s="33"/>
    </row>
    <row r="145" spans="2:6" ht="51.75" x14ac:dyDescent="0.25">
      <c r="B145" s="59" t="s">
        <v>141</v>
      </c>
      <c r="C145" s="57" t="s">
        <v>76</v>
      </c>
      <c r="D145" s="60">
        <v>1</v>
      </c>
      <c r="E145" s="62"/>
      <c r="F145" s="51"/>
    </row>
    <row r="146" spans="2:6" x14ac:dyDescent="0.25">
      <c r="B146" s="56"/>
      <c r="C146" s="57"/>
      <c r="D146" s="60"/>
      <c r="E146" s="58"/>
      <c r="F146" s="33"/>
    </row>
    <row r="147" spans="2:6" ht="37.5" customHeight="1" x14ac:dyDescent="0.25">
      <c r="B147" s="47" t="s">
        <v>150</v>
      </c>
      <c r="C147" s="57"/>
      <c r="D147" s="60"/>
      <c r="E147" s="58"/>
      <c r="F147" s="52"/>
    </row>
    <row r="148" spans="2:6" ht="19.5" customHeight="1" x14ac:dyDescent="0.25">
      <c r="B148" s="59"/>
      <c r="C148" s="57"/>
      <c r="D148" s="60"/>
      <c r="E148" s="58"/>
      <c r="F148" s="33"/>
    </row>
    <row r="149" spans="2:6" ht="33" customHeight="1" x14ac:dyDescent="0.25">
      <c r="B149" s="59" t="s">
        <v>80</v>
      </c>
      <c r="C149" s="57" t="s">
        <v>76</v>
      </c>
      <c r="D149" s="60">
        <v>6</v>
      </c>
      <c r="E149" s="58"/>
      <c r="F149" s="33"/>
    </row>
    <row r="150" spans="2:6" ht="16.5" customHeight="1" x14ac:dyDescent="0.25">
      <c r="B150" s="59"/>
      <c r="C150" s="57"/>
      <c r="D150" s="60"/>
      <c r="E150" s="58"/>
      <c r="F150" s="33"/>
    </row>
    <row r="151" spans="2:6" x14ac:dyDescent="0.25">
      <c r="B151" s="59"/>
      <c r="C151" s="57"/>
      <c r="D151" s="60"/>
      <c r="E151" s="58"/>
      <c r="F151" s="33"/>
    </row>
    <row r="152" spans="2:6" x14ac:dyDescent="0.25">
      <c r="B152" s="56" t="s">
        <v>151</v>
      </c>
      <c r="C152" s="57"/>
      <c r="D152" s="60"/>
      <c r="E152" s="63"/>
      <c r="F152" s="52"/>
    </row>
    <row r="153" spans="2:6" ht="26.25" x14ac:dyDescent="0.25">
      <c r="B153" s="59" t="s">
        <v>162</v>
      </c>
      <c r="C153" s="57" t="s">
        <v>76</v>
      </c>
      <c r="D153" s="60">
        <v>4</v>
      </c>
      <c r="E153" s="58"/>
      <c r="F153" s="33"/>
    </row>
    <row r="154" spans="2:6" ht="16.5" customHeight="1" x14ac:dyDescent="0.25">
      <c r="B154" s="59" t="s">
        <v>158</v>
      </c>
      <c r="C154" s="57" t="s">
        <v>142</v>
      </c>
      <c r="D154" s="60">
        <v>2</v>
      </c>
      <c r="E154" s="58"/>
      <c r="F154" s="33"/>
    </row>
    <row r="155" spans="2:6" ht="18" customHeight="1" x14ac:dyDescent="0.25">
      <c r="B155" s="59" t="s">
        <v>143</v>
      </c>
      <c r="C155" s="57" t="s">
        <v>142</v>
      </c>
      <c r="D155" s="60">
        <v>2</v>
      </c>
      <c r="E155" s="58"/>
      <c r="F155" s="33"/>
    </row>
    <row r="156" spans="2:6" ht="23.25" customHeight="1" x14ac:dyDescent="0.25">
      <c r="B156" s="59" t="s">
        <v>144</v>
      </c>
      <c r="C156" s="57" t="s">
        <v>142</v>
      </c>
      <c r="D156" s="60">
        <v>6</v>
      </c>
      <c r="E156" s="58"/>
      <c r="F156" s="33"/>
    </row>
    <row r="157" spans="2:6" ht="16.5" customHeight="1" x14ac:dyDescent="0.25">
      <c r="B157" s="59" t="s">
        <v>157</v>
      </c>
      <c r="C157" s="57" t="s">
        <v>76</v>
      </c>
      <c r="D157" s="60">
        <v>2</v>
      </c>
      <c r="E157" s="58"/>
      <c r="F157" s="33"/>
    </row>
    <row r="158" spans="2:6" ht="18.75" customHeight="1" x14ac:dyDescent="0.25">
      <c r="B158" s="59" t="s">
        <v>159</v>
      </c>
      <c r="C158" s="57" t="s">
        <v>76</v>
      </c>
      <c r="D158" s="60">
        <v>2</v>
      </c>
      <c r="E158" s="58"/>
      <c r="F158" s="33"/>
    </row>
    <row r="159" spans="2:6" ht="18.75" customHeight="1" x14ac:dyDescent="0.25">
      <c r="B159" s="59"/>
      <c r="C159" s="57"/>
      <c r="D159" s="60"/>
      <c r="E159" s="58"/>
      <c r="F159" s="33"/>
    </row>
    <row r="160" spans="2:6" ht="16.5" customHeight="1" x14ac:dyDescent="0.25">
      <c r="B160" s="59"/>
      <c r="C160" s="57"/>
      <c r="D160" s="60"/>
      <c r="E160" s="58"/>
      <c r="F160" s="33"/>
    </row>
    <row r="161" spans="1:6" x14ac:dyDescent="0.25">
      <c r="B161" s="56" t="s">
        <v>145</v>
      </c>
      <c r="C161" s="57"/>
      <c r="D161" s="60"/>
      <c r="E161" s="58"/>
      <c r="F161" s="33"/>
    </row>
    <row r="162" spans="1:6" ht="26.25" x14ac:dyDescent="0.25">
      <c r="B162" s="59" t="s">
        <v>84</v>
      </c>
      <c r="C162" s="57" t="s">
        <v>76</v>
      </c>
      <c r="D162" s="60">
        <v>2</v>
      </c>
      <c r="E162" s="58"/>
      <c r="F162" s="33"/>
    </row>
    <row r="163" spans="1:6" x14ac:dyDescent="0.25">
      <c r="B163" s="59" t="s">
        <v>156</v>
      </c>
      <c r="C163" s="57" t="s">
        <v>76</v>
      </c>
      <c r="D163" s="60">
        <v>2</v>
      </c>
      <c r="E163" s="58"/>
      <c r="F163" s="33"/>
    </row>
    <row r="164" spans="1:6" ht="16.5" customHeight="1" x14ac:dyDescent="0.25">
      <c r="B164" s="59"/>
      <c r="C164" s="57"/>
      <c r="D164" s="60"/>
      <c r="E164" s="58"/>
      <c r="F164" s="33"/>
    </row>
    <row r="165" spans="1:6" ht="27" customHeight="1" x14ac:dyDescent="0.25">
      <c r="A165" s="35"/>
      <c r="B165" s="56" t="s">
        <v>164</v>
      </c>
      <c r="C165" s="57"/>
      <c r="D165" s="60"/>
      <c r="E165" s="58"/>
      <c r="F165" s="33"/>
    </row>
    <row r="166" spans="1:6" x14ac:dyDescent="0.25">
      <c r="B166" s="56"/>
      <c r="C166" s="57"/>
      <c r="D166" s="60"/>
      <c r="E166" s="58"/>
      <c r="F166" s="33"/>
    </row>
    <row r="167" spans="1:6" ht="26.25" x14ac:dyDescent="0.25">
      <c r="B167" s="59" t="s">
        <v>165</v>
      </c>
      <c r="C167" s="57" t="s">
        <v>166</v>
      </c>
      <c r="D167" s="60">
        <v>1</v>
      </c>
      <c r="E167" s="63">
        <v>50000</v>
      </c>
      <c r="F167" s="51"/>
    </row>
    <row r="168" spans="1:6" x14ac:dyDescent="0.25">
      <c r="B168" s="59"/>
      <c r="C168" s="57"/>
      <c r="D168" s="60"/>
      <c r="E168" s="58"/>
      <c r="F168" s="33"/>
    </row>
    <row r="169" spans="1:6" x14ac:dyDescent="0.25">
      <c r="B169" s="59"/>
      <c r="C169" s="57"/>
      <c r="D169" s="60"/>
      <c r="E169" s="58"/>
      <c r="F169" s="33"/>
    </row>
    <row r="170" spans="1:6" x14ac:dyDescent="0.25">
      <c r="B170" s="56" t="s">
        <v>147</v>
      </c>
      <c r="C170" s="57"/>
      <c r="D170" s="60"/>
      <c r="E170" s="58"/>
      <c r="F170" s="33"/>
    </row>
    <row r="171" spans="1:6" x14ac:dyDescent="0.25">
      <c r="B171" s="59" t="s">
        <v>148</v>
      </c>
      <c r="C171" s="57"/>
      <c r="D171" s="60"/>
      <c r="E171" s="58"/>
      <c r="F171" s="33"/>
    </row>
    <row r="172" spans="1:6" x14ac:dyDescent="0.25">
      <c r="B172" s="59" t="s">
        <v>149</v>
      </c>
      <c r="C172" s="57" t="s">
        <v>76</v>
      </c>
      <c r="D172" s="60">
        <v>270</v>
      </c>
      <c r="E172" s="58"/>
      <c r="F172" s="51"/>
    </row>
    <row r="173" spans="1:6" x14ac:dyDescent="0.25">
      <c r="B173" s="59"/>
      <c r="C173" s="57"/>
      <c r="D173" s="60"/>
      <c r="E173" s="58"/>
      <c r="F173" s="33"/>
    </row>
    <row r="174" spans="1:6" x14ac:dyDescent="0.25">
      <c r="B174" s="59"/>
      <c r="C174" s="57"/>
      <c r="D174" s="60"/>
      <c r="E174" s="58"/>
      <c r="F174" s="33"/>
    </row>
    <row r="175" spans="1:6" x14ac:dyDescent="0.25">
      <c r="B175" s="56" t="s">
        <v>146</v>
      </c>
      <c r="C175" s="57"/>
      <c r="D175" s="60"/>
      <c r="E175" s="58"/>
      <c r="F175" s="33"/>
    </row>
    <row r="176" spans="1:6" ht="51.75" x14ac:dyDescent="0.25">
      <c r="B176" s="59" t="s">
        <v>93</v>
      </c>
      <c r="C176" s="57" t="s">
        <v>82</v>
      </c>
      <c r="D176" s="60">
        <v>1</v>
      </c>
      <c r="E176" s="58"/>
      <c r="F176" s="33"/>
    </row>
    <row r="177" spans="2:11" x14ac:dyDescent="0.25">
      <c r="B177" s="59"/>
      <c r="C177" s="57"/>
      <c r="D177" s="60"/>
      <c r="E177" s="58"/>
      <c r="F177" s="33"/>
    </row>
    <row r="178" spans="2:11" x14ac:dyDescent="0.25">
      <c r="B178" s="56" t="s">
        <v>161</v>
      </c>
      <c r="C178" s="57" t="s">
        <v>82</v>
      </c>
      <c r="D178" s="60">
        <v>1</v>
      </c>
      <c r="E178" s="58"/>
      <c r="F178" s="33"/>
    </row>
    <row r="179" spans="2:11" x14ac:dyDescent="0.25">
      <c r="B179" s="59"/>
      <c r="C179" s="57"/>
      <c r="D179" s="60"/>
      <c r="E179" s="62"/>
      <c r="F179" s="33"/>
    </row>
    <row r="180" spans="2:11" ht="15.75" thickBot="1" x14ac:dyDescent="0.3">
      <c r="B180" s="64" t="s">
        <v>213</v>
      </c>
      <c r="C180" s="38"/>
      <c r="D180" s="38"/>
      <c r="E180" s="38"/>
      <c r="F180" s="80"/>
      <c r="H180" s="87"/>
      <c r="I180" s="87"/>
      <c r="J180" s="88"/>
      <c r="K180" s="87"/>
    </row>
    <row r="181" spans="2:11" ht="15.75" thickTop="1" x14ac:dyDescent="0.25">
      <c r="B181" s="65"/>
      <c r="C181" s="66"/>
      <c r="D181" s="66"/>
      <c r="E181" s="67"/>
      <c r="F181" s="44"/>
    </row>
    <row r="182" spans="2:11" x14ac:dyDescent="0.25">
      <c r="B182" s="68"/>
      <c r="C182" s="69"/>
      <c r="D182" s="69"/>
      <c r="E182" s="70"/>
    </row>
    <row r="183" spans="2:11" x14ac:dyDescent="0.25">
      <c r="B183" s="68" t="s">
        <v>214</v>
      </c>
      <c r="C183" s="69"/>
      <c r="D183" s="69"/>
      <c r="E183" s="81">
        <v>0.15</v>
      </c>
      <c r="F183" s="82"/>
    </row>
    <row r="184" spans="2:11" x14ac:dyDescent="0.25">
      <c r="B184" s="68"/>
      <c r="C184" s="69"/>
      <c r="D184" s="69"/>
      <c r="E184" s="70"/>
      <c r="F184" s="82"/>
    </row>
    <row r="185" spans="2:11" ht="15.75" thickBot="1" x14ac:dyDescent="0.3">
      <c r="B185" s="83" t="s">
        <v>212</v>
      </c>
      <c r="C185" s="84"/>
      <c r="D185" s="84"/>
      <c r="E185" s="85"/>
      <c r="F185" s="86"/>
    </row>
    <row r="186" spans="2:11" ht="15.75" thickTop="1" x14ac:dyDescent="0.25">
      <c r="B186" s="68"/>
      <c r="C186" s="69"/>
      <c r="D186" s="69"/>
      <c r="E186" s="70"/>
      <c r="H186" s="87"/>
      <c r="I186" s="87"/>
    </row>
    <row r="187" spans="2:11" x14ac:dyDescent="0.25">
      <c r="B187" s="68"/>
      <c r="C187" s="69"/>
      <c r="D187" s="69"/>
      <c r="E187" s="70"/>
    </row>
    <row r="188" spans="2:11" x14ac:dyDescent="0.25">
      <c r="B188" s="68"/>
      <c r="C188" s="69"/>
      <c r="D188" s="69"/>
      <c r="E188" s="70"/>
    </row>
    <row r="189" spans="2:11" x14ac:dyDescent="0.25">
      <c r="B189" s="68"/>
      <c r="C189" s="69"/>
      <c r="D189" s="69"/>
      <c r="E189" s="70"/>
      <c r="F189" s="82"/>
    </row>
    <row r="190" spans="2:11" x14ac:dyDescent="0.25">
      <c r="B190" s="68"/>
      <c r="C190" s="69"/>
      <c r="D190" s="69"/>
      <c r="E190" s="70"/>
    </row>
    <row r="191" spans="2:11" x14ac:dyDescent="0.25">
      <c r="B191" s="68"/>
      <c r="C191" s="69"/>
      <c r="D191" s="69"/>
      <c r="E191" s="70"/>
    </row>
    <row r="192" spans="2:11" x14ac:dyDescent="0.25">
      <c r="B192" s="68"/>
      <c r="C192" s="69"/>
      <c r="D192" s="69"/>
      <c r="E192" s="70"/>
    </row>
    <row r="193" spans="2:5" x14ac:dyDescent="0.25">
      <c r="B193" s="68"/>
      <c r="C193" s="69"/>
      <c r="D193" s="69"/>
      <c r="E193" s="70"/>
    </row>
    <row r="194" spans="2:5" x14ac:dyDescent="0.25">
      <c r="B194" s="68"/>
      <c r="C194" s="69"/>
      <c r="D194" s="69"/>
      <c r="E194" s="70"/>
    </row>
    <row r="195" spans="2:5" x14ac:dyDescent="0.25">
      <c r="B195" s="68"/>
      <c r="C195" s="69"/>
      <c r="D195" s="69"/>
      <c r="E195" s="70"/>
    </row>
    <row r="196" spans="2:5" x14ac:dyDescent="0.25">
      <c r="B196" s="68"/>
      <c r="C196" s="69"/>
      <c r="D196" s="69"/>
      <c r="E196" s="70"/>
    </row>
    <row r="197" spans="2:5" x14ac:dyDescent="0.25">
      <c r="B197" s="68"/>
      <c r="C197" s="69"/>
      <c r="D197" s="69"/>
      <c r="E197" s="70"/>
    </row>
    <row r="198" spans="2:5" x14ac:dyDescent="0.25">
      <c r="B198" s="68"/>
      <c r="C198" s="69"/>
      <c r="D198" s="69"/>
      <c r="E198" s="70"/>
    </row>
    <row r="199" spans="2:5" x14ac:dyDescent="0.25">
      <c r="B199" s="68"/>
      <c r="C199" s="69"/>
      <c r="D199" s="69"/>
      <c r="E199" s="70"/>
    </row>
    <row r="200" spans="2:5" x14ac:dyDescent="0.25">
      <c r="B200" s="68"/>
      <c r="C200" s="69"/>
      <c r="D200" s="69"/>
      <c r="E200" s="70"/>
    </row>
    <row r="201" spans="2:5" x14ac:dyDescent="0.25">
      <c r="B201" s="68"/>
      <c r="C201" s="69"/>
      <c r="D201" s="69"/>
      <c r="E201" s="70"/>
    </row>
    <row r="202" spans="2:5" x14ac:dyDescent="0.25">
      <c r="B202" s="68"/>
      <c r="C202" s="69"/>
      <c r="D202" s="69"/>
      <c r="E202" s="70"/>
    </row>
    <row r="203" spans="2:5" x14ac:dyDescent="0.25">
      <c r="B203" s="68"/>
      <c r="C203" s="69"/>
      <c r="D203" s="69"/>
      <c r="E203" s="70"/>
    </row>
    <row r="204" spans="2:5" x14ac:dyDescent="0.25">
      <c r="B204" s="68"/>
      <c r="C204" s="69"/>
      <c r="D204" s="69"/>
      <c r="E204" s="70"/>
    </row>
    <row r="205" spans="2:5" x14ac:dyDescent="0.25">
      <c r="B205" s="68"/>
      <c r="C205" s="69"/>
      <c r="D205" s="69"/>
      <c r="E205" s="70"/>
    </row>
    <row r="206" spans="2:5" x14ac:dyDescent="0.25">
      <c r="B206" s="68"/>
      <c r="C206" s="69"/>
      <c r="D206" s="69"/>
      <c r="E206" s="70"/>
    </row>
    <row r="207" spans="2:5" x14ac:dyDescent="0.25">
      <c r="B207" s="68"/>
      <c r="C207" s="69"/>
      <c r="D207" s="69"/>
      <c r="E207" s="70"/>
    </row>
    <row r="208" spans="2:5" x14ac:dyDescent="0.25">
      <c r="B208" s="68"/>
      <c r="C208" s="69"/>
      <c r="D208" s="69"/>
      <c r="E208" s="70"/>
    </row>
    <row r="209" spans="2:5" x14ac:dyDescent="0.25">
      <c r="B209" s="68"/>
      <c r="C209" s="69"/>
      <c r="D209" s="69"/>
      <c r="E209" s="70"/>
    </row>
    <row r="210" spans="2:5" x14ac:dyDescent="0.25">
      <c r="B210" s="68"/>
      <c r="C210" s="69"/>
      <c r="D210" s="69"/>
      <c r="E210" s="70"/>
    </row>
    <row r="211" spans="2:5" x14ac:dyDescent="0.25">
      <c r="B211" s="68"/>
      <c r="C211" s="69"/>
      <c r="D211" s="69"/>
      <c r="E211" s="70"/>
    </row>
    <row r="212" spans="2:5" x14ac:dyDescent="0.25">
      <c r="B212" s="68"/>
      <c r="C212" s="69"/>
      <c r="D212" s="69"/>
      <c r="E212" s="70"/>
    </row>
    <row r="213" spans="2:5" x14ac:dyDescent="0.25">
      <c r="B213" s="68"/>
      <c r="C213" s="69"/>
      <c r="D213" s="69"/>
      <c r="E213" s="70"/>
    </row>
    <row r="214" spans="2:5" x14ac:dyDescent="0.25">
      <c r="B214" s="68"/>
      <c r="C214" s="69"/>
      <c r="D214" s="69"/>
      <c r="E214" s="70"/>
    </row>
    <row r="215" spans="2:5" x14ac:dyDescent="0.25">
      <c r="B215" s="68"/>
      <c r="C215" s="69"/>
      <c r="D215" s="69"/>
      <c r="E215" s="70"/>
    </row>
    <row r="216" spans="2:5" x14ac:dyDescent="0.25">
      <c r="B216" s="68"/>
      <c r="C216" s="69"/>
      <c r="D216" s="69"/>
      <c r="E216" s="70"/>
    </row>
    <row r="217" spans="2:5" x14ac:dyDescent="0.25">
      <c r="B217" s="68"/>
      <c r="C217" s="69"/>
      <c r="D217" s="69"/>
      <c r="E217" s="70"/>
    </row>
    <row r="218" spans="2:5" x14ac:dyDescent="0.25">
      <c r="B218" s="68"/>
      <c r="C218" s="69"/>
      <c r="D218" s="69"/>
      <c r="E218" s="70"/>
    </row>
    <row r="219" spans="2:5" x14ac:dyDescent="0.25">
      <c r="B219" s="68"/>
      <c r="C219" s="69"/>
      <c r="D219" s="69"/>
      <c r="E219" s="70"/>
    </row>
    <row r="220" spans="2:5" x14ac:dyDescent="0.25">
      <c r="B220" s="68"/>
      <c r="C220" s="69"/>
      <c r="D220" s="69"/>
      <c r="E220" s="70"/>
    </row>
    <row r="221" spans="2:5" x14ac:dyDescent="0.25">
      <c r="B221" s="68"/>
      <c r="C221" s="69"/>
      <c r="D221" s="69"/>
      <c r="E221" s="70"/>
    </row>
    <row r="222" spans="2:5" x14ac:dyDescent="0.25">
      <c r="B222" s="68"/>
      <c r="C222" s="69"/>
      <c r="D222" s="69"/>
      <c r="E222" s="70"/>
    </row>
    <row r="223" spans="2:5" x14ac:dyDescent="0.25">
      <c r="B223" s="68"/>
      <c r="C223" s="69"/>
      <c r="D223" s="69"/>
      <c r="E223" s="70"/>
    </row>
    <row r="224" spans="2:5" x14ac:dyDescent="0.25">
      <c r="B224" s="68"/>
      <c r="C224" s="69"/>
      <c r="D224" s="69"/>
      <c r="E224" s="70"/>
    </row>
    <row r="225" spans="2:5" x14ac:dyDescent="0.25">
      <c r="B225" s="68"/>
      <c r="C225" s="69"/>
      <c r="D225" s="69"/>
      <c r="E225" s="70"/>
    </row>
    <row r="226" spans="2:5" x14ac:dyDescent="0.25">
      <c r="B226" s="68"/>
      <c r="C226" s="69"/>
      <c r="D226" s="69"/>
      <c r="E226" s="70"/>
    </row>
    <row r="227" spans="2:5" x14ac:dyDescent="0.25">
      <c r="B227" s="68"/>
      <c r="C227" s="69"/>
      <c r="D227" s="69"/>
      <c r="E227" s="70"/>
    </row>
    <row r="228" spans="2:5" x14ac:dyDescent="0.25">
      <c r="B228" s="68"/>
      <c r="C228" s="69"/>
      <c r="D228" s="69"/>
      <c r="E228" s="70"/>
    </row>
    <row r="229" spans="2:5" x14ac:dyDescent="0.25">
      <c r="B229" s="68"/>
      <c r="C229" s="69"/>
      <c r="D229" s="69"/>
      <c r="E229" s="70"/>
    </row>
    <row r="230" spans="2:5" x14ac:dyDescent="0.25">
      <c r="B230" s="68"/>
      <c r="C230" s="69"/>
      <c r="D230" s="69"/>
      <c r="E230" s="70"/>
    </row>
    <row r="231" spans="2:5" x14ac:dyDescent="0.25">
      <c r="B231" s="68"/>
      <c r="C231" s="69"/>
      <c r="D231" s="69"/>
      <c r="E231" s="70"/>
    </row>
    <row r="242" spans="1:54" s="2" customFormat="1" x14ac:dyDescent="0.25">
      <c r="A242" s="1"/>
      <c r="C242" s="46"/>
      <c r="D242" s="46"/>
      <c r="E242" s="45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</row>
    <row r="257" spans="6:6" x14ac:dyDescent="0.25">
      <c r="F257" s="53"/>
    </row>
  </sheetData>
  <mergeCells count="2">
    <mergeCell ref="B1:F1"/>
    <mergeCell ref="B2:F2"/>
  </mergeCells>
  <conditionalFormatting sqref="F41:F49">
    <cfRule type="cellIs" dxfId="0" priority="1" stopIfTrue="1" operator="equal">
      <formula>0</formula>
    </cfRule>
  </conditionalFormatting>
  <pageMargins left="0.7" right="0.7" top="0.75" bottom="0.75" header="0.3" footer="0.3"/>
  <pageSetup paperSize="504" scale="4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3"/>
  <dimension ref="A2:BD154"/>
  <sheetViews>
    <sheetView view="pageBreakPreview" topLeftCell="A2" zoomScaleNormal="100" zoomScaleSheetLayoutView="100" workbookViewId="0">
      <selection activeCell="D55" sqref="D55"/>
    </sheetView>
  </sheetViews>
  <sheetFormatPr defaultColWidth="9.140625" defaultRowHeight="15" x14ac:dyDescent="0.25"/>
  <cols>
    <col min="1" max="1" width="4" style="1" customWidth="1"/>
    <col min="2" max="2" width="9.140625" style="46"/>
    <col min="3" max="3" width="53.28515625" style="2" customWidth="1"/>
    <col min="4" max="4" width="10.42578125" style="46" customWidth="1"/>
    <col min="5" max="5" width="10.85546875" style="46" customWidth="1"/>
    <col min="6" max="6" width="13.85546875" style="45" bestFit="1" customWidth="1"/>
    <col min="7" max="7" width="17.7109375" style="1" customWidth="1"/>
    <col min="8" max="8" width="15.140625" style="2" customWidth="1"/>
    <col min="9" max="9" width="12.42578125" style="2" customWidth="1"/>
    <col min="10" max="10" width="10.7109375" style="2" customWidth="1"/>
    <col min="11" max="11" width="10.140625" style="2" customWidth="1"/>
    <col min="12" max="16" width="9.140625" style="2"/>
    <col min="17" max="17" width="12.42578125" style="2" customWidth="1"/>
    <col min="18" max="18" width="9.140625" style="2"/>
    <col min="19" max="19" width="12" style="2" customWidth="1"/>
    <col min="20" max="20" width="13.140625" style="2" customWidth="1"/>
    <col min="21" max="22" width="9.140625" style="2"/>
    <col min="23" max="23" width="10.7109375" style="2" customWidth="1"/>
    <col min="24" max="24" width="13.85546875" style="2" customWidth="1"/>
    <col min="25" max="25" width="9.140625" style="2"/>
    <col min="26" max="26" width="14.28515625" style="2" customWidth="1"/>
    <col min="27" max="28" width="9.140625" style="2"/>
    <col min="29" max="29" width="11.28515625" style="2" customWidth="1"/>
    <col min="30" max="31" width="9.140625" style="2"/>
    <col min="32" max="32" width="11.140625" style="2" customWidth="1"/>
    <col min="33" max="33" width="13.42578125" style="2" customWidth="1"/>
    <col min="34" max="34" width="11.140625" style="2" customWidth="1"/>
    <col min="35" max="35" width="13.42578125" style="2" customWidth="1"/>
    <col min="36" max="36" width="15.28515625" style="2" customWidth="1"/>
    <col min="37" max="37" width="11.85546875" style="2" customWidth="1"/>
    <col min="38" max="38" width="13" style="2" customWidth="1"/>
    <col min="39" max="39" width="11.85546875" style="2" customWidth="1"/>
    <col min="40" max="40" width="12.42578125" style="2" customWidth="1"/>
    <col min="41" max="41" width="9.140625" style="2"/>
    <col min="42" max="42" width="10.28515625" style="2" customWidth="1"/>
    <col min="43" max="43" width="9.140625" style="1"/>
    <col min="44" max="44" width="12.85546875" style="1" customWidth="1"/>
    <col min="45" max="45" width="11.42578125" style="1" customWidth="1"/>
    <col min="46" max="46" width="11.140625" style="1" customWidth="1"/>
    <col min="47" max="47" width="11.28515625" style="1" customWidth="1"/>
    <col min="48" max="48" width="12.42578125" style="1" customWidth="1"/>
    <col min="49" max="49" width="12.28515625" style="1" customWidth="1"/>
    <col min="50" max="51" width="9.140625" style="1"/>
    <col min="52" max="52" width="11" style="1" customWidth="1"/>
    <col min="53" max="54" width="16.42578125" style="1" customWidth="1"/>
    <col min="55" max="16384" width="9.140625" style="1"/>
  </cols>
  <sheetData>
    <row r="2" spans="1:56" ht="26.25" customHeight="1" x14ac:dyDescent="0.35">
      <c r="B2" s="125" t="s">
        <v>0</v>
      </c>
      <c r="C2" s="121"/>
      <c r="D2" s="121"/>
      <c r="E2" s="121"/>
      <c r="F2" s="121"/>
      <c r="G2" s="122"/>
    </row>
    <row r="3" spans="1:56" ht="77.25" customHeight="1" x14ac:dyDescent="0.55000000000000004">
      <c r="A3" s="3"/>
      <c r="B3" s="126" t="s">
        <v>1</v>
      </c>
      <c r="C3" s="127"/>
      <c r="D3" s="127"/>
      <c r="E3" s="127"/>
      <c r="F3" s="127"/>
      <c r="G3" s="128"/>
      <c r="H3" s="4" t="s">
        <v>2</v>
      </c>
      <c r="I3" s="4" t="s">
        <v>3</v>
      </c>
      <c r="J3" s="4" t="s">
        <v>4</v>
      </c>
      <c r="K3" s="4" t="s">
        <v>5</v>
      </c>
      <c r="L3" s="4" t="s">
        <v>6</v>
      </c>
      <c r="M3" s="4" t="s">
        <v>7</v>
      </c>
      <c r="N3" s="4" t="s">
        <v>8</v>
      </c>
      <c r="O3" s="4" t="s">
        <v>9</v>
      </c>
      <c r="P3" s="4" t="s">
        <v>10</v>
      </c>
      <c r="Q3" s="4" t="s">
        <v>11</v>
      </c>
      <c r="R3" s="4" t="s">
        <v>12</v>
      </c>
      <c r="S3" s="4" t="s">
        <v>13</v>
      </c>
      <c r="T3" s="4" t="s">
        <v>14</v>
      </c>
      <c r="U3" s="4" t="s">
        <v>15</v>
      </c>
      <c r="V3" s="4" t="s">
        <v>16</v>
      </c>
      <c r="W3" s="4" t="s">
        <v>17</v>
      </c>
      <c r="X3" s="4" t="s">
        <v>18</v>
      </c>
      <c r="Y3" s="4" t="s">
        <v>19</v>
      </c>
      <c r="Z3" s="4" t="s">
        <v>20</v>
      </c>
      <c r="AA3" s="4" t="s">
        <v>21</v>
      </c>
      <c r="AB3" s="4" t="s">
        <v>22</v>
      </c>
      <c r="AC3" s="4" t="s">
        <v>23</v>
      </c>
      <c r="AD3" s="4" t="s">
        <v>24</v>
      </c>
      <c r="AE3" s="4" t="s">
        <v>25</v>
      </c>
      <c r="AF3" s="4" t="s">
        <v>26</v>
      </c>
      <c r="AG3" s="4" t="s">
        <v>27</v>
      </c>
      <c r="AH3" s="4" t="s">
        <v>28</v>
      </c>
      <c r="AI3" s="4" t="s">
        <v>29</v>
      </c>
      <c r="AJ3" s="4" t="s">
        <v>30</v>
      </c>
      <c r="AK3" s="4" t="s">
        <v>31</v>
      </c>
      <c r="AL3" s="4" t="s">
        <v>32</v>
      </c>
      <c r="AM3" s="4" t="s">
        <v>33</v>
      </c>
      <c r="AN3" s="4" t="s">
        <v>34</v>
      </c>
      <c r="AO3" s="4" t="s">
        <v>35</v>
      </c>
      <c r="AP3" s="4" t="s">
        <v>36</v>
      </c>
      <c r="AQ3" s="4" t="s">
        <v>37</v>
      </c>
      <c r="AR3" s="4" t="s">
        <v>38</v>
      </c>
      <c r="AS3" s="4" t="s">
        <v>39</v>
      </c>
      <c r="AT3" s="4" t="s">
        <v>40</v>
      </c>
      <c r="AU3" s="4" t="s">
        <v>41</v>
      </c>
      <c r="AV3" s="4" t="s">
        <v>42</v>
      </c>
      <c r="AW3" s="4" t="s">
        <v>43</v>
      </c>
      <c r="AX3" s="4" t="s">
        <v>44</v>
      </c>
      <c r="AY3" s="4" t="s">
        <v>45</v>
      </c>
      <c r="AZ3" s="4" t="s">
        <v>46</v>
      </c>
      <c r="BA3" s="4" t="s">
        <v>47</v>
      </c>
      <c r="BB3" s="4" t="s">
        <v>48</v>
      </c>
      <c r="BC3" s="3"/>
      <c r="BD3" s="3"/>
    </row>
    <row r="4" spans="1:56" ht="28.5" customHeight="1" x14ac:dyDescent="0.25">
      <c r="A4" s="3"/>
      <c r="B4" s="5" t="s">
        <v>49</v>
      </c>
      <c r="C4" s="6" t="s">
        <v>50</v>
      </c>
      <c r="D4" s="6" t="s">
        <v>51</v>
      </c>
      <c r="E4" s="6" t="s">
        <v>52</v>
      </c>
      <c r="F4" s="7" t="s">
        <v>53</v>
      </c>
      <c r="G4" s="8" t="s">
        <v>54</v>
      </c>
      <c r="H4" s="9" t="s">
        <v>55</v>
      </c>
      <c r="I4" s="9" t="s">
        <v>56</v>
      </c>
      <c r="J4" s="9" t="s">
        <v>57</v>
      </c>
      <c r="K4" s="4" t="s">
        <v>58</v>
      </c>
      <c r="L4" s="4" t="s">
        <v>59</v>
      </c>
      <c r="M4" s="4" t="s">
        <v>60</v>
      </c>
      <c r="N4" s="9" t="s">
        <v>57</v>
      </c>
      <c r="O4" s="4" t="s">
        <v>59</v>
      </c>
      <c r="P4" s="4" t="s">
        <v>59</v>
      </c>
      <c r="Q4" s="4" t="s">
        <v>59</v>
      </c>
      <c r="R4" s="4" t="s">
        <v>61</v>
      </c>
      <c r="S4" s="4" t="s">
        <v>62</v>
      </c>
      <c r="T4" s="4" t="s">
        <v>62</v>
      </c>
      <c r="U4" s="4" t="s">
        <v>63</v>
      </c>
      <c r="V4" s="9" t="s">
        <v>56</v>
      </c>
      <c r="W4" s="9" t="s">
        <v>57</v>
      </c>
      <c r="X4" s="4" t="s">
        <v>64</v>
      </c>
      <c r="Y4" s="4" t="s">
        <v>65</v>
      </c>
      <c r="Z4" s="4" t="s">
        <v>66</v>
      </c>
      <c r="AA4" s="4" t="s">
        <v>66</v>
      </c>
      <c r="AB4" s="4" t="s">
        <v>66</v>
      </c>
      <c r="AC4" s="4" t="s">
        <v>67</v>
      </c>
      <c r="AD4" s="4" t="s">
        <v>68</v>
      </c>
      <c r="AE4" s="4" t="s">
        <v>59</v>
      </c>
      <c r="AF4" s="4" t="s">
        <v>59</v>
      </c>
      <c r="AG4" s="4" t="s">
        <v>59</v>
      </c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3"/>
      <c r="BD4" s="3"/>
    </row>
    <row r="5" spans="1:56" ht="30.75" customHeight="1" x14ac:dyDescent="0.25">
      <c r="B5" s="10"/>
      <c r="C5" s="11" t="s">
        <v>69</v>
      </c>
      <c r="D5" s="10"/>
      <c r="E5" s="10"/>
      <c r="F5" s="12"/>
      <c r="H5" s="13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3"/>
      <c r="BD5" s="3"/>
    </row>
    <row r="6" spans="1:56" x14ac:dyDescent="0.25">
      <c r="B6" s="10"/>
      <c r="C6" s="15"/>
      <c r="D6" s="10"/>
      <c r="E6" s="10"/>
      <c r="F6" s="12"/>
      <c r="G6" s="16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</row>
    <row r="7" spans="1:56" x14ac:dyDescent="0.25">
      <c r="B7" s="10"/>
      <c r="C7" s="11" t="s">
        <v>70</v>
      </c>
      <c r="D7" s="10"/>
      <c r="E7" s="10"/>
      <c r="F7" s="12"/>
      <c r="G7" s="16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</row>
    <row r="8" spans="1:56" x14ac:dyDescent="0.25">
      <c r="B8" s="10"/>
      <c r="C8" s="15"/>
      <c r="D8" s="10"/>
      <c r="E8" s="10"/>
      <c r="F8" s="12"/>
      <c r="G8" s="16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</row>
    <row r="9" spans="1:56" ht="78.75" customHeight="1" x14ac:dyDescent="0.25">
      <c r="B9" s="10"/>
      <c r="C9" s="17" t="s">
        <v>71</v>
      </c>
      <c r="D9" s="10"/>
      <c r="E9" s="10"/>
      <c r="F9" s="12"/>
      <c r="G9" s="16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</row>
    <row r="10" spans="1:56" x14ac:dyDescent="0.25">
      <c r="B10" s="10"/>
      <c r="C10" s="15"/>
      <c r="D10" s="10"/>
      <c r="E10" s="10"/>
      <c r="F10" s="12"/>
      <c r="G10" s="16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</row>
    <row r="11" spans="1:56" ht="75" x14ac:dyDescent="0.25">
      <c r="B11" s="10">
        <v>1</v>
      </c>
      <c r="C11" s="11" t="s">
        <v>72</v>
      </c>
      <c r="D11" s="10"/>
      <c r="E11" s="10"/>
      <c r="F11" s="12"/>
      <c r="G11" s="16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</row>
    <row r="12" spans="1:56" x14ac:dyDescent="0.25">
      <c r="B12" s="10"/>
      <c r="C12" s="15" t="s">
        <v>73</v>
      </c>
      <c r="D12" s="10"/>
      <c r="E12" s="10"/>
      <c r="F12" s="12"/>
      <c r="G12" s="18" t="s">
        <v>74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</row>
    <row r="13" spans="1:56" x14ac:dyDescent="0.25">
      <c r="B13" s="10">
        <v>2</v>
      </c>
      <c r="C13" s="15" t="s">
        <v>75</v>
      </c>
      <c r="D13" s="10" t="s">
        <v>76</v>
      </c>
      <c r="E13" s="21">
        <f t="shared" ref="E13:E27" si="0">SUM(H13:BA13)</f>
        <v>0</v>
      </c>
      <c r="F13" s="12">
        <f>1406.25*1.35</f>
        <v>1898.4375000000002</v>
      </c>
      <c r="G13" s="16">
        <f>ROUND(E13*F13,2)</f>
        <v>0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</row>
    <row r="14" spans="1:56" ht="22.5" customHeight="1" x14ac:dyDescent="0.25">
      <c r="B14" s="10">
        <v>3</v>
      </c>
      <c r="C14" s="15" t="s">
        <v>77</v>
      </c>
      <c r="D14" s="10" t="s">
        <v>76</v>
      </c>
      <c r="E14" s="21">
        <f t="shared" si="0"/>
        <v>4041</v>
      </c>
      <c r="F14" s="12">
        <f>167.7*1.35</f>
        <v>226.39500000000001</v>
      </c>
      <c r="G14" s="16">
        <f>ROUND(E14*F14,2)</f>
        <v>914862.2</v>
      </c>
      <c r="H14" s="22">
        <v>500</v>
      </c>
      <c r="I14" s="22">
        <v>50</v>
      </c>
      <c r="J14" s="22">
        <v>20</v>
      </c>
      <c r="K14" s="22">
        <v>20</v>
      </c>
      <c r="L14" s="22">
        <v>20</v>
      </c>
      <c r="M14" s="22">
        <v>20</v>
      </c>
      <c r="N14" s="22">
        <v>20</v>
      </c>
      <c r="O14" s="22">
        <v>30</v>
      </c>
      <c r="P14" s="22">
        <v>16</v>
      </c>
      <c r="Q14" s="22">
        <v>30</v>
      </c>
      <c r="R14" s="22">
        <v>20</v>
      </c>
      <c r="S14" s="22">
        <v>50</v>
      </c>
      <c r="T14" s="22">
        <v>20</v>
      </c>
      <c r="U14" s="22">
        <v>30</v>
      </c>
      <c r="V14" s="22">
        <v>150</v>
      </c>
      <c r="W14" s="22">
        <v>50</v>
      </c>
      <c r="X14" s="22">
        <v>50</v>
      </c>
      <c r="Y14" s="22">
        <v>25</v>
      </c>
      <c r="Z14" s="22">
        <v>100</v>
      </c>
      <c r="AA14" s="22">
        <v>50</v>
      </c>
      <c r="AB14" s="22">
        <v>100</v>
      </c>
      <c r="AC14" s="22">
        <v>30</v>
      </c>
      <c r="AD14" s="22">
        <v>50</v>
      </c>
      <c r="AE14" s="22">
        <v>100</v>
      </c>
      <c r="AF14" s="22">
        <v>80</v>
      </c>
      <c r="AG14" s="22">
        <v>200</v>
      </c>
      <c r="AH14" s="22">
        <v>100</v>
      </c>
      <c r="AI14" s="22">
        <v>100</v>
      </c>
      <c r="AJ14" s="22">
        <v>50</v>
      </c>
      <c r="AK14" s="22">
        <v>100</v>
      </c>
      <c r="AL14" s="22">
        <v>100</v>
      </c>
      <c r="AM14" s="22">
        <v>200</v>
      </c>
      <c r="AN14" s="22">
        <v>200</v>
      </c>
      <c r="AO14" s="22">
        <v>200</v>
      </c>
      <c r="AP14" s="22">
        <v>150</v>
      </c>
      <c r="AQ14" s="23">
        <v>80</v>
      </c>
      <c r="AR14" s="23">
        <v>100</v>
      </c>
      <c r="AS14" s="23">
        <v>100</v>
      </c>
      <c r="AT14" s="23">
        <v>200</v>
      </c>
      <c r="AU14" s="23">
        <v>50</v>
      </c>
      <c r="AV14" s="23">
        <v>20</v>
      </c>
      <c r="AW14" s="23">
        <v>100</v>
      </c>
      <c r="AX14" s="23">
        <v>10</v>
      </c>
      <c r="AY14" s="23">
        <v>250</v>
      </c>
      <c r="AZ14" s="23">
        <v>50</v>
      </c>
      <c r="BA14" s="23">
        <v>50</v>
      </c>
      <c r="BB14" s="23"/>
    </row>
    <row r="15" spans="1:56" ht="30" x14ac:dyDescent="0.25">
      <c r="B15" s="10">
        <v>4</v>
      </c>
      <c r="C15" s="15" t="s">
        <v>78</v>
      </c>
      <c r="D15" s="10" t="s">
        <v>76</v>
      </c>
      <c r="E15" s="21">
        <f t="shared" si="0"/>
        <v>0</v>
      </c>
      <c r="F15" s="12">
        <f>513.5*1.35</f>
        <v>693.22500000000002</v>
      </c>
      <c r="G15" s="18" t="s">
        <v>74</v>
      </c>
      <c r="H15" s="24" t="s">
        <v>79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</row>
    <row r="16" spans="1:56" ht="30" x14ac:dyDescent="0.25">
      <c r="B16" s="10">
        <v>5</v>
      </c>
      <c r="C16" s="15" t="s">
        <v>80</v>
      </c>
      <c r="D16" s="10" t="s">
        <v>76</v>
      </c>
      <c r="E16" s="21">
        <f>SUM(H16:BA16)</f>
        <v>248</v>
      </c>
      <c r="F16" s="12">
        <f>682.5*1.35</f>
        <v>921.37500000000011</v>
      </c>
      <c r="G16" s="16">
        <f>ROUND(E16*F16,2)</f>
        <v>228501</v>
      </c>
      <c r="H16" s="19">
        <v>78</v>
      </c>
      <c r="I16" s="19">
        <v>36</v>
      </c>
      <c r="J16" s="19">
        <v>19</v>
      </c>
      <c r="K16" s="19">
        <v>19</v>
      </c>
      <c r="L16" s="19">
        <v>9</v>
      </c>
      <c r="M16" s="19">
        <v>21</v>
      </c>
      <c r="N16" s="19">
        <v>12</v>
      </c>
      <c r="O16" s="19">
        <v>19</v>
      </c>
      <c r="P16" s="19">
        <v>3</v>
      </c>
      <c r="Q16" s="19">
        <v>1</v>
      </c>
      <c r="R16" s="19">
        <v>2</v>
      </c>
      <c r="S16" s="19">
        <v>2</v>
      </c>
      <c r="T16" s="19">
        <v>2</v>
      </c>
      <c r="U16" s="19"/>
      <c r="V16" s="19"/>
      <c r="W16" s="19"/>
      <c r="X16" s="19"/>
      <c r="Y16" s="19"/>
      <c r="Z16" s="19"/>
      <c r="AA16" s="19">
        <v>5</v>
      </c>
      <c r="AB16" s="19">
        <v>20</v>
      </c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</row>
    <row r="17" spans="2:54" ht="116.25" customHeight="1" x14ac:dyDescent="0.25">
      <c r="B17" s="10">
        <v>6</v>
      </c>
      <c r="C17" s="15" t="s">
        <v>81</v>
      </c>
      <c r="D17" s="10" t="s">
        <v>82</v>
      </c>
      <c r="E17" s="21">
        <f t="shared" si="0"/>
        <v>0</v>
      </c>
      <c r="F17" s="25">
        <f>25000*0.35</f>
        <v>8750</v>
      </c>
      <c r="G17" s="18" t="s">
        <v>74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</row>
    <row r="18" spans="2:54" ht="45" x14ac:dyDescent="0.25">
      <c r="B18" s="10">
        <v>7</v>
      </c>
      <c r="C18" s="15" t="s">
        <v>83</v>
      </c>
      <c r="D18" s="10" t="s">
        <v>76</v>
      </c>
      <c r="E18" s="21">
        <f t="shared" si="0"/>
        <v>40</v>
      </c>
      <c r="F18" s="12">
        <f>2839.54*1.35</f>
        <v>3833.3790000000004</v>
      </c>
      <c r="G18" s="16">
        <f>ROUND(E18*F18,2)</f>
        <v>153335.16</v>
      </c>
      <c r="H18" s="22">
        <f>16-6</f>
        <v>10</v>
      </c>
      <c r="I18" s="22">
        <f>7-2</f>
        <v>5</v>
      </c>
      <c r="J18" s="22"/>
      <c r="K18" s="22">
        <v>4</v>
      </c>
      <c r="L18" s="22">
        <v>2</v>
      </c>
      <c r="M18" s="22">
        <v>6</v>
      </c>
      <c r="N18" s="22">
        <v>2</v>
      </c>
      <c r="O18" s="22">
        <v>4</v>
      </c>
      <c r="P18" s="22">
        <v>1</v>
      </c>
      <c r="Q18" s="22"/>
      <c r="R18" s="22">
        <v>1</v>
      </c>
      <c r="S18" s="22"/>
      <c r="T18" s="22"/>
      <c r="U18" s="22"/>
      <c r="V18" s="22"/>
      <c r="W18" s="22"/>
      <c r="X18" s="22"/>
      <c r="Y18" s="22"/>
      <c r="Z18" s="22"/>
      <c r="AA18" s="22">
        <v>1</v>
      </c>
      <c r="AB18" s="22">
        <v>4</v>
      </c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</row>
    <row r="19" spans="2:54" x14ac:dyDescent="0.25">
      <c r="B19" s="10"/>
      <c r="C19" s="15"/>
      <c r="D19" s="10"/>
      <c r="E19" s="21">
        <f t="shared" si="0"/>
        <v>0</v>
      </c>
      <c r="F19" s="12"/>
      <c r="G19" s="16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</row>
    <row r="20" spans="2:54" ht="37.5" customHeight="1" x14ac:dyDescent="0.25">
      <c r="B20" s="10">
        <v>8</v>
      </c>
      <c r="C20" s="15" t="s">
        <v>84</v>
      </c>
      <c r="D20" s="10" t="s">
        <v>76</v>
      </c>
      <c r="E20" s="21">
        <f t="shared" si="0"/>
        <v>0</v>
      </c>
      <c r="F20" s="12">
        <f>2397.15*1.35</f>
        <v>3236.1525000000001</v>
      </c>
      <c r="G20" s="18" t="s">
        <v>74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</row>
    <row r="21" spans="2:54" ht="30" x14ac:dyDescent="0.25">
      <c r="B21" s="10">
        <v>9</v>
      </c>
      <c r="C21" s="15" t="s">
        <v>85</v>
      </c>
      <c r="D21" s="10" t="s">
        <v>76</v>
      </c>
      <c r="E21" s="21">
        <f t="shared" si="0"/>
        <v>12</v>
      </c>
      <c r="F21" s="12">
        <f>5625*1.35</f>
        <v>7593.7500000000009</v>
      </c>
      <c r="G21" s="18" t="s">
        <v>74</v>
      </c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>
        <v>2</v>
      </c>
      <c r="AH21" s="26">
        <v>2</v>
      </c>
      <c r="AI21" s="26">
        <v>2</v>
      </c>
      <c r="AJ21" s="26">
        <v>2</v>
      </c>
      <c r="AK21" s="26">
        <v>2</v>
      </c>
      <c r="AL21" s="26">
        <v>2</v>
      </c>
      <c r="AM21" s="26"/>
      <c r="AN21" s="26"/>
      <c r="AO21" s="26"/>
      <c r="AP21" s="26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</row>
    <row r="22" spans="2:54" ht="21" customHeight="1" x14ac:dyDescent="0.25">
      <c r="B22" s="10">
        <v>10</v>
      </c>
      <c r="C22" s="15" t="s">
        <v>86</v>
      </c>
      <c r="D22" s="10" t="s">
        <v>76</v>
      </c>
      <c r="E22" s="21">
        <f t="shared" si="0"/>
        <v>0</v>
      </c>
      <c r="F22" s="12">
        <f>8437.5*1.35</f>
        <v>11390.625</v>
      </c>
      <c r="G22" s="16">
        <f>ROUND(E22*F22,2)</f>
        <v>0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</row>
    <row r="23" spans="2:54" ht="30" x14ac:dyDescent="0.25">
      <c r="B23" s="10">
        <v>11</v>
      </c>
      <c r="C23" s="15" t="s">
        <v>87</v>
      </c>
      <c r="D23" s="10" t="s">
        <v>76</v>
      </c>
      <c r="E23" s="21">
        <f t="shared" si="0"/>
        <v>9</v>
      </c>
      <c r="F23" s="12">
        <f>5343.75*1.35</f>
        <v>7214.0625000000009</v>
      </c>
      <c r="G23" s="18" t="s">
        <v>74</v>
      </c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>
        <v>2</v>
      </c>
      <c r="T23" s="19">
        <v>1</v>
      </c>
      <c r="U23" s="19"/>
      <c r="V23" s="19"/>
      <c r="W23" s="19"/>
      <c r="X23" s="19"/>
      <c r="Y23" s="19"/>
      <c r="Z23" s="19">
        <v>3</v>
      </c>
      <c r="AA23" s="19"/>
      <c r="AB23" s="19">
        <v>3</v>
      </c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</row>
    <row r="24" spans="2:54" ht="45" x14ac:dyDescent="0.25">
      <c r="B24" s="10">
        <v>12</v>
      </c>
      <c r="C24" s="15" t="s">
        <v>88</v>
      </c>
      <c r="D24" s="10" t="s">
        <v>76</v>
      </c>
      <c r="E24" s="21">
        <f t="shared" si="0"/>
        <v>74</v>
      </c>
      <c r="F24" s="12">
        <f>12000*1.35</f>
        <v>16200.000000000002</v>
      </c>
      <c r="G24" s="16">
        <f>ROUND(E24*F24,2)</f>
        <v>1198800</v>
      </c>
      <c r="H24" s="4">
        <v>3</v>
      </c>
      <c r="I24" s="4">
        <v>3</v>
      </c>
      <c r="J24" s="4">
        <v>2</v>
      </c>
      <c r="K24" s="4">
        <v>2</v>
      </c>
      <c r="L24" s="4">
        <v>2</v>
      </c>
      <c r="M24" s="4">
        <v>2</v>
      </c>
      <c r="N24" s="4">
        <v>3</v>
      </c>
      <c r="O24" s="4">
        <v>2</v>
      </c>
      <c r="P24" s="4">
        <v>1</v>
      </c>
      <c r="Q24" s="4">
        <v>2</v>
      </c>
      <c r="R24" s="4"/>
      <c r="S24" s="4"/>
      <c r="T24" s="4"/>
      <c r="U24" s="4">
        <v>12</v>
      </c>
      <c r="V24" s="4">
        <v>8</v>
      </c>
      <c r="W24" s="4">
        <v>1</v>
      </c>
      <c r="X24" s="4"/>
      <c r="Y24" s="4">
        <v>1</v>
      </c>
      <c r="Z24" s="4">
        <v>3</v>
      </c>
      <c r="AA24" s="4">
        <v>3</v>
      </c>
      <c r="AB24" s="4">
        <v>3</v>
      </c>
      <c r="AC24" s="4">
        <v>1</v>
      </c>
      <c r="AD24" s="4">
        <v>1</v>
      </c>
      <c r="AE24" s="4" t="s">
        <v>89</v>
      </c>
      <c r="AF24" s="4">
        <v>3</v>
      </c>
      <c r="AG24" s="4">
        <v>2</v>
      </c>
      <c r="AH24" s="4">
        <v>2</v>
      </c>
      <c r="AI24" s="4"/>
      <c r="AJ24" s="4"/>
      <c r="AK24" s="4"/>
      <c r="AL24" s="4">
        <v>2</v>
      </c>
      <c r="AM24" s="4">
        <v>1</v>
      </c>
      <c r="AN24" s="4">
        <v>2</v>
      </c>
      <c r="AO24" s="4"/>
      <c r="AP24" s="4"/>
      <c r="AQ24" s="14">
        <v>3</v>
      </c>
      <c r="AR24" s="14" t="s">
        <v>89</v>
      </c>
      <c r="AS24" s="14">
        <v>1</v>
      </c>
      <c r="AT24" s="14">
        <v>1</v>
      </c>
      <c r="AU24" s="14" t="s">
        <v>90</v>
      </c>
      <c r="AV24" s="14"/>
      <c r="AW24" s="14"/>
      <c r="AX24" s="14" t="s">
        <v>90</v>
      </c>
      <c r="AY24" s="14">
        <v>2</v>
      </c>
      <c r="AZ24" s="14"/>
      <c r="BA24" s="14"/>
      <c r="BB24" s="14"/>
    </row>
    <row r="25" spans="2:54" x14ac:dyDescent="0.25">
      <c r="B25" s="10">
        <v>13</v>
      </c>
      <c r="C25" s="15" t="s">
        <v>91</v>
      </c>
      <c r="D25" s="10" t="s">
        <v>76</v>
      </c>
      <c r="E25" s="21">
        <f t="shared" si="0"/>
        <v>4</v>
      </c>
      <c r="F25" s="12">
        <f>6000*1.35</f>
        <v>8100.0000000000009</v>
      </c>
      <c r="G25" s="16">
        <f>ROUND(E25*F25,2)</f>
        <v>32400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>
        <v>4</v>
      </c>
      <c r="BB25" s="14"/>
    </row>
    <row r="26" spans="2:54" x14ac:dyDescent="0.25">
      <c r="B26" s="10"/>
      <c r="C26" s="11" t="s">
        <v>92</v>
      </c>
      <c r="D26" s="10"/>
      <c r="E26" s="21">
        <f t="shared" si="0"/>
        <v>0</v>
      </c>
      <c r="F26" s="12"/>
      <c r="G26" s="16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</row>
    <row r="27" spans="2:54" ht="45" x14ac:dyDescent="0.25">
      <c r="B27" s="10">
        <v>14</v>
      </c>
      <c r="C27" s="15" t="s">
        <v>93</v>
      </c>
      <c r="D27" s="10" t="s">
        <v>82</v>
      </c>
      <c r="E27" s="21">
        <f t="shared" si="0"/>
        <v>0</v>
      </c>
      <c r="F27" s="12">
        <f>39375*1.35</f>
        <v>53156.25</v>
      </c>
      <c r="G27" s="16">
        <f>ROUND(E27*F27,2)</f>
        <v>0</v>
      </c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</row>
    <row r="28" spans="2:54" ht="29.25" customHeight="1" x14ac:dyDescent="0.3">
      <c r="B28" s="10"/>
      <c r="C28" s="28" t="s">
        <v>94</v>
      </c>
      <c r="D28" s="10"/>
      <c r="E28" s="21"/>
      <c r="F28" s="12"/>
      <c r="G28" s="16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</row>
    <row r="29" spans="2:54" ht="45" x14ac:dyDescent="0.25">
      <c r="B29" s="10">
        <v>15</v>
      </c>
      <c r="C29" s="15" t="s">
        <v>95</v>
      </c>
      <c r="D29" s="10" t="s">
        <v>82</v>
      </c>
      <c r="E29" s="21"/>
      <c r="F29" s="12"/>
      <c r="G29" s="18" t="s">
        <v>74</v>
      </c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</row>
    <row r="30" spans="2:54" ht="54.75" customHeight="1" x14ac:dyDescent="0.25">
      <c r="B30" s="10">
        <v>16</v>
      </c>
      <c r="C30" s="15" t="s">
        <v>96</v>
      </c>
      <c r="D30" s="10" t="s">
        <v>82</v>
      </c>
      <c r="E30" s="21">
        <f t="shared" ref="E30:E42" si="1">SUM(H30:BA30)</f>
        <v>0</v>
      </c>
      <c r="F30" s="12">
        <v>27562.5</v>
      </c>
      <c r="G30" s="16">
        <f>ROUND(E30*F30,2)</f>
        <v>0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</row>
    <row r="31" spans="2:54" ht="30" x14ac:dyDescent="0.25">
      <c r="B31" s="10">
        <v>17</v>
      </c>
      <c r="C31" s="15" t="s">
        <v>97</v>
      </c>
      <c r="D31" s="10" t="s">
        <v>82</v>
      </c>
      <c r="E31" s="21">
        <f t="shared" si="1"/>
        <v>0</v>
      </c>
      <c r="F31" s="12">
        <f>10968.75*1.35</f>
        <v>14807.812500000002</v>
      </c>
      <c r="G31" s="16">
        <f>ROUND(E31*F31,2)</f>
        <v>0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</row>
    <row r="32" spans="2:54" ht="30" x14ac:dyDescent="0.25">
      <c r="B32" s="10">
        <v>18</v>
      </c>
      <c r="C32" s="15" t="s">
        <v>98</v>
      </c>
      <c r="D32" s="10"/>
      <c r="E32" s="21">
        <f t="shared" si="1"/>
        <v>0</v>
      </c>
      <c r="F32" s="12"/>
      <c r="G32" s="29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</row>
    <row r="33" spans="2:54" ht="45" x14ac:dyDescent="0.25">
      <c r="B33" s="10">
        <v>19</v>
      </c>
      <c r="C33" s="15" t="s">
        <v>99</v>
      </c>
      <c r="D33" s="10"/>
      <c r="E33" s="21">
        <f t="shared" si="1"/>
        <v>0</v>
      </c>
      <c r="F33" s="12"/>
      <c r="G33" s="29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</row>
    <row r="34" spans="2:54" ht="18.75" customHeight="1" x14ac:dyDescent="0.25">
      <c r="B34" s="30" t="s">
        <v>100</v>
      </c>
      <c r="C34" s="15" t="s">
        <v>101</v>
      </c>
      <c r="D34" s="10" t="s">
        <v>82</v>
      </c>
      <c r="E34" s="21">
        <f t="shared" si="1"/>
        <v>0</v>
      </c>
      <c r="F34" s="31">
        <f>278444.69*1.35</f>
        <v>375900.33150000003</v>
      </c>
      <c r="G34" s="16">
        <f>ROUND(E34*F34,2)</f>
        <v>0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</row>
    <row r="35" spans="2:54" ht="26.25" customHeight="1" x14ac:dyDescent="0.25">
      <c r="B35" s="30" t="s">
        <v>102</v>
      </c>
      <c r="C35" s="17" t="s">
        <v>103</v>
      </c>
      <c r="D35" s="32" t="s">
        <v>82</v>
      </c>
      <c r="E35" s="21">
        <f t="shared" si="1"/>
        <v>0</v>
      </c>
      <c r="F35" s="31">
        <f>471861.46*1.35</f>
        <v>637012.97100000002</v>
      </c>
      <c r="G35" s="33">
        <f>ROUND(E35*F35,2)</f>
        <v>0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</row>
    <row r="36" spans="2:54" ht="33" customHeight="1" x14ac:dyDescent="0.25">
      <c r="B36" s="30" t="s">
        <v>104</v>
      </c>
      <c r="C36" s="15" t="s">
        <v>105</v>
      </c>
      <c r="D36" s="10" t="s">
        <v>82</v>
      </c>
      <c r="E36" s="21">
        <f t="shared" si="1"/>
        <v>0</v>
      </c>
      <c r="F36" s="12">
        <f>193073.1*1.35</f>
        <v>260648.68500000003</v>
      </c>
      <c r="G36" s="16">
        <f>ROUND(E36*F36,2)</f>
        <v>0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</row>
    <row r="37" spans="2:54" ht="34.5" customHeight="1" x14ac:dyDescent="0.25">
      <c r="B37" s="30" t="s">
        <v>106</v>
      </c>
      <c r="C37" s="15" t="s">
        <v>107</v>
      </c>
      <c r="D37" s="10" t="s">
        <v>82</v>
      </c>
      <c r="E37" s="21">
        <f t="shared" si="1"/>
        <v>0</v>
      </c>
      <c r="F37" s="31">
        <f>31312.97*1.35</f>
        <v>42272.509500000007</v>
      </c>
      <c r="G37" s="16">
        <f t="shared" ref="G37:G43" si="2">ROUND(E37*F37,2)</f>
        <v>0</v>
      </c>
      <c r="H37" s="4"/>
      <c r="I37" s="22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</row>
    <row r="38" spans="2:54" ht="24.75" customHeight="1" x14ac:dyDescent="0.25">
      <c r="B38" s="30" t="s">
        <v>108</v>
      </c>
      <c r="C38" s="15" t="s">
        <v>109</v>
      </c>
      <c r="D38" s="10" t="s">
        <v>82</v>
      </c>
      <c r="E38" s="21">
        <f t="shared" si="1"/>
        <v>0</v>
      </c>
      <c r="F38" s="31">
        <f>18287.25*1.35</f>
        <v>24687.787500000002</v>
      </c>
      <c r="G38" s="16">
        <f t="shared" si="2"/>
        <v>0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</row>
    <row r="39" spans="2:54" ht="23.25" customHeight="1" x14ac:dyDescent="0.25">
      <c r="B39" s="10">
        <v>20</v>
      </c>
      <c r="C39" s="15" t="s">
        <v>110</v>
      </c>
      <c r="D39" s="10" t="s">
        <v>82</v>
      </c>
      <c r="E39" s="21">
        <f t="shared" si="1"/>
        <v>0</v>
      </c>
      <c r="F39" s="12">
        <f>9562.5*1.35</f>
        <v>12909.375</v>
      </c>
      <c r="G39" s="16">
        <f t="shared" si="2"/>
        <v>0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</row>
    <row r="40" spans="2:54" ht="30" x14ac:dyDescent="0.25">
      <c r="B40" s="10">
        <v>21</v>
      </c>
      <c r="C40" s="15" t="s">
        <v>111</v>
      </c>
      <c r="D40" s="10" t="s">
        <v>82</v>
      </c>
      <c r="E40" s="21">
        <f t="shared" si="1"/>
        <v>0</v>
      </c>
      <c r="F40" s="31">
        <f>19084.07*1.35</f>
        <v>25763.494500000001</v>
      </c>
      <c r="G40" s="16">
        <f t="shared" si="2"/>
        <v>0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</row>
    <row r="41" spans="2:54" ht="22.5" customHeight="1" x14ac:dyDescent="0.25">
      <c r="B41" s="10">
        <v>22</v>
      </c>
      <c r="C41" s="15" t="s">
        <v>112</v>
      </c>
      <c r="D41" s="10" t="s">
        <v>113</v>
      </c>
      <c r="E41" s="21">
        <f t="shared" si="1"/>
        <v>0</v>
      </c>
      <c r="F41" s="31">
        <f>148*1.35</f>
        <v>199.8</v>
      </c>
      <c r="G41" s="16">
        <f t="shared" si="2"/>
        <v>0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</row>
    <row r="42" spans="2:54" ht="24" customHeight="1" x14ac:dyDescent="0.25">
      <c r="B42" s="10">
        <v>23</v>
      </c>
      <c r="C42" s="15" t="s">
        <v>114</v>
      </c>
      <c r="D42" s="10" t="s">
        <v>113</v>
      </c>
      <c r="E42" s="21">
        <f t="shared" si="1"/>
        <v>0</v>
      </c>
      <c r="F42" s="31">
        <f>293*1.35</f>
        <v>395.55</v>
      </c>
      <c r="G42" s="16">
        <f t="shared" si="2"/>
        <v>0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</row>
    <row r="43" spans="2:54" ht="23.25" customHeight="1" x14ac:dyDescent="0.25">
      <c r="B43" s="10">
        <v>24</v>
      </c>
      <c r="C43" s="15" t="s">
        <v>115</v>
      </c>
      <c r="D43" s="10" t="s">
        <v>113</v>
      </c>
      <c r="E43" s="21">
        <f>SUM(H43:BA43)</f>
        <v>0</v>
      </c>
      <c r="F43" s="31">
        <v>0</v>
      </c>
      <c r="G43" s="16">
        <f t="shared" si="2"/>
        <v>0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</row>
    <row r="44" spans="2:54" ht="23.25" customHeight="1" x14ac:dyDescent="0.25">
      <c r="B44" s="10">
        <v>25</v>
      </c>
      <c r="C44" s="15"/>
      <c r="D44" s="10"/>
      <c r="E44" s="21"/>
      <c r="F44" s="31"/>
      <c r="G44" s="16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</row>
    <row r="45" spans="2:54" ht="23.25" customHeight="1" x14ac:dyDescent="0.25">
      <c r="B45" s="10">
        <v>26</v>
      </c>
      <c r="C45" s="15"/>
      <c r="D45" s="10"/>
      <c r="E45" s="21"/>
      <c r="F45" s="31"/>
      <c r="G45" s="16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</row>
    <row r="46" spans="2:54" ht="23.25" customHeight="1" x14ac:dyDescent="0.25">
      <c r="B46" s="10"/>
      <c r="C46" s="15"/>
      <c r="D46" s="10"/>
      <c r="E46" s="21"/>
      <c r="F46" s="31"/>
      <c r="G46" s="16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</row>
    <row r="47" spans="2:54" ht="23.25" customHeight="1" x14ac:dyDescent="0.25">
      <c r="B47" s="10"/>
      <c r="C47" s="11" t="s">
        <v>116</v>
      </c>
      <c r="D47" s="10"/>
      <c r="E47" s="21"/>
      <c r="F47" s="31"/>
      <c r="G47" s="16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</row>
    <row r="48" spans="2:54" ht="24.75" customHeight="1" x14ac:dyDescent="0.25">
      <c r="B48" s="10"/>
      <c r="C48" s="15"/>
      <c r="D48" s="10"/>
      <c r="E48" s="21"/>
      <c r="F48" s="31"/>
      <c r="G48" s="16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</row>
    <row r="49" spans="2:54" ht="23.25" customHeight="1" x14ac:dyDescent="0.25">
      <c r="B49" s="10">
        <v>28</v>
      </c>
      <c r="C49" s="15" t="s">
        <v>117</v>
      </c>
      <c r="D49" s="10" t="s">
        <v>118</v>
      </c>
      <c r="E49" s="21">
        <f>SUM(H49:BA49)</f>
        <v>0</v>
      </c>
      <c r="F49" s="31">
        <f>292.98*1.35</f>
        <v>395.52300000000002</v>
      </c>
      <c r="G49" s="18" t="s">
        <v>119</v>
      </c>
      <c r="H49" s="18" t="s">
        <v>119</v>
      </c>
      <c r="I49" s="22"/>
      <c r="J49" s="22"/>
      <c r="K49" s="18" t="s">
        <v>119</v>
      </c>
      <c r="L49" s="4"/>
      <c r="M49" s="18" t="s">
        <v>119</v>
      </c>
      <c r="N49" s="4"/>
      <c r="O49" s="22"/>
      <c r="P49" s="18" t="s">
        <v>119</v>
      </c>
      <c r="Q49" s="4"/>
      <c r="R49" s="4"/>
      <c r="S49" s="22"/>
      <c r="T49" s="4"/>
      <c r="U49" s="4"/>
      <c r="V49" s="4"/>
      <c r="W49" s="18" t="s">
        <v>119</v>
      </c>
      <c r="X49" s="18" t="s">
        <v>119</v>
      </c>
      <c r="Y49" s="18" t="s">
        <v>119</v>
      </c>
      <c r="Z49" s="4"/>
      <c r="AA49" s="4"/>
      <c r="AB49" s="4"/>
      <c r="AC49" s="4"/>
      <c r="AD49" s="4"/>
      <c r="AE49" s="4"/>
      <c r="AF49" s="4"/>
      <c r="AG49" s="4"/>
      <c r="AH49" s="34" t="s">
        <v>119</v>
      </c>
      <c r="AI49" s="34" t="s">
        <v>119</v>
      </c>
      <c r="AJ49" s="34" t="s">
        <v>119</v>
      </c>
      <c r="AK49" s="34" t="s">
        <v>119</v>
      </c>
      <c r="AL49" s="34" t="s">
        <v>119</v>
      </c>
      <c r="AM49" s="4"/>
      <c r="AN49" s="4"/>
      <c r="AO49" s="34"/>
      <c r="AP49" s="34" t="s">
        <v>119</v>
      </c>
      <c r="AQ49" s="14"/>
      <c r="AR49" s="23"/>
      <c r="AS49" s="14"/>
      <c r="AT49" s="14"/>
      <c r="AU49" s="14"/>
      <c r="AV49" s="14"/>
      <c r="AW49" s="14"/>
      <c r="AX49" s="23"/>
      <c r="AY49" s="34" t="s">
        <v>119</v>
      </c>
      <c r="AZ49" s="14"/>
      <c r="BA49" s="23"/>
      <c r="BB49" s="23"/>
    </row>
    <row r="50" spans="2:54" ht="23.25" customHeight="1" x14ac:dyDescent="0.25">
      <c r="B50" s="10"/>
      <c r="C50" s="15"/>
      <c r="D50" s="10"/>
      <c r="E50" s="21"/>
      <c r="F50" s="31"/>
      <c r="G50" s="16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</row>
    <row r="51" spans="2:54" ht="23.25" customHeight="1" x14ac:dyDescent="0.25">
      <c r="B51" s="10"/>
      <c r="C51" s="11" t="s">
        <v>120</v>
      </c>
      <c r="D51" s="10"/>
      <c r="E51" s="21"/>
      <c r="F51" s="31"/>
      <c r="G51" s="16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</row>
    <row r="52" spans="2:54" ht="23.25" customHeight="1" x14ac:dyDescent="0.25">
      <c r="B52" s="10"/>
      <c r="C52" s="15"/>
      <c r="D52" s="10"/>
      <c r="E52" s="21"/>
      <c r="F52" s="31"/>
      <c r="G52" s="16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</row>
    <row r="53" spans="2:54" ht="23.25" customHeight="1" x14ac:dyDescent="0.25">
      <c r="B53" s="10"/>
      <c r="C53" s="11" t="s">
        <v>121</v>
      </c>
      <c r="D53" s="10"/>
      <c r="E53" s="21"/>
      <c r="F53" s="31"/>
      <c r="G53" s="16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</row>
    <row r="54" spans="2:54" ht="23.25" customHeight="1" x14ac:dyDescent="0.25">
      <c r="B54" s="10">
        <v>25</v>
      </c>
      <c r="C54" s="15" t="s">
        <v>122</v>
      </c>
      <c r="D54" s="10" t="s">
        <v>123</v>
      </c>
      <c r="E54" s="21">
        <f>SUM(H54:BA54)</f>
        <v>0</v>
      </c>
      <c r="F54" s="31"/>
      <c r="G54" s="16">
        <f>ROUND(E54*F54,2)</f>
        <v>0</v>
      </c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</row>
    <row r="55" spans="2:54" ht="23.25" customHeight="1" x14ac:dyDescent="0.25">
      <c r="B55" s="10"/>
      <c r="C55" s="15"/>
      <c r="D55" s="10"/>
      <c r="E55" s="21"/>
      <c r="F55" s="31"/>
      <c r="G55" s="16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14"/>
      <c r="AR55" s="14"/>
      <c r="AS55" s="14"/>
      <c r="AT55" s="14"/>
      <c r="AU55" s="14"/>
      <c r="AV55" s="23"/>
      <c r="AW55" s="14"/>
      <c r="AX55" s="14"/>
      <c r="AY55" s="14"/>
      <c r="AZ55" s="14"/>
      <c r="BA55" s="14"/>
      <c r="BB55" s="14"/>
    </row>
    <row r="56" spans="2:54" ht="38.25" customHeight="1" x14ac:dyDescent="0.25">
      <c r="B56" s="10">
        <v>26</v>
      </c>
      <c r="C56" s="15" t="s">
        <v>124</v>
      </c>
      <c r="D56" s="10" t="s">
        <v>123</v>
      </c>
      <c r="E56" s="21">
        <f>SUM(H56:BA56)</f>
        <v>0</v>
      </c>
      <c r="F56" s="31"/>
      <c r="G56" s="16">
        <f>ROUND(E56*F56,2)</f>
        <v>0</v>
      </c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14"/>
      <c r="AR56" s="14"/>
      <c r="AS56" s="14"/>
      <c r="AT56" s="14"/>
      <c r="AU56" s="14"/>
      <c r="AV56" s="23"/>
      <c r="AW56" s="14"/>
      <c r="AX56" s="14"/>
      <c r="AY56" s="14"/>
      <c r="AZ56" s="14"/>
      <c r="BA56" s="14"/>
      <c r="BB56" s="14"/>
    </row>
    <row r="57" spans="2:54" ht="23.25" customHeight="1" x14ac:dyDescent="0.25">
      <c r="B57" s="10"/>
      <c r="C57" s="15"/>
      <c r="D57" s="10"/>
      <c r="E57" s="21"/>
      <c r="F57" s="31"/>
      <c r="G57" s="16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</row>
    <row r="58" spans="2:54" ht="23.25" customHeight="1" x14ac:dyDescent="0.25">
      <c r="B58" s="10"/>
      <c r="C58" s="11" t="s">
        <v>125</v>
      </c>
      <c r="D58" s="10"/>
      <c r="E58" s="21"/>
      <c r="F58" s="31"/>
      <c r="G58" s="16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</row>
    <row r="59" spans="2:54" ht="23.25" customHeight="1" x14ac:dyDescent="0.25">
      <c r="B59" s="10"/>
      <c r="C59" s="15" t="s">
        <v>126</v>
      </c>
      <c r="D59" s="10"/>
      <c r="E59" s="21"/>
      <c r="F59" s="31"/>
      <c r="G59" s="18" t="s">
        <v>127</v>
      </c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</row>
    <row r="60" spans="2:54" ht="48.75" customHeight="1" x14ac:dyDescent="0.25">
      <c r="B60" s="10">
        <v>27</v>
      </c>
      <c r="C60" s="15" t="s">
        <v>128</v>
      </c>
      <c r="D60" s="10" t="s">
        <v>129</v>
      </c>
      <c r="E60" s="21">
        <f>SUM(H60:BA60)</f>
        <v>0</v>
      </c>
      <c r="F60" s="31"/>
      <c r="G60" s="16">
        <f>ROUND(E60*F60,2)</f>
        <v>0</v>
      </c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</row>
    <row r="61" spans="2:54" ht="23.25" customHeight="1" x14ac:dyDescent="0.25">
      <c r="B61" s="10"/>
      <c r="C61" s="15"/>
      <c r="D61" s="10"/>
      <c r="E61" s="21"/>
      <c r="F61" s="31"/>
      <c r="G61" s="16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</row>
    <row r="62" spans="2:54" ht="23.25" customHeight="1" x14ac:dyDescent="0.25">
      <c r="B62" s="10"/>
      <c r="C62" s="11" t="s">
        <v>130</v>
      </c>
      <c r="D62" s="10"/>
      <c r="E62" s="21"/>
      <c r="F62" s="31"/>
      <c r="G62" s="16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</row>
    <row r="63" spans="2:54" ht="23.25" customHeight="1" x14ac:dyDescent="0.25">
      <c r="B63" s="10">
        <v>28</v>
      </c>
      <c r="C63" s="15" t="s">
        <v>131</v>
      </c>
      <c r="D63" s="10" t="s">
        <v>123</v>
      </c>
      <c r="E63" s="21">
        <f>SUM(H63:BA63)</f>
        <v>0</v>
      </c>
      <c r="F63" s="31"/>
      <c r="G63" s="16">
        <f>ROUND(E63*F63,2)</f>
        <v>0</v>
      </c>
      <c r="H63" s="22"/>
      <c r="I63" s="22"/>
      <c r="J63" s="22"/>
      <c r="K63" s="4"/>
      <c r="L63" s="4"/>
      <c r="M63" s="4"/>
      <c r="N63" s="4"/>
      <c r="O63" s="4"/>
      <c r="P63" s="22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</row>
    <row r="64" spans="2:54" ht="23.25" customHeight="1" x14ac:dyDescent="0.25">
      <c r="B64" s="10"/>
      <c r="C64" s="15"/>
      <c r="D64" s="10"/>
      <c r="E64" s="21"/>
      <c r="F64" s="31"/>
      <c r="G64" s="16"/>
      <c r="H64" s="22"/>
      <c r="I64" s="22"/>
      <c r="J64" s="22"/>
      <c r="K64" s="4"/>
      <c r="L64" s="4"/>
      <c r="M64" s="4"/>
      <c r="N64" s="4"/>
      <c r="O64" s="4"/>
      <c r="P64" s="22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</row>
    <row r="65" spans="1:54" ht="23.25" customHeight="1" x14ac:dyDescent="0.25">
      <c r="B65" s="10">
        <v>29</v>
      </c>
      <c r="C65" s="15" t="s">
        <v>132</v>
      </c>
      <c r="D65" s="10" t="s">
        <v>123</v>
      </c>
      <c r="E65" s="21">
        <f>SUM(H65:BA65)</f>
        <v>0</v>
      </c>
      <c r="F65" s="31"/>
      <c r="G65" s="16">
        <f>ROUND(E65*F65,2)</f>
        <v>0</v>
      </c>
      <c r="H65" s="22"/>
      <c r="I65" s="22"/>
      <c r="J65" s="22"/>
      <c r="K65" s="4"/>
      <c r="L65" s="4"/>
      <c r="M65" s="4"/>
      <c r="N65" s="4"/>
      <c r="O65" s="4"/>
      <c r="P65" s="22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</row>
    <row r="66" spans="1:54" ht="23.25" customHeight="1" x14ac:dyDescent="0.25">
      <c r="B66" s="10"/>
      <c r="C66" s="15"/>
      <c r="D66" s="10"/>
      <c r="E66" s="21"/>
      <c r="F66" s="31"/>
      <c r="G66" s="16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</row>
    <row r="67" spans="1:54" ht="23.25" customHeight="1" x14ac:dyDescent="0.25">
      <c r="B67" s="10"/>
      <c r="C67" s="11" t="s">
        <v>133</v>
      </c>
      <c r="D67" s="10"/>
      <c r="E67" s="21"/>
      <c r="F67" s="31"/>
      <c r="G67" s="16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</row>
    <row r="68" spans="1:54" ht="58.5" customHeight="1" x14ac:dyDescent="0.25">
      <c r="B68" s="10">
        <v>30</v>
      </c>
      <c r="C68" s="15" t="s">
        <v>134</v>
      </c>
      <c r="D68" s="10" t="s">
        <v>76</v>
      </c>
      <c r="E68" s="21">
        <f>SUM(H68:BA68)</f>
        <v>0</v>
      </c>
      <c r="F68" s="31"/>
      <c r="G68" s="18" t="s">
        <v>89</v>
      </c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</row>
    <row r="69" spans="1:54" ht="23.25" customHeight="1" x14ac:dyDescent="0.25">
      <c r="B69" s="10"/>
      <c r="C69" s="15"/>
      <c r="D69" s="10"/>
      <c r="E69" s="21"/>
      <c r="F69" s="31"/>
      <c r="G69" s="16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</row>
    <row r="70" spans="1:54" ht="23.25" customHeight="1" x14ac:dyDescent="0.25">
      <c r="B70" s="10"/>
      <c r="C70" s="11" t="s">
        <v>135</v>
      </c>
      <c r="D70" s="10"/>
      <c r="E70" s="21"/>
      <c r="F70" s="31"/>
      <c r="G70" s="16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</row>
    <row r="71" spans="1:54" ht="39" customHeight="1" x14ac:dyDescent="0.25">
      <c r="B71" s="10">
        <v>31</v>
      </c>
      <c r="C71" s="15" t="s">
        <v>136</v>
      </c>
      <c r="D71" s="10" t="s">
        <v>76</v>
      </c>
      <c r="E71" s="21">
        <f>SUM(H71:BA71)</f>
        <v>36</v>
      </c>
      <c r="F71" s="31"/>
      <c r="G71" s="16">
        <v>150</v>
      </c>
      <c r="H71" s="22">
        <v>24</v>
      </c>
      <c r="I71" s="4"/>
      <c r="J71" s="4"/>
      <c r="K71" s="4"/>
      <c r="L71" s="4"/>
      <c r="M71" s="4"/>
      <c r="N71" s="4"/>
      <c r="O71" s="4"/>
      <c r="P71" s="4">
        <v>4</v>
      </c>
      <c r="Q71" s="4"/>
      <c r="R71" s="4"/>
      <c r="S71" s="4"/>
      <c r="T71" s="4"/>
      <c r="U71" s="4"/>
      <c r="V71" s="4">
        <v>8</v>
      </c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</row>
    <row r="72" spans="1:54" ht="23.25" customHeight="1" x14ac:dyDescent="0.25">
      <c r="B72" s="10"/>
      <c r="C72" s="15"/>
      <c r="D72" s="10"/>
      <c r="E72" s="21"/>
      <c r="F72" s="31"/>
      <c r="G72" s="16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</row>
    <row r="73" spans="1:54" ht="23.25" customHeight="1" x14ac:dyDescent="0.25">
      <c r="B73" s="10"/>
      <c r="C73" s="11" t="s">
        <v>137</v>
      </c>
      <c r="D73" s="10"/>
      <c r="E73" s="21"/>
      <c r="F73" s="31"/>
      <c r="G73" s="16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</row>
    <row r="74" spans="1:54" ht="36" customHeight="1" x14ac:dyDescent="0.25">
      <c r="B74" s="10">
        <v>32</v>
      </c>
      <c r="C74" s="15" t="s">
        <v>138</v>
      </c>
      <c r="D74" s="10" t="s">
        <v>139</v>
      </c>
      <c r="E74" s="21">
        <v>1</v>
      </c>
      <c r="F74" s="31">
        <f>108.02*1.35</f>
        <v>145.827</v>
      </c>
      <c r="G74" s="18" t="s">
        <v>74</v>
      </c>
      <c r="H74" s="4"/>
      <c r="I74" s="22">
        <f>3*(8*0.5)</f>
        <v>12</v>
      </c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</row>
    <row r="75" spans="1:54" ht="23.25" customHeight="1" x14ac:dyDescent="0.25">
      <c r="B75" s="10"/>
      <c r="C75" s="15"/>
      <c r="D75" s="10"/>
      <c r="E75" s="21"/>
      <c r="F75" s="31"/>
      <c r="G75" s="16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</row>
    <row r="76" spans="1:54" ht="23.25" customHeight="1" x14ac:dyDescent="0.25">
      <c r="B76" s="10"/>
      <c r="C76" s="15"/>
      <c r="D76" s="10"/>
      <c r="E76" s="21"/>
      <c r="F76" s="31"/>
      <c r="G76" s="16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</row>
    <row r="77" spans="1:54" ht="23.25" customHeight="1" x14ac:dyDescent="0.25">
      <c r="B77" s="10"/>
      <c r="C77" s="15"/>
      <c r="D77" s="10"/>
      <c r="E77" s="21"/>
      <c r="F77" s="31"/>
      <c r="G77" s="16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</row>
    <row r="78" spans="1:54" ht="27" customHeight="1" thickBot="1" x14ac:dyDescent="0.3">
      <c r="A78" s="35"/>
      <c r="B78" s="36"/>
      <c r="C78" s="37" t="s">
        <v>140</v>
      </c>
      <c r="D78" s="38"/>
      <c r="E78" s="38"/>
      <c r="F78" s="38"/>
      <c r="G78" s="39">
        <f>SUM(G11:G77)</f>
        <v>2528048.36</v>
      </c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</row>
    <row r="79" spans="1:54" ht="15.75" thickTop="1" x14ac:dyDescent="0.25">
      <c r="B79" s="40"/>
      <c r="C79" s="41"/>
      <c r="D79" s="42"/>
      <c r="E79" s="42"/>
      <c r="F79" s="43"/>
      <c r="G79" s="44"/>
    </row>
    <row r="154" spans="7:7" x14ac:dyDescent="0.25">
      <c r="G154" s="45"/>
    </row>
  </sheetData>
  <mergeCells count="2">
    <mergeCell ref="B2:G2"/>
    <mergeCell ref="B3:G3"/>
  </mergeCells>
  <pageMargins left="0.7" right="0.7" top="0.75" bottom="0.75" header="0.3" footer="0.3"/>
  <pageSetup paperSize="504" scale="48" orientation="landscape" r:id="rId1"/>
  <rowBreaks count="2" manualBreakCount="2">
    <brk id="28" max="53" man="1"/>
    <brk id="59" max="53" man="1"/>
  </rowBreaks>
  <colBreaks count="1" manualBreakCount="1">
    <brk id="20" max="7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FLAMMABLE STORE FIRE SUPRESSION</vt:lpstr>
      <vt:lpstr>duPL</vt:lpstr>
      <vt:lpstr>duPL!Print_Area</vt:lpstr>
      <vt:lpstr>'FLAMMABLE STORE FIRE SUPRESSION'!Print_Area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PHINDEALEH</dc:creator>
  <cp:lastModifiedBy>Tebogo Phakoago</cp:lastModifiedBy>
  <dcterms:created xsi:type="dcterms:W3CDTF">2021-11-13T04:07:39Z</dcterms:created>
  <dcterms:modified xsi:type="dcterms:W3CDTF">2022-11-17T12:16:27Z</dcterms:modified>
</cp:coreProperties>
</file>